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wid\Desktop\portfolio\"/>
    </mc:Choice>
  </mc:AlternateContent>
  <bookViews>
    <workbookView xWindow="0" yWindow="0" windowWidth="38400" windowHeight="17715"/>
  </bookViews>
  <sheets>
    <sheet name="Arkusz1" sheetId="10" r:id="rId1"/>
    <sheet name="Dashboard" sheetId="9" r:id="rId2"/>
    <sheet name="TotalSales" sheetId="6" r:id="rId3"/>
    <sheet name="SalesByRegion" sheetId="7" r:id="rId4"/>
    <sheet name="Top10Customers" sheetId="8" r:id="rId5"/>
    <sheet name="data" sheetId="1" r:id="rId6"/>
    <sheet name="customers" sheetId="5" r:id="rId7"/>
    <sheet name="invoices" sheetId="4" r:id="rId8"/>
    <sheet name="email" sheetId="2" r:id="rId9"/>
  </sheets>
  <definedNames>
    <definedName name="Fragmentator_Gender">#N/A</definedName>
    <definedName name="Fragmentator_State">#N/A</definedName>
    <definedName name="Fragmentator_Sub_Category">#N/A</definedName>
    <definedName name="NatywnaOśCzasu_Date">#N/A</definedName>
  </definedNames>
  <calcPr calcId="152511"/>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002" i="4" l="1"/>
  <c r="N1002" i="4"/>
  <c r="M1002" i="4"/>
  <c r="L1002" i="4"/>
  <c r="K1002" i="4"/>
  <c r="J1002" i="4"/>
  <c r="I1002" i="4"/>
  <c r="H1002" i="4"/>
  <c r="G1002" i="4"/>
  <c r="F1002" i="4"/>
  <c r="E1002" i="4"/>
  <c r="D1002" i="4"/>
  <c r="C1002" i="4"/>
  <c r="B1002" i="4"/>
  <c r="O1001" i="4"/>
  <c r="N1001" i="4"/>
  <c r="M1001" i="4"/>
  <c r="L1001" i="4"/>
  <c r="K1001" i="4"/>
  <c r="J1001" i="4"/>
  <c r="I1001" i="4"/>
  <c r="H1001" i="4"/>
  <c r="G1001" i="4"/>
  <c r="F1001" i="4"/>
  <c r="E1001" i="4"/>
  <c r="D1001" i="4"/>
  <c r="C1001" i="4"/>
  <c r="B1001" i="4"/>
  <c r="O1000" i="4"/>
  <c r="N1000" i="4"/>
  <c r="M1000" i="4"/>
  <c r="L1000" i="4"/>
  <c r="K1000" i="4"/>
  <c r="J1000" i="4"/>
  <c r="I1000" i="4"/>
  <c r="H1000" i="4"/>
  <c r="G1000" i="4"/>
  <c r="F1000" i="4"/>
  <c r="E1000" i="4"/>
  <c r="D1000" i="4"/>
  <c r="C1000" i="4"/>
  <c r="B1000" i="4"/>
  <c r="O999" i="4"/>
  <c r="N999" i="4"/>
  <c r="M999" i="4"/>
  <c r="L999" i="4"/>
  <c r="K999" i="4"/>
  <c r="J999" i="4"/>
  <c r="I999" i="4"/>
  <c r="H999" i="4"/>
  <c r="G999" i="4"/>
  <c r="F999" i="4"/>
  <c r="E999" i="4"/>
  <c r="D999" i="4"/>
  <c r="C999" i="4"/>
  <c r="B999" i="4"/>
  <c r="O998" i="4"/>
  <c r="N998" i="4"/>
  <c r="M998" i="4"/>
  <c r="L998" i="4"/>
  <c r="K998" i="4"/>
  <c r="J998" i="4"/>
  <c r="I998" i="4"/>
  <c r="H998" i="4"/>
  <c r="G998" i="4"/>
  <c r="F998" i="4"/>
  <c r="E998" i="4"/>
  <c r="D998" i="4"/>
  <c r="C998" i="4"/>
  <c r="B998" i="4"/>
  <c r="O997" i="4"/>
  <c r="N997" i="4"/>
  <c r="M997" i="4"/>
  <c r="L997" i="4"/>
  <c r="K997" i="4"/>
  <c r="J997" i="4"/>
  <c r="I997" i="4"/>
  <c r="H997" i="4"/>
  <c r="G997" i="4"/>
  <c r="F997" i="4"/>
  <c r="E997" i="4"/>
  <c r="D997" i="4"/>
  <c r="C997" i="4"/>
  <c r="B997" i="4"/>
  <c r="O996" i="4"/>
  <c r="N996" i="4"/>
  <c r="M996" i="4"/>
  <c r="L996" i="4"/>
  <c r="K996" i="4"/>
  <c r="J996" i="4"/>
  <c r="I996" i="4"/>
  <c r="H996" i="4"/>
  <c r="G996" i="4"/>
  <c r="F996" i="4"/>
  <c r="E996" i="4"/>
  <c r="D996" i="4"/>
  <c r="C996" i="4"/>
  <c r="B996" i="4"/>
  <c r="O995" i="4"/>
  <c r="N995" i="4"/>
  <c r="M995" i="4"/>
  <c r="L995" i="4"/>
  <c r="K995" i="4"/>
  <c r="J995" i="4"/>
  <c r="I995" i="4"/>
  <c r="H995" i="4"/>
  <c r="G995" i="4"/>
  <c r="F995" i="4"/>
  <c r="E995" i="4"/>
  <c r="D995" i="4"/>
  <c r="C995" i="4"/>
  <c r="B995" i="4"/>
  <c r="O994" i="4"/>
  <c r="N994" i="4"/>
  <c r="M994" i="4"/>
  <c r="L994" i="4"/>
  <c r="K994" i="4"/>
  <c r="J994" i="4"/>
  <c r="I994" i="4"/>
  <c r="H994" i="4"/>
  <c r="G994" i="4"/>
  <c r="F994" i="4"/>
  <c r="E994" i="4"/>
  <c r="D994" i="4"/>
  <c r="C994" i="4"/>
  <c r="B994" i="4"/>
  <c r="O993" i="4"/>
  <c r="N993" i="4"/>
  <c r="M993" i="4"/>
  <c r="L993" i="4"/>
  <c r="K993" i="4"/>
  <c r="J993" i="4"/>
  <c r="I993" i="4"/>
  <c r="H993" i="4"/>
  <c r="G993" i="4"/>
  <c r="F993" i="4"/>
  <c r="E993" i="4"/>
  <c r="D993" i="4"/>
  <c r="C993" i="4"/>
  <c r="B993" i="4"/>
  <c r="O992" i="4"/>
  <c r="N992" i="4"/>
  <c r="M992" i="4"/>
  <c r="L992" i="4"/>
  <c r="K992" i="4"/>
  <c r="J992" i="4"/>
  <c r="I992" i="4"/>
  <c r="H992" i="4"/>
  <c r="G992" i="4"/>
  <c r="F992" i="4"/>
  <c r="E992" i="4"/>
  <c r="D992" i="4"/>
  <c r="C992" i="4"/>
  <c r="B992" i="4"/>
  <c r="O991" i="4"/>
  <c r="N991" i="4"/>
  <c r="M991" i="4"/>
  <c r="L991" i="4"/>
  <c r="K991" i="4"/>
  <c r="J991" i="4"/>
  <c r="I991" i="4"/>
  <c r="H991" i="4"/>
  <c r="G991" i="4"/>
  <c r="F991" i="4"/>
  <c r="E991" i="4"/>
  <c r="D991" i="4"/>
  <c r="C991" i="4"/>
  <c r="B991" i="4"/>
  <c r="O990" i="4"/>
  <c r="N990" i="4"/>
  <c r="M990" i="4"/>
  <c r="L990" i="4"/>
  <c r="K990" i="4"/>
  <c r="J990" i="4"/>
  <c r="I990" i="4"/>
  <c r="H990" i="4"/>
  <c r="G990" i="4"/>
  <c r="F990" i="4"/>
  <c r="E990" i="4"/>
  <c r="D990" i="4"/>
  <c r="C990" i="4"/>
  <c r="B990" i="4"/>
  <c r="O989" i="4"/>
  <c r="N989" i="4"/>
  <c r="M989" i="4"/>
  <c r="L989" i="4"/>
  <c r="K989" i="4"/>
  <c r="J989" i="4"/>
  <c r="I989" i="4"/>
  <c r="H989" i="4"/>
  <c r="G989" i="4"/>
  <c r="F989" i="4"/>
  <c r="E989" i="4"/>
  <c r="D989" i="4"/>
  <c r="C989" i="4"/>
  <c r="B989" i="4"/>
  <c r="O988" i="4"/>
  <c r="N988" i="4"/>
  <c r="M988" i="4"/>
  <c r="L988" i="4"/>
  <c r="K988" i="4"/>
  <c r="J988" i="4"/>
  <c r="I988" i="4"/>
  <c r="H988" i="4"/>
  <c r="G988" i="4"/>
  <c r="F988" i="4"/>
  <c r="E988" i="4"/>
  <c r="D988" i="4"/>
  <c r="C988" i="4"/>
  <c r="B988" i="4"/>
  <c r="O987" i="4"/>
  <c r="N987" i="4"/>
  <c r="M987" i="4"/>
  <c r="L987" i="4"/>
  <c r="K987" i="4"/>
  <c r="J987" i="4"/>
  <c r="I987" i="4"/>
  <c r="H987" i="4"/>
  <c r="G987" i="4"/>
  <c r="F987" i="4"/>
  <c r="E987" i="4"/>
  <c r="D987" i="4"/>
  <c r="C987" i="4"/>
  <c r="B987" i="4"/>
  <c r="O986" i="4"/>
  <c r="N986" i="4"/>
  <c r="M986" i="4"/>
  <c r="L986" i="4"/>
  <c r="K986" i="4"/>
  <c r="J986" i="4"/>
  <c r="I986" i="4"/>
  <c r="H986" i="4"/>
  <c r="G986" i="4"/>
  <c r="F986" i="4"/>
  <c r="E986" i="4"/>
  <c r="D986" i="4"/>
  <c r="C986" i="4"/>
  <c r="B986" i="4"/>
  <c r="O985" i="4"/>
  <c r="N985" i="4"/>
  <c r="M985" i="4"/>
  <c r="L985" i="4"/>
  <c r="K985" i="4"/>
  <c r="J985" i="4"/>
  <c r="I985" i="4"/>
  <c r="H985" i="4"/>
  <c r="G985" i="4"/>
  <c r="F985" i="4"/>
  <c r="E985" i="4"/>
  <c r="D985" i="4"/>
  <c r="C985" i="4"/>
  <c r="B985" i="4"/>
  <c r="O984" i="4"/>
  <c r="N984" i="4"/>
  <c r="M984" i="4"/>
  <c r="L984" i="4"/>
  <c r="K984" i="4"/>
  <c r="J984" i="4"/>
  <c r="I984" i="4"/>
  <c r="H984" i="4"/>
  <c r="G984" i="4"/>
  <c r="F984" i="4"/>
  <c r="E984" i="4"/>
  <c r="D984" i="4"/>
  <c r="C984" i="4"/>
  <c r="B984" i="4"/>
  <c r="O983" i="4"/>
  <c r="N983" i="4"/>
  <c r="M983" i="4"/>
  <c r="L983" i="4"/>
  <c r="K983" i="4"/>
  <c r="J983" i="4"/>
  <c r="I983" i="4"/>
  <c r="H983" i="4"/>
  <c r="G983" i="4"/>
  <c r="F983" i="4"/>
  <c r="E983" i="4"/>
  <c r="D983" i="4"/>
  <c r="C983" i="4"/>
  <c r="B983" i="4"/>
  <c r="O982" i="4"/>
  <c r="N982" i="4"/>
  <c r="M982" i="4"/>
  <c r="L982" i="4"/>
  <c r="K982" i="4"/>
  <c r="J982" i="4"/>
  <c r="I982" i="4"/>
  <c r="H982" i="4"/>
  <c r="G982" i="4"/>
  <c r="F982" i="4"/>
  <c r="E982" i="4"/>
  <c r="D982" i="4"/>
  <c r="C982" i="4"/>
  <c r="B982" i="4"/>
  <c r="O981" i="4"/>
  <c r="N981" i="4"/>
  <c r="M981" i="4"/>
  <c r="L981" i="4"/>
  <c r="K981" i="4"/>
  <c r="J981" i="4"/>
  <c r="I981" i="4"/>
  <c r="H981" i="4"/>
  <c r="G981" i="4"/>
  <c r="F981" i="4"/>
  <c r="E981" i="4"/>
  <c r="D981" i="4"/>
  <c r="C981" i="4"/>
  <c r="B981" i="4"/>
  <c r="O980" i="4"/>
  <c r="N980" i="4"/>
  <c r="M980" i="4"/>
  <c r="L980" i="4"/>
  <c r="K980" i="4"/>
  <c r="J980" i="4"/>
  <c r="I980" i="4"/>
  <c r="H980" i="4"/>
  <c r="G980" i="4"/>
  <c r="F980" i="4"/>
  <c r="E980" i="4"/>
  <c r="D980" i="4"/>
  <c r="C980" i="4"/>
  <c r="B980" i="4"/>
  <c r="O979" i="4"/>
  <c r="N979" i="4"/>
  <c r="M979" i="4"/>
  <c r="L979" i="4"/>
  <c r="K979" i="4"/>
  <c r="J979" i="4"/>
  <c r="I979" i="4"/>
  <c r="H979" i="4"/>
  <c r="G979" i="4"/>
  <c r="F979" i="4"/>
  <c r="E979" i="4"/>
  <c r="D979" i="4"/>
  <c r="C979" i="4"/>
  <c r="B979" i="4"/>
  <c r="O978" i="4"/>
  <c r="N978" i="4"/>
  <c r="M978" i="4"/>
  <c r="L978" i="4"/>
  <c r="K978" i="4"/>
  <c r="J978" i="4"/>
  <c r="I978" i="4"/>
  <c r="H978" i="4"/>
  <c r="G978" i="4"/>
  <c r="F978" i="4"/>
  <c r="E978" i="4"/>
  <c r="D978" i="4"/>
  <c r="C978" i="4"/>
  <c r="B978" i="4"/>
  <c r="O977" i="4"/>
  <c r="N977" i="4"/>
  <c r="M977" i="4"/>
  <c r="L977" i="4"/>
  <c r="K977" i="4"/>
  <c r="J977" i="4"/>
  <c r="I977" i="4"/>
  <c r="H977" i="4"/>
  <c r="G977" i="4"/>
  <c r="F977" i="4"/>
  <c r="E977" i="4"/>
  <c r="D977" i="4"/>
  <c r="C977" i="4"/>
  <c r="B977" i="4"/>
  <c r="O976" i="4"/>
  <c r="N976" i="4"/>
  <c r="M976" i="4"/>
  <c r="L976" i="4"/>
  <c r="K976" i="4"/>
  <c r="J976" i="4"/>
  <c r="I976" i="4"/>
  <c r="H976" i="4"/>
  <c r="G976" i="4"/>
  <c r="F976" i="4"/>
  <c r="E976" i="4"/>
  <c r="D976" i="4"/>
  <c r="C976" i="4"/>
  <c r="B976" i="4"/>
  <c r="O975" i="4"/>
  <c r="N975" i="4"/>
  <c r="M975" i="4"/>
  <c r="L975" i="4"/>
  <c r="K975" i="4"/>
  <c r="J975" i="4"/>
  <c r="I975" i="4"/>
  <c r="H975" i="4"/>
  <c r="G975" i="4"/>
  <c r="F975" i="4"/>
  <c r="E975" i="4"/>
  <c r="D975" i="4"/>
  <c r="C975" i="4"/>
  <c r="B975" i="4"/>
  <c r="O974" i="4"/>
  <c r="N974" i="4"/>
  <c r="M974" i="4"/>
  <c r="L974" i="4"/>
  <c r="K974" i="4"/>
  <c r="J974" i="4"/>
  <c r="I974" i="4"/>
  <c r="H974" i="4"/>
  <c r="G974" i="4"/>
  <c r="F974" i="4"/>
  <c r="E974" i="4"/>
  <c r="D974" i="4"/>
  <c r="C974" i="4"/>
  <c r="B974" i="4"/>
  <c r="O973" i="4"/>
  <c r="N973" i="4"/>
  <c r="M973" i="4"/>
  <c r="L973" i="4"/>
  <c r="K973" i="4"/>
  <c r="J973" i="4"/>
  <c r="I973" i="4"/>
  <c r="H973" i="4"/>
  <c r="G973" i="4"/>
  <c r="F973" i="4"/>
  <c r="E973" i="4"/>
  <c r="D973" i="4"/>
  <c r="C973" i="4"/>
  <c r="B973" i="4"/>
  <c r="O972" i="4"/>
  <c r="N972" i="4"/>
  <c r="M972" i="4"/>
  <c r="L972" i="4"/>
  <c r="K972" i="4"/>
  <c r="J972" i="4"/>
  <c r="I972" i="4"/>
  <c r="H972" i="4"/>
  <c r="G972" i="4"/>
  <c r="F972" i="4"/>
  <c r="E972" i="4"/>
  <c r="D972" i="4"/>
  <c r="C972" i="4"/>
  <c r="B972" i="4"/>
  <c r="O971" i="4"/>
  <c r="N971" i="4"/>
  <c r="M971" i="4"/>
  <c r="L971" i="4"/>
  <c r="K971" i="4"/>
  <c r="J971" i="4"/>
  <c r="I971" i="4"/>
  <c r="H971" i="4"/>
  <c r="G971" i="4"/>
  <c r="F971" i="4"/>
  <c r="E971" i="4"/>
  <c r="D971" i="4"/>
  <c r="C971" i="4"/>
  <c r="B971" i="4"/>
  <c r="O970" i="4"/>
  <c r="N970" i="4"/>
  <c r="M970" i="4"/>
  <c r="L970" i="4"/>
  <c r="K970" i="4"/>
  <c r="J970" i="4"/>
  <c r="I970" i="4"/>
  <c r="H970" i="4"/>
  <c r="G970" i="4"/>
  <c r="F970" i="4"/>
  <c r="E970" i="4"/>
  <c r="D970" i="4"/>
  <c r="C970" i="4"/>
  <c r="B970" i="4"/>
  <c r="O969" i="4"/>
  <c r="N969" i="4"/>
  <c r="M969" i="4"/>
  <c r="L969" i="4"/>
  <c r="K969" i="4"/>
  <c r="J969" i="4"/>
  <c r="I969" i="4"/>
  <c r="H969" i="4"/>
  <c r="G969" i="4"/>
  <c r="F969" i="4"/>
  <c r="E969" i="4"/>
  <c r="D969" i="4"/>
  <c r="C969" i="4"/>
  <c r="B969" i="4"/>
  <c r="O968" i="4"/>
  <c r="N968" i="4"/>
  <c r="M968" i="4"/>
  <c r="L968" i="4"/>
  <c r="K968" i="4"/>
  <c r="J968" i="4"/>
  <c r="I968" i="4"/>
  <c r="H968" i="4"/>
  <c r="G968" i="4"/>
  <c r="F968" i="4"/>
  <c r="E968" i="4"/>
  <c r="D968" i="4"/>
  <c r="C968" i="4"/>
  <c r="B968" i="4"/>
  <c r="O967" i="4"/>
  <c r="N967" i="4"/>
  <c r="M967" i="4"/>
  <c r="L967" i="4"/>
  <c r="K967" i="4"/>
  <c r="J967" i="4"/>
  <c r="I967" i="4"/>
  <c r="H967" i="4"/>
  <c r="G967" i="4"/>
  <c r="F967" i="4"/>
  <c r="E967" i="4"/>
  <c r="D967" i="4"/>
  <c r="C967" i="4"/>
  <c r="B967" i="4"/>
  <c r="O966" i="4"/>
  <c r="N966" i="4"/>
  <c r="M966" i="4"/>
  <c r="L966" i="4"/>
  <c r="K966" i="4"/>
  <c r="J966" i="4"/>
  <c r="I966" i="4"/>
  <c r="H966" i="4"/>
  <c r="G966" i="4"/>
  <c r="F966" i="4"/>
  <c r="E966" i="4"/>
  <c r="D966" i="4"/>
  <c r="C966" i="4"/>
  <c r="B966" i="4"/>
  <c r="O965" i="4"/>
  <c r="N965" i="4"/>
  <c r="M965" i="4"/>
  <c r="L965" i="4"/>
  <c r="K965" i="4"/>
  <c r="J965" i="4"/>
  <c r="I965" i="4"/>
  <c r="H965" i="4"/>
  <c r="G965" i="4"/>
  <c r="F965" i="4"/>
  <c r="E965" i="4"/>
  <c r="D965" i="4"/>
  <c r="C965" i="4"/>
  <c r="B965" i="4"/>
  <c r="O964" i="4"/>
  <c r="N964" i="4"/>
  <c r="M964" i="4"/>
  <c r="L964" i="4"/>
  <c r="K964" i="4"/>
  <c r="J964" i="4"/>
  <c r="I964" i="4"/>
  <c r="H964" i="4"/>
  <c r="G964" i="4"/>
  <c r="F964" i="4"/>
  <c r="E964" i="4"/>
  <c r="D964" i="4"/>
  <c r="C964" i="4"/>
  <c r="B964" i="4"/>
  <c r="O963" i="4"/>
  <c r="N963" i="4"/>
  <c r="M963" i="4"/>
  <c r="L963" i="4"/>
  <c r="K963" i="4"/>
  <c r="J963" i="4"/>
  <c r="I963" i="4"/>
  <c r="H963" i="4"/>
  <c r="G963" i="4"/>
  <c r="F963" i="4"/>
  <c r="E963" i="4"/>
  <c r="D963" i="4"/>
  <c r="C963" i="4"/>
  <c r="B963" i="4"/>
  <c r="O962" i="4"/>
  <c r="N962" i="4"/>
  <c r="M962" i="4"/>
  <c r="L962" i="4"/>
  <c r="K962" i="4"/>
  <c r="J962" i="4"/>
  <c r="I962" i="4"/>
  <c r="H962" i="4"/>
  <c r="G962" i="4"/>
  <c r="F962" i="4"/>
  <c r="E962" i="4"/>
  <c r="D962" i="4"/>
  <c r="C962" i="4"/>
  <c r="B962" i="4"/>
  <c r="O961" i="4"/>
  <c r="N961" i="4"/>
  <c r="M961" i="4"/>
  <c r="L961" i="4"/>
  <c r="K961" i="4"/>
  <c r="J961" i="4"/>
  <c r="I961" i="4"/>
  <c r="H961" i="4"/>
  <c r="G961" i="4"/>
  <c r="F961" i="4"/>
  <c r="E961" i="4"/>
  <c r="D961" i="4"/>
  <c r="C961" i="4"/>
  <c r="B961" i="4"/>
  <c r="O960" i="4"/>
  <c r="N960" i="4"/>
  <c r="M960" i="4"/>
  <c r="L960" i="4"/>
  <c r="K960" i="4"/>
  <c r="J960" i="4"/>
  <c r="I960" i="4"/>
  <c r="H960" i="4"/>
  <c r="G960" i="4"/>
  <c r="F960" i="4"/>
  <c r="E960" i="4"/>
  <c r="D960" i="4"/>
  <c r="C960" i="4"/>
  <c r="B960" i="4"/>
  <c r="O959" i="4"/>
  <c r="N959" i="4"/>
  <c r="M959" i="4"/>
  <c r="L959" i="4"/>
  <c r="K959" i="4"/>
  <c r="J959" i="4"/>
  <c r="I959" i="4"/>
  <c r="H959" i="4"/>
  <c r="G959" i="4"/>
  <c r="F959" i="4"/>
  <c r="E959" i="4"/>
  <c r="D959" i="4"/>
  <c r="C959" i="4"/>
  <c r="B959" i="4"/>
  <c r="O958" i="4"/>
  <c r="N958" i="4"/>
  <c r="M958" i="4"/>
  <c r="L958" i="4"/>
  <c r="K958" i="4"/>
  <c r="J958" i="4"/>
  <c r="I958" i="4"/>
  <c r="H958" i="4"/>
  <c r="G958" i="4"/>
  <c r="F958" i="4"/>
  <c r="E958" i="4"/>
  <c r="D958" i="4"/>
  <c r="C958" i="4"/>
  <c r="B958" i="4"/>
  <c r="O957" i="4"/>
  <c r="N957" i="4"/>
  <c r="M957" i="4"/>
  <c r="L957" i="4"/>
  <c r="K957" i="4"/>
  <c r="J957" i="4"/>
  <c r="I957" i="4"/>
  <c r="H957" i="4"/>
  <c r="G957" i="4"/>
  <c r="F957" i="4"/>
  <c r="E957" i="4"/>
  <c r="D957" i="4"/>
  <c r="C957" i="4"/>
  <c r="B957" i="4"/>
  <c r="O956" i="4"/>
  <c r="N956" i="4"/>
  <c r="M956" i="4"/>
  <c r="L956" i="4"/>
  <c r="K956" i="4"/>
  <c r="J956" i="4"/>
  <c r="I956" i="4"/>
  <c r="H956" i="4"/>
  <c r="G956" i="4"/>
  <c r="F956" i="4"/>
  <c r="E956" i="4"/>
  <c r="D956" i="4"/>
  <c r="C956" i="4"/>
  <c r="B956" i="4"/>
  <c r="O955" i="4"/>
  <c r="N955" i="4"/>
  <c r="M955" i="4"/>
  <c r="L955" i="4"/>
  <c r="K955" i="4"/>
  <c r="J955" i="4"/>
  <c r="I955" i="4"/>
  <c r="H955" i="4"/>
  <c r="G955" i="4"/>
  <c r="F955" i="4"/>
  <c r="E955" i="4"/>
  <c r="D955" i="4"/>
  <c r="C955" i="4"/>
  <c r="B955" i="4"/>
  <c r="O954" i="4"/>
  <c r="N954" i="4"/>
  <c r="M954" i="4"/>
  <c r="L954" i="4"/>
  <c r="K954" i="4"/>
  <c r="J954" i="4"/>
  <c r="I954" i="4"/>
  <c r="H954" i="4"/>
  <c r="G954" i="4"/>
  <c r="F954" i="4"/>
  <c r="E954" i="4"/>
  <c r="D954" i="4"/>
  <c r="C954" i="4"/>
  <c r="B954" i="4"/>
  <c r="O953" i="4"/>
  <c r="N953" i="4"/>
  <c r="M953" i="4"/>
  <c r="L953" i="4"/>
  <c r="K953" i="4"/>
  <c r="J953" i="4"/>
  <c r="I953" i="4"/>
  <c r="H953" i="4"/>
  <c r="G953" i="4"/>
  <c r="F953" i="4"/>
  <c r="E953" i="4"/>
  <c r="D953" i="4"/>
  <c r="C953" i="4"/>
  <c r="B953" i="4"/>
  <c r="O952" i="4"/>
  <c r="N952" i="4"/>
  <c r="M952" i="4"/>
  <c r="L952" i="4"/>
  <c r="K952" i="4"/>
  <c r="J952" i="4"/>
  <c r="I952" i="4"/>
  <c r="H952" i="4"/>
  <c r="G952" i="4"/>
  <c r="F952" i="4"/>
  <c r="E952" i="4"/>
  <c r="D952" i="4"/>
  <c r="C952" i="4"/>
  <c r="B952" i="4"/>
  <c r="O951" i="4"/>
  <c r="N951" i="4"/>
  <c r="M951" i="4"/>
  <c r="L951" i="4"/>
  <c r="K951" i="4"/>
  <c r="J951" i="4"/>
  <c r="I951" i="4"/>
  <c r="H951" i="4"/>
  <c r="G951" i="4"/>
  <c r="F951" i="4"/>
  <c r="E951" i="4"/>
  <c r="D951" i="4"/>
  <c r="C951" i="4"/>
  <c r="B951" i="4"/>
  <c r="O950" i="4"/>
  <c r="N950" i="4"/>
  <c r="M950" i="4"/>
  <c r="L950" i="4"/>
  <c r="K950" i="4"/>
  <c r="J950" i="4"/>
  <c r="I950" i="4"/>
  <c r="H950" i="4"/>
  <c r="G950" i="4"/>
  <c r="F950" i="4"/>
  <c r="E950" i="4"/>
  <c r="D950" i="4"/>
  <c r="C950" i="4"/>
  <c r="B950" i="4"/>
  <c r="O949" i="4"/>
  <c r="N949" i="4"/>
  <c r="M949" i="4"/>
  <c r="L949" i="4"/>
  <c r="K949" i="4"/>
  <c r="J949" i="4"/>
  <c r="I949" i="4"/>
  <c r="H949" i="4"/>
  <c r="G949" i="4"/>
  <c r="F949" i="4"/>
  <c r="E949" i="4"/>
  <c r="D949" i="4"/>
  <c r="C949" i="4"/>
  <c r="B949" i="4"/>
  <c r="O948" i="4"/>
  <c r="N948" i="4"/>
  <c r="M948" i="4"/>
  <c r="L948" i="4"/>
  <c r="K948" i="4"/>
  <c r="J948" i="4"/>
  <c r="I948" i="4"/>
  <c r="H948" i="4"/>
  <c r="G948" i="4"/>
  <c r="F948" i="4"/>
  <c r="E948" i="4"/>
  <c r="D948" i="4"/>
  <c r="C948" i="4"/>
  <c r="B948" i="4"/>
  <c r="O947" i="4"/>
  <c r="N947" i="4"/>
  <c r="M947" i="4"/>
  <c r="L947" i="4"/>
  <c r="K947" i="4"/>
  <c r="J947" i="4"/>
  <c r="I947" i="4"/>
  <c r="H947" i="4"/>
  <c r="G947" i="4"/>
  <c r="F947" i="4"/>
  <c r="E947" i="4"/>
  <c r="D947" i="4"/>
  <c r="C947" i="4"/>
  <c r="B947" i="4"/>
  <c r="O946" i="4"/>
  <c r="N946" i="4"/>
  <c r="M946" i="4"/>
  <c r="L946" i="4"/>
  <c r="K946" i="4"/>
  <c r="J946" i="4"/>
  <c r="I946" i="4"/>
  <c r="H946" i="4"/>
  <c r="G946" i="4"/>
  <c r="F946" i="4"/>
  <c r="E946" i="4"/>
  <c r="D946" i="4"/>
  <c r="C946" i="4"/>
  <c r="B946" i="4"/>
  <c r="O945" i="4"/>
  <c r="N945" i="4"/>
  <c r="M945" i="4"/>
  <c r="L945" i="4"/>
  <c r="K945" i="4"/>
  <c r="J945" i="4"/>
  <c r="I945" i="4"/>
  <c r="H945" i="4"/>
  <c r="G945" i="4"/>
  <c r="F945" i="4"/>
  <c r="E945" i="4"/>
  <c r="D945" i="4"/>
  <c r="C945" i="4"/>
  <c r="B945" i="4"/>
  <c r="O944" i="4"/>
  <c r="N944" i="4"/>
  <c r="M944" i="4"/>
  <c r="L944" i="4"/>
  <c r="K944" i="4"/>
  <c r="J944" i="4"/>
  <c r="I944" i="4"/>
  <c r="H944" i="4"/>
  <c r="G944" i="4"/>
  <c r="F944" i="4"/>
  <c r="E944" i="4"/>
  <c r="D944" i="4"/>
  <c r="C944" i="4"/>
  <c r="B944" i="4"/>
  <c r="O943" i="4"/>
  <c r="N943" i="4"/>
  <c r="M943" i="4"/>
  <c r="L943" i="4"/>
  <c r="K943" i="4"/>
  <c r="J943" i="4"/>
  <c r="I943" i="4"/>
  <c r="H943" i="4"/>
  <c r="G943" i="4"/>
  <c r="F943" i="4"/>
  <c r="E943" i="4"/>
  <c r="D943" i="4"/>
  <c r="C943" i="4"/>
  <c r="B943" i="4"/>
  <c r="O942" i="4"/>
  <c r="N942" i="4"/>
  <c r="M942" i="4"/>
  <c r="L942" i="4"/>
  <c r="K942" i="4"/>
  <c r="J942" i="4"/>
  <c r="I942" i="4"/>
  <c r="H942" i="4"/>
  <c r="G942" i="4"/>
  <c r="F942" i="4"/>
  <c r="E942" i="4"/>
  <c r="D942" i="4"/>
  <c r="C942" i="4"/>
  <c r="B942" i="4"/>
  <c r="O941" i="4"/>
  <c r="N941" i="4"/>
  <c r="M941" i="4"/>
  <c r="L941" i="4"/>
  <c r="K941" i="4"/>
  <c r="J941" i="4"/>
  <c r="I941" i="4"/>
  <c r="H941" i="4"/>
  <c r="G941" i="4"/>
  <c r="F941" i="4"/>
  <c r="E941" i="4"/>
  <c r="D941" i="4"/>
  <c r="C941" i="4"/>
  <c r="B941" i="4"/>
  <c r="O940" i="4"/>
  <c r="N940" i="4"/>
  <c r="M940" i="4"/>
  <c r="L940" i="4"/>
  <c r="K940" i="4"/>
  <c r="J940" i="4"/>
  <c r="I940" i="4"/>
  <c r="H940" i="4"/>
  <c r="G940" i="4"/>
  <c r="F940" i="4"/>
  <c r="E940" i="4"/>
  <c r="D940" i="4"/>
  <c r="C940" i="4"/>
  <c r="B940" i="4"/>
  <c r="O939" i="4"/>
  <c r="N939" i="4"/>
  <c r="M939" i="4"/>
  <c r="L939" i="4"/>
  <c r="K939" i="4"/>
  <c r="J939" i="4"/>
  <c r="I939" i="4"/>
  <c r="H939" i="4"/>
  <c r="G939" i="4"/>
  <c r="F939" i="4"/>
  <c r="E939" i="4"/>
  <c r="D939" i="4"/>
  <c r="C939" i="4"/>
  <c r="B939" i="4"/>
  <c r="O938" i="4"/>
  <c r="N938" i="4"/>
  <c r="M938" i="4"/>
  <c r="L938" i="4"/>
  <c r="K938" i="4"/>
  <c r="J938" i="4"/>
  <c r="I938" i="4"/>
  <c r="H938" i="4"/>
  <c r="G938" i="4"/>
  <c r="F938" i="4"/>
  <c r="E938" i="4"/>
  <c r="D938" i="4"/>
  <c r="C938" i="4"/>
  <c r="B938" i="4"/>
  <c r="O937" i="4"/>
  <c r="N937" i="4"/>
  <c r="M937" i="4"/>
  <c r="L937" i="4"/>
  <c r="K937" i="4"/>
  <c r="J937" i="4"/>
  <c r="I937" i="4"/>
  <c r="H937" i="4"/>
  <c r="G937" i="4"/>
  <c r="F937" i="4"/>
  <c r="E937" i="4"/>
  <c r="D937" i="4"/>
  <c r="C937" i="4"/>
  <c r="B937" i="4"/>
  <c r="O936" i="4"/>
  <c r="N936" i="4"/>
  <c r="M936" i="4"/>
  <c r="L936" i="4"/>
  <c r="K936" i="4"/>
  <c r="J936" i="4"/>
  <c r="I936" i="4"/>
  <c r="H936" i="4"/>
  <c r="G936" i="4"/>
  <c r="F936" i="4"/>
  <c r="E936" i="4"/>
  <c r="D936" i="4"/>
  <c r="C936" i="4"/>
  <c r="B936" i="4"/>
  <c r="O935" i="4"/>
  <c r="N935" i="4"/>
  <c r="M935" i="4"/>
  <c r="L935" i="4"/>
  <c r="K935" i="4"/>
  <c r="J935" i="4"/>
  <c r="I935" i="4"/>
  <c r="H935" i="4"/>
  <c r="G935" i="4"/>
  <c r="F935" i="4"/>
  <c r="E935" i="4"/>
  <c r="D935" i="4"/>
  <c r="C935" i="4"/>
  <c r="B935" i="4"/>
  <c r="O934" i="4"/>
  <c r="N934" i="4"/>
  <c r="M934" i="4"/>
  <c r="L934" i="4"/>
  <c r="K934" i="4"/>
  <c r="J934" i="4"/>
  <c r="I934" i="4"/>
  <c r="H934" i="4"/>
  <c r="G934" i="4"/>
  <c r="F934" i="4"/>
  <c r="E934" i="4"/>
  <c r="D934" i="4"/>
  <c r="C934" i="4"/>
  <c r="B934" i="4"/>
  <c r="O933" i="4"/>
  <c r="N933" i="4"/>
  <c r="M933" i="4"/>
  <c r="L933" i="4"/>
  <c r="K933" i="4"/>
  <c r="J933" i="4"/>
  <c r="I933" i="4"/>
  <c r="H933" i="4"/>
  <c r="G933" i="4"/>
  <c r="F933" i="4"/>
  <c r="E933" i="4"/>
  <c r="D933" i="4"/>
  <c r="C933" i="4"/>
  <c r="B933" i="4"/>
  <c r="O932" i="4"/>
  <c r="N932" i="4"/>
  <c r="M932" i="4"/>
  <c r="L932" i="4"/>
  <c r="K932" i="4"/>
  <c r="J932" i="4"/>
  <c r="I932" i="4"/>
  <c r="H932" i="4"/>
  <c r="G932" i="4"/>
  <c r="F932" i="4"/>
  <c r="E932" i="4"/>
  <c r="D932" i="4"/>
  <c r="C932" i="4"/>
  <c r="B932" i="4"/>
  <c r="O931" i="4"/>
  <c r="N931" i="4"/>
  <c r="M931" i="4"/>
  <c r="L931" i="4"/>
  <c r="K931" i="4"/>
  <c r="J931" i="4"/>
  <c r="I931" i="4"/>
  <c r="H931" i="4"/>
  <c r="G931" i="4"/>
  <c r="F931" i="4"/>
  <c r="E931" i="4"/>
  <c r="D931" i="4"/>
  <c r="C931" i="4"/>
  <c r="B931" i="4"/>
  <c r="O930" i="4"/>
  <c r="N930" i="4"/>
  <c r="M930" i="4"/>
  <c r="L930" i="4"/>
  <c r="K930" i="4"/>
  <c r="J930" i="4"/>
  <c r="I930" i="4"/>
  <c r="H930" i="4"/>
  <c r="G930" i="4"/>
  <c r="F930" i="4"/>
  <c r="E930" i="4"/>
  <c r="D930" i="4"/>
  <c r="C930" i="4"/>
  <c r="B930" i="4"/>
  <c r="O929" i="4"/>
  <c r="N929" i="4"/>
  <c r="M929" i="4"/>
  <c r="L929" i="4"/>
  <c r="K929" i="4"/>
  <c r="J929" i="4"/>
  <c r="I929" i="4"/>
  <c r="H929" i="4"/>
  <c r="G929" i="4"/>
  <c r="F929" i="4"/>
  <c r="E929" i="4"/>
  <c r="D929" i="4"/>
  <c r="C929" i="4"/>
  <c r="B929" i="4"/>
  <c r="O928" i="4"/>
  <c r="N928" i="4"/>
  <c r="M928" i="4"/>
  <c r="L928" i="4"/>
  <c r="K928" i="4"/>
  <c r="J928" i="4"/>
  <c r="I928" i="4"/>
  <c r="H928" i="4"/>
  <c r="G928" i="4"/>
  <c r="F928" i="4"/>
  <c r="E928" i="4"/>
  <c r="D928" i="4"/>
  <c r="C928" i="4"/>
  <c r="B928" i="4"/>
  <c r="O927" i="4"/>
  <c r="N927" i="4"/>
  <c r="M927" i="4"/>
  <c r="L927" i="4"/>
  <c r="K927" i="4"/>
  <c r="J927" i="4"/>
  <c r="I927" i="4"/>
  <c r="H927" i="4"/>
  <c r="G927" i="4"/>
  <c r="F927" i="4"/>
  <c r="E927" i="4"/>
  <c r="D927" i="4"/>
  <c r="C927" i="4"/>
  <c r="B927" i="4"/>
  <c r="O926" i="4"/>
  <c r="N926" i="4"/>
  <c r="M926" i="4"/>
  <c r="L926" i="4"/>
  <c r="K926" i="4"/>
  <c r="J926" i="4"/>
  <c r="I926" i="4"/>
  <c r="H926" i="4"/>
  <c r="G926" i="4"/>
  <c r="F926" i="4"/>
  <c r="E926" i="4"/>
  <c r="D926" i="4"/>
  <c r="C926" i="4"/>
  <c r="B926" i="4"/>
  <c r="O925" i="4"/>
  <c r="N925" i="4"/>
  <c r="M925" i="4"/>
  <c r="L925" i="4"/>
  <c r="K925" i="4"/>
  <c r="J925" i="4"/>
  <c r="I925" i="4"/>
  <c r="H925" i="4"/>
  <c r="G925" i="4"/>
  <c r="F925" i="4"/>
  <c r="E925" i="4"/>
  <c r="D925" i="4"/>
  <c r="C925" i="4"/>
  <c r="B925" i="4"/>
  <c r="O924" i="4"/>
  <c r="N924" i="4"/>
  <c r="M924" i="4"/>
  <c r="L924" i="4"/>
  <c r="K924" i="4"/>
  <c r="J924" i="4"/>
  <c r="I924" i="4"/>
  <c r="H924" i="4"/>
  <c r="G924" i="4"/>
  <c r="F924" i="4"/>
  <c r="E924" i="4"/>
  <c r="D924" i="4"/>
  <c r="C924" i="4"/>
  <c r="B924" i="4"/>
  <c r="O923" i="4"/>
  <c r="N923" i="4"/>
  <c r="M923" i="4"/>
  <c r="L923" i="4"/>
  <c r="K923" i="4"/>
  <c r="J923" i="4"/>
  <c r="I923" i="4"/>
  <c r="H923" i="4"/>
  <c r="G923" i="4"/>
  <c r="F923" i="4"/>
  <c r="E923" i="4"/>
  <c r="D923" i="4"/>
  <c r="C923" i="4"/>
  <c r="B923" i="4"/>
  <c r="O922" i="4"/>
  <c r="N922" i="4"/>
  <c r="M922" i="4"/>
  <c r="L922" i="4"/>
  <c r="K922" i="4"/>
  <c r="J922" i="4"/>
  <c r="I922" i="4"/>
  <c r="H922" i="4"/>
  <c r="G922" i="4"/>
  <c r="F922" i="4"/>
  <c r="E922" i="4"/>
  <c r="D922" i="4"/>
  <c r="C922" i="4"/>
  <c r="B922" i="4"/>
  <c r="O921" i="4"/>
  <c r="N921" i="4"/>
  <c r="M921" i="4"/>
  <c r="L921" i="4"/>
  <c r="K921" i="4"/>
  <c r="J921" i="4"/>
  <c r="I921" i="4"/>
  <c r="H921" i="4"/>
  <c r="G921" i="4"/>
  <c r="F921" i="4"/>
  <c r="E921" i="4"/>
  <c r="D921" i="4"/>
  <c r="C921" i="4"/>
  <c r="B921" i="4"/>
  <c r="O920" i="4"/>
  <c r="N920" i="4"/>
  <c r="M920" i="4"/>
  <c r="L920" i="4"/>
  <c r="K920" i="4"/>
  <c r="J920" i="4"/>
  <c r="I920" i="4"/>
  <c r="H920" i="4"/>
  <c r="G920" i="4"/>
  <c r="F920" i="4"/>
  <c r="E920" i="4"/>
  <c r="D920" i="4"/>
  <c r="C920" i="4"/>
  <c r="B920" i="4"/>
  <c r="O919" i="4"/>
  <c r="N919" i="4"/>
  <c r="M919" i="4"/>
  <c r="L919" i="4"/>
  <c r="K919" i="4"/>
  <c r="J919" i="4"/>
  <c r="I919" i="4"/>
  <c r="H919" i="4"/>
  <c r="G919" i="4"/>
  <c r="F919" i="4"/>
  <c r="E919" i="4"/>
  <c r="D919" i="4"/>
  <c r="C919" i="4"/>
  <c r="B919" i="4"/>
  <c r="O918" i="4"/>
  <c r="N918" i="4"/>
  <c r="M918" i="4"/>
  <c r="L918" i="4"/>
  <c r="K918" i="4"/>
  <c r="J918" i="4"/>
  <c r="I918" i="4"/>
  <c r="H918" i="4"/>
  <c r="G918" i="4"/>
  <c r="F918" i="4"/>
  <c r="E918" i="4"/>
  <c r="D918" i="4"/>
  <c r="C918" i="4"/>
  <c r="B918" i="4"/>
  <c r="O917" i="4"/>
  <c r="N917" i="4"/>
  <c r="M917" i="4"/>
  <c r="L917" i="4"/>
  <c r="K917" i="4"/>
  <c r="J917" i="4"/>
  <c r="I917" i="4"/>
  <c r="H917" i="4"/>
  <c r="G917" i="4"/>
  <c r="F917" i="4"/>
  <c r="E917" i="4"/>
  <c r="D917" i="4"/>
  <c r="C917" i="4"/>
  <c r="B917" i="4"/>
  <c r="O916" i="4"/>
  <c r="N916" i="4"/>
  <c r="M916" i="4"/>
  <c r="L916" i="4"/>
  <c r="K916" i="4"/>
  <c r="J916" i="4"/>
  <c r="I916" i="4"/>
  <c r="H916" i="4"/>
  <c r="G916" i="4"/>
  <c r="F916" i="4"/>
  <c r="E916" i="4"/>
  <c r="D916" i="4"/>
  <c r="C916" i="4"/>
  <c r="B916" i="4"/>
  <c r="O915" i="4"/>
  <c r="N915" i="4"/>
  <c r="M915" i="4"/>
  <c r="L915" i="4"/>
  <c r="K915" i="4"/>
  <c r="J915" i="4"/>
  <c r="I915" i="4"/>
  <c r="H915" i="4"/>
  <c r="G915" i="4"/>
  <c r="F915" i="4"/>
  <c r="E915" i="4"/>
  <c r="D915" i="4"/>
  <c r="C915" i="4"/>
  <c r="B915" i="4"/>
  <c r="O914" i="4"/>
  <c r="N914" i="4"/>
  <c r="M914" i="4"/>
  <c r="L914" i="4"/>
  <c r="K914" i="4"/>
  <c r="J914" i="4"/>
  <c r="I914" i="4"/>
  <c r="H914" i="4"/>
  <c r="G914" i="4"/>
  <c r="F914" i="4"/>
  <c r="E914" i="4"/>
  <c r="D914" i="4"/>
  <c r="C914" i="4"/>
  <c r="B914" i="4"/>
  <c r="O913" i="4"/>
  <c r="N913" i="4"/>
  <c r="M913" i="4"/>
  <c r="L913" i="4"/>
  <c r="K913" i="4"/>
  <c r="J913" i="4"/>
  <c r="I913" i="4"/>
  <c r="H913" i="4"/>
  <c r="G913" i="4"/>
  <c r="F913" i="4"/>
  <c r="E913" i="4"/>
  <c r="D913" i="4"/>
  <c r="C913" i="4"/>
  <c r="B913" i="4"/>
  <c r="O912" i="4"/>
  <c r="N912" i="4"/>
  <c r="M912" i="4"/>
  <c r="L912" i="4"/>
  <c r="K912" i="4"/>
  <c r="J912" i="4"/>
  <c r="I912" i="4"/>
  <c r="H912" i="4"/>
  <c r="G912" i="4"/>
  <c r="F912" i="4"/>
  <c r="E912" i="4"/>
  <c r="D912" i="4"/>
  <c r="C912" i="4"/>
  <c r="B912" i="4"/>
  <c r="O911" i="4"/>
  <c r="N911" i="4"/>
  <c r="M911" i="4"/>
  <c r="L911" i="4"/>
  <c r="K911" i="4"/>
  <c r="J911" i="4"/>
  <c r="I911" i="4"/>
  <c r="H911" i="4"/>
  <c r="G911" i="4"/>
  <c r="F911" i="4"/>
  <c r="E911" i="4"/>
  <c r="D911" i="4"/>
  <c r="C911" i="4"/>
  <c r="B911" i="4"/>
  <c r="O910" i="4"/>
  <c r="N910" i="4"/>
  <c r="M910" i="4"/>
  <c r="L910" i="4"/>
  <c r="K910" i="4"/>
  <c r="J910" i="4"/>
  <c r="I910" i="4"/>
  <c r="H910" i="4"/>
  <c r="G910" i="4"/>
  <c r="F910" i="4"/>
  <c r="E910" i="4"/>
  <c r="D910" i="4"/>
  <c r="C910" i="4"/>
  <c r="B910" i="4"/>
  <c r="O909" i="4"/>
  <c r="N909" i="4"/>
  <c r="M909" i="4"/>
  <c r="L909" i="4"/>
  <c r="K909" i="4"/>
  <c r="J909" i="4"/>
  <c r="I909" i="4"/>
  <c r="H909" i="4"/>
  <c r="G909" i="4"/>
  <c r="F909" i="4"/>
  <c r="E909" i="4"/>
  <c r="D909" i="4"/>
  <c r="C909" i="4"/>
  <c r="B909" i="4"/>
  <c r="O908" i="4"/>
  <c r="N908" i="4"/>
  <c r="M908" i="4"/>
  <c r="L908" i="4"/>
  <c r="K908" i="4"/>
  <c r="J908" i="4"/>
  <c r="I908" i="4"/>
  <c r="H908" i="4"/>
  <c r="G908" i="4"/>
  <c r="F908" i="4"/>
  <c r="E908" i="4"/>
  <c r="D908" i="4"/>
  <c r="C908" i="4"/>
  <c r="B908" i="4"/>
  <c r="O907" i="4"/>
  <c r="N907" i="4"/>
  <c r="M907" i="4"/>
  <c r="L907" i="4"/>
  <c r="K907" i="4"/>
  <c r="J907" i="4"/>
  <c r="I907" i="4"/>
  <c r="H907" i="4"/>
  <c r="G907" i="4"/>
  <c r="F907" i="4"/>
  <c r="E907" i="4"/>
  <c r="D907" i="4"/>
  <c r="C907" i="4"/>
  <c r="B907" i="4"/>
  <c r="O906" i="4"/>
  <c r="N906" i="4"/>
  <c r="M906" i="4"/>
  <c r="L906" i="4"/>
  <c r="K906" i="4"/>
  <c r="J906" i="4"/>
  <c r="I906" i="4"/>
  <c r="H906" i="4"/>
  <c r="G906" i="4"/>
  <c r="F906" i="4"/>
  <c r="E906" i="4"/>
  <c r="D906" i="4"/>
  <c r="C906" i="4"/>
  <c r="B906" i="4"/>
  <c r="O905" i="4"/>
  <c r="N905" i="4"/>
  <c r="M905" i="4"/>
  <c r="L905" i="4"/>
  <c r="K905" i="4"/>
  <c r="J905" i="4"/>
  <c r="I905" i="4"/>
  <c r="H905" i="4"/>
  <c r="G905" i="4"/>
  <c r="F905" i="4"/>
  <c r="E905" i="4"/>
  <c r="D905" i="4"/>
  <c r="C905" i="4"/>
  <c r="B905" i="4"/>
  <c r="O904" i="4"/>
  <c r="N904" i="4"/>
  <c r="M904" i="4"/>
  <c r="L904" i="4"/>
  <c r="K904" i="4"/>
  <c r="J904" i="4"/>
  <c r="I904" i="4"/>
  <c r="H904" i="4"/>
  <c r="G904" i="4"/>
  <c r="F904" i="4"/>
  <c r="E904" i="4"/>
  <c r="D904" i="4"/>
  <c r="C904" i="4"/>
  <c r="B904" i="4"/>
  <c r="O903" i="4"/>
  <c r="N903" i="4"/>
  <c r="M903" i="4"/>
  <c r="L903" i="4"/>
  <c r="K903" i="4"/>
  <c r="J903" i="4"/>
  <c r="I903" i="4"/>
  <c r="H903" i="4"/>
  <c r="G903" i="4"/>
  <c r="F903" i="4"/>
  <c r="E903" i="4"/>
  <c r="D903" i="4"/>
  <c r="C903" i="4"/>
  <c r="B903" i="4"/>
  <c r="O902" i="4"/>
  <c r="N902" i="4"/>
  <c r="M902" i="4"/>
  <c r="L902" i="4"/>
  <c r="K902" i="4"/>
  <c r="J902" i="4"/>
  <c r="I902" i="4"/>
  <c r="H902" i="4"/>
  <c r="G902" i="4"/>
  <c r="F902" i="4"/>
  <c r="E902" i="4"/>
  <c r="D902" i="4"/>
  <c r="C902" i="4"/>
  <c r="B902" i="4"/>
  <c r="O901" i="4"/>
  <c r="N901" i="4"/>
  <c r="M901" i="4"/>
  <c r="L901" i="4"/>
  <c r="K901" i="4"/>
  <c r="J901" i="4"/>
  <c r="I901" i="4"/>
  <c r="H901" i="4"/>
  <c r="G901" i="4"/>
  <c r="F901" i="4"/>
  <c r="E901" i="4"/>
  <c r="D901" i="4"/>
  <c r="C901" i="4"/>
  <c r="B901" i="4"/>
  <c r="O900" i="4"/>
  <c r="N900" i="4"/>
  <c r="M900" i="4"/>
  <c r="L900" i="4"/>
  <c r="K900" i="4"/>
  <c r="J900" i="4"/>
  <c r="I900" i="4"/>
  <c r="H900" i="4"/>
  <c r="G900" i="4"/>
  <c r="F900" i="4"/>
  <c r="E900" i="4"/>
  <c r="D900" i="4"/>
  <c r="C900" i="4"/>
  <c r="B900" i="4"/>
  <c r="O899" i="4"/>
  <c r="N899" i="4"/>
  <c r="M899" i="4"/>
  <c r="L899" i="4"/>
  <c r="K899" i="4"/>
  <c r="J899" i="4"/>
  <c r="I899" i="4"/>
  <c r="H899" i="4"/>
  <c r="G899" i="4"/>
  <c r="F899" i="4"/>
  <c r="E899" i="4"/>
  <c r="D899" i="4"/>
  <c r="C899" i="4"/>
  <c r="B899" i="4"/>
  <c r="O898" i="4"/>
  <c r="N898" i="4"/>
  <c r="M898" i="4"/>
  <c r="L898" i="4"/>
  <c r="K898" i="4"/>
  <c r="J898" i="4"/>
  <c r="I898" i="4"/>
  <c r="H898" i="4"/>
  <c r="G898" i="4"/>
  <c r="F898" i="4"/>
  <c r="E898" i="4"/>
  <c r="D898" i="4"/>
  <c r="C898" i="4"/>
  <c r="B898" i="4"/>
  <c r="O897" i="4"/>
  <c r="N897" i="4"/>
  <c r="M897" i="4"/>
  <c r="L897" i="4"/>
  <c r="K897" i="4"/>
  <c r="J897" i="4"/>
  <c r="I897" i="4"/>
  <c r="H897" i="4"/>
  <c r="G897" i="4"/>
  <c r="F897" i="4"/>
  <c r="E897" i="4"/>
  <c r="D897" i="4"/>
  <c r="C897" i="4"/>
  <c r="B897" i="4"/>
  <c r="O896" i="4"/>
  <c r="N896" i="4"/>
  <c r="M896" i="4"/>
  <c r="L896" i="4"/>
  <c r="K896" i="4"/>
  <c r="J896" i="4"/>
  <c r="I896" i="4"/>
  <c r="H896" i="4"/>
  <c r="G896" i="4"/>
  <c r="F896" i="4"/>
  <c r="E896" i="4"/>
  <c r="D896" i="4"/>
  <c r="C896" i="4"/>
  <c r="B896" i="4"/>
  <c r="O895" i="4"/>
  <c r="N895" i="4"/>
  <c r="M895" i="4"/>
  <c r="L895" i="4"/>
  <c r="K895" i="4"/>
  <c r="J895" i="4"/>
  <c r="I895" i="4"/>
  <c r="H895" i="4"/>
  <c r="G895" i="4"/>
  <c r="F895" i="4"/>
  <c r="E895" i="4"/>
  <c r="D895" i="4"/>
  <c r="C895" i="4"/>
  <c r="B895" i="4"/>
  <c r="O894" i="4"/>
  <c r="N894" i="4"/>
  <c r="M894" i="4"/>
  <c r="L894" i="4"/>
  <c r="K894" i="4"/>
  <c r="J894" i="4"/>
  <c r="I894" i="4"/>
  <c r="H894" i="4"/>
  <c r="G894" i="4"/>
  <c r="F894" i="4"/>
  <c r="E894" i="4"/>
  <c r="D894" i="4"/>
  <c r="C894" i="4"/>
  <c r="B894" i="4"/>
  <c r="O893" i="4"/>
  <c r="N893" i="4"/>
  <c r="M893" i="4"/>
  <c r="L893" i="4"/>
  <c r="K893" i="4"/>
  <c r="J893" i="4"/>
  <c r="I893" i="4"/>
  <c r="H893" i="4"/>
  <c r="G893" i="4"/>
  <c r="F893" i="4"/>
  <c r="E893" i="4"/>
  <c r="D893" i="4"/>
  <c r="C893" i="4"/>
  <c r="B893" i="4"/>
  <c r="O892" i="4"/>
  <c r="N892" i="4"/>
  <c r="M892" i="4"/>
  <c r="L892" i="4"/>
  <c r="K892" i="4"/>
  <c r="J892" i="4"/>
  <c r="I892" i="4"/>
  <c r="H892" i="4"/>
  <c r="G892" i="4"/>
  <c r="F892" i="4"/>
  <c r="E892" i="4"/>
  <c r="D892" i="4"/>
  <c r="C892" i="4"/>
  <c r="B892" i="4"/>
  <c r="O891" i="4"/>
  <c r="N891" i="4"/>
  <c r="M891" i="4"/>
  <c r="L891" i="4"/>
  <c r="K891" i="4"/>
  <c r="J891" i="4"/>
  <c r="I891" i="4"/>
  <c r="H891" i="4"/>
  <c r="G891" i="4"/>
  <c r="F891" i="4"/>
  <c r="E891" i="4"/>
  <c r="D891" i="4"/>
  <c r="C891" i="4"/>
  <c r="B891" i="4"/>
  <c r="O890" i="4"/>
  <c r="N890" i="4"/>
  <c r="M890" i="4"/>
  <c r="L890" i="4"/>
  <c r="K890" i="4"/>
  <c r="J890" i="4"/>
  <c r="I890" i="4"/>
  <c r="H890" i="4"/>
  <c r="G890" i="4"/>
  <c r="F890" i="4"/>
  <c r="E890" i="4"/>
  <c r="D890" i="4"/>
  <c r="C890" i="4"/>
  <c r="B890" i="4"/>
  <c r="O889" i="4"/>
  <c r="N889" i="4"/>
  <c r="M889" i="4"/>
  <c r="L889" i="4"/>
  <c r="K889" i="4"/>
  <c r="J889" i="4"/>
  <c r="I889" i="4"/>
  <c r="H889" i="4"/>
  <c r="G889" i="4"/>
  <c r="F889" i="4"/>
  <c r="E889" i="4"/>
  <c r="D889" i="4"/>
  <c r="C889" i="4"/>
  <c r="B889" i="4"/>
  <c r="O888" i="4"/>
  <c r="N888" i="4"/>
  <c r="M888" i="4"/>
  <c r="L888" i="4"/>
  <c r="K888" i="4"/>
  <c r="J888" i="4"/>
  <c r="I888" i="4"/>
  <c r="H888" i="4"/>
  <c r="G888" i="4"/>
  <c r="F888" i="4"/>
  <c r="E888" i="4"/>
  <c r="D888" i="4"/>
  <c r="C888" i="4"/>
  <c r="B888" i="4"/>
  <c r="O887" i="4"/>
  <c r="N887" i="4"/>
  <c r="M887" i="4"/>
  <c r="L887" i="4"/>
  <c r="K887" i="4"/>
  <c r="J887" i="4"/>
  <c r="I887" i="4"/>
  <c r="H887" i="4"/>
  <c r="G887" i="4"/>
  <c r="F887" i="4"/>
  <c r="E887" i="4"/>
  <c r="D887" i="4"/>
  <c r="C887" i="4"/>
  <c r="B887" i="4"/>
  <c r="O886" i="4"/>
  <c r="N886" i="4"/>
  <c r="M886" i="4"/>
  <c r="L886" i="4"/>
  <c r="K886" i="4"/>
  <c r="J886" i="4"/>
  <c r="I886" i="4"/>
  <c r="H886" i="4"/>
  <c r="G886" i="4"/>
  <c r="F886" i="4"/>
  <c r="E886" i="4"/>
  <c r="D886" i="4"/>
  <c r="C886" i="4"/>
  <c r="B886" i="4"/>
  <c r="O885" i="4"/>
  <c r="N885" i="4"/>
  <c r="M885" i="4"/>
  <c r="L885" i="4"/>
  <c r="K885" i="4"/>
  <c r="J885" i="4"/>
  <c r="I885" i="4"/>
  <c r="H885" i="4"/>
  <c r="G885" i="4"/>
  <c r="F885" i="4"/>
  <c r="E885" i="4"/>
  <c r="D885" i="4"/>
  <c r="C885" i="4"/>
  <c r="B885" i="4"/>
  <c r="O884" i="4"/>
  <c r="N884" i="4"/>
  <c r="M884" i="4"/>
  <c r="L884" i="4"/>
  <c r="K884" i="4"/>
  <c r="J884" i="4"/>
  <c r="I884" i="4"/>
  <c r="H884" i="4"/>
  <c r="G884" i="4"/>
  <c r="F884" i="4"/>
  <c r="E884" i="4"/>
  <c r="D884" i="4"/>
  <c r="C884" i="4"/>
  <c r="B884" i="4"/>
  <c r="O883" i="4"/>
  <c r="N883" i="4"/>
  <c r="M883" i="4"/>
  <c r="L883" i="4"/>
  <c r="K883" i="4"/>
  <c r="J883" i="4"/>
  <c r="I883" i="4"/>
  <c r="H883" i="4"/>
  <c r="G883" i="4"/>
  <c r="F883" i="4"/>
  <c r="E883" i="4"/>
  <c r="D883" i="4"/>
  <c r="C883" i="4"/>
  <c r="B883" i="4"/>
  <c r="O882" i="4"/>
  <c r="N882" i="4"/>
  <c r="M882" i="4"/>
  <c r="L882" i="4"/>
  <c r="K882" i="4"/>
  <c r="J882" i="4"/>
  <c r="I882" i="4"/>
  <c r="H882" i="4"/>
  <c r="G882" i="4"/>
  <c r="F882" i="4"/>
  <c r="E882" i="4"/>
  <c r="D882" i="4"/>
  <c r="C882" i="4"/>
  <c r="B882" i="4"/>
  <c r="O881" i="4"/>
  <c r="N881" i="4"/>
  <c r="M881" i="4"/>
  <c r="L881" i="4"/>
  <c r="K881" i="4"/>
  <c r="J881" i="4"/>
  <c r="I881" i="4"/>
  <c r="H881" i="4"/>
  <c r="G881" i="4"/>
  <c r="F881" i="4"/>
  <c r="E881" i="4"/>
  <c r="D881" i="4"/>
  <c r="C881" i="4"/>
  <c r="B881" i="4"/>
  <c r="O880" i="4"/>
  <c r="N880" i="4"/>
  <c r="M880" i="4"/>
  <c r="L880" i="4"/>
  <c r="K880" i="4"/>
  <c r="J880" i="4"/>
  <c r="I880" i="4"/>
  <c r="H880" i="4"/>
  <c r="G880" i="4"/>
  <c r="F880" i="4"/>
  <c r="E880" i="4"/>
  <c r="D880" i="4"/>
  <c r="C880" i="4"/>
  <c r="B880" i="4"/>
  <c r="O879" i="4"/>
  <c r="N879" i="4"/>
  <c r="M879" i="4"/>
  <c r="L879" i="4"/>
  <c r="K879" i="4"/>
  <c r="J879" i="4"/>
  <c r="I879" i="4"/>
  <c r="H879" i="4"/>
  <c r="G879" i="4"/>
  <c r="F879" i="4"/>
  <c r="E879" i="4"/>
  <c r="D879" i="4"/>
  <c r="C879" i="4"/>
  <c r="B879" i="4"/>
  <c r="O878" i="4"/>
  <c r="N878" i="4"/>
  <c r="M878" i="4"/>
  <c r="L878" i="4"/>
  <c r="K878" i="4"/>
  <c r="J878" i="4"/>
  <c r="I878" i="4"/>
  <c r="H878" i="4"/>
  <c r="G878" i="4"/>
  <c r="F878" i="4"/>
  <c r="E878" i="4"/>
  <c r="D878" i="4"/>
  <c r="C878" i="4"/>
  <c r="B878" i="4"/>
  <c r="O877" i="4"/>
  <c r="N877" i="4"/>
  <c r="M877" i="4"/>
  <c r="L877" i="4"/>
  <c r="K877" i="4"/>
  <c r="J877" i="4"/>
  <c r="I877" i="4"/>
  <c r="H877" i="4"/>
  <c r="G877" i="4"/>
  <c r="F877" i="4"/>
  <c r="E877" i="4"/>
  <c r="D877" i="4"/>
  <c r="C877" i="4"/>
  <c r="B877" i="4"/>
  <c r="O876" i="4"/>
  <c r="N876" i="4"/>
  <c r="M876" i="4"/>
  <c r="L876" i="4"/>
  <c r="K876" i="4"/>
  <c r="J876" i="4"/>
  <c r="I876" i="4"/>
  <c r="H876" i="4"/>
  <c r="G876" i="4"/>
  <c r="F876" i="4"/>
  <c r="E876" i="4"/>
  <c r="D876" i="4"/>
  <c r="C876" i="4"/>
  <c r="B876" i="4"/>
  <c r="O875" i="4"/>
  <c r="N875" i="4"/>
  <c r="M875" i="4"/>
  <c r="L875" i="4"/>
  <c r="K875" i="4"/>
  <c r="J875" i="4"/>
  <c r="I875" i="4"/>
  <c r="H875" i="4"/>
  <c r="G875" i="4"/>
  <c r="F875" i="4"/>
  <c r="E875" i="4"/>
  <c r="D875" i="4"/>
  <c r="C875" i="4"/>
  <c r="B875" i="4"/>
  <c r="O874" i="4"/>
  <c r="N874" i="4"/>
  <c r="M874" i="4"/>
  <c r="L874" i="4"/>
  <c r="K874" i="4"/>
  <c r="J874" i="4"/>
  <c r="I874" i="4"/>
  <c r="H874" i="4"/>
  <c r="G874" i="4"/>
  <c r="F874" i="4"/>
  <c r="E874" i="4"/>
  <c r="D874" i="4"/>
  <c r="C874" i="4"/>
  <c r="B874" i="4"/>
  <c r="O873" i="4"/>
  <c r="N873" i="4"/>
  <c r="M873" i="4"/>
  <c r="L873" i="4"/>
  <c r="K873" i="4"/>
  <c r="J873" i="4"/>
  <c r="I873" i="4"/>
  <c r="H873" i="4"/>
  <c r="G873" i="4"/>
  <c r="F873" i="4"/>
  <c r="E873" i="4"/>
  <c r="D873" i="4"/>
  <c r="C873" i="4"/>
  <c r="B873" i="4"/>
  <c r="O872" i="4"/>
  <c r="N872" i="4"/>
  <c r="M872" i="4"/>
  <c r="L872" i="4"/>
  <c r="K872" i="4"/>
  <c r="J872" i="4"/>
  <c r="I872" i="4"/>
  <c r="H872" i="4"/>
  <c r="G872" i="4"/>
  <c r="F872" i="4"/>
  <c r="E872" i="4"/>
  <c r="D872" i="4"/>
  <c r="C872" i="4"/>
  <c r="B872" i="4"/>
  <c r="O871" i="4"/>
  <c r="N871" i="4"/>
  <c r="M871" i="4"/>
  <c r="L871" i="4"/>
  <c r="K871" i="4"/>
  <c r="J871" i="4"/>
  <c r="I871" i="4"/>
  <c r="H871" i="4"/>
  <c r="G871" i="4"/>
  <c r="F871" i="4"/>
  <c r="E871" i="4"/>
  <c r="D871" i="4"/>
  <c r="C871" i="4"/>
  <c r="B871" i="4"/>
  <c r="O870" i="4"/>
  <c r="N870" i="4"/>
  <c r="M870" i="4"/>
  <c r="L870" i="4"/>
  <c r="K870" i="4"/>
  <c r="J870" i="4"/>
  <c r="I870" i="4"/>
  <c r="H870" i="4"/>
  <c r="G870" i="4"/>
  <c r="F870" i="4"/>
  <c r="E870" i="4"/>
  <c r="D870" i="4"/>
  <c r="C870" i="4"/>
  <c r="B870" i="4"/>
  <c r="O869" i="4"/>
  <c r="N869" i="4"/>
  <c r="M869" i="4"/>
  <c r="L869" i="4"/>
  <c r="K869" i="4"/>
  <c r="J869" i="4"/>
  <c r="I869" i="4"/>
  <c r="H869" i="4"/>
  <c r="G869" i="4"/>
  <c r="F869" i="4"/>
  <c r="E869" i="4"/>
  <c r="D869" i="4"/>
  <c r="C869" i="4"/>
  <c r="B869" i="4"/>
  <c r="O868" i="4"/>
  <c r="N868" i="4"/>
  <c r="M868" i="4"/>
  <c r="L868" i="4"/>
  <c r="K868" i="4"/>
  <c r="J868" i="4"/>
  <c r="I868" i="4"/>
  <c r="H868" i="4"/>
  <c r="G868" i="4"/>
  <c r="F868" i="4"/>
  <c r="E868" i="4"/>
  <c r="D868" i="4"/>
  <c r="C868" i="4"/>
  <c r="B868" i="4"/>
  <c r="O867" i="4"/>
  <c r="N867" i="4"/>
  <c r="M867" i="4"/>
  <c r="L867" i="4"/>
  <c r="K867" i="4"/>
  <c r="J867" i="4"/>
  <c r="I867" i="4"/>
  <c r="H867" i="4"/>
  <c r="G867" i="4"/>
  <c r="F867" i="4"/>
  <c r="E867" i="4"/>
  <c r="D867" i="4"/>
  <c r="C867" i="4"/>
  <c r="B867" i="4"/>
  <c r="O866" i="4"/>
  <c r="N866" i="4"/>
  <c r="M866" i="4"/>
  <c r="L866" i="4"/>
  <c r="K866" i="4"/>
  <c r="J866" i="4"/>
  <c r="I866" i="4"/>
  <c r="H866" i="4"/>
  <c r="G866" i="4"/>
  <c r="F866" i="4"/>
  <c r="E866" i="4"/>
  <c r="D866" i="4"/>
  <c r="C866" i="4"/>
  <c r="B866" i="4"/>
  <c r="O865" i="4"/>
  <c r="N865" i="4"/>
  <c r="M865" i="4"/>
  <c r="L865" i="4"/>
  <c r="K865" i="4"/>
  <c r="J865" i="4"/>
  <c r="I865" i="4"/>
  <c r="H865" i="4"/>
  <c r="G865" i="4"/>
  <c r="F865" i="4"/>
  <c r="E865" i="4"/>
  <c r="D865" i="4"/>
  <c r="C865" i="4"/>
  <c r="B865" i="4"/>
  <c r="O864" i="4"/>
  <c r="N864" i="4"/>
  <c r="M864" i="4"/>
  <c r="L864" i="4"/>
  <c r="K864" i="4"/>
  <c r="J864" i="4"/>
  <c r="I864" i="4"/>
  <c r="H864" i="4"/>
  <c r="G864" i="4"/>
  <c r="F864" i="4"/>
  <c r="E864" i="4"/>
  <c r="D864" i="4"/>
  <c r="C864" i="4"/>
  <c r="B864" i="4"/>
  <c r="O863" i="4"/>
  <c r="N863" i="4"/>
  <c r="M863" i="4"/>
  <c r="L863" i="4"/>
  <c r="K863" i="4"/>
  <c r="J863" i="4"/>
  <c r="I863" i="4"/>
  <c r="H863" i="4"/>
  <c r="G863" i="4"/>
  <c r="F863" i="4"/>
  <c r="E863" i="4"/>
  <c r="D863" i="4"/>
  <c r="C863" i="4"/>
  <c r="B863" i="4"/>
  <c r="O862" i="4"/>
  <c r="N862" i="4"/>
  <c r="M862" i="4"/>
  <c r="L862" i="4"/>
  <c r="K862" i="4"/>
  <c r="J862" i="4"/>
  <c r="I862" i="4"/>
  <c r="H862" i="4"/>
  <c r="G862" i="4"/>
  <c r="F862" i="4"/>
  <c r="E862" i="4"/>
  <c r="D862" i="4"/>
  <c r="C862" i="4"/>
  <c r="B862" i="4"/>
  <c r="O861" i="4"/>
  <c r="N861" i="4"/>
  <c r="M861" i="4"/>
  <c r="L861" i="4"/>
  <c r="K861" i="4"/>
  <c r="J861" i="4"/>
  <c r="I861" i="4"/>
  <c r="H861" i="4"/>
  <c r="G861" i="4"/>
  <c r="F861" i="4"/>
  <c r="E861" i="4"/>
  <c r="D861" i="4"/>
  <c r="C861" i="4"/>
  <c r="B861" i="4"/>
  <c r="O860" i="4"/>
  <c r="N860" i="4"/>
  <c r="M860" i="4"/>
  <c r="L860" i="4"/>
  <c r="K860" i="4"/>
  <c r="J860" i="4"/>
  <c r="I860" i="4"/>
  <c r="H860" i="4"/>
  <c r="G860" i="4"/>
  <c r="F860" i="4"/>
  <c r="E860" i="4"/>
  <c r="D860" i="4"/>
  <c r="C860" i="4"/>
  <c r="B860" i="4"/>
  <c r="O859" i="4"/>
  <c r="N859" i="4"/>
  <c r="M859" i="4"/>
  <c r="L859" i="4"/>
  <c r="K859" i="4"/>
  <c r="J859" i="4"/>
  <c r="I859" i="4"/>
  <c r="H859" i="4"/>
  <c r="G859" i="4"/>
  <c r="F859" i="4"/>
  <c r="E859" i="4"/>
  <c r="D859" i="4"/>
  <c r="C859" i="4"/>
  <c r="B859" i="4"/>
  <c r="O858" i="4"/>
  <c r="N858" i="4"/>
  <c r="M858" i="4"/>
  <c r="L858" i="4"/>
  <c r="K858" i="4"/>
  <c r="J858" i="4"/>
  <c r="I858" i="4"/>
  <c r="H858" i="4"/>
  <c r="G858" i="4"/>
  <c r="F858" i="4"/>
  <c r="E858" i="4"/>
  <c r="D858" i="4"/>
  <c r="C858" i="4"/>
  <c r="B858" i="4"/>
  <c r="O857" i="4"/>
  <c r="N857" i="4"/>
  <c r="M857" i="4"/>
  <c r="L857" i="4"/>
  <c r="K857" i="4"/>
  <c r="J857" i="4"/>
  <c r="I857" i="4"/>
  <c r="H857" i="4"/>
  <c r="G857" i="4"/>
  <c r="F857" i="4"/>
  <c r="E857" i="4"/>
  <c r="D857" i="4"/>
  <c r="C857" i="4"/>
  <c r="B857" i="4"/>
  <c r="O856" i="4"/>
  <c r="N856" i="4"/>
  <c r="M856" i="4"/>
  <c r="L856" i="4"/>
  <c r="K856" i="4"/>
  <c r="J856" i="4"/>
  <c r="I856" i="4"/>
  <c r="H856" i="4"/>
  <c r="G856" i="4"/>
  <c r="F856" i="4"/>
  <c r="E856" i="4"/>
  <c r="D856" i="4"/>
  <c r="C856" i="4"/>
  <c r="B856" i="4"/>
  <c r="O855" i="4"/>
  <c r="N855" i="4"/>
  <c r="M855" i="4"/>
  <c r="L855" i="4"/>
  <c r="K855" i="4"/>
  <c r="J855" i="4"/>
  <c r="I855" i="4"/>
  <c r="H855" i="4"/>
  <c r="G855" i="4"/>
  <c r="F855" i="4"/>
  <c r="E855" i="4"/>
  <c r="D855" i="4"/>
  <c r="C855" i="4"/>
  <c r="B855" i="4"/>
  <c r="O854" i="4"/>
  <c r="N854" i="4"/>
  <c r="M854" i="4"/>
  <c r="L854" i="4"/>
  <c r="K854" i="4"/>
  <c r="J854" i="4"/>
  <c r="I854" i="4"/>
  <c r="H854" i="4"/>
  <c r="G854" i="4"/>
  <c r="F854" i="4"/>
  <c r="E854" i="4"/>
  <c r="D854" i="4"/>
  <c r="C854" i="4"/>
  <c r="B854" i="4"/>
  <c r="O853" i="4"/>
  <c r="N853" i="4"/>
  <c r="M853" i="4"/>
  <c r="L853" i="4"/>
  <c r="K853" i="4"/>
  <c r="J853" i="4"/>
  <c r="I853" i="4"/>
  <c r="H853" i="4"/>
  <c r="G853" i="4"/>
  <c r="F853" i="4"/>
  <c r="E853" i="4"/>
  <c r="D853" i="4"/>
  <c r="C853" i="4"/>
  <c r="B853" i="4"/>
  <c r="O852" i="4"/>
  <c r="N852" i="4"/>
  <c r="M852" i="4"/>
  <c r="L852" i="4"/>
  <c r="K852" i="4"/>
  <c r="J852" i="4"/>
  <c r="I852" i="4"/>
  <c r="H852" i="4"/>
  <c r="G852" i="4"/>
  <c r="F852" i="4"/>
  <c r="E852" i="4"/>
  <c r="D852" i="4"/>
  <c r="C852" i="4"/>
  <c r="B852" i="4"/>
  <c r="O851" i="4"/>
  <c r="N851" i="4"/>
  <c r="M851" i="4"/>
  <c r="L851" i="4"/>
  <c r="K851" i="4"/>
  <c r="J851" i="4"/>
  <c r="I851" i="4"/>
  <c r="H851" i="4"/>
  <c r="G851" i="4"/>
  <c r="F851" i="4"/>
  <c r="E851" i="4"/>
  <c r="D851" i="4"/>
  <c r="C851" i="4"/>
  <c r="B851" i="4"/>
  <c r="O850" i="4"/>
  <c r="N850" i="4"/>
  <c r="M850" i="4"/>
  <c r="L850" i="4"/>
  <c r="K850" i="4"/>
  <c r="J850" i="4"/>
  <c r="I850" i="4"/>
  <c r="H850" i="4"/>
  <c r="G850" i="4"/>
  <c r="F850" i="4"/>
  <c r="E850" i="4"/>
  <c r="D850" i="4"/>
  <c r="C850" i="4"/>
  <c r="B850" i="4"/>
  <c r="O849" i="4"/>
  <c r="N849" i="4"/>
  <c r="M849" i="4"/>
  <c r="L849" i="4"/>
  <c r="K849" i="4"/>
  <c r="J849" i="4"/>
  <c r="I849" i="4"/>
  <c r="H849" i="4"/>
  <c r="G849" i="4"/>
  <c r="F849" i="4"/>
  <c r="E849" i="4"/>
  <c r="D849" i="4"/>
  <c r="C849" i="4"/>
  <c r="B849" i="4"/>
  <c r="O848" i="4"/>
  <c r="N848" i="4"/>
  <c r="M848" i="4"/>
  <c r="L848" i="4"/>
  <c r="K848" i="4"/>
  <c r="J848" i="4"/>
  <c r="I848" i="4"/>
  <c r="H848" i="4"/>
  <c r="G848" i="4"/>
  <c r="F848" i="4"/>
  <c r="E848" i="4"/>
  <c r="D848" i="4"/>
  <c r="C848" i="4"/>
  <c r="B848" i="4"/>
  <c r="O847" i="4"/>
  <c r="N847" i="4"/>
  <c r="M847" i="4"/>
  <c r="L847" i="4"/>
  <c r="K847" i="4"/>
  <c r="J847" i="4"/>
  <c r="I847" i="4"/>
  <c r="H847" i="4"/>
  <c r="G847" i="4"/>
  <c r="F847" i="4"/>
  <c r="E847" i="4"/>
  <c r="D847" i="4"/>
  <c r="C847" i="4"/>
  <c r="B847" i="4"/>
  <c r="O846" i="4"/>
  <c r="N846" i="4"/>
  <c r="M846" i="4"/>
  <c r="L846" i="4"/>
  <c r="K846" i="4"/>
  <c r="J846" i="4"/>
  <c r="I846" i="4"/>
  <c r="H846" i="4"/>
  <c r="G846" i="4"/>
  <c r="F846" i="4"/>
  <c r="E846" i="4"/>
  <c r="D846" i="4"/>
  <c r="C846" i="4"/>
  <c r="B846" i="4"/>
  <c r="O845" i="4"/>
  <c r="N845" i="4"/>
  <c r="M845" i="4"/>
  <c r="L845" i="4"/>
  <c r="K845" i="4"/>
  <c r="J845" i="4"/>
  <c r="I845" i="4"/>
  <c r="H845" i="4"/>
  <c r="G845" i="4"/>
  <c r="F845" i="4"/>
  <c r="E845" i="4"/>
  <c r="D845" i="4"/>
  <c r="C845" i="4"/>
  <c r="B845" i="4"/>
  <c r="O844" i="4"/>
  <c r="N844" i="4"/>
  <c r="M844" i="4"/>
  <c r="L844" i="4"/>
  <c r="K844" i="4"/>
  <c r="J844" i="4"/>
  <c r="I844" i="4"/>
  <c r="H844" i="4"/>
  <c r="G844" i="4"/>
  <c r="F844" i="4"/>
  <c r="E844" i="4"/>
  <c r="D844" i="4"/>
  <c r="C844" i="4"/>
  <c r="B844" i="4"/>
  <c r="O843" i="4"/>
  <c r="N843" i="4"/>
  <c r="M843" i="4"/>
  <c r="L843" i="4"/>
  <c r="K843" i="4"/>
  <c r="J843" i="4"/>
  <c r="I843" i="4"/>
  <c r="H843" i="4"/>
  <c r="G843" i="4"/>
  <c r="F843" i="4"/>
  <c r="E843" i="4"/>
  <c r="D843" i="4"/>
  <c r="C843" i="4"/>
  <c r="B843" i="4"/>
  <c r="O842" i="4"/>
  <c r="N842" i="4"/>
  <c r="M842" i="4"/>
  <c r="L842" i="4"/>
  <c r="K842" i="4"/>
  <c r="J842" i="4"/>
  <c r="I842" i="4"/>
  <c r="H842" i="4"/>
  <c r="G842" i="4"/>
  <c r="F842" i="4"/>
  <c r="E842" i="4"/>
  <c r="D842" i="4"/>
  <c r="C842" i="4"/>
  <c r="B842" i="4"/>
  <c r="O841" i="4"/>
  <c r="N841" i="4"/>
  <c r="M841" i="4"/>
  <c r="L841" i="4"/>
  <c r="K841" i="4"/>
  <c r="J841" i="4"/>
  <c r="I841" i="4"/>
  <c r="H841" i="4"/>
  <c r="G841" i="4"/>
  <c r="F841" i="4"/>
  <c r="E841" i="4"/>
  <c r="D841" i="4"/>
  <c r="C841" i="4"/>
  <c r="B841" i="4"/>
  <c r="O840" i="4"/>
  <c r="N840" i="4"/>
  <c r="M840" i="4"/>
  <c r="L840" i="4"/>
  <c r="K840" i="4"/>
  <c r="J840" i="4"/>
  <c r="I840" i="4"/>
  <c r="H840" i="4"/>
  <c r="G840" i="4"/>
  <c r="F840" i="4"/>
  <c r="E840" i="4"/>
  <c r="D840" i="4"/>
  <c r="C840" i="4"/>
  <c r="B840" i="4"/>
  <c r="O839" i="4"/>
  <c r="N839" i="4"/>
  <c r="M839" i="4"/>
  <c r="L839" i="4"/>
  <c r="K839" i="4"/>
  <c r="J839" i="4"/>
  <c r="I839" i="4"/>
  <c r="H839" i="4"/>
  <c r="G839" i="4"/>
  <c r="F839" i="4"/>
  <c r="E839" i="4"/>
  <c r="D839" i="4"/>
  <c r="C839" i="4"/>
  <c r="B839" i="4"/>
  <c r="O838" i="4"/>
  <c r="N838" i="4"/>
  <c r="M838" i="4"/>
  <c r="L838" i="4"/>
  <c r="K838" i="4"/>
  <c r="J838" i="4"/>
  <c r="I838" i="4"/>
  <c r="H838" i="4"/>
  <c r="G838" i="4"/>
  <c r="F838" i="4"/>
  <c r="E838" i="4"/>
  <c r="D838" i="4"/>
  <c r="C838" i="4"/>
  <c r="B838" i="4"/>
  <c r="O837" i="4"/>
  <c r="N837" i="4"/>
  <c r="M837" i="4"/>
  <c r="L837" i="4"/>
  <c r="K837" i="4"/>
  <c r="J837" i="4"/>
  <c r="I837" i="4"/>
  <c r="H837" i="4"/>
  <c r="G837" i="4"/>
  <c r="F837" i="4"/>
  <c r="E837" i="4"/>
  <c r="D837" i="4"/>
  <c r="C837" i="4"/>
  <c r="B837" i="4"/>
  <c r="O836" i="4"/>
  <c r="N836" i="4"/>
  <c r="M836" i="4"/>
  <c r="L836" i="4"/>
  <c r="K836" i="4"/>
  <c r="J836" i="4"/>
  <c r="I836" i="4"/>
  <c r="H836" i="4"/>
  <c r="G836" i="4"/>
  <c r="F836" i="4"/>
  <c r="E836" i="4"/>
  <c r="D836" i="4"/>
  <c r="C836" i="4"/>
  <c r="B836" i="4"/>
  <c r="O835" i="4"/>
  <c r="N835" i="4"/>
  <c r="M835" i="4"/>
  <c r="L835" i="4"/>
  <c r="K835" i="4"/>
  <c r="J835" i="4"/>
  <c r="I835" i="4"/>
  <c r="H835" i="4"/>
  <c r="G835" i="4"/>
  <c r="F835" i="4"/>
  <c r="E835" i="4"/>
  <c r="D835" i="4"/>
  <c r="C835" i="4"/>
  <c r="B835" i="4"/>
  <c r="O834" i="4"/>
  <c r="N834" i="4"/>
  <c r="M834" i="4"/>
  <c r="L834" i="4"/>
  <c r="K834" i="4"/>
  <c r="J834" i="4"/>
  <c r="I834" i="4"/>
  <c r="H834" i="4"/>
  <c r="G834" i="4"/>
  <c r="F834" i="4"/>
  <c r="E834" i="4"/>
  <c r="D834" i="4"/>
  <c r="C834" i="4"/>
  <c r="B834" i="4"/>
  <c r="O833" i="4"/>
  <c r="N833" i="4"/>
  <c r="M833" i="4"/>
  <c r="L833" i="4"/>
  <c r="K833" i="4"/>
  <c r="J833" i="4"/>
  <c r="I833" i="4"/>
  <c r="H833" i="4"/>
  <c r="G833" i="4"/>
  <c r="F833" i="4"/>
  <c r="E833" i="4"/>
  <c r="D833" i="4"/>
  <c r="C833" i="4"/>
  <c r="B833" i="4"/>
  <c r="O832" i="4"/>
  <c r="N832" i="4"/>
  <c r="M832" i="4"/>
  <c r="L832" i="4"/>
  <c r="K832" i="4"/>
  <c r="J832" i="4"/>
  <c r="I832" i="4"/>
  <c r="H832" i="4"/>
  <c r="G832" i="4"/>
  <c r="F832" i="4"/>
  <c r="E832" i="4"/>
  <c r="D832" i="4"/>
  <c r="C832" i="4"/>
  <c r="B832" i="4"/>
  <c r="O831" i="4"/>
  <c r="N831" i="4"/>
  <c r="M831" i="4"/>
  <c r="L831" i="4"/>
  <c r="K831" i="4"/>
  <c r="J831" i="4"/>
  <c r="I831" i="4"/>
  <c r="H831" i="4"/>
  <c r="G831" i="4"/>
  <c r="F831" i="4"/>
  <c r="E831" i="4"/>
  <c r="D831" i="4"/>
  <c r="C831" i="4"/>
  <c r="B831" i="4"/>
  <c r="O830" i="4"/>
  <c r="N830" i="4"/>
  <c r="M830" i="4"/>
  <c r="L830" i="4"/>
  <c r="K830" i="4"/>
  <c r="J830" i="4"/>
  <c r="I830" i="4"/>
  <c r="H830" i="4"/>
  <c r="G830" i="4"/>
  <c r="F830" i="4"/>
  <c r="E830" i="4"/>
  <c r="D830" i="4"/>
  <c r="C830" i="4"/>
  <c r="B830" i="4"/>
  <c r="O829" i="4"/>
  <c r="N829" i="4"/>
  <c r="M829" i="4"/>
  <c r="L829" i="4"/>
  <c r="K829" i="4"/>
  <c r="J829" i="4"/>
  <c r="I829" i="4"/>
  <c r="H829" i="4"/>
  <c r="G829" i="4"/>
  <c r="F829" i="4"/>
  <c r="E829" i="4"/>
  <c r="D829" i="4"/>
  <c r="C829" i="4"/>
  <c r="B829" i="4"/>
  <c r="O828" i="4"/>
  <c r="N828" i="4"/>
  <c r="M828" i="4"/>
  <c r="L828" i="4"/>
  <c r="K828" i="4"/>
  <c r="J828" i="4"/>
  <c r="I828" i="4"/>
  <c r="H828" i="4"/>
  <c r="G828" i="4"/>
  <c r="F828" i="4"/>
  <c r="E828" i="4"/>
  <c r="D828" i="4"/>
  <c r="C828" i="4"/>
  <c r="B828" i="4"/>
  <c r="O827" i="4"/>
  <c r="N827" i="4"/>
  <c r="M827" i="4"/>
  <c r="L827" i="4"/>
  <c r="K827" i="4"/>
  <c r="J827" i="4"/>
  <c r="I827" i="4"/>
  <c r="H827" i="4"/>
  <c r="G827" i="4"/>
  <c r="F827" i="4"/>
  <c r="E827" i="4"/>
  <c r="D827" i="4"/>
  <c r="C827" i="4"/>
  <c r="B827" i="4"/>
  <c r="O826" i="4"/>
  <c r="N826" i="4"/>
  <c r="M826" i="4"/>
  <c r="L826" i="4"/>
  <c r="K826" i="4"/>
  <c r="J826" i="4"/>
  <c r="I826" i="4"/>
  <c r="H826" i="4"/>
  <c r="G826" i="4"/>
  <c r="F826" i="4"/>
  <c r="E826" i="4"/>
  <c r="D826" i="4"/>
  <c r="C826" i="4"/>
  <c r="B826" i="4"/>
  <c r="O825" i="4"/>
  <c r="N825" i="4"/>
  <c r="M825" i="4"/>
  <c r="L825" i="4"/>
  <c r="K825" i="4"/>
  <c r="J825" i="4"/>
  <c r="I825" i="4"/>
  <c r="H825" i="4"/>
  <c r="G825" i="4"/>
  <c r="F825" i="4"/>
  <c r="E825" i="4"/>
  <c r="D825" i="4"/>
  <c r="C825" i="4"/>
  <c r="B825" i="4"/>
  <c r="O824" i="4"/>
  <c r="N824" i="4"/>
  <c r="M824" i="4"/>
  <c r="L824" i="4"/>
  <c r="K824" i="4"/>
  <c r="J824" i="4"/>
  <c r="I824" i="4"/>
  <c r="H824" i="4"/>
  <c r="G824" i="4"/>
  <c r="F824" i="4"/>
  <c r="E824" i="4"/>
  <c r="D824" i="4"/>
  <c r="C824" i="4"/>
  <c r="B824" i="4"/>
  <c r="O823" i="4"/>
  <c r="N823" i="4"/>
  <c r="M823" i="4"/>
  <c r="L823" i="4"/>
  <c r="K823" i="4"/>
  <c r="J823" i="4"/>
  <c r="I823" i="4"/>
  <c r="H823" i="4"/>
  <c r="G823" i="4"/>
  <c r="F823" i="4"/>
  <c r="E823" i="4"/>
  <c r="D823" i="4"/>
  <c r="C823" i="4"/>
  <c r="B823" i="4"/>
  <c r="O822" i="4"/>
  <c r="N822" i="4"/>
  <c r="M822" i="4"/>
  <c r="L822" i="4"/>
  <c r="K822" i="4"/>
  <c r="J822" i="4"/>
  <c r="I822" i="4"/>
  <c r="H822" i="4"/>
  <c r="G822" i="4"/>
  <c r="F822" i="4"/>
  <c r="E822" i="4"/>
  <c r="D822" i="4"/>
  <c r="C822" i="4"/>
  <c r="B822" i="4"/>
  <c r="O821" i="4"/>
  <c r="N821" i="4"/>
  <c r="M821" i="4"/>
  <c r="L821" i="4"/>
  <c r="K821" i="4"/>
  <c r="J821" i="4"/>
  <c r="I821" i="4"/>
  <c r="H821" i="4"/>
  <c r="G821" i="4"/>
  <c r="F821" i="4"/>
  <c r="E821" i="4"/>
  <c r="D821" i="4"/>
  <c r="C821" i="4"/>
  <c r="B821" i="4"/>
  <c r="O820" i="4"/>
  <c r="N820" i="4"/>
  <c r="M820" i="4"/>
  <c r="L820" i="4"/>
  <c r="K820" i="4"/>
  <c r="J820" i="4"/>
  <c r="I820" i="4"/>
  <c r="H820" i="4"/>
  <c r="G820" i="4"/>
  <c r="F820" i="4"/>
  <c r="E820" i="4"/>
  <c r="D820" i="4"/>
  <c r="C820" i="4"/>
  <c r="B820" i="4"/>
  <c r="O819" i="4"/>
  <c r="N819" i="4"/>
  <c r="M819" i="4"/>
  <c r="L819" i="4"/>
  <c r="K819" i="4"/>
  <c r="J819" i="4"/>
  <c r="I819" i="4"/>
  <c r="H819" i="4"/>
  <c r="G819" i="4"/>
  <c r="F819" i="4"/>
  <c r="E819" i="4"/>
  <c r="D819" i="4"/>
  <c r="C819" i="4"/>
  <c r="B819" i="4"/>
  <c r="O818" i="4"/>
  <c r="N818" i="4"/>
  <c r="M818" i="4"/>
  <c r="L818" i="4"/>
  <c r="K818" i="4"/>
  <c r="J818" i="4"/>
  <c r="I818" i="4"/>
  <c r="H818" i="4"/>
  <c r="G818" i="4"/>
  <c r="F818" i="4"/>
  <c r="E818" i="4"/>
  <c r="D818" i="4"/>
  <c r="C818" i="4"/>
  <c r="B818" i="4"/>
  <c r="O817" i="4"/>
  <c r="N817" i="4"/>
  <c r="M817" i="4"/>
  <c r="L817" i="4"/>
  <c r="K817" i="4"/>
  <c r="J817" i="4"/>
  <c r="I817" i="4"/>
  <c r="H817" i="4"/>
  <c r="G817" i="4"/>
  <c r="F817" i="4"/>
  <c r="E817" i="4"/>
  <c r="D817" i="4"/>
  <c r="C817" i="4"/>
  <c r="B817" i="4"/>
  <c r="O816" i="4"/>
  <c r="N816" i="4"/>
  <c r="M816" i="4"/>
  <c r="L816" i="4"/>
  <c r="K816" i="4"/>
  <c r="J816" i="4"/>
  <c r="I816" i="4"/>
  <c r="H816" i="4"/>
  <c r="G816" i="4"/>
  <c r="F816" i="4"/>
  <c r="E816" i="4"/>
  <c r="D816" i="4"/>
  <c r="C816" i="4"/>
  <c r="B816" i="4"/>
  <c r="O815" i="4"/>
  <c r="N815" i="4"/>
  <c r="M815" i="4"/>
  <c r="L815" i="4"/>
  <c r="K815" i="4"/>
  <c r="J815" i="4"/>
  <c r="I815" i="4"/>
  <c r="H815" i="4"/>
  <c r="G815" i="4"/>
  <c r="F815" i="4"/>
  <c r="E815" i="4"/>
  <c r="D815" i="4"/>
  <c r="C815" i="4"/>
  <c r="B815" i="4"/>
  <c r="O814" i="4"/>
  <c r="N814" i="4"/>
  <c r="M814" i="4"/>
  <c r="L814" i="4"/>
  <c r="K814" i="4"/>
  <c r="J814" i="4"/>
  <c r="I814" i="4"/>
  <c r="H814" i="4"/>
  <c r="G814" i="4"/>
  <c r="F814" i="4"/>
  <c r="E814" i="4"/>
  <c r="D814" i="4"/>
  <c r="C814" i="4"/>
  <c r="B814" i="4"/>
  <c r="O813" i="4"/>
  <c r="N813" i="4"/>
  <c r="M813" i="4"/>
  <c r="L813" i="4"/>
  <c r="K813" i="4"/>
  <c r="J813" i="4"/>
  <c r="I813" i="4"/>
  <c r="H813" i="4"/>
  <c r="G813" i="4"/>
  <c r="F813" i="4"/>
  <c r="E813" i="4"/>
  <c r="D813" i="4"/>
  <c r="C813" i="4"/>
  <c r="B813" i="4"/>
  <c r="O812" i="4"/>
  <c r="N812" i="4"/>
  <c r="M812" i="4"/>
  <c r="L812" i="4"/>
  <c r="K812" i="4"/>
  <c r="J812" i="4"/>
  <c r="I812" i="4"/>
  <c r="H812" i="4"/>
  <c r="G812" i="4"/>
  <c r="F812" i="4"/>
  <c r="E812" i="4"/>
  <c r="D812" i="4"/>
  <c r="C812" i="4"/>
  <c r="B812" i="4"/>
  <c r="O811" i="4"/>
  <c r="N811" i="4"/>
  <c r="M811" i="4"/>
  <c r="L811" i="4"/>
  <c r="K811" i="4"/>
  <c r="J811" i="4"/>
  <c r="I811" i="4"/>
  <c r="H811" i="4"/>
  <c r="G811" i="4"/>
  <c r="F811" i="4"/>
  <c r="E811" i="4"/>
  <c r="D811" i="4"/>
  <c r="C811" i="4"/>
  <c r="B811" i="4"/>
  <c r="O810" i="4"/>
  <c r="N810" i="4"/>
  <c r="M810" i="4"/>
  <c r="L810" i="4"/>
  <c r="K810" i="4"/>
  <c r="J810" i="4"/>
  <c r="I810" i="4"/>
  <c r="H810" i="4"/>
  <c r="G810" i="4"/>
  <c r="F810" i="4"/>
  <c r="E810" i="4"/>
  <c r="D810" i="4"/>
  <c r="C810" i="4"/>
  <c r="B810" i="4"/>
  <c r="O809" i="4"/>
  <c r="N809" i="4"/>
  <c r="M809" i="4"/>
  <c r="L809" i="4"/>
  <c r="K809" i="4"/>
  <c r="J809" i="4"/>
  <c r="I809" i="4"/>
  <c r="H809" i="4"/>
  <c r="G809" i="4"/>
  <c r="F809" i="4"/>
  <c r="E809" i="4"/>
  <c r="D809" i="4"/>
  <c r="C809" i="4"/>
  <c r="B809" i="4"/>
  <c r="O808" i="4"/>
  <c r="N808" i="4"/>
  <c r="M808" i="4"/>
  <c r="L808" i="4"/>
  <c r="K808" i="4"/>
  <c r="J808" i="4"/>
  <c r="I808" i="4"/>
  <c r="H808" i="4"/>
  <c r="G808" i="4"/>
  <c r="F808" i="4"/>
  <c r="E808" i="4"/>
  <c r="D808" i="4"/>
  <c r="C808" i="4"/>
  <c r="B808" i="4"/>
  <c r="O807" i="4"/>
  <c r="N807" i="4"/>
  <c r="M807" i="4"/>
  <c r="L807" i="4"/>
  <c r="K807" i="4"/>
  <c r="J807" i="4"/>
  <c r="I807" i="4"/>
  <c r="H807" i="4"/>
  <c r="G807" i="4"/>
  <c r="F807" i="4"/>
  <c r="E807" i="4"/>
  <c r="D807" i="4"/>
  <c r="C807" i="4"/>
  <c r="B807" i="4"/>
  <c r="O806" i="4"/>
  <c r="N806" i="4"/>
  <c r="M806" i="4"/>
  <c r="L806" i="4"/>
  <c r="K806" i="4"/>
  <c r="J806" i="4"/>
  <c r="I806" i="4"/>
  <c r="H806" i="4"/>
  <c r="G806" i="4"/>
  <c r="F806" i="4"/>
  <c r="E806" i="4"/>
  <c r="D806" i="4"/>
  <c r="C806" i="4"/>
  <c r="B806" i="4"/>
  <c r="O805" i="4"/>
  <c r="N805" i="4"/>
  <c r="M805" i="4"/>
  <c r="L805" i="4"/>
  <c r="K805" i="4"/>
  <c r="J805" i="4"/>
  <c r="I805" i="4"/>
  <c r="H805" i="4"/>
  <c r="G805" i="4"/>
  <c r="F805" i="4"/>
  <c r="E805" i="4"/>
  <c r="D805" i="4"/>
  <c r="C805" i="4"/>
  <c r="B805" i="4"/>
  <c r="O804" i="4"/>
  <c r="N804" i="4"/>
  <c r="M804" i="4"/>
  <c r="L804" i="4"/>
  <c r="K804" i="4"/>
  <c r="J804" i="4"/>
  <c r="I804" i="4"/>
  <c r="H804" i="4"/>
  <c r="G804" i="4"/>
  <c r="F804" i="4"/>
  <c r="E804" i="4"/>
  <c r="D804" i="4"/>
  <c r="C804" i="4"/>
  <c r="B804" i="4"/>
  <c r="O803" i="4"/>
  <c r="N803" i="4"/>
  <c r="M803" i="4"/>
  <c r="L803" i="4"/>
  <c r="K803" i="4"/>
  <c r="J803" i="4"/>
  <c r="I803" i="4"/>
  <c r="H803" i="4"/>
  <c r="G803" i="4"/>
  <c r="F803" i="4"/>
  <c r="E803" i="4"/>
  <c r="D803" i="4"/>
  <c r="C803" i="4"/>
  <c r="B803" i="4"/>
  <c r="O802" i="4"/>
  <c r="N802" i="4"/>
  <c r="M802" i="4"/>
  <c r="L802" i="4"/>
  <c r="K802" i="4"/>
  <c r="J802" i="4"/>
  <c r="I802" i="4"/>
  <c r="H802" i="4"/>
  <c r="G802" i="4"/>
  <c r="F802" i="4"/>
  <c r="E802" i="4"/>
  <c r="D802" i="4"/>
  <c r="C802" i="4"/>
  <c r="B802" i="4"/>
  <c r="O801" i="4"/>
  <c r="N801" i="4"/>
  <c r="M801" i="4"/>
  <c r="L801" i="4"/>
  <c r="K801" i="4"/>
  <c r="J801" i="4"/>
  <c r="I801" i="4"/>
  <c r="H801" i="4"/>
  <c r="G801" i="4"/>
  <c r="F801" i="4"/>
  <c r="E801" i="4"/>
  <c r="D801" i="4"/>
  <c r="C801" i="4"/>
  <c r="B801" i="4"/>
  <c r="O800" i="4"/>
  <c r="N800" i="4"/>
  <c r="M800" i="4"/>
  <c r="L800" i="4"/>
  <c r="K800" i="4"/>
  <c r="J800" i="4"/>
  <c r="I800" i="4"/>
  <c r="H800" i="4"/>
  <c r="G800" i="4"/>
  <c r="F800" i="4"/>
  <c r="E800" i="4"/>
  <c r="D800" i="4"/>
  <c r="C800" i="4"/>
  <c r="B800" i="4"/>
  <c r="O799" i="4"/>
  <c r="N799" i="4"/>
  <c r="M799" i="4"/>
  <c r="L799" i="4"/>
  <c r="K799" i="4"/>
  <c r="J799" i="4"/>
  <c r="I799" i="4"/>
  <c r="H799" i="4"/>
  <c r="G799" i="4"/>
  <c r="F799" i="4"/>
  <c r="E799" i="4"/>
  <c r="D799" i="4"/>
  <c r="C799" i="4"/>
  <c r="B799" i="4"/>
  <c r="O798" i="4"/>
  <c r="N798" i="4"/>
  <c r="M798" i="4"/>
  <c r="L798" i="4"/>
  <c r="K798" i="4"/>
  <c r="J798" i="4"/>
  <c r="I798" i="4"/>
  <c r="H798" i="4"/>
  <c r="G798" i="4"/>
  <c r="F798" i="4"/>
  <c r="E798" i="4"/>
  <c r="D798" i="4"/>
  <c r="C798" i="4"/>
  <c r="B798" i="4"/>
  <c r="O797" i="4"/>
  <c r="N797" i="4"/>
  <c r="M797" i="4"/>
  <c r="L797" i="4"/>
  <c r="K797" i="4"/>
  <c r="J797" i="4"/>
  <c r="I797" i="4"/>
  <c r="H797" i="4"/>
  <c r="G797" i="4"/>
  <c r="F797" i="4"/>
  <c r="E797" i="4"/>
  <c r="D797" i="4"/>
  <c r="C797" i="4"/>
  <c r="B797" i="4"/>
  <c r="O796" i="4"/>
  <c r="N796" i="4"/>
  <c r="M796" i="4"/>
  <c r="L796" i="4"/>
  <c r="K796" i="4"/>
  <c r="J796" i="4"/>
  <c r="I796" i="4"/>
  <c r="H796" i="4"/>
  <c r="G796" i="4"/>
  <c r="F796" i="4"/>
  <c r="E796" i="4"/>
  <c r="D796" i="4"/>
  <c r="C796" i="4"/>
  <c r="B796" i="4"/>
  <c r="O795" i="4"/>
  <c r="N795" i="4"/>
  <c r="M795" i="4"/>
  <c r="L795" i="4"/>
  <c r="K795" i="4"/>
  <c r="J795" i="4"/>
  <c r="I795" i="4"/>
  <c r="H795" i="4"/>
  <c r="G795" i="4"/>
  <c r="F795" i="4"/>
  <c r="E795" i="4"/>
  <c r="D795" i="4"/>
  <c r="C795" i="4"/>
  <c r="B795" i="4"/>
  <c r="O794" i="4"/>
  <c r="N794" i="4"/>
  <c r="M794" i="4"/>
  <c r="L794" i="4"/>
  <c r="K794" i="4"/>
  <c r="J794" i="4"/>
  <c r="I794" i="4"/>
  <c r="H794" i="4"/>
  <c r="G794" i="4"/>
  <c r="F794" i="4"/>
  <c r="E794" i="4"/>
  <c r="D794" i="4"/>
  <c r="C794" i="4"/>
  <c r="B794" i="4"/>
  <c r="O793" i="4"/>
  <c r="N793" i="4"/>
  <c r="M793" i="4"/>
  <c r="L793" i="4"/>
  <c r="K793" i="4"/>
  <c r="J793" i="4"/>
  <c r="I793" i="4"/>
  <c r="H793" i="4"/>
  <c r="G793" i="4"/>
  <c r="F793" i="4"/>
  <c r="E793" i="4"/>
  <c r="D793" i="4"/>
  <c r="C793" i="4"/>
  <c r="B793" i="4"/>
  <c r="O792" i="4"/>
  <c r="N792" i="4"/>
  <c r="M792" i="4"/>
  <c r="L792" i="4"/>
  <c r="K792" i="4"/>
  <c r="J792" i="4"/>
  <c r="I792" i="4"/>
  <c r="H792" i="4"/>
  <c r="G792" i="4"/>
  <c r="F792" i="4"/>
  <c r="E792" i="4"/>
  <c r="D792" i="4"/>
  <c r="C792" i="4"/>
  <c r="B792" i="4"/>
  <c r="O791" i="4"/>
  <c r="N791" i="4"/>
  <c r="M791" i="4"/>
  <c r="L791" i="4"/>
  <c r="K791" i="4"/>
  <c r="J791" i="4"/>
  <c r="I791" i="4"/>
  <c r="H791" i="4"/>
  <c r="G791" i="4"/>
  <c r="F791" i="4"/>
  <c r="E791" i="4"/>
  <c r="D791" i="4"/>
  <c r="C791" i="4"/>
  <c r="B791" i="4"/>
  <c r="O790" i="4"/>
  <c r="N790" i="4"/>
  <c r="M790" i="4"/>
  <c r="L790" i="4"/>
  <c r="K790" i="4"/>
  <c r="J790" i="4"/>
  <c r="I790" i="4"/>
  <c r="H790" i="4"/>
  <c r="G790" i="4"/>
  <c r="F790" i="4"/>
  <c r="E790" i="4"/>
  <c r="D790" i="4"/>
  <c r="C790" i="4"/>
  <c r="B790" i="4"/>
  <c r="O789" i="4"/>
  <c r="N789" i="4"/>
  <c r="M789" i="4"/>
  <c r="L789" i="4"/>
  <c r="K789" i="4"/>
  <c r="J789" i="4"/>
  <c r="I789" i="4"/>
  <c r="H789" i="4"/>
  <c r="G789" i="4"/>
  <c r="F789" i="4"/>
  <c r="E789" i="4"/>
  <c r="D789" i="4"/>
  <c r="C789" i="4"/>
  <c r="B789" i="4"/>
  <c r="O788" i="4"/>
  <c r="N788" i="4"/>
  <c r="M788" i="4"/>
  <c r="L788" i="4"/>
  <c r="K788" i="4"/>
  <c r="J788" i="4"/>
  <c r="I788" i="4"/>
  <c r="H788" i="4"/>
  <c r="G788" i="4"/>
  <c r="F788" i="4"/>
  <c r="E788" i="4"/>
  <c r="D788" i="4"/>
  <c r="C788" i="4"/>
  <c r="B788" i="4"/>
  <c r="O787" i="4"/>
  <c r="N787" i="4"/>
  <c r="M787" i="4"/>
  <c r="L787" i="4"/>
  <c r="K787" i="4"/>
  <c r="J787" i="4"/>
  <c r="I787" i="4"/>
  <c r="H787" i="4"/>
  <c r="G787" i="4"/>
  <c r="F787" i="4"/>
  <c r="E787" i="4"/>
  <c r="D787" i="4"/>
  <c r="C787" i="4"/>
  <c r="B787" i="4"/>
  <c r="O786" i="4"/>
  <c r="N786" i="4"/>
  <c r="M786" i="4"/>
  <c r="L786" i="4"/>
  <c r="K786" i="4"/>
  <c r="J786" i="4"/>
  <c r="I786" i="4"/>
  <c r="H786" i="4"/>
  <c r="G786" i="4"/>
  <c r="F786" i="4"/>
  <c r="E786" i="4"/>
  <c r="D786" i="4"/>
  <c r="C786" i="4"/>
  <c r="B786" i="4"/>
  <c r="O785" i="4"/>
  <c r="N785" i="4"/>
  <c r="M785" i="4"/>
  <c r="L785" i="4"/>
  <c r="K785" i="4"/>
  <c r="J785" i="4"/>
  <c r="I785" i="4"/>
  <c r="H785" i="4"/>
  <c r="G785" i="4"/>
  <c r="F785" i="4"/>
  <c r="E785" i="4"/>
  <c r="D785" i="4"/>
  <c r="C785" i="4"/>
  <c r="B785" i="4"/>
  <c r="O784" i="4"/>
  <c r="N784" i="4"/>
  <c r="M784" i="4"/>
  <c r="L784" i="4"/>
  <c r="K784" i="4"/>
  <c r="J784" i="4"/>
  <c r="I784" i="4"/>
  <c r="H784" i="4"/>
  <c r="G784" i="4"/>
  <c r="F784" i="4"/>
  <c r="E784" i="4"/>
  <c r="D784" i="4"/>
  <c r="C784" i="4"/>
  <c r="B784" i="4"/>
  <c r="O783" i="4"/>
  <c r="N783" i="4"/>
  <c r="M783" i="4"/>
  <c r="L783" i="4"/>
  <c r="K783" i="4"/>
  <c r="J783" i="4"/>
  <c r="I783" i="4"/>
  <c r="H783" i="4"/>
  <c r="G783" i="4"/>
  <c r="F783" i="4"/>
  <c r="E783" i="4"/>
  <c r="D783" i="4"/>
  <c r="C783" i="4"/>
  <c r="B783" i="4"/>
  <c r="O782" i="4"/>
  <c r="N782" i="4"/>
  <c r="M782" i="4"/>
  <c r="L782" i="4"/>
  <c r="K782" i="4"/>
  <c r="J782" i="4"/>
  <c r="I782" i="4"/>
  <c r="H782" i="4"/>
  <c r="G782" i="4"/>
  <c r="F782" i="4"/>
  <c r="E782" i="4"/>
  <c r="D782" i="4"/>
  <c r="C782" i="4"/>
  <c r="B782" i="4"/>
  <c r="O781" i="4"/>
  <c r="N781" i="4"/>
  <c r="M781" i="4"/>
  <c r="L781" i="4"/>
  <c r="K781" i="4"/>
  <c r="J781" i="4"/>
  <c r="I781" i="4"/>
  <c r="H781" i="4"/>
  <c r="G781" i="4"/>
  <c r="F781" i="4"/>
  <c r="E781" i="4"/>
  <c r="D781" i="4"/>
  <c r="C781" i="4"/>
  <c r="B781" i="4"/>
  <c r="O780" i="4"/>
  <c r="N780" i="4"/>
  <c r="M780" i="4"/>
  <c r="L780" i="4"/>
  <c r="K780" i="4"/>
  <c r="J780" i="4"/>
  <c r="I780" i="4"/>
  <c r="H780" i="4"/>
  <c r="G780" i="4"/>
  <c r="F780" i="4"/>
  <c r="E780" i="4"/>
  <c r="D780" i="4"/>
  <c r="C780" i="4"/>
  <c r="B780" i="4"/>
  <c r="O779" i="4"/>
  <c r="N779" i="4"/>
  <c r="M779" i="4"/>
  <c r="L779" i="4"/>
  <c r="K779" i="4"/>
  <c r="J779" i="4"/>
  <c r="I779" i="4"/>
  <c r="H779" i="4"/>
  <c r="G779" i="4"/>
  <c r="F779" i="4"/>
  <c r="E779" i="4"/>
  <c r="D779" i="4"/>
  <c r="C779" i="4"/>
  <c r="B779" i="4"/>
  <c r="O778" i="4"/>
  <c r="N778" i="4"/>
  <c r="M778" i="4"/>
  <c r="L778" i="4"/>
  <c r="K778" i="4"/>
  <c r="J778" i="4"/>
  <c r="I778" i="4"/>
  <c r="H778" i="4"/>
  <c r="G778" i="4"/>
  <c r="F778" i="4"/>
  <c r="E778" i="4"/>
  <c r="D778" i="4"/>
  <c r="C778" i="4"/>
  <c r="B778" i="4"/>
  <c r="O777" i="4"/>
  <c r="N777" i="4"/>
  <c r="M777" i="4"/>
  <c r="L777" i="4"/>
  <c r="K777" i="4"/>
  <c r="J777" i="4"/>
  <c r="I777" i="4"/>
  <c r="H777" i="4"/>
  <c r="G777" i="4"/>
  <c r="F777" i="4"/>
  <c r="E777" i="4"/>
  <c r="D777" i="4"/>
  <c r="C777" i="4"/>
  <c r="B777" i="4"/>
  <c r="O776" i="4"/>
  <c r="N776" i="4"/>
  <c r="M776" i="4"/>
  <c r="L776" i="4"/>
  <c r="K776" i="4"/>
  <c r="J776" i="4"/>
  <c r="I776" i="4"/>
  <c r="H776" i="4"/>
  <c r="G776" i="4"/>
  <c r="F776" i="4"/>
  <c r="E776" i="4"/>
  <c r="D776" i="4"/>
  <c r="C776" i="4"/>
  <c r="B776" i="4"/>
  <c r="O775" i="4"/>
  <c r="N775" i="4"/>
  <c r="M775" i="4"/>
  <c r="L775" i="4"/>
  <c r="K775" i="4"/>
  <c r="J775" i="4"/>
  <c r="I775" i="4"/>
  <c r="H775" i="4"/>
  <c r="G775" i="4"/>
  <c r="F775" i="4"/>
  <c r="E775" i="4"/>
  <c r="D775" i="4"/>
  <c r="C775" i="4"/>
  <c r="B775" i="4"/>
  <c r="O774" i="4"/>
  <c r="N774" i="4"/>
  <c r="M774" i="4"/>
  <c r="L774" i="4"/>
  <c r="K774" i="4"/>
  <c r="J774" i="4"/>
  <c r="I774" i="4"/>
  <c r="H774" i="4"/>
  <c r="G774" i="4"/>
  <c r="F774" i="4"/>
  <c r="E774" i="4"/>
  <c r="D774" i="4"/>
  <c r="C774" i="4"/>
  <c r="B774" i="4"/>
  <c r="O773" i="4"/>
  <c r="N773" i="4"/>
  <c r="M773" i="4"/>
  <c r="L773" i="4"/>
  <c r="K773" i="4"/>
  <c r="J773" i="4"/>
  <c r="I773" i="4"/>
  <c r="H773" i="4"/>
  <c r="G773" i="4"/>
  <c r="F773" i="4"/>
  <c r="E773" i="4"/>
  <c r="D773" i="4"/>
  <c r="C773" i="4"/>
  <c r="B773" i="4"/>
  <c r="O772" i="4"/>
  <c r="N772" i="4"/>
  <c r="M772" i="4"/>
  <c r="L772" i="4"/>
  <c r="K772" i="4"/>
  <c r="J772" i="4"/>
  <c r="I772" i="4"/>
  <c r="H772" i="4"/>
  <c r="G772" i="4"/>
  <c r="F772" i="4"/>
  <c r="E772" i="4"/>
  <c r="D772" i="4"/>
  <c r="C772" i="4"/>
  <c r="B772" i="4"/>
  <c r="O771" i="4"/>
  <c r="N771" i="4"/>
  <c r="M771" i="4"/>
  <c r="L771" i="4"/>
  <c r="K771" i="4"/>
  <c r="J771" i="4"/>
  <c r="I771" i="4"/>
  <c r="H771" i="4"/>
  <c r="G771" i="4"/>
  <c r="F771" i="4"/>
  <c r="E771" i="4"/>
  <c r="D771" i="4"/>
  <c r="C771" i="4"/>
  <c r="B771" i="4"/>
  <c r="O770" i="4"/>
  <c r="N770" i="4"/>
  <c r="M770" i="4"/>
  <c r="L770" i="4"/>
  <c r="K770" i="4"/>
  <c r="J770" i="4"/>
  <c r="I770" i="4"/>
  <c r="H770" i="4"/>
  <c r="G770" i="4"/>
  <c r="F770" i="4"/>
  <c r="E770" i="4"/>
  <c r="D770" i="4"/>
  <c r="C770" i="4"/>
  <c r="B770" i="4"/>
  <c r="O769" i="4"/>
  <c r="N769" i="4"/>
  <c r="M769" i="4"/>
  <c r="L769" i="4"/>
  <c r="K769" i="4"/>
  <c r="J769" i="4"/>
  <c r="I769" i="4"/>
  <c r="H769" i="4"/>
  <c r="G769" i="4"/>
  <c r="F769" i="4"/>
  <c r="E769" i="4"/>
  <c r="D769" i="4"/>
  <c r="C769" i="4"/>
  <c r="B769" i="4"/>
  <c r="O768" i="4"/>
  <c r="N768" i="4"/>
  <c r="M768" i="4"/>
  <c r="L768" i="4"/>
  <c r="K768" i="4"/>
  <c r="J768" i="4"/>
  <c r="I768" i="4"/>
  <c r="H768" i="4"/>
  <c r="G768" i="4"/>
  <c r="F768" i="4"/>
  <c r="E768" i="4"/>
  <c r="D768" i="4"/>
  <c r="C768" i="4"/>
  <c r="B768" i="4"/>
  <c r="O767" i="4"/>
  <c r="N767" i="4"/>
  <c r="M767" i="4"/>
  <c r="L767" i="4"/>
  <c r="K767" i="4"/>
  <c r="J767" i="4"/>
  <c r="I767" i="4"/>
  <c r="H767" i="4"/>
  <c r="G767" i="4"/>
  <c r="F767" i="4"/>
  <c r="E767" i="4"/>
  <c r="D767" i="4"/>
  <c r="C767" i="4"/>
  <c r="B767" i="4"/>
  <c r="O766" i="4"/>
  <c r="N766" i="4"/>
  <c r="M766" i="4"/>
  <c r="L766" i="4"/>
  <c r="K766" i="4"/>
  <c r="J766" i="4"/>
  <c r="I766" i="4"/>
  <c r="H766" i="4"/>
  <c r="G766" i="4"/>
  <c r="F766" i="4"/>
  <c r="E766" i="4"/>
  <c r="D766" i="4"/>
  <c r="C766" i="4"/>
  <c r="B766" i="4"/>
  <c r="O765" i="4"/>
  <c r="N765" i="4"/>
  <c r="M765" i="4"/>
  <c r="L765" i="4"/>
  <c r="K765" i="4"/>
  <c r="J765" i="4"/>
  <c r="I765" i="4"/>
  <c r="H765" i="4"/>
  <c r="G765" i="4"/>
  <c r="F765" i="4"/>
  <c r="E765" i="4"/>
  <c r="D765" i="4"/>
  <c r="C765" i="4"/>
  <c r="B765" i="4"/>
  <c r="O764" i="4"/>
  <c r="N764" i="4"/>
  <c r="M764" i="4"/>
  <c r="L764" i="4"/>
  <c r="K764" i="4"/>
  <c r="J764" i="4"/>
  <c r="I764" i="4"/>
  <c r="H764" i="4"/>
  <c r="G764" i="4"/>
  <c r="F764" i="4"/>
  <c r="E764" i="4"/>
  <c r="D764" i="4"/>
  <c r="C764" i="4"/>
  <c r="B764" i="4"/>
  <c r="O763" i="4"/>
  <c r="N763" i="4"/>
  <c r="M763" i="4"/>
  <c r="L763" i="4"/>
  <c r="K763" i="4"/>
  <c r="J763" i="4"/>
  <c r="I763" i="4"/>
  <c r="H763" i="4"/>
  <c r="G763" i="4"/>
  <c r="F763" i="4"/>
  <c r="E763" i="4"/>
  <c r="D763" i="4"/>
  <c r="C763" i="4"/>
  <c r="B763" i="4"/>
  <c r="O762" i="4"/>
  <c r="N762" i="4"/>
  <c r="M762" i="4"/>
  <c r="L762" i="4"/>
  <c r="K762" i="4"/>
  <c r="J762" i="4"/>
  <c r="I762" i="4"/>
  <c r="H762" i="4"/>
  <c r="G762" i="4"/>
  <c r="F762" i="4"/>
  <c r="E762" i="4"/>
  <c r="D762" i="4"/>
  <c r="C762" i="4"/>
  <c r="B762" i="4"/>
  <c r="O761" i="4"/>
  <c r="N761" i="4"/>
  <c r="M761" i="4"/>
  <c r="L761" i="4"/>
  <c r="K761" i="4"/>
  <c r="J761" i="4"/>
  <c r="I761" i="4"/>
  <c r="H761" i="4"/>
  <c r="G761" i="4"/>
  <c r="F761" i="4"/>
  <c r="E761" i="4"/>
  <c r="D761" i="4"/>
  <c r="C761" i="4"/>
  <c r="B761" i="4"/>
  <c r="O760" i="4"/>
  <c r="N760" i="4"/>
  <c r="M760" i="4"/>
  <c r="L760" i="4"/>
  <c r="K760" i="4"/>
  <c r="J760" i="4"/>
  <c r="I760" i="4"/>
  <c r="H760" i="4"/>
  <c r="G760" i="4"/>
  <c r="F760" i="4"/>
  <c r="E760" i="4"/>
  <c r="D760" i="4"/>
  <c r="C760" i="4"/>
  <c r="B760" i="4"/>
  <c r="O759" i="4"/>
  <c r="N759" i="4"/>
  <c r="M759" i="4"/>
  <c r="L759" i="4"/>
  <c r="K759" i="4"/>
  <c r="J759" i="4"/>
  <c r="I759" i="4"/>
  <c r="H759" i="4"/>
  <c r="G759" i="4"/>
  <c r="F759" i="4"/>
  <c r="E759" i="4"/>
  <c r="D759" i="4"/>
  <c r="C759" i="4"/>
  <c r="B759" i="4"/>
  <c r="O758" i="4"/>
  <c r="N758" i="4"/>
  <c r="M758" i="4"/>
  <c r="L758" i="4"/>
  <c r="K758" i="4"/>
  <c r="J758" i="4"/>
  <c r="I758" i="4"/>
  <c r="H758" i="4"/>
  <c r="G758" i="4"/>
  <c r="F758" i="4"/>
  <c r="E758" i="4"/>
  <c r="D758" i="4"/>
  <c r="C758" i="4"/>
  <c r="B758" i="4"/>
  <c r="O757" i="4"/>
  <c r="N757" i="4"/>
  <c r="M757" i="4"/>
  <c r="L757" i="4"/>
  <c r="K757" i="4"/>
  <c r="J757" i="4"/>
  <c r="I757" i="4"/>
  <c r="H757" i="4"/>
  <c r="G757" i="4"/>
  <c r="F757" i="4"/>
  <c r="E757" i="4"/>
  <c r="D757" i="4"/>
  <c r="C757" i="4"/>
  <c r="B757" i="4"/>
  <c r="O756" i="4"/>
  <c r="N756" i="4"/>
  <c r="M756" i="4"/>
  <c r="L756" i="4"/>
  <c r="K756" i="4"/>
  <c r="J756" i="4"/>
  <c r="I756" i="4"/>
  <c r="H756" i="4"/>
  <c r="G756" i="4"/>
  <c r="F756" i="4"/>
  <c r="E756" i="4"/>
  <c r="D756" i="4"/>
  <c r="C756" i="4"/>
  <c r="B756" i="4"/>
  <c r="O755" i="4"/>
  <c r="N755" i="4"/>
  <c r="M755" i="4"/>
  <c r="L755" i="4"/>
  <c r="K755" i="4"/>
  <c r="J755" i="4"/>
  <c r="I755" i="4"/>
  <c r="H755" i="4"/>
  <c r="G755" i="4"/>
  <c r="F755" i="4"/>
  <c r="E755" i="4"/>
  <c r="D755" i="4"/>
  <c r="C755" i="4"/>
  <c r="B755" i="4"/>
  <c r="O754" i="4"/>
  <c r="N754" i="4"/>
  <c r="M754" i="4"/>
  <c r="L754" i="4"/>
  <c r="K754" i="4"/>
  <c r="J754" i="4"/>
  <c r="I754" i="4"/>
  <c r="H754" i="4"/>
  <c r="G754" i="4"/>
  <c r="F754" i="4"/>
  <c r="E754" i="4"/>
  <c r="D754" i="4"/>
  <c r="C754" i="4"/>
  <c r="B754" i="4"/>
  <c r="O753" i="4"/>
  <c r="N753" i="4"/>
  <c r="M753" i="4"/>
  <c r="L753" i="4"/>
  <c r="K753" i="4"/>
  <c r="J753" i="4"/>
  <c r="I753" i="4"/>
  <c r="H753" i="4"/>
  <c r="G753" i="4"/>
  <c r="F753" i="4"/>
  <c r="E753" i="4"/>
  <c r="D753" i="4"/>
  <c r="C753" i="4"/>
  <c r="B753" i="4"/>
  <c r="O752" i="4"/>
  <c r="N752" i="4"/>
  <c r="M752" i="4"/>
  <c r="L752" i="4"/>
  <c r="K752" i="4"/>
  <c r="J752" i="4"/>
  <c r="I752" i="4"/>
  <c r="H752" i="4"/>
  <c r="G752" i="4"/>
  <c r="F752" i="4"/>
  <c r="E752" i="4"/>
  <c r="D752" i="4"/>
  <c r="C752" i="4"/>
  <c r="B752" i="4"/>
  <c r="O751" i="4"/>
  <c r="N751" i="4"/>
  <c r="M751" i="4"/>
  <c r="L751" i="4"/>
  <c r="K751" i="4"/>
  <c r="J751" i="4"/>
  <c r="I751" i="4"/>
  <c r="H751" i="4"/>
  <c r="G751" i="4"/>
  <c r="F751" i="4"/>
  <c r="E751" i="4"/>
  <c r="D751" i="4"/>
  <c r="C751" i="4"/>
  <c r="B751" i="4"/>
  <c r="O750" i="4"/>
  <c r="N750" i="4"/>
  <c r="M750" i="4"/>
  <c r="L750" i="4"/>
  <c r="K750" i="4"/>
  <c r="J750" i="4"/>
  <c r="I750" i="4"/>
  <c r="H750" i="4"/>
  <c r="G750" i="4"/>
  <c r="F750" i="4"/>
  <c r="E750" i="4"/>
  <c r="D750" i="4"/>
  <c r="C750" i="4"/>
  <c r="B750" i="4"/>
  <c r="O749" i="4"/>
  <c r="N749" i="4"/>
  <c r="M749" i="4"/>
  <c r="L749" i="4"/>
  <c r="K749" i="4"/>
  <c r="J749" i="4"/>
  <c r="I749" i="4"/>
  <c r="H749" i="4"/>
  <c r="G749" i="4"/>
  <c r="F749" i="4"/>
  <c r="E749" i="4"/>
  <c r="D749" i="4"/>
  <c r="C749" i="4"/>
  <c r="B749" i="4"/>
  <c r="O748" i="4"/>
  <c r="N748" i="4"/>
  <c r="M748" i="4"/>
  <c r="L748" i="4"/>
  <c r="K748" i="4"/>
  <c r="J748" i="4"/>
  <c r="I748" i="4"/>
  <c r="H748" i="4"/>
  <c r="G748" i="4"/>
  <c r="F748" i="4"/>
  <c r="E748" i="4"/>
  <c r="D748" i="4"/>
  <c r="C748" i="4"/>
  <c r="B748" i="4"/>
  <c r="O747" i="4"/>
  <c r="N747" i="4"/>
  <c r="M747" i="4"/>
  <c r="L747" i="4"/>
  <c r="K747" i="4"/>
  <c r="J747" i="4"/>
  <c r="I747" i="4"/>
  <c r="H747" i="4"/>
  <c r="G747" i="4"/>
  <c r="F747" i="4"/>
  <c r="E747" i="4"/>
  <c r="D747" i="4"/>
  <c r="C747" i="4"/>
  <c r="B747" i="4"/>
  <c r="O746" i="4"/>
  <c r="N746" i="4"/>
  <c r="M746" i="4"/>
  <c r="L746" i="4"/>
  <c r="K746" i="4"/>
  <c r="J746" i="4"/>
  <c r="I746" i="4"/>
  <c r="H746" i="4"/>
  <c r="G746" i="4"/>
  <c r="F746" i="4"/>
  <c r="E746" i="4"/>
  <c r="D746" i="4"/>
  <c r="C746" i="4"/>
  <c r="B746" i="4"/>
  <c r="O745" i="4"/>
  <c r="N745" i="4"/>
  <c r="M745" i="4"/>
  <c r="L745" i="4"/>
  <c r="K745" i="4"/>
  <c r="J745" i="4"/>
  <c r="I745" i="4"/>
  <c r="H745" i="4"/>
  <c r="G745" i="4"/>
  <c r="F745" i="4"/>
  <c r="E745" i="4"/>
  <c r="D745" i="4"/>
  <c r="C745" i="4"/>
  <c r="B745" i="4"/>
  <c r="O744" i="4"/>
  <c r="N744" i="4"/>
  <c r="M744" i="4"/>
  <c r="L744" i="4"/>
  <c r="K744" i="4"/>
  <c r="J744" i="4"/>
  <c r="I744" i="4"/>
  <c r="H744" i="4"/>
  <c r="G744" i="4"/>
  <c r="F744" i="4"/>
  <c r="E744" i="4"/>
  <c r="D744" i="4"/>
  <c r="C744" i="4"/>
  <c r="B744" i="4"/>
  <c r="O743" i="4"/>
  <c r="N743" i="4"/>
  <c r="M743" i="4"/>
  <c r="L743" i="4"/>
  <c r="K743" i="4"/>
  <c r="J743" i="4"/>
  <c r="I743" i="4"/>
  <c r="H743" i="4"/>
  <c r="G743" i="4"/>
  <c r="F743" i="4"/>
  <c r="E743" i="4"/>
  <c r="D743" i="4"/>
  <c r="C743" i="4"/>
  <c r="B743" i="4"/>
  <c r="O742" i="4"/>
  <c r="N742" i="4"/>
  <c r="M742" i="4"/>
  <c r="L742" i="4"/>
  <c r="K742" i="4"/>
  <c r="J742" i="4"/>
  <c r="I742" i="4"/>
  <c r="H742" i="4"/>
  <c r="G742" i="4"/>
  <c r="F742" i="4"/>
  <c r="E742" i="4"/>
  <c r="D742" i="4"/>
  <c r="C742" i="4"/>
  <c r="B742" i="4"/>
  <c r="O741" i="4"/>
  <c r="N741" i="4"/>
  <c r="M741" i="4"/>
  <c r="L741" i="4"/>
  <c r="K741" i="4"/>
  <c r="J741" i="4"/>
  <c r="I741" i="4"/>
  <c r="H741" i="4"/>
  <c r="G741" i="4"/>
  <c r="F741" i="4"/>
  <c r="E741" i="4"/>
  <c r="D741" i="4"/>
  <c r="C741" i="4"/>
  <c r="B741" i="4"/>
  <c r="O740" i="4"/>
  <c r="N740" i="4"/>
  <c r="M740" i="4"/>
  <c r="L740" i="4"/>
  <c r="K740" i="4"/>
  <c r="J740" i="4"/>
  <c r="I740" i="4"/>
  <c r="H740" i="4"/>
  <c r="G740" i="4"/>
  <c r="F740" i="4"/>
  <c r="E740" i="4"/>
  <c r="D740" i="4"/>
  <c r="C740" i="4"/>
  <c r="B740" i="4"/>
  <c r="O739" i="4"/>
  <c r="N739" i="4"/>
  <c r="M739" i="4"/>
  <c r="L739" i="4"/>
  <c r="K739" i="4"/>
  <c r="J739" i="4"/>
  <c r="I739" i="4"/>
  <c r="H739" i="4"/>
  <c r="G739" i="4"/>
  <c r="F739" i="4"/>
  <c r="E739" i="4"/>
  <c r="D739" i="4"/>
  <c r="C739" i="4"/>
  <c r="B739" i="4"/>
  <c r="O738" i="4"/>
  <c r="N738" i="4"/>
  <c r="M738" i="4"/>
  <c r="L738" i="4"/>
  <c r="K738" i="4"/>
  <c r="J738" i="4"/>
  <c r="I738" i="4"/>
  <c r="H738" i="4"/>
  <c r="G738" i="4"/>
  <c r="F738" i="4"/>
  <c r="E738" i="4"/>
  <c r="D738" i="4"/>
  <c r="C738" i="4"/>
  <c r="B738" i="4"/>
  <c r="O737" i="4"/>
  <c r="N737" i="4"/>
  <c r="M737" i="4"/>
  <c r="L737" i="4"/>
  <c r="K737" i="4"/>
  <c r="J737" i="4"/>
  <c r="I737" i="4"/>
  <c r="H737" i="4"/>
  <c r="G737" i="4"/>
  <c r="F737" i="4"/>
  <c r="E737" i="4"/>
  <c r="D737" i="4"/>
  <c r="C737" i="4"/>
  <c r="B737" i="4"/>
  <c r="O736" i="4"/>
  <c r="N736" i="4"/>
  <c r="M736" i="4"/>
  <c r="L736" i="4"/>
  <c r="K736" i="4"/>
  <c r="J736" i="4"/>
  <c r="I736" i="4"/>
  <c r="H736" i="4"/>
  <c r="G736" i="4"/>
  <c r="F736" i="4"/>
  <c r="E736" i="4"/>
  <c r="D736" i="4"/>
  <c r="C736" i="4"/>
  <c r="B736" i="4"/>
  <c r="O735" i="4"/>
  <c r="N735" i="4"/>
  <c r="M735" i="4"/>
  <c r="L735" i="4"/>
  <c r="K735" i="4"/>
  <c r="J735" i="4"/>
  <c r="I735" i="4"/>
  <c r="H735" i="4"/>
  <c r="G735" i="4"/>
  <c r="F735" i="4"/>
  <c r="E735" i="4"/>
  <c r="D735" i="4"/>
  <c r="C735" i="4"/>
  <c r="B735" i="4"/>
  <c r="O734" i="4"/>
  <c r="N734" i="4"/>
  <c r="M734" i="4"/>
  <c r="L734" i="4"/>
  <c r="K734" i="4"/>
  <c r="J734" i="4"/>
  <c r="I734" i="4"/>
  <c r="H734" i="4"/>
  <c r="G734" i="4"/>
  <c r="F734" i="4"/>
  <c r="E734" i="4"/>
  <c r="D734" i="4"/>
  <c r="C734" i="4"/>
  <c r="B734" i="4"/>
  <c r="O733" i="4"/>
  <c r="N733" i="4"/>
  <c r="M733" i="4"/>
  <c r="L733" i="4"/>
  <c r="K733" i="4"/>
  <c r="J733" i="4"/>
  <c r="I733" i="4"/>
  <c r="H733" i="4"/>
  <c r="G733" i="4"/>
  <c r="F733" i="4"/>
  <c r="E733" i="4"/>
  <c r="D733" i="4"/>
  <c r="C733" i="4"/>
  <c r="B733" i="4"/>
  <c r="O732" i="4"/>
  <c r="N732" i="4"/>
  <c r="M732" i="4"/>
  <c r="L732" i="4"/>
  <c r="K732" i="4"/>
  <c r="J732" i="4"/>
  <c r="I732" i="4"/>
  <c r="H732" i="4"/>
  <c r="G732" i="4"/>
  <c r="F732" i="4"/>
  <c r="E732" i="4"/>
  <c r="D732" i="4"/>
  <c r="C732" i="4"/>
  <c r="B732" i="4"/>
  <c r="O731" i="4"/>
  <c r="N731" i="4"/>
  <c r="M731" i="4"/>
  <c r="L731" i="4"/>
  <c r="K731" i="4"/>
  <c r="J731" i="4"/>
  <c r="I731" i="4"/>
  <c r="H731" i="4"/>
  <c r="G731" i="4"/>
  <c r="F731" i="4"/>
  <c r="E731" i="4"/>
  <c r="D731" i="4"/>
  <c r="C731" i="4"/>
  <c r="B731" i="4"/>
  <c r="O730" i="4"/>
  <c r="N730" i="4"/>
  <c r="M730" i="4"/>
  <c r="L730" i="4"/>
  <c r="K730" i="4"/>
  <c r="J730" i="4"/>
  <c r="I730" i="4"/>
  <c r="H730" i="4"/>
  <c r="G730" i="4"/>
  <c r="F730" i="4"/>
  <c r="E730" i="4"/>
  <c r="D730" i="4"/>
  <c r="C730" i="4"/>
  <c r="B730" i="4"/>
  <c r="O729" i="4"/>
  <c r="N729" i="4"/>
  <c r="M729" i="4"/>
  <c r="L729" i="4"/>
  <c r="K729" i="4"/>
  <c r="J729" i="4"/>
  <c r="I729" i="4"/>
  <c r="H729" i="4"/>
  <c r="G729" i="4"/>
  <c r="F729" i="4"/>
  <c r="E729" i="4"/>
  <c r="D729" i="4"/>
  <c r="C729" i="4"/>
  <c r="B729" i="4"/>
  <c r="O728" i="4"/>
  <c r="N728" i="4"/>
  <c r="M728" i="4"/>
  <c r="L728" i="4"/>
  <c r="K728" i="4"/>
  <c r="J728" i="4"/>
  <c r="I728" i="4"/>
  <c r="H728" i="4"/>
  <c r="G728" i="4"/>
  <c r="F728" i="4"/>
  <c r="E728" i="4"/>
  <c r="D728" i="4"/>
  <c r="C728" i="4"/>
  <c r="B728" i="4"/>
  <c r="O727" i="4"/>
  <c r="N727" i="4"/>
  <c r="M727" i="4"/>
  <c r="L727" i="4"/>
  <c r="K727" i="4"/>
  <c r="J727" i="4"/>
  <c r="I727" i="4"/>
  <c r="H727" i="4"/>
  <c r="G727" i="4"/>
  <c r="F727" i="4"/>
  <c r="E727" i="4"/>
  <c r="D727" i="4"/>
  <c r="C727" i="4"/>
  <c r="B727" i="4"/>
  <c r="O726" i="4"/>
  <c r="N726" i="4"/>
  <c r="M726" i="4"/>
  <c r="L726" i="4"/>
  <c r="K726" i="4"/>
  <c r="J726" i="4"/>
  <c r="I726" i="4"/>
  <c r="H726" i="4"/>
  <c r="G726" i="4"/>
  <c r="F726" i="4"/>
  <c r="E726" i="4"/>
  <c r="D726" i="4"/>
  <c r="C726" i="4"/>
  <c r="B726" i="4"/>
  <c r="O725" i="4"/>
  <c r="N725" i="4"/>
  <c r="M725" i="4"/>
  <c r="L725" i="4"/>
  <c r="K725" i="4"/>
  <c r="J725" i="4"/>
  <c r="I725" i="4"/>
  <c r="H725" i="4"/>
  <c r="G725" i="4"/>
  <c r="F725" i="4"/>
  <c r="E725" i="4"/>
  <c r="D725" i="4"/>
  <c r="C725" i="4"/>
  <c r="B725" i="4"/>
  <c r="O724" i="4"/>
  <c r="N724" i="4"/>
  <c r="M724" i="4"/>
  <c r="L724" i="4"/>
  <c r="K724" i="4"/>
  <c r="J724" i="4"/>
  <c r="I724" i="4"/>
  <c r="H724" i="4"/>
  <c r="G724" i="4"/>
  <c r="F724" i="4"/>
  <c r="E724" i="4"/>
  <c r="D724" i="4"/>
  <c r="C724" i="4"/>
  <c r="B724" i="4"/>
  <c r="O723" i="4"/>
  <c r="N723" i="4"/>
  <c r="M723" i="4"/>
  <c r="L723" i="4"/>
  <c r="K723" i="4"/>
  <c r="J723" i="4"/>
  <c r="I723" i="4"/>
  <c r="H723" i="4"/>
  <c r="G723" i="4"/>
  <c r="F723" i="4"/>
  <c r="E723" i="4"/>
  <c r="D723" i="4"/>
  <c r="C723" i="4"/>
  <c r="B723" i="4"/>
  <c r="O722" i="4"/>
  <c r="N722" i="4"/>
  <c r="M722" i="4"/>
  <c r="L722" i="4"/>
  <c r="K722" i="4"/>
  <c r="J722" i="4"/>
  <c r="I722" i="4"/>
  <c r="H722" i="4"/>
  <c r="G722" i="4"/>
  <c r="F722" i="4"/>
  <c r="E722" i="4"/>
  <c r="D722" i="4"/>
  <c r="C722" i="4"/>
  <c r="B722" i="4"/>
  <c r="O721" i="4"/>
  <c r="N721" i="4"/>
  <c r="M721" i="4"/>
  <c r="L721" i="4"/>
  <c r="K721" i="4"/>
  <c r="J721" i="4"/>
  <c r="I721" i="4"/>
  <c r="H721" i="4"/>
  <c r="G721" i="4"/>
  <c r="F721" i="4"/>
  <c r="E721" i="4"/>
  <c r="D721" i="4"/>
  <c r="C721" i="4"/>
  <c r="B721" i="4"/>
  <c r="O720" i="4"/>
  <c r="N720" i="4"/>
  <c r="M720" i="4"/>
  <c r="L720" i="4"/>
  <c r="K720" i="4"/>
  <c r="J720" i="4"/>
  <c r="I720" i="4"/>
  <c r="H720" i="4"/>
  <c r="G720" i="4"/>
  <c r="F720" i="4"/>
  <c r="E720" i="4"/>
  <c r="D720" i="4"/>
  <c r="C720" i="4"/>
  <c r="B720" i="4"/>
  <c r="O719" i="4"/>
  <c r="N719" i="4"/>
  <c r="M719" i="4"/>
  <c r="L719" i="4"/>
  <c r="K719" i="4"/>
  <c r="J719" i="4"/>
  <c r="I719" i="4"/>
  <c r="H719" i="4"/>
  <c r="G719" i="4"/>
  <c r="F719" i="4"/>
  <c r="E719" i="4"/>
  <c r="D719" i="4"/>
  <c r="C719" i="4"/>
  <c r="B719" i="4"/>
  <c r="O718" i="4"/>
  <c r="N718" i="4"/>
  <c r="M718" i="4"/>
  <c r="L718" i="4"/>
  <c r="K718" i="4"/>
  <c r="J718" i="4"/>
  <c r="I718" i="4"/>
  <c r="H718" i="4"/>
  <c r="G718" i="4"/>
  <c r="F718" i="4"/>
  <c r="E718" i="4"/>
  <c r="D718" i="4"/>
  <c r="C718" i="4"/>
  <c r="B718" i="4"/>
  <c r="O717" i="4"/>
  <c r="N717" i="4"/>
  <c r="M717" i="4"/>
  <c r="L717" i="4"/>
  <c r="K717" i="4"/>
  <c r="J717" i="4"/>
  <c r="I717" i="4"/>
  <c r="H717" i="4"/>
  <c r="G717" i="4"/>
  <c r="F717" i="4"/>
  <c r="E717" i="4"/>
  <c r="D717" i="4"/>
  <c r="C717" i="4"/>
  <c r="B717" i="4"/>
  <c r="O716" i="4"/>
  <c r="N716" i="4"/>
  <c r="M716" i="4"/>
  <c r="L716" i="4"/>
  <c r="K716" i="4"/>
  <c r="J716" i="4"/>
  <c r="I716" i="4"/>
  <c r="H716" i="4"/>
  <c r="G716" i="4"/>
  <c r="F716" i="4"/>
  <c r="E716" i="4"/>
  <c r="D716" i="4"/>
  <c r="C716" i="4"/>
  <c r="B716" i="4"/>
  <c r="O715" i="4"/>
  <c r="N715" i="4"/>
  <c r="M715" i="4"/>
  <c r="L715" i="4"/>
  <c r="K715" i="4"/>
  <c r="J715" i="4"/>
  <c r="I715" i="4"/>
  <c r="H715" i="4"/>
  <c r="G715" i="4"/>
  <c r="F715" i="4"/>
  <c r="E715" i="4"/>
  <c r="D715" i="4"/>
  <c r="C715" i="4"/>
  <c r="B715" i="4"/>
  <c r="O714" i="4"/>
  <c r="N714" i="4"/>
  <c r="M714" i="4"/>
  <c r="L714" i="4"/>
  <c r="K714" i="4"/>
  <c r="J714" i="4"/>
  <c r="I714" i="4"/>
  <c r="H714" i="4"/>
  <c r="G714" i="4"/>
  <c r="F714" i="4"/>
  <c r="E714" i="4"/>
  <c r="D714" i="4"/>
  <c r="C714" i="4"/>
  <c r="B714" i="4"/>
  <c r="O713" i="4"/>
  <c r="N713" i="4"/>
  <c r="M713" i="4"/>
  <c r="L713" i="4"/>
  <c r="K713" i="4"/>
  <c r="J713" i="4"/>
  <c r="I713" i="4"/>
  <c r="H713" i="4"/>
  <c r="G713" i="4"/>
  <c r="F713" i="4"/>
  <c r="E713" i="4"/>
  <c r="D713" i="4"/>
  <c r="C713" i="4"/>
  <c r="B713" i="4"/>
  <c r="O712" i="4"/>
  <c r="N712" i="4"/>
  <c r="M712" i="4"/>
  <c r="L712" i="4"/>
  <c r="K712" i="4"/>
  <c r="J712" i="4"/>
  <c r="I712" i="4"/>
  <c r="H712" i="4"/>
  <c r="G712" i="4"/>
  <c r="F712" i="4"/>
  <c r="E712" i="4"/>
  <c r="D712" i="4"/>
  <c r="C712" i="4"/>
  <c r="B712" i="4"/>
  <c r="O711" i="4"/>
  <c r="N711" i="4"/>
  <c r="M711" i="4"/>
  <c r="L711" i="4"/>
  <c r="K711" i="4"/>
  <c r="J711" i="4"/>
  <c r="I711" i="4"/>
  <c r="H711" i="4"/>
  <c r="G711" i="4"/>
  <c r="F711" i="4"/>
  <c r="E711" i="4"/>
  <c r="D711" i="4"/>
  <c r="C711" i="4"/>
  <c r="B711" i="4"/>
  <c r="O710" i="4"/>
  <c r="N710" i="4"/>
  <c r="M710" i="4"/>
  <c r="L710" i="4"/>
  <c r="K710" i="4"/>
  <c r="J710" i="4"/>
  <c r="I710" i="4"/>
  <c r="H710" i="4"/>
  <c r="G710" i="4"/>
  <c r="F710" i="4"/>
  <c r="E710" i="4"/>
  <c r="D710" i="4"/>
  <c r="C710" i="4"/>
  <c r="B710" i="4"/>
  <c r="O709" i="4"/>
  <c r="N709" i="4"/>
  <c r="M709" i="4"/>
  <c r="L709" i="4"/>
  <c r="K709" i="4"/>
  <c r="J709" i="4"/>
  <c r="I709" i="4"/>
  <c r="H709" i="4"/>
  <c r="G709" i="4"/>
  <c r="F709" i="4"/>
  <c r="E709" i="4"/>
  <c r="D709" i="4"/>
  <c r="C709" i="4"/>
  <c r="B709" i="4"/>
  <c r="O708" i="4"/>
  <c r="N708" i="4"/>
  <c r="M708" i="4"/>
  <c r="L708" i="4"/>
  <c r="K708" i="4"/>
  <c r="J708" i="4"/>
  <c r="I708" i="4"/>
  <c r="H708" i="4"/>
  <c r="G708" i="4"/>
  <c r="F708" i="4"/>
  <c r="E708" i="4"/>
  <c r="D708" i="4"/>
  <c r="C708" i="4"/>
  <c r="B708" i="4"/>
  <c r="O707" i="4"/>
  <c r="N707" i="4"/>
  <c r="M707" i="4"/>
  <c r="L707" i="4"/>
  <c r="K707" i="4"/>
  <c r="J707" i="4"/>
  <c r="I707" i="4"/>
  <c r="H707" i="4"/>
  <c r="G707" i="4"/>
  <c r="F707" i="4"/>
  <c r="E707" i="4"/>
  <c r="D707" i="4"/>
  <c r="C707" i="4"/>
  <c r="B707" i="4"/>
  <c r="O706" i="4"/>
  <c r="N706" i="4"/>
  <c r="M706" i="4"/>
  <c r="L706" i="4"/>
  <c r="K706" i="4"/>
  <c r="J706" i="4"/>
  <c r="I706" i="4"/>
  <c r="H706" i="4"/>
  <c r="G706" i="4"/>
  <c r="F706" i="4"/>
  <c r="E706" i="4"/>
  <c r="D706" i="4"/>
  <c r="C706" i="4"/>
  <c r="B706" i="4"/>
  <c r="O705" i="4"/>
  <c r="N705" i="4"/>
  <c r="M705" i="4"/>
  <c r="L705" i="4"/>
  <c r="K705" i="4"/>
  <c r="J705" i="4"/>
  <c r="I705" i="4"/>
  <c r="H705" i="4"/>
  <c r="G705" i="4"/>
  <c r="F705" i="4"/>
  <c r="E705" i="4"/>
  <c r="D705" i="4"/>
  <c r="C705" i="4"/>
  <c r="B705" i="4"/>
  <c r="O704" i="4"/>
  <c r="N704" i="4"/>
  <c r="M704" i="4"/>
  <c r="L704" i="4"/>
  <c r="K704" i="4"/>
  <c r="J704" i="4"/>
  <c r="I704" i="4"/>
  <c r="H704" i="4"/>
  <c r="G704" i="4"/>
  <c r="F704" i="4"/>
  <c r="E704" i="4"/>
  <c r="D704" i="4"/>
  <c r="C704" i="4"/>
  <c r="B704" i="4"/>
  <c r="O703" i="4"/>
  <c r="N703" i="4"/>
  <c r="M703" i="4"/>
  <c r="L703" i="4"/>
  <c r="K703" i="4"/>
  <c r="J703" i="4"/>
  <c r="I703" i="4"/>
  <c r="H703" i="4"/>
  <c r="G703" i="4"/>
  <c r="F703" i="4"/>
  <c r="E703" i="4"/>
  <c r="D703" i="4"/>
  <c r="C703" i="4"/>
  <c r="B703" i="4"/>
  <c r="O702" i="4"/>
  <c r="N702" i="4"/>
  <c r="M702" i="4"/>
  <c r="L702" i="4"/>
  <c r="K702" i="4"/>
  <c r="J702" i="4"/>
  <c r="I702" i="4"/>
  <c r="H702" i="4"/>
  <c r="G702" i="4"/>
  <c r="F702" i="4"/>
  <c r="E702" i="4"/>
  <c r="D702" i="4"/>
  <c r="C702" i="4"/>
  <c r="B702" i="4"/>
  <c r="O701" i="4"/>
  <c r="N701" i="4"/>
  <c r="M701" i="4"/>
  <c r="L701" i="4"/>
  <c r="K701" i="4"/>
  <c r="J701" i="4"/>
  <c r="I701" i="4"/>
  <c r="H701" i="4"/>
  <c r="G701" i="4"/>
  <c r="F701" i="4"/>
  <c r="E701" i="4"/>
  <c r="D701" i="4"/>
  <c r="C701" i="4"/>
  <c r="B701" i="4"/>
  <c r="O700" i="4"/>
  <c r="N700" i="4"/>
  <c r="M700" i="4"/>
  <c r="L700" i="4"/>
  <c r="K700" i="4"/>
  <c r="J700" i="4"/>
  <c r="I700" i="4"/>
  <c r="H700" i="4"/>
  <c r="G700" i="4"/>
  <c r="F700" i="4"/>
  <c r="E700" i="4"/>
  <c r="D700" i="4"/>
  <c r="C700" i="4"/>
  <c r="B700" i="4"/>
  <c r="O699" i="4"/>
  <c r="N699" i="4"/>
  <c r="M699" i="4"/>
  <c r="L699" i="4"/>
  <c r="K699" i="4"/>
  <c r="J699" i="4"/>
  <c r="I699" i="4"/>
  <c r="H699" i="4"/>
  <c r="G699" i="4"/>
  <c r="F699" i="4"/>
  <c r="E699" i="4"/>
  <c r="D699" i="4"/>
  <c r="C699" i="4"/>
  <c r="B699" i="4"/>
  <c r="O698" i="4"/>
  <c r="N698" i="4"/>
  <c r="M698" i="4"/>
  <c r="L698" i="4"/>
  <c r="K698" i="4"/>
  <c r="J698" i="4"/>
  <c r="I698" i="4"/>
  <c r="H698" i="4"/>
  <c r="G698" i="4"/>
  <c r="F698" i="4"/>
  <c r="E698" i="4"/>
  <c r="D698" i="4"/>
  <c r="C698" i="4"/>
  <c r="B698" i="4"/>
  <c r="O697" i="4"/>
  <c r="N697" i="4"/>
  <c r="M697" i="4"/>
  <c r="L697" i="4"/>
  <c r="K697" i="4"/>
  <c r="J697" i="4"/>
  <c r="I697" i="4"/>
  <c r="H697" i="4"/>
  <c r="G697" i="4"/>
  <c r="F697" i="4"/>
  <c r="E697" i="4"/>
  <c r="D697" i="4"/>
  <c r="C697" i="4"/>
  <c r="B697" i="4"/>
  <c r="O696" i="4"/>
  <c r="N696" i="4"/>
  <c r="M696" i="4"/>
  <c r="L696" i="4"/>
  <c r="K696" i="4"/>
  <c r="J696" i="4"/>
  <c r="I696" i="4"/>
  <c r="H696" i="4"/>
  <c r="G696" i="4"/>
  <c r="F696" i="4"/>
  <c r="E696" i="4"/>
  <c r="D696" i="4"/>
  <c r="C696" i="4"/>
  <c r="B696" i="4"/>
  <c r="O695" i="4"/>
  <c r="N695" i="4"/>
  <c r="M695" i="4"/>
  <c r="L695" i="4"/>
  <c r="K695" i="4"/>
  <c r="J695" i="4"/>
  <c r="I695" i="4"/>
  <c r="H695" i="4"/>
  <c r="G695" i="4"/>
  <c r="F695" i="4"/>
  <c r="E695" i="4"/>
  <c r="D695" i="4"/>
  <c r="C695" i="4"/>
  <c r="B695" i="4"/>
  <c r="O694" i="4"/>
  <c r="N694" i="4"/>
  <c r="M694" i="4"/>
  <c r="L694" i="4"/>
  <c r="K694" i="4"/>
  <c r="J694" i="4"/>
  <c r="I694" i="4"/>
  <c r="H694" i="4"/>
  <c r="G694" i="4"/>
  <c r="F694" i="4"/>
  <c r="E694" i="4"/>
  <c r="D694" i="4"/>
  <c r="C694" i="4"/>
  <c r="B694" i="4"/>
  <c r="O693" i="4"/>
  <c r="N693" i="4"/>
  <c r="M693" i="4"/>
  <c r="L693" i="4"/>
  <c r="K693" i="4"/>
  <c r="J693" i="4"/>
  <c r="I693" i="4"/>
  <c r="H693" i="4"/>
  <c r="G693" i="4"/>
  <c r="F693" i="4"/>
  <c r="E693" i="4"/>
  <c r="D693" i="4"/>
  <c r="C693" i="4"/>
  <c r="B693" i="4"/>
  <c r="O692" i="4"/>
  <c r="N692" i="4"/>
  <c r="M692" i="4"/>
  <c r="L692" i="4"/>
  <c r="K692" i="4"/>
  <c r="J692" i="4"/>
  <c r="I692" i="4"/>
  <c r="H692" i="4"/>
  <c r="G692" i="4"/>
  <c r="F692" i="4"/>
  <c r="E692" i="4"/>
  <c r="D692" i="4"/>
  <c r="C692" i="4"/>
  <c r="B692" i="4"/>
  <c r="O691" i="4"/>
  <c r="N691" i="4"/>
  <c r="M691" i="4"/>
  <c r="L691" i="4"/>
  <c r="K691" i="4"/>
  <c r="J691" i="4"/>
  <c r="I691" i="4"/>
  <c r="H691" i="4"/>
  <c r="G691" i="4"/>
  <c r="F691" i="4"/>
  <c r="E691" i="4"/>
  <c r="D691" i="4"/>
  <c r="C691" i="4"/>
  <c r="B691" i="4"/>
  <c r="O690" i="4"/>
  <c r="N690" i="4"/>
  <c r="M690" i="4"/>
  <c r="L690" i="4"/>
  <c r="K690" i="4"/>
  <c r="J690" i="4"/>
  <c r="I690" i="4"/>
  <c r="H690" i="4"/>
  <c r="G690" i="4"/>
  <c r="F690" i="4"/>
  <c r="E690" i="4"/>
  <c r="D690" i="4"/>
  <c r="C690" i="4"/>
  <c r="B690" i="4"/>
  <c r="O689" i="4"/>
  <c r="N689" i="4"/>
  <c r="M689" i="4"/>
  <c r="L689" i="4"/>
  <c r="K689" i="4"/>
  <c r="J689" i="4"/>
  <c r="I689" i="4"/>
  <c r="H689" i="4"/>
  <c r="G689" i="4"/>
  <c r="F689" i="4"/>
  <c r="E689" i="4"/>
  <c r="D689" i="4"/>
  <c r="C689" i="4"/>
  <c r="B689" i="4"/>
  <c r="O688" i="4"/>
  <c r="N688" i="4"/>
  <c r="M688" i="4"/>
  <c r="L688" i="4"/>
  <c r="K688" i="4"/>
  <c r="J688" i="4"/>
  <c r="I688" i="4"/>
  <c r="H688" i="4"/>
  <c r="G688" i="4"/>
  <c r="F688" i="4"/>
  <c r="E688" i="4"/>
  <c r="D688" i="4"/>
  <c r="C688" i="4"/>
  <c r="B688" i="4"/>
  <c r="O687" i="4"/>
  <c r="N687" i="4"/>
  <c r="M687" i="4"/>
  <c r="L687" i="4"/>
  <c r="K687" i="4"/>
  <c r="J687" i="4"/>
  <c r="I687" i="4"/>
  <c r="H687" i="4"/>
  <c r="G687" i="4"/>
  <c r="F687" i="4"/>
  <c r="E687" i="4"/>
  <c r="D687" i="4"/>
  <c r="C687" i="4"/>
  <c r="B687" i="4"/>
  <c r="O686" i="4"/>
  <c r="N686" i="4"/>
  <c r="M686" i="4"/>
  <c r="L686" i="4"/>
  <c r="K686" i="4"/>
  <c r="J686" i="4"/>
  <c r="I686" i="4"/>
  <c r="H686" i="4"/>
  <c r="G686" i="4"/>
  <c r="F686" i="4"/>
  <c r="E686" i="4"/>
  <c r="D686" i="4"/>
  <c r="C686" i="4"/>
  <c r="B686" i="4"/>
  <c r="O685" i="4"/>
  <c r="N685" i="4"/>
  <c r="M685" i="4"/>
  <c r="L685" i="4"/>
  <c r="K685" i="4"/>
  <c r="J685" i="4"/>
  <c r="I685" i="4"/>
  <c r="H685" i="4"/>
  <c r="G685" i="4"/>
  <c r="F685" i="4"/>
  <c r="E685" i="4"/>
  <c r="D685" i="4"/>
  <c r="C685" i="4"/>
  <c r="B685" i="4"/>
  <c r="O684" i="4"/>
  <c r="N684" i="4"/>
  <c r="M684" i="4"/>
  <c r="L684" i="4"/>
  <c r="K684" i="4"/>
  <c r="J684" i="4"/>
  <c r="I684" i="4"/>
  <c r="H684" i="4"/>
  <c r="G684" i="4"/>
  <c r="F684" i="4"/>
  <c r="E684" i="4"/>
  <c r="D684" i="4"/>
  <c r="C684" i="4"/>
  <c r="B684" i="4"/>
  <c r="O683" i="4"/>
  <c r="N683" i="4"/>
  <c r="M683" i="4"/>
  <c r="L683" i="4"/>
  <c r="K683" i="4"/>
  <c r="J683" i="4"/>
  <c r="I683" i="4"/>
  <c r="H683" i="4"/>
  <c r="G683" i="4"/>
  <c r="F683" i="4"/>
  <c r="E683" i="4"/>
  <c r="D683" i="4"/>
  <c r="C683" i="4"/>
  <c r="B683" i="4"/>
  <c r="O682" i="4"/>
  <c r="N682" i="4"/>
  <c r="M682" i="4"/>
  <c r="L682" i="4"/>
  <c r="K682" i="4"/>
  <c r="J682" i="4"/>
  <c r="I682" i="4"/>
  <c r="H682" i="4"/>
  <c r="G682" i="4"/>
  <c r="F682" i="4"/>
  <c r="E682" i="4"/>
  <c r="D682" i="4"/>
  <c r="C682" i="4"/>
  <c r="B682" i="4"/>
  <c r="O681" i="4"/>
  <c r="N681" i="4"/>
  <c r="M681" i="4"/>
  <c r="L681" i="4"/>
  <c r="K681" i="4"/>
  <c r="J681" i="4"/>
  <c r="I681" i="4"/>
  <c r="H681" i="4"/>
  <c r="G681" i="4"/>
  <c r="F681" i="4"/>
  <c r="E681" i="4"/>
  <c r="D681" i="4"/>
  <c r="C681" i="4"/>
  <c r="B681" i="4"/>
  <c r="O680" i="4"/>
  <c r="N680" i="4"/>
  <c r="M680" i="4"/>
  <c r="L680" i="4"/>
  <c r="K680" i="4"/>
  <c r="J680" i="4"/>
  <c r="I680" i="4"/>
  <c r="H680" i="4"/>
  <c r="G680" i="4"/>
  <c r="F680" i="4"/>
  <c r="E680" i="4"/>
  <c r="D680" i="4"/>
  <c r="C680" i="4"/>
  <c r="B680" i="4"/>
  <c r="O679" i="4"/>
  <c r="N679" i="4"/>
  <c r="M679" i="4"/>
  <c r="L679" i="4"/>
  <c r="K679" i="4"/>
  <c r="J679" i="4"/>
  <c r="I679" i="4"/>
  <c r="H679" i="4"/>
  <c r="G679" i="4"/>
  <c r="F679" i="4"/>
  <c r="E679" i="4"/>
  <c r="D679" i="4"/>
  <c r="C679" i="4"/>
  <c r="B679" i="4"/>
  <c r="O678" i="4"/>
  <c r="N678" i="4"/>
  <c r="M678" i="4"/>
  <c r="L678" i="4"/>
  <c r="K678" i="4"/>
  <c r="J678" i="4"/>
  <c r="I678" i="4"/>
  <c r="H678" i="4"/>
  <c r="G678" i="4"/>
  <c r="F678" i="4"/>
  <c r="E678" i="4"/>
  <c r="D678" i="4"/>
  <c r="C678" i="4"/>
  <c r="B678" i="4"/>
  <c r="O677" i="4"/>
  <c r="N677" i="4"/>
  <c r="M677" i="4"/>
  <c r="L677" i="4"/>
  <c r="K677" i="4"/>
  <c r="J677" i="4"/>
  <c r="I677" i="4"/>
  <c r="H677" i="4"/>
  <c r="G677" i="4"/>
  <c r="F677" i="4"/>
  <c r="E677" i="4"/>
  <c r="D677" i="4"/>
  <c r="C677" i="4"/>
  <c r="B677" i="4"/>
  <c r="O676" i="4"/>
  <c r="N676" i="4"/>
  <c r="M676" i="4"/>
  <c r="L676" i="4"/>
  <c r="K676" i="4"/>
  <c r="J676" i="4"/>
  <c r="I676" i="4"/>
  <c r="H676" i="4"/>
  <c r="G676" i="4"/>
  <c r="F676" i="4"/>
  <c r="E676" i="4"/>
  <c r="D676" i="4"/>
  <c r="C676" i="4"/>
  <c r="B676" i="4"/>
  <c r="O675" i="4"/>
  <c r="N675" i="4"/>
  <c r="M675" i="4"/>
  <c r="L675" i="4"/>
  <c r="K675" i="4"/>
  <c r="J675" i="4"/>
  <c r="I675" i="4"/>
  <c r="H675" i="4"/>
  <c r="G675" i="4"/>
  <c r="F675" i="4"/>
  <c r="E675" i="4"/>
  <c r="D675" i="4"/>
  <c r="C675" i="4"/>
  <c r="B675" i="4"/>
  <c r="O674" i="4"/>
  <c r="N674" i="4"/>
  <c r="M674" i="4"/>
  <c r="L674" i="4"/>
  <c r="K674" i="4"/>
  <c r="J674" i="4"/>
  <c r="I674" i="4"/>
  <c r="H674" i="4"/>
  <c r="G674" i="4"/>
  <c r="F674" i="4"/>
  <c r="E674" i="4"/>
  <c r="D674" i="4"/>
  <c r="C674" i="4"/>
  <c r="B674" i="4"/>
  <c r="O673" i="4"/>
  <c r="N673" i="4"/>
  <c r="M673" i="4"/>
  <c r="L673" i="4"/>
  <c r="K673" i="4"/>
  <c r="J673" i="4"/>
  <c r="I673" i="4"/>
  <c r="H673" i="4"/>
  <c r="G673" i="4"/>
  <c r="F673" i="4"/>
  <c r="E673" i="4"/>
  <c r="D673" i="4"/>
  <c r="C673" i="4"/>
  <c r="B673" i="4"/>
  <c r="O672" i="4"/>
  <c r="N672" i="4"/>
  <c r="M672" i="4"/>
  <c r="L672" i="4"/>
  <c r="K672" i="4"/>
  <c r="J672" i="4"/>
  <c r="I672" i="4"/>
  <c r="H672" i="4"/>
  <c r="G672" i="4"/>
  <c r="F672" i="4"/>
  <c r="E672" i="4"/>
  <c r="D672" i="4"/>
  <c r="C672" i="4"/>
  <c r="B672" i="4"/>
  <c r="O671" i="4"/>
  <c r="N671" i="4"/>
  <c r="M671" i="4"/>
  <c r="L671" i="4"/>
  <c r="K671" i="4"/>
  <c r="J671" i="4"/>
  <c r="I671" i="4"/>
  <c r="H671" i="4"/>
  <c r="G671" i="4"/>
  <c r="F671" i="4"/>
  <c r="E671" i="4"/>
  <c r="D671" i="4"/>
  <c r="C671" i="4"/>
  <c r="B671" i="4"/>
  <c r="O670" i="4"/>
  <c r="N670" i="4"/>
  <c r="M670" i="4"/>
  <c r="L670" i="4"/>
  <c r="K670" i="4"/>
  <c r="J670" i="4"/>
  <c r="I670" i="4"/>
  <c r="H670" i="4"/>
  <c r="G670" i="4"/>
  <c r="F670" i="4"/>
  <c r="E670" i="4"/>
  <c r="D670" i="4"/>
  <c r="C670" i="4"/>
  <c r="B670" i="4"/>
  <c r="O669" i="4"/>
  <c r="N669" i="4"/>
  <c r="M669" i="4"/>
  <c r="L669" i="4"/>
  <c r="K669" i="4"/>
  <c r="J669" i="4"/>
  <c r="I669" i="4"/>
  <c r="H669" i="4"/>
  <c r="G669" i="4"/>
  <c r="F669" i="4"/>
  <c r="E669" i="4"/>
  <c r="D669" i="4"/>
  <c r="C669" i="4"/>
  <c r="B669" i="4"/>
  <c r="O668" i="4"/>
  <c r="N668" i="4"/>
  <c r="M668" i="4"/>
  <c r="L668" i="4"/>
  <c r="K668" i="4"/>
  <c r="J668" i="4"/>
  <c r="I668" i="4"/>
  <c r="H668" i="4"/>
  <c r="G668" i="4"/>
  <c r="F668" i="4"/>
  <c r="E668" i="4"/>
  <c r="D668" i="4"/>
  <c r="C668" i="4"/>
  <c r="B668" i="4"/>
  <c r="O667" i="4"/>
  <c r="N667" i="4"/>
  <c r="M667" i="4"/>
  <c r="L667" i="4"/>
  <c r="K667" i="4"/>
  <c r="J667" i="4"/>
  <c r="I667" i="4"/>
  <c r="H667" i="4"/>
  <c r="G667" i="4"/>
  <c r="F667" i="4"/>
  <c r="E667" i="4"/>
  <c r="D667" i="4"/>
  <c r="C667" i="4"/>
  <c r="B667" i="4"/>
  <c r="O666" i="4"/>
  <c r="N666" i="4"/>
  <c r="M666" i="4"/>
  <c r="L666" i="4"/>
  <c r="K666" i="4"/>
  <c r="J666" i="4"/>
  <c r="I666" i="4"/>
  <c r="H666" i="4"/>
  <c r="G666" i="4"/>
  <c r="F666" i="4"/>
  <c r="E666" i="4"/>
  <c r="D666" i="4"/>
  <c r="C666" i="4"/>
  <c r="B666" i="4"/>
  <c r="O665" i="4"/>
  <c r="N665" i="4"/>
  <c r="M665" i="4"/>
  <c r="L665" i="4"/>
  <c r="K665" i="4"/>
  <c r="J665" i="4"/>
  <c r="I665" i="4"/>
  <c r="H665" i="4"/>
  <c r="G665" i="4"/>
  <c r="F665" i="4"/>
  <c r="E665" i="4"/>
  <c r="D665" i="4"/>
  <c r="C665" i="4"/>
  <c r="B665" i="4"/>
  <c r="O664" i="4"/>
  <c r="N664" i="4"/>
  <c r="M664" i="4"/>
  <c r="L664" i="4"/>
  <c r="K664" i="4"/>
  <c r="J664" i="4"/>
  <c r="I664" i="4"/>
  <c r="H664" i="4"/>
  <c r="G664" i="4"/>
  <c r="F664" i="4"/>
  <c r="E664" i="4"/>
  <c r="D664" i="4"/>
  <c r="C664" i="4"/>
  <c r="B664" i="4"/>
  <c r="O663" i="4"/>
  <c r="N663" i="4"/>
  <c r="M663" i="4"/>
  <c r="L663" i="4"/>
  <c r="K663" i="4"/>
  <c r="J663" i="4"/>
  <c r="I663" i="4"/>
  <c r="H663" i="4"/>
  <c r="G663" i="4"/>
  <c r="F663" i="4"/>
  <c r="E663" i="4"/>
  <c r="D663" i="4"/>
  <c r="C663" i="4"/>
  <c r="B663" i="4"/>
  <c r="O662" i="4"/>
  <c r="N662" i="4"/>
  <c r="M662" i="4"/>
  <c r="L662" i="4"/>
  <c r="K662" i="4"/>
  <c r="J662" i="4"/>
  <c r="I662" i="4"/>
  <c r="H662" i="4"/>
  <c r="G662" i="4"/>
  <c r="F662" i="4"/>
  <c r="E662" i="4"/>
  <c r="D662" i="4"/>
  <c r="C662" i="4"/>
  <c r="B662" i="4"/>
  <c r="O661" i="4"/>
  <c r="N661" i="4"/>
  <c r="M661" i="4"/>
  <c r="L661" i="4"/>
  <c r="K661" i="4"/>
  <c r="J661" i="4"/>
  <c r="I661" i="4"/>
  <c r="H661" i="4"/>
  <c r="G661" i="4"/>
  <c r="F661" i="4"/>
  <c r="E661" i="4"/>
  <c r="D661" i="4"/>
  <c r="C661" i="4"/>
  <c r="B661" i="4"/>
  <c r="O660" i="4"/>
  <c r="N660" i="4"/>
  <c r="M660" i="4"/>
  <c r="L660" i="4"/>
  <c r="K660" i="4"/>
  <c r="J660" i="4"/>
  <c r="I660" i="4"/>
  <c r="H660" i="4"/>
  <c r="G660" i="4"/>
  <c r="F660" i="4"/>
  <c r="E660" i="4"/>
  <c r="D660" i="4"/>
  <c r="C660" i="4"/>
  <c r="B660" i="4"/>
  <c r="O659" i="4"/>
  <c r="N659" i="4"/>
  <c r="M659" i="4"/>
  <c r="L659" i="4"/>
  <c r="K659" i="4"/>
  <c r="J659" i="4"/>
  <c r="I659" i="4"/>
  <c r="H659" i="4"/>
  <c r="G659" i="4"/>
  <c r="F659" i="4"/>
  <c r="E659" i="4"/>
  <c r="D659" i="4"/>
  <c r="C659" i="4"/>
  <c r="B659" i="4"/>
  <c r="O658" i="4"/>
  <c r="N658" i="4"/>
  <c r="M658" i="4"/>
  <c r="L658" i="4"/>
  <c r="K658" i="4"/>
  <c r="J658" i="4"/>
  <c r="I658" i="4"/>
  <c r="H658" i="4"/>
  <c r="G658" i="4"/>
  <c r="F658" i="4"/>
  <c r="E658" i="4"/>
  <c r="D658" i="4"/>
  <c r="C658" i="4"/>
  <c r="B658" i="4"/>
  <c r="O657" i="4"/>
  <c r="N657" i="4"/>
  <c r="M657" i="4"/>
  <c r="L657" i="4"/>
  <c r="K657" i="4"/>
  <c r="J657" i="4"/>
  <c r="I657" i="4"/>
  <c r="H657" i="4"/>
  <c r="G657" i="4"/>
  <c r="F657" i="4"/>
  <c r="E657" i="4"/>
  <c r="D657" i="4"/>
  <c r="C657" i="4"/>
  <c r="B657" i="4"/>
  <c r="O656" i="4"/>
  <c r="N656" i="4"/>
  <c r="M656" i="4"/>
  <c r="L656" i="4"/>
  <c r="K656" i="4"/>
  <c r="J656" i="4"/>
  <c r="I656" i="4"/>
  <c r="H656" i="4"/>
  <c r="G656" i="4"/>
  <c r="F656" i="4"/>
  <c r="E656" i="4"/>
  <c r="D656" i="4"/>
  <c r="C656" i="4"/>
  <c r="B656" i="4"/>
  <c r="O655" i="4"/>
  <c r="N655" i="4"/>
  <c r="M655" i="4"/>
  <c r="L655" i="4"/>
  <c r="K655" i="4"/>
  <c r="J655" i="4"/>
  <c r="I655" i="4"/>
  <c r="H655" i="4"/>
  <c r="G655" i="4"/>
  <c r="F655" i="4"/>
  <c r="E655" i="4"/>
  <c r="D655" i="4"/>
  <c r="C655" i="4"/>
  <c r="B655" i="4"/>
  <c r="O654" i="4"/>
  <c r="N654" i="4"/>
  <c r="M654" i="4"/>
  <c r="L654" i="4"/>
  <c r="K654" i="4"/>
  <c r="J654" i="4"/>
  <c r="I654" i="4"/>
  <c r="H654" i="4"/>
  <c r="G654" i="4"/>
  <c r="F654" i="4"/>
  <c r="E654" i="4"/>
  <c r="D654" i="4"/>
  <c r="C654" i="4"/>
  <c r="B654" i="4"/>
  <c r="O653" i="4"/>
  <c r="N653" i="4"/>
  <c r="M653" i="4"/>
  <c r="L653" i="4"/>
  <c r="K653" i="4"/>
  <c r="J653" i="4"/>
  <c r="I653" i="4"/>
  <c r="H653" i="4"/>
  <c r="G653" i="4"/>
  <c r="F653" i="4"/>
  <c r="E653" i="4"/>
  <c r="D653" i="4"/>
  <c r="C653" i="4"/>
  <c r="B653" i="4"/>
  <c r="O652" i="4"/>
  <c r="N652" i="4"/>
  <c r="M652" i="4"/>
  <c r="L652" i="4"/>
  <c r="K652" i="4"/>
  <c r="J652" i="4"/>
  <c r="I652" i="4"/>
  <c r="H652" i="4"/>
  <c r="G652" i="4"/>
  <c r="F652" i="4"/>
  <c r="E652" i="4"/>
  <c r="D652" i="4"/>
  <c r="C652" i="4"/>
  <c r="B652" i="4"/>
  <c r="O651" i="4"/>
  <c r="N651" i="4"/>
  <c r="M651" i="4"/>
  <c r="L651" i="4"/>
  <c r="K651" i="4"/>
  <c r="J651" i="4"/>
  <c r="I651" i="4"/>
  <c r="H651" i="4"/>
  <c r="G651" i="4"/>
  <c r="F651" i="4"/>
  <c r="E651" i="4"/>
  <c r="D651" i="4"/>
  <c r="C651" i="4"/>
  <c r="B651" i="4"/>
  <c r="O650" i="4"/>
  <c r="N650" i="4"/>
  <c r="M650" i="4"/>
  <c r="L650" i="4"/>
  <c r="K650" i="4"/>
  <c r="J650" i="4"/>
  <c r="I650" i="4"/>
  <c r="H650" i="4"/>
  <c r="G650" i="4"/>
  <c r="F650" i="4"/>
  <c r="E650" i="4"/>
  <c r="D650" i="4"/>
  <c r="C650" i="4"/>
  <c r="B650" i="4"/>
  <c r="O649" i="4"/>
  <c r="N649" i="4"/>
  <c r="M649" i="4"/>
  <c r="L649" i="4"/>
  <c r="K649" i="4"/>
  <c r="J649" i="4"/>
  <c r="I649" i="4"/>
  <c r="H649" i="4"/>
  <c r="G649" i="4"/>
  <c r="F649" i="4"/>
  <c r="E649" i="4"/>
  <c r="D649" i="4"/>
  <c r="C649" i="4"/>
  <c r="B649" i="4"/>
  <c r="O648" i="4"/>
  <c r="N648" i="4"/>
  <c r="M648" i="4"/>
  <c r="L648" i="4"/>
  <c r="K648" i="4"/>
  <c r="J648" i="4"/>
  <c r="I648" i="4"/>
  <c r="H648" i="4"/>
  <c r="G648" i="4"/>
  <c r="F648" i="4"/>
  <c r="E648" i="4"/>
  <c r="D648" i="4"/>
  <c r="C648" i="4"/>
  <c r="B648" i="4"/>
  <c r="O647" i="4"/>
  <c r="N647" i="4"/>
  <c r="M647" i="4"/>
  <c r="L647" i="4"/>
  <c r="K647" i="4"/>
  <c r="J647" i="4"/>
  <c r="I647" i="4"/>
  <c r="H647" i="4"/>
  <c r="G647" i="4"/>
  <c r="F647" i="4"/>
  <c r="E647" i="4"/>
  <c r="D647" i="4"/>
  <c r="C647" i="4"/>
  <c r="B647" i="4"/>
  <c r="O646" i="4"/>
  <c r="N646" i="4"/>
  <c r="M646" i="4"/>
  <c r="L646" i="4"/>
  <c r="K646" i="4"/>
  <c r="J646" i="4"/>
  <c r="I646" i="4"/>
  <c r="H646" i="4"/>
  <c r="G646" i="4"/>
  <c r="F646" i="4"/>
  <c r="E646" i="4"/>
  <c r="D646" i="4"/>
  <c r="C646" i="4"/>
  <c r="B646" i="4"/>
  <c r="O645" i="4"/>
  <c r="N645" i="4"/>
  <c r="M645" i="4"/>
  <c r="L645" i="4"/>
  <c r="K645" i="4"/>
  <c r="J645" i="4"/>
  <c r="I645" i="4"/>
  <c r="H645" i="4"/>
  <c r="G645" i="4"/>
  <c r="F645" i="4"/>
  <c r="E645" i="4"/>
  <c r="D645" i="4"/>
  <c r="C645" i="4"/>
  <c r="B645" i="4"/>
  <c r="O644" i="4"/>
  <c r="N644" i="4"/>
  <c r="M644" i="4"/>
  <c r="L644" i="4"/>
  <c r="K644" i="4"/>
  <c r="J644" i="4"/>
  <c r="I644" i="4"/>
  <c r="H644" i="4"/>
  <c r="G644" i="4"/>
  <c r="F644" i="4"/>
  <c r="E644" i="4"/>
  <c r="D644" i="4"/>
  <c r="C644" i="4"/>
  <c r="B644" i="4"/>
  <c r="O643" i="4"/>
  <c r="N643" i="4"/>
  <c r="M643" i="4"/>
  <c r="L643" i="4"/>
  <c r="K643" i="4"/>
  <c r="J643" i="4"/>
  <c r="I643" i="4"/>
  <c r="H643" i="4"/>
  <c r="G643" i="4"/>
  <c r="F643" i="4"/>
  <c r="E643" i="4"/>
  <c r="D643" i="4"/>
  <c r="C643" i="4"/>
  <c r="B643" i="4"/>
  <c r="O642" i="4"/>
  <c r="N642" i="4"/>
  <c r="M642" i="4"/>
  <c r="L642" i="4"/>
  <c r="K642" i="4"/>
  <c r="J642" i="4"/>
  <c r="I642" i="4"/>
  <c r="H642" i="4"/>
  <c r="G642" i="4"/>
  <c r="F642" i="4"/>
  <c r="E642" i="4"/>
  <c r="D642" i="4"/>
  <c r="C642" i="4"/>
  <c r="B642" i="4"/>
  <c r="O641" i="4"/>
  <c r="N641" i="4"/>
  <c r="M641" i="4"/>
  <c r="L641" i="4"/>
  <c r="K641" i="4"/>
  <c r="J641" i="4"/>
  <c r="I641" i="4"/>
  <c r="H641" i="4"/>
  <c r="G641" i="4"/>
  <c r="F641" i="4"/>
  <c r="E641" i="4"/>
  <c r="D641" i="4"/>
  <c r="C641" i="4"/>
  <c r="B641" i="4"/>
  <c r="O640" i="4"/>
  <c r="N640" i="4"/>
  <c r="M640" i="4"/>
  <c r="L640" i="4"/>
  <c r="K640" i="4"/>
  <c r="J640" i="4"/>
  <c r="I640" i="4"/>
  <c r="H640" i="4"/>
  <c r="G640" i="4"/>
  <c r="F640" i="4"/>
  <c r="E640" i="4"/>
  <c r="D640" i="4"/>
  <c r="C640" i="4"/>
  <c r="B640" i="4"/>
  <c r="O639" i="4"/>
  <c r="N639" i="4"/>
  <c r="M639" i="4"/>
  <c r="L639" i="4"/>
  <c r="K639" i="4"/>
  <c r="J639" i="4"/>
  <c r="I639" i="4"/>
  <c r="H639" i="4"/>
  <c r="G639" i="4"/>
  <c r="F639" i="4"/>
  <c r="E639" i="4"/>
  <c r="D639" i="4"/>
  <c r="C639" i="4"/>
  <c r="B639" i="4"/>
  <c r="O638" i="4"/>
  <c r="N638" i="4"/>
  <c r="M638" i="4"/>
  <c r="L638" i="4"/>
  <c r="K638" i="4"/>
  <c r="J638" i="4"/>
  <c r="I638" i="4"/>
  <c r="H638" i="4"/>
  <c r="G638" i="4"/>
  <c r="F638" i="4"/>
  <c r="E638" i="4"/>
  <c r="D638" i="4"/>
  <c r="C638" i="4"/>
  <c r="B638" i="4"/>
  <c r="O637" i="4"/>
  <c r="N637" i="4"/>
  <c r="M637" i="4"/>
  <c r="L637" i="4"/>
  <c r="K637" i="4"/>
  <c r="J637" i="4"/>
  <c r="I637" i="4"/>
  <c r="H637" i="4"/>
  <c r="G637" i="4"/>
  <c r="F637" i="4"/>
  <c r="E637" i="4"/>
  <c r="D637" i="4"/>
  <c r="C637" i="4"/>
  <c r="B637" i="4"/>
  <c r="O636" i="4"/>
  <c r="N636" i="4"/>
  <c r="M636" i="4"/>
  <c r="L636" i="4"/>
  <c r="K636" i="4"/>
  <c r="J636" i="4"/>
  <c r="I636" i="4"/>
  <c r="H636" i="4"/>
  <c r="G636" i="4"/>
  <c r="F636" i="4"/>
  <c r="E636" i="4"/>
  <c r="D636" i="4"/>
  <c r="C636" i="4"/>
  <c r="B636" i="4"/>
  <c r="O635" i="4"/>
  <c r="N635" i="4"/>
  <c r="M635" i="4"/>
  <c r="L635" i="4"/>
  <c r="K635" i="4"/>
  <c r="J635" i="4"/>
  <c r="I635" i="4"/>
  <c r="H635" i="4"/>
  <c r="G635" i="4"/>
  <c r="F635" i="4"/>
  <c r="E635" i="4"/>
  <c r="D635" i="4"/>
  <c r="C635" i="4"/>
  <c r="B635" i="4"/>
  <c r="O634" i="4"/>
  <c r="N634" i="4"/>
  <c r="M634" i="4"/>
  <c r="L634" i="4"/>
  <c r="K634" i="4"/>
  <c r="J634" i="4"/>
  <c r="I634" i="4"/>
  <c r="H634" i="4"/>
  <c r="G634" i="4"/>
  <c r="F634" i="4"/>
  <c r="E634" i="4"/>
  <c r="D634" i="4"/>
  <c r="C634" i="4"/>
  <c r="B634" i="4"/>
  <c r="O633" i="4"/>
  <c r="N633" i="4"/>
  <c r="M633" i="4"/>
  <c r="L633" i="4"/>
  <c r="K633" i="4"/>
  <c r="J633" i="4"/>
  <c r="I633" i="4"/>
  <c r="H633" i="4"/>
  <c r="G633" i="4"/>
  <c r="F633" i="4"/>
  <c r="E633" i="4"/>
  <c r="D633" i="4"/>
  <c r="C633" i="4"/>
  <c r="B633" i="4"/>
  <c r="O632" i="4"/>
  <c r="N632" i="4"/>
  <c r="M632" i="4"/>
  <c r="L632" i="4"/>
  <c r="K632" i="4"/>
  <c r="J632" i="4"/>
  <c r="I632" i="4"/>
  <c r="H632" i="4"/>
  <c r="G632" i="4"/>
  <c r="F632" i="4"/>
  <c r="E632" i="4"/>
  <c r="D632" i="4"/>
  <c r="C632" i="4"/>
  <c r="B632" i="4"/>
  <c r="O631" i="4"/>
  <c r="N631" i="4"/>
  <c r="M631" i="4"/>
  <c r="L631" i="4"/>
  <c r="K631" i="4"/>
  <c r="J631" i="4"/>
  <c r="I631" i="4"/>
  <c r="H631" i="4"/>
  <c r="G631" i="4"/>
  <c r="F631" i="4"/>
  <c r="E631" i="4"/>
  <c r="D631" i="4"/>
  <c r="C631" i="4"/>
  <c r="B631" i="4"/>
  <c r="O630" i="4"/>
  <c r="N630" i="4"/>
  <c r="M630" i="4"/>
  <c r="L630" i="4"/>
  <c r="K630" i="4"/>
  <c r="J630" i="4"/>
  <c r="I630" i="4"/>
  <c r="H630" i="4"/>
  <c r="G630" i="4"/>
  <c r="F630" i="4"/>
  <c r="E630" i="4"/>
  <c r="D630" i="4"/>
  <c r="C630" i="4"/>
  <c r="B630" i="4"/>
  <c r="O629" i="4"/>
  <c r="N629" i="4"/>
  <c r="M629" i="4"/>
  <c r="L629" i="4"/>
  <c r="K629" i="4"/>
  <c r="J629" i="4"/>
  <c r="I629" i="4"/>
  <c r="H629" i="4"/>
  <c r="G629" i="4"/>
  <c r="F629" i="4"/>
  <c r="E629" i="4"/>
  <c r="D629" i="4"/>
  <c r="C629" i="4"/>
  <c r="B629" i="4"/>
  <c r="O628" i="4"/>
  <c r="N628" i="4"/>
  <c r="M628" i="4"/>
  <c r="L628" i="4"/>
  <c r="K628" i="4"/>
  <c r="J628" i="4"/>
  <c r="I628" i="4"/>
  <c r="H628" i="4"/>
  <c r="G628" i="4"/>
  <c r="F628" i="4"/>
  <c r="E628" i="4"/>
  <c r="D628" i="4"/>
  <c r="C628" i="4"/>
  <c r="B628" i="4"/>
  <c r="O627" i="4"/>
  <c r="N627" i="4"/>
  <c r="M627" i="4"/>
  <c r="L627" i="4"/>
  <c r="K627" i="4"/>
  <c r="J627" i="4"/>
  <c r="I627" i="4"/>
  <c r="H627" i="4"/>
  <c r="G627" i="4"/>
  <c r="F627" i="4"/>
  <c r="E627" i="4"/>
  <c r="D627" i="4"/>
  <c r="C627" i="4"/>
  <c r="B627" i="4"/>
  <c r="O626" i="4"/>
  <c r="N626" i="4"/>
  <c r="M626" i="4"/>
  <c r="L626" i="4"/>
  <c r="K626" i="4"/>
  <c r="J626" i="4"/>
  <c r="I626" i="4"/>
  <c r="H626" i="4"/>
  <c r="G626" i="4"/>
  <c r="F626" i="4"/>
  <c r="E626" i="4"/>
  <c r="D626" i="4"/>
  <c r="C626" i="4"/>
  <c r="B626" i="4"/>
  <c r="O625" i="4"/>
  <c r="N625" i="4"/>
  <c r="M625" i="4"/>
  <c r="L625" i="4"/>
  <c r="K625" i="4"/>
  <c r="J625" i="4"/>
  <c r="I625" i="4"/>
  <c r="H625" i="4"/>
  <c r="G625" i="4"/>
  <c r="F625" i="4"/>
  <c r="E625" i="4"/>
  <c r="D625" i="4"/>
  <c r="C625" i="4"/>
  <c r="B625" i="4"/>
  <c r="O624" i="4"/>
  <c r="N624" i="4"/>
  <c r="M624" i="4"/>
  <c r="L624" i="4"/>
  <c r="K624" i="4"/>
  <c r="J624" i="4"/>
  <c r="I624" i="4"/>
  <c r="H624" i="4"/>
  <c r="G624" i="4"/>
  <c r="F624" i="4"/>
  <c r="E624" i="4"/>
  <c r="D624" i="4"/>
  <c r="C624" i="4"/>
  <c r="B624" i="4"/>
  <c r="O623" i="4"/>
  <c r="N623" i="4"/>
  <c r="M623" i="4"/>
  <c r="L623" i="4"/>
  <c r="K623" i="4"/>
  <c r="J623" i="4"/>
  <c r="I623" i="4"/>
  <c r="H623" i="4"/>
  <c r="G623" i="4"/>
  <c r="F623" i="4"/>
  <c r="E623" i="4"/>
  <c r="D623" i="4"/>
  <c r="C623" i="4"/>
  <c r="B623" i="4"/>
  <c r="O622" i="4"/>
  <c r="N622" i="4"/>
  <c r="M622" i="4"/>
  <c r="L622" i="4"/>
  <c r="K622" i="4"/>
  <c r="J622" i="4"/>
  <c r="I622" i="4"/>
  <c r="H622" i="4"/>
  <c r="G622" i="4"/>
  <c r="F622" i="4"/>
  <c r="E622" i="4"/>
  <c r="D622" i="4"/>
  <c r="C622" i="4"/>
  <c r="B622" i="4"/>
  <c r="O621" i="4"/>
  <c r="N621" i="4"/>
  <c r="M621" i="4"/>
  <c r="L621" i="4"/>
  <c r="K621" i="4"/>
  <c r="J621" i="4"/>
  <c r="I621" i="4"/>
  <c r="H621" i="4"/>
  <c r="G621" i="4"/>
  <c r="F621" i="4"/>
  <c r="E621" i="4"/>
  <c r="D621" i="4"/>
  <c r="C621" i="4"/>
  <c r="B621" i="4"/>
  <c r="O620" i="4"/>
  <c r="N620" i="4"/>
  <c r="M620" i="4"/>
  <c r="L620" i="4"/>
  <c r="K620" i="4"/>
  <c r="J620" i="4"/>
  <c r="I620" i="4"/>
  <c r="H620" i="4"/>
  <c r="G620" i="4"/>
  <c r="F620" i="4"/>
  <c r="E620" i="4"/>
  <c r="D620" i="4"/>
  <c r="C620" i="4"/>
  <c r="B620" i="4"/>
  <c r="O619" i="4"/>
  <c r="N619" i="4"/>
  <c r="M619" i="4"/>
  <c r="L619" i="4"/>
  <c r="K619" i="4"/>
  <c r="J619" i="4"/>
  <c r="I619" i="4"/>
  <c r="H619" i="4"/>
  <c r="G619" i="4"/>
  <c r="F619" i="4"/>
  <c r="E619" i="4"/>
  <c r="D619" i="4"/>
  <c r="C619" i="4"/>
  <c r="B619" i="4"/>
  <c r="O618" i="4"/>
  <c r="N618" i="4"/>
  <c r="M618" i="4"/>
  <c r="L618" i="4"/>
  <c r="K618" i="4"/>
  <c r="J618" i="4"/>
  <c r="I618" i="4"/>
  <c r="H618" i="4"/>
  <c r="G618" i="4"/>
  <c r="F618" i="4"/>
  <c r="E618" i="4"/>
  <c r="D618" i="4"/>
  <c r="C618" i="4"/>
  <c r="B618" i="4"/>
  <c r="O617" i="4"/>
  <c r="N617" i="4"/>
  <c r="M617" i="4"/>
  <c r="L617" i="4"/>
  <c r="K617" i="4"/>
  <c r="J617" i="4"/>
  <c r="I617" i="4"/>
  <c r="H617" i="4"/>
  <c r="G617" i="4"/>
  <c r="F617" i="4"/>
  <c r="E617" i="4"/>
  <c r="D617" i="4"/>
  <c r="C617" i="4"/>
  <c r="B617" i="4"/>
  <c r="O616" i="4"/>
  <c r="N616" i="4"/>
  <c r="M616" i="4"/>
  <c r="L616" i="4"/>
  <c r="K616" i="4"/>
  <c r="J616" i="4"/>
  <c r="I616" i="4"/>
  <c r="H616" i="4"/>
  <c r="G616" i="4"/>
  <c r="F616" i="4"/>
  <c r="E616" i="4"/>
  <c r="D616" i="4"/>
  <c r="C616" i="4"/>
  <c r="B616" i="4"/>
  <c r="O615" i="4"/>
  <c r="N615" i="4"/>
  <c r="M615" i="4"/>
  <c r="L615" i="4"/>
  <c r="K615" i="4"/>
  <c r="J615" i="4"/>
  <c r="I615" i="4"/>
  <c r="H615" i="4"/>
  <c r="G615" i="4"/>
  <c r="F615" i="4"/>
  <c r="E615" i="4"/>
  <c r="D615" i="4"/>
  <c r="C615" i="4"/>
  <c r="B615" i="4"/>
  <c r="O614" i="4"/>
  <c r="N614" i="4"/>
  <c r="M614" i="4"/>
  <c r="L614" i="4"/>
  <c r="K614" i="4"/>
  <c r="J614" i="4"/>
  <c r="I614" i="4"/>
  <c r="H614" i="4"/>
  <c r="G614" i="4"/>
  <c r="F614" i="4"/>
  <c r="E614" i="4"/>
  <c r="D614" i="4"/>
  <c r="C614" i="4"/>
  <c r="B614" i="4"/>
  <c r="O613" i="4"/>
  <c r="N613" i="4"/>
  <c r="M613" i="4"/>
  <c r="L613" i="4"/>
  <c r="K613" i="4"/>
  <c r="J613" i="4"/>
  <c r="I613" i="4"/>
  <c r="H613" i="4"/>
  <c r="G613" i="4"/>
  <c r="F613" i="4"/>
  <c r="E613" i="4"/>
  <c r="D613" i="4"/>
  <c r="C613" i="4"/>
  <c r="B613" i="4"/>
  <c r="O612" i="4"/>
  <c r="N612" i="4"/>
  <c r="M612" i="4"/>
  <c r="L612" i="4"/>
  <c r="K612" i="4"/>
  <c r="J612" i="4"/>
  <c r="I612" i="4"/>
  <c r="H612" i="4"/>
  <c r="G612" i="4"/>
  <c r="F612" i="4"/>
  <c r="E612" i="4"/>
  <c r="D612" i="4"/>
  <c r="C612" i="4"/>
  <c r="B612" i="4"/>
  <c r="O611" i="4"/>
  <c r="N611" i="4"/>
  <c r="M611" i="4"/>
  <c r="L611" i="4"/>
  <c r="K611" i="4"/>
  <c r="J611" i="4"/>
  <c r="I611" i="4"/>
  <c r="H611" i="4"/>
  <c r="G611" i="4"/>
  <c r="F611" i="4"/>
  <c r="E611" i="4"/>
  <c r="D611" i="4"/>
  <c r="C611" i="4"/>
  <c r="B611" i="4"/>
  <c r="O610" i="4"/>
  <c r="N610" i="4"/>
  <c r="M610" i="4"/>
  <c r="L610" i="4"/>
  <c r="K610" i="4"/>
  <c r="J610" i="4"/>
  <c r="I610" i="4"/>
  <c r="H610" i="4"/>
  <c r="G610" i="4"/>
  <c r="F610" i="4"/>
  <c r="E610" i="4"/>
  <c r="D610" i="4"/>
  <c r="C610" i="4"/>
  <c r="B610" i="4"/>
  <c r="O609" i="4"/>
  <c r="N609" i="4"/>
  <c r="M609" i="4"/>
  <c r="L609" i="4"/>
  <c r="K609" i="4"/>
  <c r="J609" i="4"/>
  <c r="I609" i="4"/>
  <c r="H609" i="4"/>
  <c r="G609" i="4"/>
  <c r="F609" i="4"/>
  <c r="E609" i="4"/>
  <c r="D609" i="4"/>
  <c r="C609" i="4"/>
  <c r="B609" i="4"/>
  <c r="O608" i="4"/>
  <c r="N608" i="4"/>
  <c r="M608" i="4"/>
  <c r="L608" i="4"/>
  <c r="K608" i="4"/>
  <c r="J608" i="4"/>
  <c r="I608" i="4"/>
  <c r="H608" i="4"/>
  <c r="G608" i="4"/>
  <c r="F608" i="4"/>
  <c r="E608" i="4"/>
  <c r="D608" i="4"/>
  <c r="C608" i="4"/>
  <c r="B608" i="4"/>
  <c r="O607" i="4"/>
  <c r="N607" i="4"/>
  <c r="M607" i="4"/>
  <c r="L607" i="4"/>
  <c r="K607" i="4"/>
  <c r="J607" i="4"/>
  <c r="I607" i="4"/>
  <c r="H607" i="4"/>
  <c r="G607" i="4"/>
  <c r="F607" i="4"/>
  <c r="E607" i="4"/>
  <c r="D607" i="4"/>
  <c r="C607" i="4"/>
  <c r="B607" i="4"/>
  <c r="O606" i="4"/>
  <c r="N606" i="4"/>
  <c r="M606" i="4"/>
  <c r="L606" i="4"/>
  <c r="K606" i="4"/>
  <c r="J606" i="4"/>
  <c r="I606" i="4"/>
  <c r="H606" i="4"/>
  <c r="G606" i="4"/>
  <c r="F606" i="4"/>
  <c r="E606" i="4"/>
  <c r="D606" i="4"/>
  <c r="C606" i="4"/>
  <c r="B606" i="4"/>
  <c r="O605" i="4"/>
  <c r="N605" i="4"/>
  <c r="M605" i="4"/>
  <c r="L605" i="4"/>
  <c r="K605" i="4"/>
  <c r="J605" i="4"/>
  <c r="I605" i="4"/>
  <c r="H605" i="4"/>
  <c r="G605" i="4"/>
  <c r="F605" i="4"/>
  <c r="E605" i="4"/>
  <c r="D605" i="4"/>
  <c r="C605" i="4"/>
  <c r="B605" i="4"/>
  <c r="O604" i="4"/>
  <c r="N604" i="4"/>
  <c r="M604" i="4"/>
  <c r="L604" i="4"/>
  <c r="K604" i="4"/>
  <c r="J604" i="4"/>
  <c r="I604" i="4"/>
  <c r="H604" i="4"/>
  <c r="G604" i="4"/>
  <c r="F604" i="4"/>
  <c r="E604" i="4"/>
  <c r="D604" i="4"/>
  <c r="C604" i="4"/>
  <c r="B604" i="4"/>
  <c r="O603" i="4"/>
  <c r="N603" i="4"/>
  <c r="M603" i="4"/>
  <c r="L603" i="4"/>
  <c r="K603" i="4"/>
  <c r="J603" i="4"/>
  <c r="I603" i="4"/>
  <c r="H603" i="4"/>
  <c r="G603" i="4"/>
  <c r="F603" i="4"/>
  <c r="E603" i="4"/>
  <c r="D603" i="4"/>
  <c r="C603" i="4"/>
  <c r="B603" i="4"/>
  <c r="O602" i="4"/>
  <c r="N602" i="4"/>
  <c r="M602" i="4"/>
  <c r="L602" i="4"/>
  <c r="K602" i="4"/>
  <c r="J602" i="4"/>
  <c r="I602" i="4"/>
  <c r="H602" i="4"/>
  <c r="G602" i="4"/>
  <c r="F602" i="4"/>
  <c r="E602" i="4"/>
  <c r="D602" i="4"/>
  <c r="C602" i="4"/>
  <c r="B602" i="4"/>
  <c r="O601" i="4"/>
  <c r="N601" i="4"/>
  <c r="M601" i="4"/>
  <c r="L601" i="4"/>
  <c r="K601" i="4"/>
  <c r="J601" i="4"/>
  <c r="I601" i="4"/>
  <c r="H601" i="4"/>
  <c r="G601" i="4"/>
  <c r="F601" i="4"/>
  <c r="E601" i="4"/>
  <c r="D601" i="4"/>
  <c r="C601" i="4"/>
  <c r="B601" i="4"/>
  <c r="O600" i="4"/>
  <c r="N600" i="4"/>
  <c r="M600" i="4"/>
  <c r="L600" i="4"/>
  <c r="K600" i="4"/>
  <c r="J600" i="4"/>
  <c r="I600" i="4"/>
  <c r="H600" i="4"/>
  <c r="G600" i="4"/>
  <c r="F600" i="4"/>
  <c r="E600" i="4"/>
  <c r="D600" i="4"/>
  <c r="C600" i="4"/>
  <c r="B600" i="4"/>
  <c r="O599" i="4"/>
  <c r="N599" i="4"/>
  <c r="M599" i="4"/>
  <c r="L599" i="4"/>
  <c r="K599" i="4"/>
  <c r="J599" i="4"/>
  <c r="I599" i="4"/>
  <c r="H599" i="4"/>
  <c r="G599" i="4"/>
  <c r="F599" i="4"/>
  <c r="E599" i="4"/>
  <c r="D599" i="4"/>
  <c r="C599" i="4"/>
  <c r="B599" i="4"/>
  <c r="O598" i="4"/>
  <c r="N598" i="4"/>
  <c r="M598" i="4"/>
  <c r="L598" i="4"/>
  <c r="K598" i="4"/>
  <c r="J598" i="4"/>
  <c r="I598" i="4"/>
  <c r="H598" i="4"/>
  <c r="G598" i="4"/>
  <c r="F598" i="4"/>
  <c r="E598" i="4"/>
  <c r="D598" i="4"/>
  <c r="C598" i="4"/>
  <c r="B598" i="4"/>
  <c r="O597" i="4"/>
  <c r="N597" i="4"/>
  <c r="M597" i="4"/>
  <c r="L597" i="4"/>
  <c r="K597" i="4"/>
  <c r="J597" i="4"/>
  <c r="I597" i="4"/>
  <c r="H597" i="4"/>
  <c r="G597" i="4"/>
  <c r="F597" i="4"/>
  <c r="E597" i="4"/>
  <c r="D597" i="4"/>
  <c r="C597" i="4"/>
  <c r="B597" i="4"/>
  <c r="O596" i="4"/>
  <c r="N596" i="4"/>
  <c r="M596" i="4"/>
  <c r="L596" i="4"/>
  <c r="K596" i="4"/>
  <c r="J596" i="4"/>
  <c r="I596" i="4"/>
  <c r="H596" i="4"/>
  <c r="G596" i="4"/>
  <c r="F596" i="4"/>
  <c r="E596" i="4"/>
  <c r="D596" i="4"/>
  <c r="C596" i="4"/>
  <c r="B596" i="4"/>
  <c r="O595" i="4"/>
  <c r="N595" i="4"/>
  <c r="M595" i="4"/>
  <c r="L595" i="4"/>
  <c r="K595" i="4"/>
  <c r="J595" i="4"/>
  <c r="I595" i="4"/>
  <c r="H595" i="4"/>
  <c r="G595" i="4"/>
  <c r="F595" i="4"/>
  <c r="E595" i="4"/>
  <c r="D595" i="4"/>
  <c r="C595" i="4"/>
  <c r="B595" i="4"/>
  <c r="O594" i="4"/>
  <c r="N594" i="4"/>
  <c r="M594" i="4"/>
  <c r="L594" i="4"/>
  <c r="K594" i="4"/>
  <c r="J594" i="4"/>
  <c r="I594" i="4"/>
  <c r="H594" i="4"/>
  <c r="G594" i="4"/>
  <c r="F594" i="4"/>
  <c r="E594" i="4"/>
  <c r="D594" i="4"/>
  <c r="C594" i="4"/>
  <c r="B594" i="4"/>
  <c r="O593" i="4"/>
  <c r="N593" i="4"/>
  <c r="M593" i="4"/>
  <c r="L593" i="4"/>
  <c r="K593" i="4"/>
  <c r="J593" i="4"/>
  <c r="I593" i="4"/>
  <c r="H593" i="4"/>
  <c r="G593" i="4"/>
  <c r="F593" i="4"/>
  <c r="E593" i="4"/>
  <c r="D593" i="4"/>
  <c r="C593" i="4"/>
  <c r="B593" i="4"/>
  <c r="O592" i="4"/>
  <c r="N592" i="4"/>
  <c r="M592" i="4"/>
  <c r="L592" i="4"/>
  <c r="K592" i="4"/>
  <c r="J592" i="4"/>
  <c r="I592" i="4"/>
  <c r="H592" i="4"/>
  <c r="G592" i="4"/>
  <c r="F592" i="4"/>
  <c r="E592" i="4"/>
  <c r="D592" i="4"/>
  <c r="C592" i="4"/>
  <c r="B592" i="4"/>
  <c r="O591" i="4"/>
  <c r="N591" i="4"/>
  <c r="M591" i="4"/>
  <c r="L591" i="4"/>
  <c r="K591" i="4"/>
  <c r="J591" i="4"/>
  <c r="I591" i="4"/>
  <c r="H591" i="4"/>
  <c r="G591" i="4"/>
  <c r="F591" i="4"/>
  <c r="E591" i="4"/>
  <c r="D591" i="4"/>
  <c r="C591" i="4"/>
  <c r="B591" i="4"/>
  <c r="O590" i="4"/>
  <c r="N590" i="4"/>
  <c r="M590" i="4"/>
  <c r="L590" i="4"/>
  <c r="K590" i="4"/>
  <c r="J590" i="4"/>
  <c r="I590" i="4"/>
  <c r="H590" i="4"/>
  <c r="G590" i="4"/>
  <c r="F590" i="4"/>
  <c r="E590" i="4"/>
  <c r="D590" i="4"/>
  <c r="C590" i="4"/>
  <c r="B590" i="4"/>
  <c r="O589" i="4"/>
  <c r="N589" i="4"/>
  <c r="M589" i="4"/>
  <c r="L589" i="4"/>
  <c r="K589" i="4"/>
  <c r="J589" i="4"/>
  <c r="I589" i="4"/>
  <c r="H589" i="4"/>
  <c r="G589" i="4"/>
  <c r="F589" i="4"/>
  <c r="E589" i="4"/>
  <c r="D589" i="4"/>
  <c r="C589" i="4"/>
  <c r="B589" i="4"/>
  <c r="O588" i="4"/>
  <c r="N588" i="4"/>
  <c r="M588" i="4"/>
  <c r="L588" i="4"/>
  <c r="K588" i="4"/>
  <c r="J588" i="4"/>
  <c r="I588" i="4"/>
  <c r="H588" i="4"/>
  <c r="G588" i="4"/>
  <c r="F588" i="4"/>
  <c r="E588" i="4"/>
  <c r="D588" i="4"/>
  <c r="C588" i="4"/>
  <c r="B588" i="4"/>
  <c r="O587" i="4"/>
  <c r="N587" i="4"/>
  <c r="M587" i="4"/>
  <c r="L587" i="4"/>
  <c r="K587" i="4"/>
  <c r="J587" i="4"/>
  <c r="I587" i="4"/>
  <c r="H587" i="4"/>
  <c r="G587" i="4"/>
  <c r="F587" i="4"/>
  <c r="E587" i="4"/>
  <c r="D587" i="4"/>
  <c r="C587" i="4"/>
  <c r="B587" i="4"/>
  <c r="O586" i="4"/>
  <c r="N586" i="4"/>
  <c r="M586" i="4"/>
  <c r="L586" i="4"/>
  <c r="K586" i="4"/>
  <c r="J586" i="4"/>
  <c r="I586" i="4"/>
  <c r="H586" i="4"/>
  <c r="G586" i="4"/>
  <c r="F586" i="4"/>
  <c r="E586" i="4"/>
  <c r="D586" i="4"/>
  <c r="C586" i="4"/>
  <c r="B586" i="4"/>
  <c r="O585" i="4"/>
  <c r="N585" i="4"/>
  <c r="M585" i="4"/>
  <c r="L585" i="4"/>
  <c r="K585" i="4"/>
  <c r="J585" i="4"/>
  <c r="I585" i="4"/>
  <c r="H585" i="4"/>
  <c r="G585" i="4"/>
  <c r="F585" i="4"/>
  <c r="E585" i="4"/>
  <c r="D585" i="4"/>
  <c r="C585" i="4"/>
  <c r="B585" i="4"/>
  <c r="O584" i="4"/>
  <c r="N584" i="4"/>
  <c r="M584" i="4"/>
  <c r="L584" i="4"/>
  <c r="K584" i="4"/>
  <c r="J584" i="4"/>
  <c r="I584" i="4"/>
  <c r="H584" i="4"/>
  <c r="G584" i="4"/>
  <c r="F584" i="4"/>
  <c r="E584" i="4"/>
  <c r="D584" i="4"/>
  <c r="C584" i="4"/>
  <c r="B584" i="4"/>
  <c r="O583" i="4"/>
  <c r="N583" i="4"/>
  <c r="M583" i="4"/>
  <c r="L583" i="4"/>
  <c r="K583" i="4"/>
  <c r="J583" i="4"/>
  <c r="I583" i="4"/>
  <c r="H583" i="4"/>
  <c r="G583" i="4"/>
  <c r="F583" i="4"/>
  <c r="E583" i="4"/>
  <c r="D583" i="4"/>
  <c r="C583" i="4"/>
  <c r="B583" i="4"/>
  <c r="O582" i="4"/>
  <c r="N582" i="4"/>
  <c r="M582" i="4"/>
  <c r="L582" i="4"/>
  <c r="K582" i="4"/>
  <c r="J582" i="4"/>
  <c r="I582" i="4"/>
  <c r="H582" i="4"/>
  <c r="G582" i="4"/>
  <c r="F582" i="4"/>
  <c r="E582" i="4"/>
  <c r="D582" i="4"/>
  <c r="C582" i="4"/>
  <c r="B582" i="4"/>
  <c r="O581" i="4"/>
  <c r="N581" i="4"/>
  <c r="M581" i="4"/>
  <c r="L581" i="4"/>
  <c r="K581" i="4"/>
  <c r="J581" i="4"/>
  <c r="I581" i="4"/>
  <c r="H581" i="4"/>
  <c r="G581" i="4"/>
  <c r="F581" i="4"/>
  <c r="E581" i="4"/>
  <c r="D581" i="4"/>
  <c r="C581" i="4"/>
  <c r="B581" i="4"/>
  <c r="O580" i="4"/>
  <c r="N580" i="4"/>
  <c r="M580" i="4"/>
  <c r="L580" i="4"/>
  <c r="K580" i="4"/>
  <c r="J580" i="4"/>
  <c r="I580" i="4"/>
  <c r="H580" i="4"/>
  <c r="G580" i="4"/>
  <c r="F580" i="4"/>
  <c r="E580" i="4"/>
  <c r="D580" i="4"/>
  <c r="C580" i="4"/>
  <c r="B580" i="4"/>
  <c r="O579" i="4"/>
  <c r="N579" i="4"/>
  <c r="M579" i="4"/>
  <c r="L579" i="4"/>
  <c r="K579" i="4"/>
  <c r="J579" i="4"/>
  <c r="I579" i="4"/>
  <c r="H579" i="4"/>
  <c r="G579" i="4"/>
  <c r="F579" i="4"/>
  <c r="E579" i="4"/>
  <c r="D579" i="4"/>
  <c r="C579" i="4"/>
  <c r="B579" i="4"/>
  <c r="O578" i="4"/>
  <c r="N578" i="4"/>
  <c r="M578" i="4"/>
  <c r="L578" i="4"/>
  <c r="K578" i="4"/>
  <c r="J578" i="4"/>
  <c r="I578" i="4"/>
  <c r="H578" i="4"/>
  <c r="G578" i="4"/>
  <c r="F578" i="4"/>
  <c r="E578" i="4"/>
  <c r="D578" i="4"/>
  <c r="C578" i="4"/>
  <c r="B578" i="4"/>
  <c r="O577" i="4"/>
  <c r="N577" i="4"/>
  <c r="M577" i="4"/>
  <c r="L577" i="4"/>
  <c r="K577" i="4"/>
  <c r="J577" i="4"/>
  <c r="I577" i="4"/>
  <c r="H577" i="4"/>
  <c r="G577" i="4"/>
  <c r="F577" i="4"/>
  <c r="E577" i="4"/>
  <c r="D577" i="4"/>
  <c r="C577" i="4"/>
  <c r="B577" i="4"/>
  <c r="O576" i="4"/>
  <c r="N576" i="4"/>
  <c r="M576" i="4"/>
  <c r="L576" i="4"/>
  <c r="K576" i="4"/>
  <c r="J576" i="4"/>
  <c r="I576" i="4"/>
  <c r="H576" i="4"/>
  <c r="G576" i="4"/>
  <c r="F576" i="4"/>
  <c r="E576" i="4"/>
  <c r="D576" i="4"/>
  <c r="C576" i="4"/>
  <c r="B576" i="4"/>
  <c r="O575" i="4"/>
  <c r="N575" i="4"/>
  <c r="M575" i="4"/>
  <c r="L575" i="4"/>
  <c r="K575" i="4"/>
  <c r="J575" i="4"/>
  <c r="I575" i="4"/>
  <c r="H575" i="4"/>
  <c r="G575" i="4"/>
  <c r="F575" i="4"/>
  <c r="E575" i="4"/>
  <c r="D575" i="4"/>
  <c r="C575" i="4"/>
  <c r="B575" i="4"/>
  <c r="O574" i="4"/>
  <c r="N574" i="4"/>
  <c r="M574" i="4"/>
  <c r="L574" i="4"/>
  <c r="K574" i="4"/>
  <c r="J574" i="4"/>
  <c r="I574" i="4"/>
  <c r="H574" i="4"/>
  <c r="G574" i="4"/>
  <c r="F574" i="4"/>
  <c r="E574" i="4"/>
  <c r="D574" i="4"/>
  <c r="C574" i="4"/>
  <c r="B574" i="4"/>
  <c r="O573" i="4"/>
  <c r="N573" i="4"/>
  <c r="M573" i="4"/>
  <c r="L573" i="4"/>
  <c r="K573" i="4"/>
  <c r="J573" i="4"/>
  <c r="I573" i="4"/>
  <c r="H573" i="4"/>
  <c r="G573" i="4"/>
  <c r="F573" i="4"/>
  <c r="E573" i="4"/>
  <c r="D573" i="4"/>
  <c r="C573" i="4"/>
  <c r="B573" i="4"/>
  <c r="O572" i="4"/>
  <c r="N572" i="4"/>
  <c r="M572" i="4"/>
  <c r="L572" i="4"/>
  <c r="K572" i="4"/>
  <c r="J572" i="4"/>
  <c r="I572" i="4"/>
  <c r="H572" i="4"/>
  <c r="G572" i="4"/>
  <c r="F572" i="4"/>
  <c r="E572" i="4"/>
  <c r="D572" i="4"/>
  <c r="C572" i="4"/>
  <c r="B572" i="4"/>
  <c r="O571" i="4"/>
  <c r="N571" i="4"/>
  <c r="M571" i="4"/>
  <c r="L571" i="4"/>
  <c r="K571" i="4"/>
  <c r="J571" i="4"/>
  <c r="I571" i="4"/>
  <c r="H571" i="4"/>
  <c r="G571" i="4"/>
  <c r="F571" i="4"/>
  <c r="E571" i="4"/>
  <c r="D571" i="4"/>
  <c r="C571" i="4"/>
  <c r="B571" i="4"/>
  <c r="O570" i="4"/>
  <c r="N570" i="4"/>
  <c r="M570" i="4"/>
  <c r="L570" i="4"/>
  <c r="K570" i="4"/>
  <c r="J570" i="4"/>
  <c r="I570" i="4"/>
  <c r="H570" i="4"/>
  <c r="G570" i="4"/>
  <c r="F570" i="4"/>
  <c r="E570" i="4"/>
  <c r="D570" i="4"/>
  <c r="C570" i="4"/>
  <c r="B570" i="4"/>
  <c r="O569" i="4"/>
  <c r="N569" i="4"/>
  <c r="M569" i="4"/>
  <c r="L569" i="4"/>
  <c r="K569" i="4"/>
  <c r="J569" i="4"/>
  <c r="I569" i="4"/>
  <c r="H569" i="4"/>
  <c r="G569" i="4"/>
  <c r="F569" i="4"/>
  <c r="E569" i="4"/>
  <c r="D569" i="4"/>
  <c r="C569" i="4"/>
  <c r="B569" i="4"/>
  <c r="O568" i="4"/>
  <c r="N568" i="4"/>
  <c r="M568" i="4"/>
  <c r="L568" i="4"/>
  <c r="K568" i="4"/>
  <c r="J568" i="4"/>
  <c r="I568" i="4"/>
  <c r="H568" i="4"/>
  <c r="G568" i="4"/>
  <c r="F568" i="4"/>
  <c r="E568" i="4"/>
  <c r="D568" i="4"/>
  <c r="C568" i="4"/>
  <c r="B568" i="4"/>
  <c r="O567" i="4"/>
  <c r="N567" i="4"/>
  <c r="M567" i="4"/>
  <c r="L567" i="4"/>
  <c r="K567" i="4"/>
  <c r="J567" i="4"/>
  <c r="I567" i="4"/>
  <c r="H567" i="4"/>
  <c r="G567" i="4"/>
  <c r="F567" i="4"/>
  <c r="E567" i="4"/>
  <c r="D567" i="4"/>
  <c r="C567" i="4"/>
  <c r="B567" i="4"/>
  <c r="O566" i="4"/>
  <c r="N566" i="4"/>
  <c r="M566" i="4"/>
  <c r="L566" i="4"/>
  <c r="K566" i="4"/>
  <c r="J566" i="4"/>
  <c r="I566" i="4"/>
  <c r="H566" i="4"/>
  <c r="G566" i="4"/>
  <c r="F566" i="4"/>
  <c r="E566" i="4"/>
  <c r="D566" i="4"/>
  <c r="C566" i="4"/>
  <c r="B566" i="4"/>
  <c r="O565" i="4"/>
  <c r="N565" i="4"/>
  <c r="M565" i="4"/>
  <c r="L565" i="4"/>
  <c r="K565" i="4"/>
  <c r="J565" i="4"/>
  <c r="I565" i="4"/>
  <c r="H565" i="4"/>
  <c r="G565" i="4"/>
  <c r="F565" i="4"/>
  <c r="E565" i="4"/>
  <c r="D565" i="4"/>
  <c r="C565" i="4"/>
  <c r="B565" i="4"/>
  <c r="O564" i="4"/>
  <c r="N564" i="4"/>
  <c r="M564" i="4"/>
  <c r="L564" i="4"/>
  <c r="K564" i="4"/>
  <c r="J564" i="4"/>
  <c r="I564" i="4"/>
  <c r="H564" i="4"/>
  <c r="G564" i="4"/>
  <c r="F564" i="4"/>
  <c r="E564" i="4"/>
  <c r="D564" i="4"/>
  <c r="C564" i="4"/>
  <c r="B564" i="4"/>
  <c r="O563" i="4"/>
  <c r="N563" i="4"/>
  <c r="M563" i="4"/>
  <c r="L563" i="4"/>
  <c r="K563" i="4"/>
  <c r="J563" i="4"/>
  <c r="I563" i="4"/>
  <c r="H563" i="4"/>
  <c r="G563" i="4"/>
  <c r="F563" i="4"/>
  <c r="E563" i="4"/>
  <c r="D563" i="4"/>
  <c r="C563" i="4"/>
  <c r="B563" i="4"/>
  <c r="O562" i="4"/>
  <c r="N562" i="4"/>
  <c r="M562" i="4"/>
  <c r="L562" i="4"/>
  <c r="K562" i="4"/>
  <c r="J562" i="4"/>
  <c r="I562" i="4"/>
  <c r="H562" i="4"/>
  <c r="G562" i="4"/>
  <c r="F562" i="4"/>
  <c r="E562" i="4"/>
  <c r="D562" i="4"/>
  <c r="C562" i="4"/>
  <c r="B562" i="4"/>
  <c r="O561" i="4"/>
  <c r="N561" i="4"/>
  <c r="M561" i="4"/>
  <c r="L561" i="4"/>
  <c r="K561" i="4"/>
  <c r="J561" i="4"/>
  <c r="I561" i="4"/>
  <c r="H561" i="4"/>
  <c r="G561" i="4"/>
  <c r="F561" i="4"/>
  <c r="E561" i="4"/>
  <c r="D561" i="4"/>
  <c r="C561" i="4"/>
  <c r="B561" i="4"/>
  <c r="O560" i="4"/>
  <c r="N560" i="4"/>
  <c r="M560" i="4"/>
  <c r="L560" i="4"/>
  <c r="K560" i="4"/>
  <c r="J560" i="4"/>
  <c r="I560" i="4"/>
  <c r="H560" i="4"/>
  <c r="G560" i="4"/>
  <c r="F560" i="4"/>
  <c r="E560" i="4"/>
  <c r="D560" i="4"/>
  <c r="C560" i="4"/>
  <c r="B560" i="4"/>
  <c r="O559" i="4"/>
  <c r="N559" i="4"/>
  <c r="M559" i="4"/>
  <c r="L559" i="4"/>
  <c r="K559" i="4"/>
  <c r="J559" i="4"/>
  <c r="I559" i="4"/>
  <c r="H559" i="4"/>
  <c r="G559" i="4"/>
  <c r="F559" i="4"/>
  <c r="E559" i="4"/>
  <c r="D559" i="4"/>
  <c r="C559" i="4"/>
  <c r="B559" i="4"/>
  <c r="O558" i="4"/>
  <c r="N558" i="4"/>
  <c r="M558" i="4"/>
  <c r="L558" i="4"/>
  <c r="K558" i="4"/>
  <c r="J558" i="4"/>
  <c r="I558" i="4"/>
  <c r="H558" i="4"/>
  <c r="G558" i="4"/>
  <c r="F558" i="4"/>
  <c r="E558" i="4"/>
  <c r="D558" i="4"/>
  <c r="C558" i="4"/>
  <c r="B558" i="4"/>
  <c r="O557" i="4"/>
  <c r="N557" i="4"/>
  <c r="M557" i="4"/>
  <c r="L557" i="4"/>
  <c r="K557" i="4"/>
  <c r="J557" i="4"/>
  <c r="I557" i="4"/>
  <c r="H557" i="4"/>
  <c r="G557" i="4"/>
  <c r="F557" i="4"/>
  <c r="E557" i="4"/>
  <c r="D557" i="4"/>
  <c r="C557" i="4"/>
  <c r="B557" i="4"/>
  <c r="O556" i="4"/>
  <c r="N556" i="4"/>
  <c r="M556" i="4"/>
  <c r="L556" i="4"/>
  <c r="K556" i="4"/>
  <c r="J556" i="4"/>
  <c r="I556" i="4"/>
  <c r="H556" i="4"/>
  <c r="G556" i="4"/>
  <c r="F556" i="4"/>
  <c r="E556" i="4"/>
  <c r="D556" i="4"/>
  <c r="C556" i="4"/>
  <c r="B556" i="4"/>
  <c r="O555" i="4"/>
  <c r="N555" i="4"/>
  <c r="M555" i="4"/>
  <c r="L555" i="4"/>
  <c r="K555" i="4"/>
  <c r="J555" i="4"/>
  <c r="I555" i="4"/>
  <c r="H555" i="4"/>
  <c r="G555" i="4"/>
  <c r="F555" i="4"/>
  <c r="E555" i="4"/>
  <c r="D555" i="4"/>
  <c r="C555" i="4"/>
  <c r="B555" i="4"/>
  <c r="O554" i="4"/>
  <c r="N554" i="4"/>
  <c r="M554" i="4"/>
  <c r="L554" i="4"/>
  <c r="K554" i="4"/>
  <c r="J554" i="4"/>
  <c r="I554" i="4"/>
  <c r="H554" i="4"/>
  <c r="G554" i="4"/>
  <c r="F554" i="4"/>
  <c r="E554" i="4"/>
  <c r="D554" i="4"/>
  <c r="C554" i="4"/>
  <c r="B554" i="4"/>
  <c r="O553" i="4"/>
  <c r="N553" i="4"/>
  <c r="M553" i="4"/>
  <c r="L553" i="4"/>
  <c r="K553" i="4"/>
  <c r="J553" i="4"/>
  <c r="I553" i="4"/>
  <c r="H553" i="4"/>
  <c r="G553" i="4"/>
  <c r="F553" i="4"/>
  <c r="E553" i="4"/>
  <c r="D553" i="4"/>
  <c r="C553" i="4"/>
  <c r="B553" i="4"/>
  <c r="O552" i="4"/>
  <c r="N552" i="4"/>
  <c r="M552" i="4"/>
  <c r="L552" i="4"/>
  <c r="K552" i="4"/>
  <c r="J552" i="4"/>
  <c r="I552" i="4"/>
  <c r="H552" i="4"/>
  <c r="G552" i="4"/>
  <c r="F552" i="4"/>
  <c r="E552" i="4"/>
  <c r="D552" i="4"/>
  <c r="C552" i="4"/>
  <c r="B552" i="4"/>
  <c r="O551" i="4"/>
  <c r="N551" i="4"/>
  <c r="M551" i="4"/>
  <c r="L551" i="4"/>
  <c r="K551" i="4"/>
  <c r="J551" i="4"/>
  <c r="I551" i="4"/>
  <c r="H551" i="4"/>
  <c r="G551" i="4"/>
  <c r="F551" i="4"/>
  <c r="E551" i="4"/>
  <c r="D551" i="4"/>
  <c r="C551" i="4"/>
  <c r="B551" i="4"/>
  <c r="O550" i="4"/>
  <c r="N550" i="4"/>
  <c r="M550" i="4"/>
  <c r="L550" i="4"/>
  <c r="K550" i="4"/>
  <c r="J550" i="4"/>
  <c r="I550" i="4"/>
  <c r="H550" i="4"/>
  <c r="G550" i="4"/>
  <c r="F550" i="4"/>
  <c r="E550" i="4"/>
  <c r="D550" i="4"/>
  <c r="C550" i="4"/>
  <c r="B550" i="4"/>
  <c r="O549" i="4"/>
  <c r="N549" i="4"/>
  <c r="M549" i="4"/>
  <c r="L549" i="4"/>
  <c r="K549" i="4"/>
  <c r="J549" i="4"/>
  <c r="I549" i="4"/>
  <c r="H549" i="4"/>
  <c r="G549" i="4"/>
  <c r="F549" i="4"/>
  <c r="E549" i="4"/>
  <c r="D549" i="4"/>
  <c r="C549" i="4"/>
  <c r="B549" i="4"/>
  <c r="O548" i="4"/>
  <c r="N548" i="4"/>
  <c r="M548" i="4"/>
  <c r="L548" i="4"/>
  <c r="K548" i="4"/>
  <c r="J548" i="4"/>
  <c r="I548" i="4"/>
  <c r="H548" i="4"/>
  <c r="G548" i="4"/>
  <c r="F548" i="4"/>
  <c r="E548" i="4"/>
  <c r="D548" i="4"/>
  <c r="C548" i="4"/>
  <c r="B548" i="4"/>
  <c r="O547" i="4"/>
  <c r="N547" i="4"/>
  <c r="M547" i="4"/>
  <c r="L547" i="4"/>
  <c r="K547" i="4"/>
  <c r="J547" i="4"/>
  <c r="I547" i="4"/>
  <c r="H547" i="4"/>
  <c r="G547" i="4"/>
  <c r="F547" i="4"/>
  <c r="E547" i="4"/>
  <c r="D547" i="4"/>
  <c r="C547" i="4"/>
  <c r="B547" i="4"/>
  <c r="O546" i="4"/>
  <c r="N546" i="4"/>
  <c r="M546" i="4"/>
  <c r="L546" i="4"/>
  <c r="K546" i="4"/>
  <c r="J546" i="4"/>
  <c r="I546" i="4"/>
  <c r="H546" i="4"/>
  <c r="G546" i="4"/>
  <c r="F546" i="4"/>
  <c r="E546" i="4"/>
  <c r="D546" i="4"/>
  <c r="C546" i="4"/>
  <c r="B546" i="4"/>
  <c r="O545" i="4"/>
  <c r="N545" i="4"/>
  <c r="M545" i="4"/>
  <c r="L545" i="4"/>
  <c r="K545" i="4"/>
  <c r="J545" i="4"/>
  <c r="I545" i="4"/>
  <c r="H545" i="4"/>
  <c r="G545" i="4"/>
  <c r="F545" i="4"/>
  <c r="E545" i="4"/>
  <c r="D545" i="4"/>
  <c r="C545" i="4"/>
  <c r="B545" i="4"/>
  <c r="O544" i="4"/>
  <c r="N544" i="4"/>
  <c r="M544" i="4"/>
  <c r="L544" i="4"/>
  <c r="K544" i="4"/>
  <c r="J544" i="4"/>
  <c r="I544" i="4"/>
  <c r="H544" i="4"/>
  <c r="G544" i="4"/>
  <c r="F544" i="4"/>
  <c r="E544" i="4"/>
  <c r="D544" i="4"/>
  <c r="C544" i="4"/>
  <c r="B544" i="4"/>
  <c r="O543" i="4"/>
  <c r="N543" i="4"/>
  <c r="M543" i="4"/>
  <c r="L543" i="4"/>
  <c r="K543" i="4"/>
  <c r="J543" i="4"/>
  <c r="I543" i="4"/>
  <c r="H543" i="4"/>
  <c r="G543" i="4"/>
  <c r="F543" i="4"/>
  <c r="E543" i="4"/>
  <c r="D543" i="4"/>
  <c r="C543" i="4"/>
  <c r="B543" i="4"/>
  <c r="O542" i="4"/>
  <c r="N542" i="4"/>
  <c r="M542" i="4"/>
  <c r="L542" i="4"/>
  <c r="K542" i="4"/>
  <c r="J542" i="4"/>
  <c r="I542" i="4"/>
  <c r="H542" i="4"/>
  <c r="G542" i="4"/>
  <c r="F542" i="4"/>
  <c r="E542" i="4"/>
  <c r="D542" i="4"/>
  <c r="C542" i="4"/>
  <c r="B542" i="4"/>
  <c r="O541" i="4"/>
  <c r="N541" i="4"/>
  <c r="M541" i="4"/>
  <c r="L541" i="4"/>
  <c r="K541" i="4"/>
  <c r="J541" i="4"/>
  <c r="I541" i="4"/>
  <c r="H541" i="4"/>
  <c r="G541" i="4"/>
  <c r="F541" i="4"/>
  <c r="E541" i="4"/>
  <c r="D541" i="4"/>
  <c r="C541" i="4"/>
  <c r="B541" i="4"/>
  <c r="O540" i="4"/>
  <c r="N540" i="4"/>
  <c r="M540" i="4"/>
  <c r="L540" i="4"/>
  <c r="K540" i="4"/>
  <c r="J540" i="4"/>
  <c r="I540" i="4"/>
  <c r="H540" i="4"/>
  <c r="G540" i="4"/>
  <c r="F540" i="4"/>
  <c r="E540" i="4"/>
  <c r="D540" i="4"/>
  <c r="C540" i="4"/>
  <c r="B540" i="4"/>
  <c r="O539" i="4"/>
  <c r="N539" i="4"/>
  <c r="M539" i="4"/>
  <c r="L539" i="4"/>
  <c r="K539" i="4"/>
  <c r="J539" i="4"/>
  <c r="I539" i="4"/>
  <c r="H539" i="4"/>
  <c r="G539" i="4"/>
  <c r="F539" i="4"/>
  <c r="E539" i="4"/>
  <c r="D539" i="4"/>
  <c r="C539" i="4"/>
  <c r="B539" i="4"/>
  <c r="O538" i="4"/>
  <c r="N538" i="4"/>
  <c r="M538" i="4"/>
  <c r="L538" i="4"/>
  <c r="K538" i="4"/>
  <c r="J538" i="4"/>
  <c r="I538" i="4"/>
  <c r="H538" i="4"/>
  <c r="G538" i="4"/>
  <c r="F538" i="4"/>
  <c r="E538" i="4"/>
  <c r="D538" i="4"/>
  <c r="C538" i="4"/>
  <c r="B538" i="4"/>
  <c r="O537" i="4"/>
  <c r="N537" i="4"/>
  <c r="M537" i="4"/>
  <c r="L537" i="4"/>
  <c r="K537" i="4"/>
  <c r="J537" i="4"/>
  <c r="I537" i="4"/>
  <c r="H537" i="4"/>
  <c r="G537" i="4"/>
  <c r="F537" i="4"/>
  <c r="E537" i="4"/>
  <c r="D537" i="4"/>
  <c r="C537" i="4"/>
  <c r="B537" i="4"/>
  <c r="O536" i="4"/>
  <c r="N536" i="4"/>
  <c r="M536" i="4"/>
  <c r="L536" i="4"/>
  <c r="K536" i="4"/>
  <c r="J536" i="4"/>
  <c r="I536" i="4"/>
  <c r="H536" i="4"/>
  <c r="G536" i="4"/>
  <c r="F536" i="4"/>
  <c r="E536" i="4"/>
  <c r="D536" i="4"/>
  <c r="C536" i="4"/>
  <c r="B536" i="4"/>
  <c r="O535" i="4"/>
  <c r="N535" i="4"/>
  <c r="M535" i="4"/>
  <c r="L535" i="4"/>
  <c r="K535" i="4"/>
  <c r="J535" i="4"/>
  <c r="I535" i="4"/>
  <c r="H535" i="4"/>
  <c r="G535" i="4"/>
  <c r="F535" i="4"/>
  <c r="E535" i="4"/>
  <c r="D535" i="4"/>
  <c r="C535" i="4"/>
  <c r="B535" i="4"/>
  <c r="O534" i="4"/>
  <c r="N534" i="4"/>
  <c r="M534" i="4"/>
  <c r="L534" i="4"/>
  <c r="K534" i="4"/>
  <c r="J534" i="4"/>
  <c r="I534" i="4"/>
  <c r="H534" i="4"/>
  <c r="G534" i="4"/>
  <c r="F534" i="4"/>
  <c r="E534" i="4"/>
  <c r="D534" i="4"/>
  <c r="C534" i="4"/>
  <c r="B534" i="4"/>
  <c r="O533" i="4"/>
  <c r="N533" i="4"/>
  <c r="M533" i="4"/>
  <c r="L533" i="4"/>
  <c r="K533" i="4"/>
  <c r="J533" i="4"/>
  <c r="I533" i="4"/>
  <c r="H533" i="4"/>
  <c r="G533" i="4"/>
  <c r="F533" i="4"/>
  <c r="E533" i="4"/>
  <c r="D533" i="4"/>
  <c r="C533" i="4"/>
  <c r="B533" i="4"/>
  <c r="O532" i="4"/>
  <c r="N532" i="4"/>
  <c r="M532" i="4"/>
  <c r="L532" i="4"/>
  <c r="K532" i="4"/>
  <c r="J532" i="4"/>
  <c r="I532" i="4"/>
  <c r="H532" i="4"/>
  <c r="G532" i="4"/>
  <c r="F532" i="4"/>
  <c r="E532" i="4"/>
  <c r="D532" i="4"/>
  <c r="C532" i="4"/>
  <c r="B532" i="4"/>
  <c r="O531" i="4"/>
  <c r="N531" i="4"/>
  <c r="M531" i="4"/>
  <c r="L531" i="4"/>
  <c r="K531" i="4"/>
  <c r="J531" i="4"/>
  <c r="I531" i="4"/>
  <c r="H531" i="4"/>
  <c r="G531" i="4"/>
  <c r="F531" i="4"/>
  <c r="E531" i="4"/>
  <c r="D531" i="4"/>
  <c r="C531" i="4"/>
  <c r="B531" i="4"/>
  <c r="O530" i="4"/>
  <c r="N530" i="4"/>
  <c r="M530" i="4"/>
  <c r="L530" i="4"/>
  <c r="K530" i="4"/>
  <c r="J530" i="4"/>
  <c r="I530" i="4"/>
  <c r="H530" i="4"/>
  <c r="G530" i="4"/>
  <c r="F530" i="4"/>
  <c r="E530" i="4"/>
  <c r="D530" i="4"/>
  <c r="C530" i="4"/>
  <c r="B530" i="4"/>
  <c r="O529" i="4"/>
  <c r="N529" i="4"/>
  <c r="M529" i="4"/>
  <c r="L529" i="4"/>
  <c r="K529" i="4"/>
  <c r="J529" i="4"/>
  <c r="I529" i="4"/>
  <c r="H529" i="4"/>
  <c r="G529" i="4"/>
  <c r="F529" i="4"/>
  <c r="E529" i="4"/>
  <c r="D529" i="4"/>
  <c r="C529" i="4"/>
  <c r="B529" i="4"/>
  <c r="O528" i="4"/>
  <c r="N528" i="4"/>
  <c r="M528" i="4"/>
  <c r="L528" i="4"/>
  <c r="K528" i="4"/>
  <c r="J528" i="4"/>
  <c r="I528" i="4"/>
  <c r="H528" i="4"/>
  <c r="G528" i="4"/>
  <c r="F528" i="4"/>
  <c r="E528" i="4"/>
  <c r="D528" i="4"/>
  <c r="C528" i="4"/>
  <c r="B528" i="4"/>
  <c r="O527" i="4"/>
  <c r="N527" i="4"/>
  <c r="M527" i="4"/>
  <c r="L527" i="4"/>
  <c r="K527" i="4"/>
  <c r="J527" i="4"/>
  <c r="I527" i="4"/>
  <c r="H527" i="4"/>
  <c r="G527" i="4"/>
  <c r="F527" i="4"/>
  <c r="E527" i="4"/>
  <c r="D527" i="4"/>
  <c r="C527" i="4"/>
  <c r="B527" i="4"/>
  <c r="O526" i="4"/>
  <c r="N526" i="4"/>
  <c r="M526" i="4"/>
  <c r="L526" i="4"/>
  <c r="K526" i="4"/>
  <c r="J526" i="4"/>
  <c r="I526" i="4"/>
  <c r="H526" i="4"/>
  <c r="G526" i="4"/>
  <c r="F526" i="4"/>
  <c r="E526" i="4"/>
  <c r="D526" i="4"/>
  <c r="C526" i="4"/>
  <c r="B526" i="4"/>
  <c r="O525" i="4"/>
  <c r="N525" i="4"/>
  <c r="M525" i="4"/>
  <c r="L525" i="4"/>
  <c r="K525" i="4"/>
  <c r="J525" i="4"/>
  <c r="I525" i="4"/>
  <c r="H525" i="4"/>
  <c r="G525" i="4"/>
  <c r="F525" i="4"/>
  <c r="E525" i="4"/>
  <c r="D525" i="4"/>
  <c r="C525" i="4"/>
  <c r="B525" i="4"/>
  <c r="O524" i="4"/>
  <c r="N524" i="4"/>
  <c r="M524" i="4"/>
  <c r="L524" i="4"/>
  <c r="K524" i="4"/>
  <c r="J524" i="4"/>
  <c r="I524" i="4"/>
  <c r="H524" i="4"/>
  <c r="G524" i="4"/>
  <c r="F524" i="4"/>
  <c r="E524" i="4"/>
  <c r="D524" i="4"/>
  <c r="C524" i="4"/>
  <c r="B524" i="4"/>
  <c r="O523" i="4"/>
  <c r="N523" i="4"/>
  <c r="M523" i="4"/>
  <c r="L523" i="4"/>
  <c r="K523" i="4"/>
  <c r="J523" i="4"/>
  <c r="I523" i="4"/>
  <c r="H523" i="4"/>
  <c r="G523" i="4"/>
  <c r="F523" i="4"/>
  <c r="E523" i="4"/>
  <c r="D523" i="4"/>
  <c r="C523" i="4"/>
  <c r="B523" i="4"/>
  <c r="O522" i="4"/>
  <c r="N522" i="4"/>
  <c r="M522" i="4"/>
  <c r="L522" i="4"/>
  <c r="K522" i="4"/>
  <c r="J522" i="4"/>
  <c r="I522" i="4"/>
  <c r="H522" i="4"/>
  <c r="G522" i="4"/>
  <c r="F522" i="4"/>
  <c r="E522" i="4"/>
  <c r="D522" i="4"/>
  <c r="C522" i="4"/>
  <c r="B522" i="4"/>
  <c r="O521" i="4"/>
  <c r="N521" i="4"/>
  <c r="M521" i="4"/>
  <c r="L521" i="4"/>
  <c r="K521" i="4"/>
  <c r="J521" i="4"/>
  <c r="I521" i="4"/>
  <c r="H521" i="4"/>
  <c r="G521" i="4"/>
  <c r="F521" i="4"/>
  <c r="E521" i="4"/>
  <c r="D521" i="4"/>
  <c r="C521" i="4"/>
  <c r="B521" i="4"/>
  <c r="O520" i="4"/>
  <c r="N520" i="4"/>
  <c r="M520" i="4"/>
  <c r="L520" i="4"/>
  <c r="K520" i="4"/>
  <c r="J520" i="4"/>
  <c r="I520" i="4"/>
  <c r="H520" i="4"/>
  <c r="G520" i="4"/>
  <c r="F520" i="4"/>
  <c r="E520" i="4"/>
  <c r="D520" i="4"/>
  <c r="C520" i="4"/>
  <c r="B520" i="4"/>
  <c r="O519" i="4"/>
  <c r="N519" i="4"/>
  <c r="M519" i="4"/>
  <c r="L519" i="4"/>
  <c r="K519" i="4"/>
  <c r="J519" i="4"/>
  <c r="I519" i="4"/>
  <c r="H519" i="4"/>
  <c r="G519" i="4"/>
  <c r="F519" i="4"/>
  <c r="E519" i="4"/>
  <c r="D519" i="4"/>
  <c r="C519" i="4"/>
  <c r="B519" i="4"/>
  <c r="O518" i="4"/>
  <c r="N518" i="4"/>
  <c r="M518" i="4"/>
  <c r="L518" i="4"/>
  <c r="K518" i="4"/>
  <c r="J518" i="4"/>
  <c r="I518" i="4"/>
  <c r="H518" i="4"/>
  <c r="G518" i="4"/>
  <c r="F518" i="4"/>
  <c r="E518" i="4"/>
  <c r="D518" i="4"/>
  <c r="C518" i="4"/>
  <c r="B518" i="4"/>
  <c r="O517" i="4"/>
  <c r="N517" i="4"/>
  <c r="M517" i="4"/>
  <c r="L517" i="4"/>
  <c r="K517" i="4"/>
  <c r="J517" i="4"/>
  <c r="I517" i="4"/>
  <c r="H517" i="4"/>
  <c r="G517" i="4"/>
  <c r="F517" i="4"/>
  <c r="E517" i="4"/>
  <c r="D517" i="4"/>
  <c r="C517" i="4"/>
  <c r="B517" i="4"/>
  <c r="O516" i="4"/>
  <c r="N516" i="4"/>
  <c r="M516" i="4"/>
  <c r="L516" i="4"/>
  <c r="K516" i="4"/>
  <c r="J516" i="4"/>
  <c r="I516" i="4"/>
  <c r="H516" i="4"/>
  <c r="G516" i="4"/>
  <c r="F516" i="4"/>
  <c r="E516" i="4"/>
  <c r="D516" i="4"/>
  <c r="C516" i="4"/>
  <c r="B516" i="4"/>
  <c r="O515" i="4"/>
  <c r="N515" i="4"/>
  <c r="M515" i="4"/>
  <c r="L515" i="4"/>
  <c r="K515" i="4"/>
  <c r="J515" i="4"/>
  <c r="I515" i="4"/>
  <c r="H515" i="4"/>
  <c r="G515" i="4"/>
  <c r="F515" i="4"/>
  <c r="E515" i="4"/>
  <c r="D515" i="4"/>
  <c r="C515" i="4"/>
  <c r="B515" i="4"/>
  <c r="O514" i="4"/>
  <c r="N514" i="4"/>
  <c r="M514" i="4"/>
  <c r="L514" i="4"/>
  <c r="K514" i="4"/>
  <c r="J514" i="4"/>
  <c r="I514" i="4"/>
  <c r="H514" i="4"/>
  <c r="G514" i="4"/>
  <c r="F514" i="4"/>
  <c r="E514" i="4"/>
  <c r="D514" i="4"/>
  <c r="C514" i="4"/>
  <c r="B514" i="4"/>
  <c r="O513" i="4"/>
  <c r="N513" i="4"/>
  <c r="M513" i="4"/>
  <c r="L513" i="4"/>
  <c r="K513" i="4"/>
  <c r="J513" i="4"/>
  <c r="I513" i="4"/>
  <c r="H513" i="4"/>
  <c r="G513" i="4"/>
  <c r="F513" i="4"/>
  <c r="E513" i="4"/>
  <c r="D513" i="4"/>
  <c r="C513" i="4"/>
  <c r="B513" i="4"/>
  <c r="O512" i="4"/>
  <c r="N512" i="4"/>
  <c r="M512" i="4"/>
  <c r="L512" i="4"/>
  <c r="K512" i="4"/>
  <c r="J512" i="4"/>
  <c r="I512" i="4"/>
  <c r="H512" i="4"/>
  <c r="G512" i="4"/>
  <c r="F512" i="4"/>
  <c r="E512" i="4"/>
  <c r="D512" i="4"/>
  <c r="C512" i="4"/>
  <c r="B512" i="4"/>
  <c r="O511" i="4"/>
  <c r="N511" i="4"/>
  <c r="M511" i="4"/>
  <c r="L511" i="4"/>
  <c r="K511" i="4"/>
  <c r="J511" i="4"/>
  <c r="I511" i="4"/>
  <c r="H511" i="4"/>
  <c r="G511" i="4"/>
  <c r="F511" i="4"/>
  <c r="E511" i="4"/>
  <c r="D511" i="4"/>
  <c r="C511" i="4"/>
  <c r="B511" i="4"/>
  <c r="O510" i="4"/>
  <c r="N510" i="4"/>
  <c r="M510" i="4"/>
  <c r="L510" i="4"/>
  <c r="K510" i="4"/>
  <c r="J510" i="4"/>
  <c r="I510" i="4"/>
  <c r="H510" i="4"/>
  <c r="G510" i="4"/>
  <c r="F510" i="4"/>
  <c r="E510" i="4"/>
  <c r="D510" i="4"/>
  <c r="C510" i="4"/>
  <c r="B510" i="4"/>
  <c r="O509" i="4"/>
  <c r="N509" i="4"/>
  <c r="M509" i="4"/>
  <c r="L509" i="4"/>
  <c r="K509" i="4"/>
  <c r="J509" i="4"/>
  <c r="I509" i="4"/>
  <c r="H509" i="4"/>
  <c r="G509" i="4"/>
  <c r="F509" i="4"/>
  <c r="E509" i="4"/>
  <c r="D509" i="4"/>
  <c r="C509" i="4"/>
  <c r="B509" i="4"/>
  <c r="O508" i="4"/>
  <c r="N508" i="4"/>
  <c r="M508" i="4"/>
  <c r="L508" i="4"/>
  <c r="K508" i="4"/>
  <c r="J508" i="4"/>
  <c r="I508" i="4"/>
  <c r="H508" i="4"/>
  <c r="G508" i="4"/>
  <c r="F508" i="4"/>
  <c r="E508" i="4"/>
  <c r="D508" i="4"/>
  <c r="C508" i="4"/>
  <c r="B508" i="4"/>
  <c r="O507" i="4"/>
  <c r="N507" i="4"/>
  <c r="M507" i="4"/>
  <c r="L507" i="4"/>
  <c r="K507" i="4"/>
  <c r="J507" i="4"/>
  <c r="I507" i="4"/>
  <c r="H507" i="4"/>
  <c r="G507" i="4"/>
  <c r="F507" i="4"/>
  <c r="E507" i="4"/>
  <c r="D507" i="4"/>
  <c r="C507" i="4"/>
  <c r="B507" i="4"/>
  <c r="O506" i="4"/>
  <c r="N506" i="4"/>
  <c r="M506" i="4"/>
  <c r="L506" i="4"/>
  <c r="K506" i="4"/>
  <c r="J506" i="4"/>
  <c r="I506" i="4"/>
  <c r="H506" i="4"/>
  <c r="G506" i="4"/>
  <c r="F506" i="4"/>
  <c r="E506" i="4"/>
  <c r="D506" i="4"/>
  <c r="C506" i="4"/>
  <c r="B506" i="4"/>
  <c r="O505" i="4"/>
  <c r="N505" i="4"/>
  <c r="M505" i="4"/>
  <c r="L505" i="4"/>
  <c r="K505" i="4"/>
  <c r="J505" i="4"/>
  <c r="I505" i="4"/>
  <c r="H505" i="4"/>
  <c r="G505" i="4"/>
  <c r="F505" i="4"/>
  <c r="E505" i="4"/>
  <c r="D505" i="4"/>
  <c r="C505" i="4"/>
  <c r="B505" i="4"/>
  <c r="O504" i="4"/>
  <c r="N504" i="4"/>
  <c r="M504" i="4"/>
  <c r="L504" i="4"/>
  <c r="K504" i="4"/>
  <c r="J504" i="4"/>
  <c r="I504" i="4"/>
  <c r="H504" i="4"/>
  <c r="G504" i="4"/>
  <c r="F504" i="4"/>
  <c r="E504" i="4"/>
  <c r="D504" i="4"/>
  <c r="C504" i="4"/>
  <c r="B504" i="4"/>
  <c r="O503" i="4"/>
  <c r="N503" i="4"/>
  <c r="M503" i="4"/>
  <c r="L503" i="4"/>
  <c r="K503" i="4"/>
  <c r="J503" i="4"/>
  <c r="I503" i="4"/>
  <c r="H503" i="4"/>
  <c r="G503" i="4"/>
  <c r="F503" i="4"/>
  <c r="E503" i="4"/>
  <c r="D503" i="4"/>
  <c r="C503" i="4"/>
  <c r="B503" i="4"/>
  <c r="O502" i="4"/>
  <c r="N502" i="4"/>
  <c r="M502" i="4"/>
  <c r="L502" i="4"/>
  <c r="K502" i="4"/>
  <c r="J502" i="4"/>
  <c r="I502" i="4"/>
  <c r="H502" i="4"/>
  <c r="G502" i="4"/>
  <c r="F502" i="4"/>
  <c r="E502" i="4"/>
  <c r="D502" i="4"/>
  <c r="C502" i="4"/>
  <c r="B502" i="4"/>
  <c r="O501" i="4"/>
  <c r="N501" i="4"/>
  <c r="M501" i="4"/>
  <c r="L501" i="4"/>
  <c r="K501" i="4"/>
  <c r="J501" i="4"/>
  <c r="I501" i="4"/>
  <c r="H501" i="4"/>
  <c r="G501" i="4"/>
  <c r="F501" i="4"/>
  <c r="E501" i="4"/>
  <c r="D501" i="4"/>
  <c r="C501" i="4"/>
  <c r="B501" i="4"/>
  <c r="O500" i="4"/>
  <c r="N500" i="4"/>
  <c r="M500" i="4"/>
  <c r="L500" i="4"/>
  <c r="K500" i="4"/>
  <c r="J500" i="4"/>
  <c r="I500" i="4"/>
  <c r="H500" i="4"/>
  <c r="G500" i="4"/>
  <c r="F500" i="4"/>
  <c r="E500" i="4"/>
  <c r="D500" i="4"/>
  <c r="C500" i="4"/>
  <c r="B500" i="4"/>
  <c r="O499" i="4"/>
  <c r="N499" i="4"/>
  <c r="M499" i="4"/>
  <c r="L499" i="4"/>
  <c r="K499" i="4"/>
  <c r="J499" i="4"/>
  <c r="I499" i="4"/>
  <c r="H499" i="4"/>
  <c r="G499" i="4"/>
  <c r="F499" i="4"/>
  <c r="E499" i="4"/>
  <c r="D499" i="4"/>
  <c r="C499" i="4"/>
  <c r="B499" i="4"/>
  <c r="O498" i="4"/>
  <c r="N498" i="4"/>
  <c r="M498" i="4"/>
  <c r="L498" i="4"/>
  <c r="K498" i="4"/>
  <c r="J498" i="4"/>
  <c r="I498" i="4"/>
  <c r="H498" i="4"/>
  <c r="G498" i="4"/>
  <c r="F498" i="4"/>
  <c r="E498" i="4"/>
  <c r="D498" i="4"/>
  <c r="C498" i="4"/>
  <c r="B498" i="4"/>
  <c r="O497" i="4"/>
  <c r="N497" i="4"/>
  <c r="M497" i="4"/>
  <c r="L497" i="4"/>
  <c r="K497" i="4"/>
  <c r="J497" i="4"/>
  <c r="I497" i="4"/>
  <c r="H497" i="4"/>
  <c r="G497" i="4"/>
  <c r="F497" i="4"/>
  <c r="E497" i="4"/>
  <c r="D497" i="4"/>
  <c r="C497" i="4"/>
  <c r="B497" i="4"/>
  <c r="O496" i="4"/>
  <c r="N496" i="4"/>
  <c r="M496" i="4"/>
  <c r="L496" i="4"/>
  <c r="K496" i="4"/>
  <c r="J496" i="4"/>
  <c r="I496" i="4"/>
  <c r="H496" i="4"/>
  <c r="G496" i="4"/>
  <c r="F496" i="4"/>
  <c r="E496" i="4"/>
  <c r="D496" i="4"/>
  <c r="C496" i="4"/>
  <c r="B496" i="4"/>
  <c r="O495" i="4"/>
  <c r="N495" i="4"/>
  <c r="M495" i="4"/>
  <c r="L495" i="4"/>
  <c r="K495" i="4"/>
  <c r="J495" i="4"/>
  <c r="I495" i="4"/>
  <c r="H495" i="4"/>
  <c r="G495" i="4"/>
  <c r="F495" i="4"/>
  <c r="E495" i="4"/>
  <c r="D495" i="4"/>
  <c r="C495" i="4"/>
  <c r="B495" i="4"/>
  <c r="O494" i="4"/>
  <c r="N494" i="4"/>
  <c r="M494" i="4"/>
  <c r="L494" i="4"/>
  <c r="K494" i="4"/>
  <c r="J494" i="4"/>
  <c r="I494" i="4"/>
  <c r="H494" i="4"/>
  <c r="G494" i="4"/>
  <c r="F494" i="4"/>
  <c r="E494" i="4"/>
  <c r="D494" i="4"/>
  <c r="C494" i="4"/>
  <c r="B494" i="4"/>
  <c r="O493" i="4"/>
  <c r="N493" i="4"/>
  <c r="M493" i="4"/>
  <c r="L493" i="4"/>
  <c r="K493" i="4"/>
  <c r="J493" i="4"/>
  <c r="I493" i="4"/>
  <c r="H493" i="4"/>
  <c r="G493" i="4"/>
  <c r="F493" i="4"/>
  <c r="E493" i="4"/>
  <c r="D493" i="4"/>
  <c r="C493" i="4"/>
  <c r="B493" i="4"/>
  <c r="O492" i="4"/>
  <c r="N492" i="4"/>
  <c r="M492" i="4"/>
  <c r="L492" i="4"/>
  <c r="K492" i="4"/>
  <c r="J492" i="4"/>
  <c r="I492" i="4"/>
  <c r="H492" i="4"/>
  <c r="G492" i="4"/>
  <c r="F492" i="4"/>
  <c r="E492" i="4"/>
  <c r="D492" i="4"/>
  <c r="C492" i="4"/>
  <c r="B492" i="4"/>
  <c r="O491" i="4"/>
  <c r="N491" i="4"/>
  <c r="M491" i="4"/>
  <c r="L491" i="4"/>
  <c r="K491" i="4"/>
  <c r="J491" i="4"/>
  <c r="I491" i="4"/>
  <c r="H491" i="4"/>
  <c r="G491" i="4"/>
  <c r="F491" i="4"/>
  <c r="E491" i="4"/>
  <c r="D491" i="4"/>
  <c r="C491" i="4"/>
  <c r="B491" i="4"/>
  <c r="O490" i="4"/>
  <c r="N490" i="4"/>
  <c r="M490" i="4"/>
  <c r="L490" i="4"/>
  <c r="K490" i="4"/>
  <c r="J490" i="4"/>
  <c r="I490" i="4"/>
  <c r="H490" i="4"/>
  <c r="G490" i="4"/>
  <c r="F490" i="4"/>
  <c r="E490" i="4"/>
  <c r="D490" i="4"/>
  <c r="C490" i="4"/>
  <c r="B490" i="4"/>
  <c r="O489" i="4"/>
  <c r="N489" i="4"/>
  <c r="M489" i="4"/>
  <c r="L489" i="4"/>
  <c r="K489" i="4"/>
  <c r="J489" i="4"/>
  <c r="I489" i="4"/>
  <c r="H489" i="4"/>
  <c r="G489" i="4"/>
  <c r="F489" i="4"/>
  <c r="E489" i="4"/>
  <c r="D489" i="4"/>
  <c r="C489" i="4"/>
  <c r="B489" i="4"/>
  <c r="O488" i="4"/>
  <c r="N488" i="4"/>
  <c r="M488" i="4"/>
  <c r="L488" i="4"/>
  <c r="K488" i="4"/>
  <c r="J488" i="4"/>
  <c r="I488" i="4"/>
  <c r="H488" i="4"/>
  <c r="G488" i="4"/>
  <c r="F488" i="4"/>
  <c r="E488" i="4"/>
  <c r="D488" i="4"/>
  <c r="C488" i="4"/>
  <c r="B488" i="4"/>
  <c r="O487" i="4"/>
  <c r="N487" i="4"/>
  <c r="M487" i="4"/>
  <c r="L487" i="4"/>
  <c r="K487" i="4"/>
  <c r="J487" i="4"/>
  <c r="I487" i="4"/>
  <c r="H487" i="4"/>
  <c r="G487" i="4"/>
  <c r="F487" i="4"/>
  <c r="E487" i="4"/>
  <c r="D487" i="4"/>
  <c r="C487" i="4"/>
  <c r="B487" i="4"/>
  <c r="O486" i="4"/>
  <c r="N486" i="4"/>
  <c r="M486" i="4"/>
  <c r="L486" i="4"/>
  <c r="K486" i="4"/>
  <c r="J486" i="4"/>
  <c r="I486" i="4"/>
  <c r="H486" i="4"/>
  <c r="G486" i="4"/>
  <c r="F486" i="4"/>
  <c r="E486" i="4"/>
  <c r="D486" i="4"/>
  <c r="C486" i="4"/>
  <c r="B486" i="4"/>
  <c r="O485" i="4"/>
  <c r="N485" i="4"/>
  <c r="M485" i="4"/>
  <c r="L485" i="4"/>
  <c r="K485" i="4"/>
  <c r="J485" i="4"/>
  <c r="I485" i="4"/>
  <c r="H485" i="4"/>
  <c r="G485" i="4"/>
  <c r="F485" i="4"/>
  <c r="E485" i="4"/>
  <c r="D485" i="4"/>
  <c r="C485" i="4"/>
  <c r="B485" i="4"/>
  <c r="O484" i="4"/>
  <c r="N484" i="4"/>
  <c r="M484" i="4"/>
  <c r="L484" i="4"/>
  <c r="K484" i="4"/>
  <c r="J484" i="4"/>
  <c r="I484" i="4"/>
  <c r="H484" i="4"/>
  <c r="G484" i="4"/>
  <c r="F484" i="4"/>
  <c r="E484" i="4"/>
  <c r="D484" i="4"/>
  <c r="C484" i="4"/>
  <c r="B484" i="4"/>
  <c r="O483" i="4"/>
  <c r="N483" i="4"/>
  <c r="M483" i="4"/>
  <c r="L483" i="4"/>
  <c r="K483" i="4"/>
  <c r="J483" i="4"/>
  <c r="I483" i="4"/>
  <c r="H483" i="4"/>
  <c r="G483" i="4"/>
  <c r="F483" i="4"/>
  <c r="E483" i="4"/>
  <c r="D483" i="4"/>
  <c r="C483" i="4"/>
  <c r="B483" i="4"/>
  <c r="O482" i="4"/>
  <c r="N482" i="4"/>
  <c r="M482" i="4"/>
  <c r="L482" i="4"/>
  <c r="K482" i="4"/>
  <c r="J482" i="4"/>
  <c r="I482" i="4"/>
  <c r="H482" i="4"/>
  <c r="G482" i="4"/>
  <c r="F482" i="4"/>
  <c r="E482" i="4"/>
  <c r="D482" i="4"/>
  <c r="C482" i="4"/>
  <c r="B482" i="4"/>
  <c r="O481" i="4"/>
  <c r="N481" i="4"/>
  <c r="M481" i="4"/>
  <c r="L481" i="4"/>
  <c r="K481" i="4"/>
  <c r="J481" i="4"/>
  <c r="I481" i="4"/>
  <c r="H481" i="4"/>
  <c r="G481" i="4"/>
  <c r="F481" i="4"/>
  <c r="E481" i="4"/>
  <c r="D481" i="4"/>
  <c r="C481" i="4"/>
  <c r="B481" i="4"/>
  <c r="O480" i="4"/>
  <c r="N480" i="4"/>
  <c r="M480" i="4"/>
  <c r="L480" i="4"/>
  <c r="K480" i="4"/>
  <c r="J480" i="4"/>
  <c r="I480" i="4"/>
  <c r="H480" i="4"/>
  <c r="G480" i="4"/>
  <c r="F480" i="4"/>
  <c r="E480" i="4"/>
  <c r="D480" i="4"/>
  <c r="C480" i="4"/>
  <c r="B480" i="4"/>
  <c r="O479" i="4"/>
  <c r="N479" i="4"/>
  <c r="M479" i="4"/>
  <c r="L479" i="4"/>
  <c r="K479" i="4"/>
  <c r="J479" i="4"/>
  <c r="I479" i="4"/>
  <c r="H479" i="4"/>
  <c r="G479" i="4"/>
  <c r="F479" i="4"/>
  <c r="E479" i="4"/>
  <c r="D479" i="4"/>
  <c r="C479" i="4"/>
  <c r="B479" i="4"/>
  <c r="O478" i="4"/>
  <c r="N478" i="4"/>
  <c r="M478" i="4"/>
  <c r="L478" i="4"/>
  <c r="K478" i="4"/>
  <c r="J478" i="4"/>
  <c r="I478" i="4"/>
  <c r="H478" i="4"/>
  <c r="G478" i="4"/>
  <c r="F478" i="4"/>
  <c r="E478" i="4"/>
  <c r="D478" i="4"/>
  <c r="C478" i="4"/>
  <c r="B478" i="4"/>
  <c r="O477" i="4"/>
  <c r="N477" i="4"/>
  <c r="M477" i="4"/>
  <c r="L477" i="4"/>
  <c r="K477" i="4"/>
  <c r="J477" i="4"/>
  <c r="I477" i="4"/>
  <c r="H477" i="4"/>
  <c r="G477" i="4"/>
  <c r="F477" i="4"/>
  <c r="E477" i="4"/>
  <c r="D477" i="4"/>
  <c r="C477" i="4"/>
  <c r="B477" i="4"/>
  <c r="O476" i="4"/>
  <c r="N476" i="4"/>
  <c r="M476" i="4"/>
  <c r="L476" i="4"/>
  <c r="K476" i="4"/>
  <c r="J476" i="4"/>
  <c r="I476" i="4"/>
  <c r="H476" i="4"/>
  <c r="G476" i="4"/>
  <c r="F476" i="4"/>
  <c r="E476" i="4"/>
  <c r="D476" i="4"/>
  <c r="C476" i="4"/>
  <c r="B476" i="4"/>
  <c r="O475" i="4"/>
  <c r="N475" i="4"/>
  <c r="M475" i="4"/>
  <c r="L475" i="4"/>
  <c r="K475" i="4"/>
  <c r="J475" i="4"/>
  <c r="I475" i="4"/>
  <c r="H475" i="4"/>
  <c r="G475" i="4"/>
  <c r="F475" i="4"/>
  <c r="E475" i="4"/>
  <c r="D475" i="4"/>
  <c r="C475" i="4"/>
  <c r="B475" i="4"/>
  <c r="O474" i="4"/>
  <c r="N474" i="4"/>
  <c r="M474" i="4"/>
  <c r="L474" i="4"/>
  <c r="K474" i="4"/>
  <c r="J474" i="4"/>
  <c r="I474" i="4"/>
  <c r="H474" i="4"/>
  <c r="G474" i="4"/>
  <c r="F474" i="4"/>
  <c r="E474" i="4"/>
  <c r="D474" i="4"/>
  <c r="C474" i="4"/>
  <c r="B474" i="4"/>
  <c r="O473" i="4"/>
  <c r="N473" i="4"/>
  <c r="M473" i="4"/>
  <c r="L473" i="4"/>
  <c r="K473" i="4"/>
  <c r="J473" i="4"/>
  <c r="I473" i="4"/>
  <c r="H473" i="4"/>
  <c r="G473" i="4"/>
  <c r="F473" i="4"/>
  <c r="E473" i="4"/>
  <c r="D473" i="4"/>
  <c r="C473" i="4"/>
  <c r="B473" i="4"/>
  <c r="O472" i="4"/>
  <c r="N472" i="4"/>
  <c r="M472" i="4"/>
  <c r="L472" i="4"/>
  <c r="K472" i="4"/>
  <c r="J472" i="4"/>
  <c r="I472" i="4"/>
  <c r="H472" i="4"/>
  <c r="G472" i="4"/>
  <c r="F472" i="4"/>
  <c r="E472" i="4"/>
  <c r="D472" i="4"/>
  <c r="C472" i="4"/>
  <c r="B472" i="4"/>
  <c r="O471" i="4"/>
  <c r="N471" i="4"/>
  <c r="M471" i="4"/>
  <c r="L471" i="4"/>
  <c r="K471" i="4"/>
  <c r="J471" i="4"/>
  <c r="I471" i="4"/>
  <c r="H471" i="4"/>
  <c r="G471" i="4"/>
  <c r="F471" i="4"/>
  <c r="E471" i="4"/>
  <c r="D471" i="4"/>
  <c r="C471" i="4"/>
  <c r="B471" i="4"/>
  <c r="O470" i="4"/>
  <c r="N470" i="4"/>
  <c r="M470" i="4"/>
  <c r="L470" i="4"/>
  <c r="K470" i="4"/>
  <c r="J470" i="4"/>
  <c r="I470" i="4"/>
  <c r="H470" i="4"/>
  <c r="G470" i="4"/>
  <c r="F470" i="4"/>
  <c r="E470" i="4"/>
  <c r="D470" i="4"/>
  <c r="C470" i="4"/>
  <c r="B470" i="4"/>
  <c r="O469" i="4"/>
  <c r="N469" i="4"/>
  <c r="M469" i="4"/>
  <c r="L469" i="4"/>
  <c r="K469" i="4"/>
  <c r="J469" i="4"/>
  <c r="I469" i="4"/>
  <c r="H469" i="4"/>
  <c r="G469" i="4"/>
  <c r="F469" i="4"/>
  <c r="E469" i="4"/>
  <c r="D469" i="4"/>
  <c r="C469" i="4"/>
  <c r="B469" i="4"/>
  <c r="O468" i="4"/>
  <c r="N468" i="4"/>
  <c r="M468" i="4"/>
  <c r="L468" i="4"/>
  <c r="K468" i="4"/>
  <c r="J468" i="4"/>
  <c r="I468" i="4"/>
  <c r="H468" i="4"/>
  <c r="G468" i="4"/>
  <c r="F468" i="4"/>
  <c r="E468" i="4"/>
  <c r="D468" i="4"/>
  <c r="C468" i="4"/>
  <c r="B468" i="4"/>
  <c r="O467" i="4"/>
  <c r="N467" i="4"/>
  <c r="M467" i="4"/>
  <c r="L467" i="4"/>
  <c r="K467" i="4"/>
  <c r="J467" i="4"/>
  <c r="I467" i="4"/>
  <c r="H467" i="4"/>
  <c r="G467" i="4"/>
  <c r="F467" i="4"/>
  <c r="E467" i="4"/>
  <c r="D467" i="4"/>
  <c r="C467" i="4"/>
  <c r="B467" i="4"/>
  <c r="O466" i="4"/>
  <c r="N466" i="4"/>
  <c r="M466" i="4"/>
  <c r="L466" i="4"/>
  <c r="K466" i="4"/>
  <c r="J466" i="4"/>
  <c r="I466" i="4"/>
  <c r="H466" i="4"/>
  <c r="G466" i="4"/>
  <c r="F466" i="4"/>
  <c r="E466" i="4"/>
  <c r="D466" i="4"/>
  <c r="C466" i="4"/>
  <c r="B466" i="4"/>
  <c r="O465" i="4"/>
  <c r="N465" i="4"/>
  <c r="M465" i="4"/>
  <c r="L465" i="4"/>
  <c r="K465" i="4"/>
  <c r="J465" i="4"/>
  <c r="I465" i="4"/>
  <c r="H465" i="4"/>
  <c r="G465" i="4"/>
  <c r="F465" i="4"/>
  <c r="E465" i="4"/>
  <c r="D465" i="4"/>
  <c r="C465" i="4"/>
  <c r="B465" i="4"/>
  <c r="O464" i="4"/>
  <c r="N464" i="4"/>
  <c r="M464" i="4"/>
  <c r="L464" i="4"/>
  <c r="K464" i="4"/>
  <c r="J464" i="4"/>
  <c r="I464" i="4"/>
  <c r="H464" i="4"/>
  <c r="G464" i="4"/>
  <c r="F464" i="4"/>
  <c r="E464" i="4"/>
  <c r="D464" i="4"/>
  <c r="C464" i="4"/>
  <c r="B464" i="4"/>
  <c r="O463" i="4"/>
  <c r="N463" i="4"/>
  <c r="M463" i="4"/>
  <c r="L463" i="4"/>
  <c r="K463" i="4"/>
  <c r="J463" i="4"/>
  <c r="I463" i="4"/>
  <c r="H463" i="4"/>
  <c r="G463" i="4"/>
  <c r="F463" i="4"/>
  <c r="E463" i="4"/>
  <c r="D463" i="4"/>
  <c r="C463" i="4"/>
  <c r="B463" i="4"/>
  <c r="O462" i="4"/>
  <c r="N462" i="4"/>
  <c r="M462" i="4"/>
  <c r="L462" i="4"/>
  <c r="K462" i="4"/>
  <c r="J462" i="4"/>
  <c r="I462" i="4"/>
  <c r="H462" i="4"/>
  <c r="G462" i="4"/>
  <c r="F462" i="4"/>
  <c r="E462" i="4"/>
  <c r="D462" i="4"/>
  <c r="C462" i="4"/>
  <c r="B462" i="4"/>
  <c r="O461" i="4"/>
  <c r="N461" i="4"/>
  <c r="M461" i="4"/>
  <c r="L461" i="4"/>
  <c r="K461" i="4"/>
  <c r="J461" i="4"/>
  <c r="I461" i="4"/>
  <c r="H461" i="4"/>
  <c r="G461" i="4"/>
  <c r="F461" i="4"/>
  <c r="E461" i="4"/>
  <c r="D461" i="4"/>
  <c r="C461" i="4"/>
  <c r="B461" i="4"/>
  <c r="O460" i="4"/>
  <c r="N460" i="4"/>
  <c r="M460" i="4"/>
  <c r="L460" i="4"/>
  <c r="K460" i="4"/>
  <c r="J460" i="4"/>
  <c r="I460" i="4"/>
  <c r="H460" i="4"/>
  <c r="G460" i="4"/>
  <c r="F460" i="4"/>
  <c r="E460" i="4"/>
  <c r="D460" i="4"/>
  <c r="C460" i="4"/>
  <c r="B460" i="4"/>
  <c r="O459" i="4"/>
  <c r="N459" i="4"/>
  <c r="M459" i="4"/>
  <c r="L459" i="4"/>
  <c r="K459" i="4"/>
  <c r="J459" i="4"/>
  <c r="I459" i="4"/>
  <c r="H459" i="4"/>
  <c r="G459" i="4"/>
  <c r="F459" i="4"/>
  <c r="E459" i="4"/>
  <c r="D459" i="4"/>
  <c r="C459" i="4"/>
  <c r="B459" i="4"/>
  <c r="O458" i="4"/>
  <c r="N458" i="4"/>
  <c r="M458" i="4"/>
  <c r="L458" i="4"/>
  <c r="K458" i="4"/>
  <c r="J458" i="4"/>
  <c r="I458" i="4"/>
  <c r="H458" i="4"/>
  <c r="G458" i="4"/>
  <c r="F458" i="4"/>
  <c r="E458" i="4"/>
  <c r="D458" i="4"/>
  <c r="C458" i="4"/>
  <c r="B458" i="4"/>
  <c r="O457" i="4"/>
  <c r="N457" i="4"/>
  <c r="M457" i="4"/>
  <c r="L457" i="4"/>
  <c r="K457" i="4"/>
  <c r="J457" i="4"/>
  <c r="I457" i="4"/>
  <c r="H457" i="4"/>
  <c r="G457" i="4"/>
  <c r="F457" i="4"/>
  <c r="E457" i="4"/>
  <c r="D457" i="4"/>
  <c r="C457" i="4"/>
  <c r="B457" i="4"/>
  <c r="O456" i="4"/>
  <c r="N456" i="4"/>
  <c r="M456" i="4"/>
  <c r="L456" i="4"/>
  <c r="K456" i="4"/>
  <c r="J456" i="4"/>
  <c r="I456" i="4"/>
  <c r="H456" i="4"/>
  <c r="G456" i="4"/>
  <c r="F456" i="4"/>
  <c r="E456" i="4"/>
  <c r="D456" i="4"/>
  <c r="C456" i="4"/>
  <c r="B456" i="4"/>
  <c r="O455" i="4"/>
  <c r="N455" i="4"/>
  <c r="M455" i="4"/>
  <c r="L455" i="4"/>
  <c r="K455" i="4"/>
  <c r="J455" i="4"/>
  <c r="I455" i="4"/>
  <c r="H455" i="4"/>
  <c r="G455" i="4"/>
  <c r="F455" i="4"/>
  <c r="E455" i="4"/>
  <c r="D455" i="4"/>
  <c r="C455" i="4"/>
  <c r="B455" i="4"/>
  <c r="O454" i="4"/>
  <c r="N454" i="4"/>
  <c r="M454" i="4"/>
  <c r="L454" i="4"/>
  <c r="K454" i="4"/>
  <c r="J454" i="4"/>
  <c r="I454" i="4"/>
  <c r="H454" i="4"/>
  <c r="G454" i="4"/>
  <c r="F454" i="4"/>
  <c r="E454" i="4"/>
  <c r="D454" i="4"/>
  <c r="C454" i="4"/>
  <c r="B454" i="4"/>
  <c r="O453" i="4"/>
  <c r="N453" i="4"/>
  <c r="M453" i="4"/>
  <c r="L453" i="4"/>
  <c r="K453" i="4"/>
  <c r="J453" i="4"/>
  <c r="I453" i="4"/>
  <c r="H453" i="4"/>
  <c r="G453" i="4"/>
  <c r="F453" i="4"/>
  <c r="E453" i="4"/>
  <c r="D453" i="4"/>
  <c r="C453" i="4"/>
  <c r="B453" i="4"/>
  <c r="O452" i="4"/>
  <c r="N452" i="4"/>
  <c r="M452" i="4"/>
  <c r="L452" i="4"/>
  <c r="K452" i="4"/>
  <c r="J452" i="4"/>
  <c r="I452" i="4"/>
  <c r="H452" i="4"/>
  <c r="G452" i="4"/>
  <c r="F452" i="4"/>
  <c r="E452" i="4"/>
  <c r="D452" i="4"/>
  <c r="C452" i="4"/>
  <c r="B452" i="4"/>
  <c r="O451" i="4"/>
  <c r="N451" i="4"/>
  <c r="M451" i="4"/>
  <c r="L451" i="4"/>
  <c r="K451" i="4"/>
  <c r="J451" i="4"/>
  <c r="I451" i="4"/>
  <c r="H451" i="4"/>
  <c r="G451" i="4"/>
  <c r="F451" i="4"/>
  <c r="E451" i="4"/>
  <c r="D451" i="4"/>
  <c r="C451" i="4"/>
  <c r="B451" i="4"/>
  <c r="O450" i="4"/>
  <c r="N450" i="4"/>
  <c r="M450" i="4"/>
  <c r="L450" i="4"/>
  <c r="K450" i="4"/>
  <c r="J450" i="4"/>
  <c r="I450" i="4"/>
  <c r="H450" i="4"/>
  <c r="G450" i="4"/>
  <c r="F450" i="4"/>
  <c r="E450" i="4"/>
  <c r="D450" i="4"/>
  <c r="C450" i="4"/>
  <c r="B450" i="4"/>
  <c r="O449" i="4"/>
  <c r="N449" i="4"/>
  <c r="M449" i="4"/>
  <c r="L449" i="4"/>
  <c r="K449" i="4"/>
  <c r="J449" i="4"/>
  <c r="I449" i="4"/>
  <c r="H449" i="4"/>
  <c r="G449" i="4"/>
  <c r="F449" i="4"/>
  <c r="E449" i="4"/>
  <c r="D449" i="4"/>
  <c r="C449" i="4"/>
  <c r="B449" i="4"/>
  <c r="O448" i="4"/>
  <c r="N448" i="4"/>
  <c r="M448" i="4"/>
  <c r="L448" i="4"/>
  <c r="K448" i="4"/>
  <c r="J448" i="4"/>
  <c r="I448" i="4"/>
  <c r="H448" i="4"/>
  <c r="G448" i="4"/>
  <c r="F448" i="4"/>
  <c r="E448" i="4"/>
  <c r="D448" i="4"/>
  <c r="C448" i="4"/>
  <c r="B448" i="4"/>
  <c r="O447" i="4"/>
  <c r="N447" i="4"/>
  <c r="M447" i="4"/>
  <c r="L447" i="4"/>
  <c r="K447" i="4"/>
  <c r="J447" i="4"/>
  <c r="I447" i="4"/>
  <c r="H447" i="4"/>
  <c r="G447" i="4"/>
  <c r="F447" i="4"/>
  <c r="E447" i="4"/>
  <c r="D447" i="4"/>
  <c r="C447" i="4"/>
  <c r="B447" i="4"/>
  <c r="O446" i="4"/>
  <c r="N446" i="4"/>
  <c r="M446" i="4"/>
  <c r="L446" i="4"/>
  <c r="K446" i="4"/>
  <c r="J446" i="4"/>
  <c r="I446" i="4"/>
  <c r="H446" i="4"/>
  <c r="G446" i="4"/>
  <c r="F446" i="4"/>
  <c r="E446" i="4"/>
  <c r="D446" i="4"/>
  <c r="C446" i="4"/>
  <c r="B446" i="4"/>
  <c r="O445" i="4"/>
  <c r="N445" i="4"/>
  <c r="M445" i="4"/>
  <c r="L445" i="4"/>
  <c r="K445" i="4"/>
  <c r="J445" i="4"/>
  <c r="I445" i="4"/>
  <c r="H445" i="4"/>
  <c r="G445" i="4"/>
  <c r="F445" i="4"/>
  <c r="E445" i="4"/>
  <c r="D445" i="4"/>
  <c r="C445" i="4"/>
  <c r="B445" i="4"/>
  <c r="O444" i="4"/>
  <c r="N444" i="4"/>
  <c r="M444" i="4"/>
  <c r="L444" i="4"/>
  <c r="K444" i="4"/>
  <c r="J444" i="4"/>
  <c r="I444" i="4"/>
  <c r="H444" i="4"/>
  <c r="G444" i="4"/>
  <c r="F444" i="4"/>
  <c r="E444" i="4"/>
  <c r="D444" i="4"/>
  <c r="C444" i="4"/>
  <c r="B444" i="4"/>
  <c r="O443" i="4"/>
  <c r="N443" i="4"/>
  <c r="M443" i="4"/>
  <c r="L443" i="4"/>
  <c r="K443" i="4"/>
  <c r="J443" i="4"/>
  <c r="I443" i="4"/>
  <c r="H443" i="4"/>
  <c r="G443" i="4"/>
  <c r="F443" i="4"/>
  <c r="E443" i="4"/>
  <c r="D443" i="4"/>
  <c r="C443" i="4"/>
  <c r="B443" i="4"/>
  <c r="O442" i="4"/>
  <c r="N442" i="4"/>
  <c r="M442" i="4"/>
  <c r="L442" i="4"/>
  <c r="K442" i="4"/>
  <c r="J442" i="4"/>
  <c r="I442" i="4"/>
  <c r="H442" i="4"/>
  <c r="G442" i="4"/>
  <c r="F442" i="4"/>
  <c r="E442" i="4"/>
  <c r="D442" i="4"/>
  <c r="C442" i="4"/>
  <c r="B442" i="4"/>
  <c r="O441" i="4"/>
  <c r="N441" i="4"/>
  <c r="M441" i="4"/>
  <c r="L441" i="4"/>
  <c r="K441" i="4"/>
  <c r="J441" i="4"/>
  <c r="I441" i="4"/>
  <c r="H441" i="4"/>
  <c r="G441" i="4"/>
  <c r="F441" i="4"/>
  <c r="E441" i="4"/>
  <c r="D441" i="4"/>
  <c r="C441" i="4"/>
  <c r="B441" i="4"/>
  <c r="O440" i="4"/>
  <c r="N440" i="4"/>
  <c r="M440" i="4"/>
  <c r="L440" i="4"/>
  <c r="K440" i="4"/>
  <c r="J440" i="4"/>
  <c r="I440" i="4"/>
  <c r="H440" i="4"/>
  <c r="G440" i="4"/>
  <c r="F440" i="4"/>
  <c r="E440" i="4"/>
  <c r="D440" i="4"/>
  <c r="C440" i="4"/>
  <c r="B440" i="4"/>
  <c r="O439" i="4"/>
  <c r="N439" i="4"/>
  <c r="M439" i="4"/>
  <c r="L439" i="4"/>
  <c r="K439" i="4"/>
  <c r="J439" i="4"/>
  <c r="I439" i="4"/>
  <c r="H439" i="4"/>
  <c r="G439" i="4"/>
  <c r="F439" i="4"/>
  <c r="E439" i="4"/>
  <c r="D439" i="4"/>
  <c r="C439" i="4"/>
  <c r="B439" i="4"/>
  <c r="O438" i="4"/>
  <c r="N438" i="4"/>
  <c r="M438" i="4"/>
  <c r="L438" i="4"/>
  <c r="K438" i="4"/>
  <c r="J438" i="4"/>
  <c r="I438" i="4"/>
  <c r="H438" i="4"/>
  <c r="G438" i="4"/>
  <c r="F438" i="4"/>
  <c r="E438" i="4"/>
  <c r="D438" i="4"/>
  <c r="C438" i="4"/>
  <c r="B438" i="4"/>
  <c r="O437" i="4"/>
  <c r="N437" i="4"/>
  <c r="M437" i="4"/>
  <c r="L437" i="4"/>
  <c r="K437" i="4"/>
  <c r="J437" i="4"/>
  <c r="I437" i="4"/>
  <c r="H437" i="4"/>
  <c r="G437" i="4"/>
  <c r="F437" i="4"/>
  <c r="E437" i="4"/>
  <c r="D437" i="4"/>
  <c r="C437" i="4"/>
  <c r="B437" i="4"/>
  <c r="O436" i="4"/>
  <c r="N436" i="4"/>
  <c r="M436" i="4"/>
  <c r="L436" i="4"/>
  <c r="K436" i="4"/>
  <c r="J436" i="4"/>
  <c r="I436" i="4"/>
  <c r="H436" i="4"/>
  <c r="G436" i="4"/>
  <c r="F436" i="4"/>
  <c r="E436" i="4"/>
  <c r="D436" i="4"/>
  <c r="C436" i="4"/>
  <c r="B436" i="4"/>
  <c r="O435" i="4"/>
  <c r="N435" i="4"/>
  <c r="M435" i="4"/>
  <c r="L435" i="4"/>
  <c r="K435" i="4"/>
  <c r="J435" i="4"/>
  <c r="I435" i="4"/>
  <c r="H435" i="4"/>
  <c r="G435" i="4"/>
  <c r="F435" i="4"/>
  <c r="E435" i="4"/>
  <c r="D435" i="4"/>
  <c r="C435" i="4"/>
  <c r="B435" i="4"/>
  <c r="O434" i="4"/>
  <c r="N434" i="4"/>
  <c r="M434" i="4"/>
  <c r="L434" i="4"/>
  <c r="K434" i="4"/>
  <c r="J434" i="4"/>
  <c r="I434" i="4"/>
  <c r="H434" i="4"/>
  <c r="G434" i="4"/>
  <c r="F434" i="4"/>
  <c r="E434" i="4"/>
  <c r="D434" i="4"/>
  <c r="C434" i="4"/>
  <c r="B434" i="4"/>
  <c r="O433" i="4"/>
  <c r="N433" i="4"/>
  <c r="M433" i="4"/>
  <c r="L433" i="4"/>
  <c r="K433" i="4"/>
  <c r="J433" i="4"/>
  <c r="I433" i="4"/>
  <c r="H433" i="4"/>
  <c r="G433" i="4"/>
  <c r="F433" i="4"/>
  <c r="E433" i="4"/>
  <c r="D433" i="4"/>
  <c r="C433" i="4"/>
  <c r="B433" i="4"/>
  <c r="O432" i="4"/>
  <c r="N432" i="4"/>
  <c r="M432" i="4"/>
  <c r="L432" i="4"/>
  <c r="K432" i="4"/>
  <c r="J432" i="4"/>
  <c r="I432" i="4"/>
  <c r="H432" i="4"/>
  <c r="G432" i="4"/>
  <c r="F432" i="4"/>
  <c r="E432" i="4"/>
  <c r="D432" i="4"/>
  <c r="C432" i="4"/>
  <c r="B432" i="4"/>
  <c r="O431" i="4"/>
  <c r="N431" i="4"/>
  <c r="M431" i="4"/>
  <c r="L431" i="4"/>
  <c r="K431" i="4"/>
  <c r="J431" i="4"/>
  <c r="I431" i="4"/>
  <c r="H431" i="4"/>
  <c r="G431" i="4"/>
  <c r="F431" i="4"/>
  <c r="E431" i="4"/>
  <c r="D431" i="4"/>
  <c r="C431" i="4"/>
  <c r="B431" i="4"/>
  <c r="O430" i="4"/>
  <c r="N430" i="4"/>
  <c r="M430" i="4"/>
  <c r="L430" i="4"/>
  <c r="K430" i="4"/>
  <c r="J430" i="4"/>
  <c r="I430" i="4"/>
  <c r="H430" i="4"/>
  <c r="G430" i="4"/>
  <c r="F430" i="4"/>
  <c r="E430" i="4"/>
  <c r="D430" i="4"/>
  <c r="C430" i="4"/>
  <c r="B430" i="4"/>
  <c r="O429" i="4"/>
  <c r="N429" i="4"/>
  <c r="M429" i="4"/>
  <c r="L429" i="4"/>
  <c r="K429" i="4"/>
  <c r="J429" i="4"/>
  <c r="I429" i="4"/>
  <c r="H429" i="4"/>
  <c r="G429" i="4"/>
  <c r="F429" i="4"/>
  <c r="E429" i="4"/>
  <c r="D429" i="4"/>
  <c r="C429" i="4"/>
  <c r="B429" i="4"/>
  <c r="O428" i="4"/>
  <c r="N428" i="4"/>
  <c r="M428" i="4"/>
  <c r="L428" i="4"/>
  <c r="K428" i="4"/>
  <c r="J428" i="4"/>
  <c r="I428" i="4"/>
  <c r="H428" i="4"/>
  <c r="G428" i="4"/>
  <c r="F428" i="4"/>
  <c r="E428" i="4"/>
  <c r="D428" i="4"/>
  <c r="C428" i="4"/>
  <c r="B428" i="4"/>
  <c r="O427" i="4"/>
  <c r="N427" i="4"/>
  <c r="M427" i="4"/>
  <c r="L427" i="4"/>
  <c r="K427" i="4"/>
  <c r="J427" i="4"/>
  <c r="I427" i="4"/>
  <c r="H427" i="4"/>
  <c r="G427" i="4"/>
  <c r="F427" i="4"/>
  <c r="E427" i="4"/>
  <c r="D427" i="4"/>
  <c r="C427" i="4"/>
  <c r="B427" i="4"/>
  <c r="O426" i="4"/>
  <c r="N426" i="4"/>
  <c r="M426" i="4"/>
  <c r="L426" i="4"/>
  <c r="K426" i="4"/>
  <c r="J426" i="4"/>
  <c r="I426" i="4"/>
  <c r="H426" i="4"/>
  <c r="G426" i="4"/>
  <c r="F426" i="4"/>
  <c r="E426" i="4"/>
  <c r="D426" i="4"/>
  <c r="C426" i="4"/>
  <c r="B426" i="4"/>
  <c r="O425" i="4"/>
  <c r="N425" i="4"/>
  <c r="M425" i="4"/>
  <c r="L425" i="4"/>
  <c r="K425" i="4"/>
  <c r="J425" i="4"/>
  <c r="I425" i="4"/>
  <c r="H425" i="4"/>
  <c r="G425" i="4"/>
  <c r="F425" i="4"/>
  <c r="E425" i="4"/>
  <c r="D425" i="4"/>
  <c r="C425" i="4"/>
  <c r="B425" i="4"/>
  <c r="O424" i="4"/>
  <c r="N424" i="4"/>
  <c r="M424" i="4"/>
  <c r="L424" i="4"/>
  <c r="K424" i="4"/>
  <c r="J424" i="4"/>
  <c r="I424" i="4"/>
  <c r="H424" i="4"/>
  <c r="G424" i="4"/>
  <c r="F424" i="4"/>
  <c r="E424" i="4"/>
  <c r="D424" i="4"/>
  <c r="C424" i="4"/>
  <c r="B424" i="4"/>
  <c r="O423" i="4"/>
  <c r="N423" i="4"/>
  <c r="M423" i="4"/>
  <c r="L423" i="4"/>
  <c r="K423" i="4"/>
  <c r="J423" i="4"/>
  <c r="I423" i="4"/>
  <c r="H423" i="4"/>
  <c r="G423" i="4"/>
  <c r="F423" i="4"/>
  <c r="E423" i="4"/>
  <c r="D423" i="4"/>
  <c r="C423" i="4"/>
  <c r="B423" i="4"/>
  <c r="O422" i="4"/>
  <c r="N422" i="4"/>
  <c r="M422" i="4"/>
  <c r="L422" i="4"/>
  <c r="K422" i="4"/>
  <c r="J422" i="4"/>
  <c r="I422" i="4"/>
  <c r="H422" i="4"/>
  <c r="G422" i="4"/>
  <c r="F422" i="4"/>
  <c r="E422" i="4"/>
  <c r="D422" i="4"/>
  <c r="C422" i="4"/>
  <c r="B422" i="4"/>
  <c r="O421" i="4"/>
  <c r="N421" i="4"/>
  <c r="M421" i="4"/>
  <c r="L421" i="4"/>
  <c r="K421" i="4"/>
  <c r="J421" i="4"/>
  <c r="I421" i="4"/>
  <c r="H421" i="4"/>
  <c r="G421" i="4"/>
  <c r="F421" i="4"/>
  <c r="E421" i="4"/>
  <c r="D421" i="4"/>
  <c r="C421" i="4"/>
  <c r="B421" i="4"/>
  <c r="O420" i="4"/>
  <c r="N420" i="4"/>
  <c r="M420" i="4"/>
  <c r="L420" i="4"/>
  <c r="K420" i="4"/>
  <c r="J420" i="4"/>
  <c r="I420" i="4"/>
  <c r="H420" i="4"/>
  <c r="G420" i="4"/>
  <c r="F420" i="4"/>
  <c r="E420" i="4"/>
  <c r="D420" i="4"/>
  <c r="C420" i="4"/>
  <c r="B420" i="4"/>
  <c r="O419" i="4"/>
  <c r="N419" i="4"/>
  <c r="M419" i="4"/>
  <c r="L419" i="4"/>
  <c r="K419" i="4"/>
  <c r="J419" i="4"/>
  <c r="I419" i="4"/>
  <c r="H419" i="4"/>
  <c r="G419" i="4"/>
  <c r="F419" i="4"/>
  <c r="E419" i="4"/>
  <c r="D419" i="4"/>
  <c r="C419" i="4"/>
  <c r="B419" i="4"/>
  <c r="O418" i="4"/>
  <c r="N418" i="4"/>
  <c r="M418" i="4"/>
  <c r="L418" i="4"/>
  <c r="K418" i="4"/>
  <c r="J418" i="4"/>
  <c r="I418" i="4"/>
  <c r="H418" i="4"/>
  <c r="G418" i="4"/>
  <c r="F418" i="4"/>
  <c r="E418" i="4"/>
  <c r="D418" i="4"/>
  <c r="C418" i="4"/>
  <c r="B418" i="4"/>
  <c r="O417" i="4"/>
  <c r="N417" i="4"/>
  <c r="M417" i="4"/>
  <c r="L417" i="4"/>
  <c r="K417" i="4"/>
  <c r="J417" i="4"/>
  <c r="I417" i="4"/>
  <c r="H417" i="4"/>
  <c r="G417" i="4"/>
  <c r="F417" i="4"/>
  <c r="E417" i="4"/>
  <c r="D417" i="4"/>
  <c r="C417" i="4"/>
  <c r="B417" i="4"/>
  <c r="O416" i="4"/>
  <c r="N416" i="4"/>
  <c r="M416" i="4"/>
  <c r="L416" i="4"/>
  <c r="K416" i="4"/>
  <c r="J416" i="4"/>
  <c r="I416" i="4"/>
  <c r="H416" i="4"/>
  <c r="G416" i="4"/>
  <c r="F416" i="4"/>
  <c r="E416" i="4"/>
  <c r="D416" i="4"/>
  <c r="C416" i="4"/>
  <c r="B416" i="4"/>
  <c r="O415" i="4"/>
  <c r="N415" i="4"/>
  <c r="M415" i="4"/>
  <c r="L415" i="4"/>
  <c r="K415" i="4"/>
  <c r="J415" i="4"/>
  <c r="I415" i="4"/>
  <c r="H415" i="4"/>
  <c r="G415" i="4"/>
  <c r="F415" i="4"/>
  <c r="E415" i="4"/>
  <c r="D415" i="4"/>
  <c r="C415" i="4"/>
  <c r="B415" i="4"/>
  <c r="O414" i="4"/>
  <c r="N414" i="4"/>
  <c r="M414" i="4"/>
  <c r="L414" i="4"/>
  <c r="K414" i="4"/>
  <c r="J414" i="4"/>
  <c r="I414" i="4"/>
  <c r="H414" i="4"/>
  <c r="G414" i="4"/>
  <c r="F414" i="4"/>
  <c r="E414" i="4"/>
  <c r="D414" i="4"/>
  <c r="C414" i="4"/>
  <c r="B414" i="4"/>
  <c r="O413" i="4"/>
  <c r="N413" i="4"/>
  <c r="M413" i="4"/>
  <c r="L413" i="4"/>
  <c r="K413" i="4"/>
  <c r="J413" i="4"/>
  <c r="I413" i="4"/>
  <c r="H413" i="4"/>
  <c r="G413" i="4"/>
  <c r="F413" i="4"/>
  <c r="E413" i="4"/>
  <c r="D413" i="4"/>
  <c r="C413" i="4"/>
  <c r="B413" i="4"/>
  <c r="O412" i="4"/>
  <c r="N412" i="4"/>
  <c r="M412" i="4"/>
  <c r="L412" i="4"/>
  <c r="K412" i="4"/>
  <c r="J412" i="4"/>
  <c r="I412" i="4"/>
  <c r="H412" i="4"/>
  <c r="G412" i="4"/>
  <c r="F412" i="4"/>
  <c r="E412" i="4"/>
  <c r="D412" i="4"/>
  <c r="C412" i="4"/>
  <c r="B412" i="4"/>
  <c r="O411" i="4"/>
  <c r="N411" i="4"/>
  <c r="M411" i="4"/>
  <c r="L411" i="4"/>
  <c r="K411" i="4"/>
  <c r="J411" i="4"/>
  <c r="I411" i="4"/>
  <c r="H411" i="4"/>
  <c r="G411" i="4"/>
  <c r="F411" i="4"/>
  <c r="E411" i="4"/>
  <c r="D411" i="4"/>
  <c r="C411" i="4"/>
  <c r="B411" i="4"/>
  <c r="O410" i="4"/>
  <c r="N410" i="4"/>
  <c r="M410" i="4"/>
  <c r="L410" i="4"/>
  <c r="K410" i="4"/>
  <c r="J410" i="4"/>
  <c r="I410" i="4"/>
  <c r="H410" i="4"/>
  <c r="G410" i="4"/>
  <c r="F410" i="4"/>
  <c r="E410" i="4"/>
  <c r="D410" i="4"/>
  <c r="C410" i="4"/>
  <c r="B410" i="4"/>
  <c r="O409" i="4"/>
  <c r="N409" i="4"/>
  <c r="M409" i="4"/>
  <c r="L409" i="4"/>
  <c r="K409" i="4"/>
  <c r="J409" i="4"/>
  <c r="I409" i="4"/>
  <c r="H409" i="4"/>
  <c r="G409" i="4"/>
  <c r="F409" i="4"/>
  <c r="E409" i="4"/>
  <c r="D409" i="4"/>
  <c r="C409" i="4"/>
  <c r="B409" i="4"/>
  <c r="O408" i="4"/>
  <c r="N408" i="4"/>
  <c r="M408" i="4"/>
  <c r="L408" i="4"/>
  <c r="K408" i="4"/>
  <c r="J408" i="4"/>
  <c r="I408" i="4"/>
  <c r="H408" i="4"/>
  <c r="G408" i="4"/>
  <c r="F408" i="4"/>
  <c r="E408" i="4"/>
  <c r="D408" i="4"/>
  <c r="C408" i="4"/>
  <c r="B408" i="4"/>
  <c r="O407" i="4"/>
  <c r="N407" i="4"/>
  <c r="M407" i="4"/>
  <c r="L407" i="4"/>
  <c r="K407" i="4"/>
  <c r="J407" i="4"/>
  <c r="I407" i="4"/>
  <c r="H407" i="4"/>
  <c r="G407" i="4"/>
  <c r="F407" i="4"/>
  <c r="E407" i="4"/>
  <c r="D407" i="4"/>
  <c r="C407" i="4"/>
  <c r="B407" i="4"/>
  <c r="O406" i="4"/>
  <c r="N406" i="4"/>
  <c r="M406" i="4"/>
  <c r="L406" i="4"/>
  <c r="K406" i="4"/>
  <c r="J406" i="4"/>
  <c r="I406" i="4"/>
  <c r="H406" i="4"/>
  <c r="G406" i="4"/>
  <c r="F406" i="4"/>
  <c r="E406" i="4"/>
  <c r="D406" i="4"/>
  <c r="C406" i="4"/>
  <c r="B406" i="4"/>
  <c r="O405" i="4"/>
  <c r="N405" i="4"/>
  <c r="M405" i="4"/>
  <c r="L405" i="4"/>
  <c r="K405" i="4"/>
  <c r="J405" i="4"/>
  <c r="I405" i="4"/>
  <c r="H405" i="4"/>
  <c r="G405" i="4"/>
  <c r="F405" i="4"/>
  <c r="E405" i="4"/>
  <c r="D405" i="4"/>
  <c r="C405" i="4"/>
  <c r="B405" i="4"/>
  <c r="O404" i="4"/>
  <c r="N404" i="4"/>
  <c r="M404" i="4"/>
  <c r="L404" i="4"/>
  <c r="K404" i="4"/>
  <c r="J404" i="4"/>
  <c r="I404" i="4"/>
  <c r="H404" i="4"/>
  <c r="G404" i="4"/>
  <c r="F404" i="4"/>
  <c r="E404" i="4"/>
  <c r="D404" i="4"/>
  <c r="C404" i="4"/>
  <c r="B404" i="4"/>
  <c r="O403" i="4"/>
  <c r="N403" i="4"/>
  <c r="M403" i="4"/>
  <c r="L403" i="4"/>
  <c r="K403" i="4"/>
  <c r="J403" i="4"/>
  <c r="I403" i="4"/>
  <c r="H403" i="4"/>
  <c r="G403" i="4"/>
  <c r="F403" i="4"/>
  <c r="E403" i="4"/>
  <c r="D403" i="4"/>
  <c r="C403" i="4"/>
  <c r="B403" i="4"/>
  <c r="O402" i="4"/>
  <c r="N402" i="4"/>
  <c r="M402" i="4"/>
  <c r="L402" i="4"/>
  <c r="K402" i="4"/>
  <c r="J402" i="4"/>
  <c r="I402" i="4"/>
  <c r="H402" i="4"/>
  <c r="G402" i="4"/>
  <c r="F402" i="4"/>
  <c r="E402" i="4"/>
  <c r="D402" i="4"/>
  <c r="C402" i="4"/>
  <c r="B402" i="4"/>
  <c r="O401" i="4"/>
  <c r="N401" i="4"/>
  <c r="M401" i="4"/>
  <c r="L401" i="4"/>
  <c r="K401" i="4"/>
  <c r="J401" i="4"/>
  <c r="I401" i="4"/>
  <c r="H401" i="4"/>
  <c r="G401" i="4"/>
  <c r="F401" i="4"/>
  <c r="E401" i="4"/>
  <c r="D401" i="4"/>
  <c r="C401" i="4"/>
  <c r="B401" i="4"/>
  <c r="O400" i="4"/>
  <c r="N400" i="4"/>
  <c r="M400" i="4"/>
  <c r="L400" i="4"/>
  <c r="K400" i="4"/>
  <c r="J400" i="4"/>
  <c r="I400" i="4"/>
  <c r="H400" i="4"/>
  <c r="G400" i="4"/>
  <c r="F400" i="4"/>
  <c r="E400" i="4"/>
  <c r="D400" i="4"/>
  <c r="C400" i="4"/>
  <c r="B400" i="4"/>
  <c r="O399" i="4"/>
  <c r="N399" i="4"/>
  <c r="M399" i="4"/>
  <c r="L399" i="4"/>
  <c r="K399" i="4"/>
  <c r="J399" i="4"/>
  <c r="I399" i="4"/>
  <c r="H399" i="4"/>
  <c r="G399" i="4"/>
  <c r="F399" i="4"/>
  <c r="E399" i="4"/>
  <c r="D399" i="4"/>
  <c r="C399" i="4"/>
  <c r="B399" i="4"/>
  <c r="O398" i="4"/>
  <c r="N398" i="4"/>
  <c r="M398" i="4"/>
  <c r="L398" i="4"/>
  <c r="K398" i="4"/>
  <c r="J398" i="4"/>
  <c r="I398" i="4"/>
  <c r="H398" i="4"/>
  <c r="G398" i="4"/>
  <c r="F398" i="4"/>
  <c r="E398" i="4"/>
  <c r="D398" i="4"/>
  <c r="C398" i="4"/>
  <c r="B398" i="4"/>
  <c r="O397" i="4"/>
  <c r="N397" i="4"/>
  <c r="M397" i="4"/>
  <c r="L397" i="4"/>
  <c r="K397" i="4"/>
  <c r="J397" i="4"/>
  <c r="I397" i="4"/>
  <c r="H397" i="4"/>
  <c r="G397" i="4"/>
  <c r="F397" i="4"/>
  <c r="E397" i="4"/>
  <c r="D397" i="4"/>
  <c r="C397" i="4"/>
  <c r="B397" i="4"/>
  <c r="O396" i="4"/>
  <c r="N396" i="4"/>
  <c r="M396" i="4"/>
  <c r="L396" i="4"/>
  <c r="K396" i="4"/>
  <c r="J396" i="4"/>
  <c r="I396" i="4"/>
  <c r="H396" i="4"/>
  <c r="G396" i="4"/>
  <c r="F396" i="4"/>
  <c r="E396" i="4"/>
  <c r="D396" i="4"/>
  <c r="C396" i="4"/>
  <c r="B396" i="4"/>
  <c r="O395" i="4"/>
  <c r="N395" i="4"/>
  <c r="M395" i="4"/>
  <c r="L395" i="4"/>
  <c r="K395" i="4"/>
  <c r="J395" i="4"/>
  <c r="I395" i="4"/>
  <c r="H395" i="4"/>
  <c r="G395" i="4"/>
  <c r="F395" i="4"/>
  <c r="E395" i="4"/>
  <c r="D395" i="4"/>
  <c r="C395" i="4"/>
  <c r="B395" i="4"/>
  <c r="O394" i="4"/>
  <c r="N394" i="4"/>
  <c r="M394" i="4"/>
  <c r="L394" i="4"/>
  <c r="K394" i="4"/>
  <c r="J394" i="4"/>
  <c r="I394" i="4"/>
  <c r="H394" i="4"/>
  <c r="G394" i="4"/>
  <c r="F394" i="4"/>
  <c r="E394" i="4"/>
  <c r="D394" i="4"/>
  <c r="C394" i="4"/>
  <c r="B394" i="4"/>
  <c r="O393" i="4"/>
  <c r="N393" i="4"/>
  <c r="M393" i="4"/>
  <c r="L393" i="4"/>
  <c r="K393" i="4"/>
  <c r="J393" i="4"/>
  <c r="I393" i="4"/>
  <c r="H393" i="4"/>
  <c r="G393" i="4"/>
  <c r="F393" i="4"/>
  <c r="E393" i="4"/>
  <c r="D393" i="4"/>
  <c r="C393" i="4"/>
  <c r="B393" i="4"/>
  <c r="O392" i="4"/>
  <c r="N392" i="4"/>
  <c r="M392" i="4"/>
  <c r="L392" i="4"/>
  <c r="K392" i="4"/>
  <c r="J392" i="4"/>
  <c r="I392" i="4"/>
  <c r="H392" i="4"/>
  <c r="G392" i="4"/>
  <c r="F392" i="4"/>
  <c r="E392" i="4"/>
  <c r="D392" i="4"/>
  <c r="C392" i="4"/>
  <c r="B392" i="4"/>
  <c r="O391" i="4"/>
  <c r="N391" i="4"/>
  <c r="M391" i="4"/>
  <c r="L391" i="4"/>
  <c r="K391" i="4"/>
  <c r="J391" i="4"/>
  <c r="I391" i="4"/>
  <c r="H391" i="4"/>
  <c r="G391" i="4"/>
  <c r="F391" i="4"/>
  <c r="E391" i="4"/>
  <c r="D391" i="4"/>
  <c r="C391" i="4"/>
  <c r="B391" i="4"/>
  <c r="O390" i="4"/>
  <c r="N390" i="4"/>
  <c r="M390" i="4"/>
  <c r="L390" i="4"/>
  <c r="K390" i="4"/>
  <c r="J390" i="4"/>
  <c r="I390" i="4"/>
  <c r="H390" i="4"/>
  <c r="G390" i="4"/>
  <c r="F390" i="4"/>
  <c r="E390" i="4"/>
  <c r="D390" i="4"/>
  <c r="C390" i="4"/>
  <c r="B390" i="4"/>
  <c r="O389" i="4"/>
  <c r="N389" i="4"/>
  <c r="M389" i="4"/>
  <c r="L389" i="4"/>
  <c r="K389" i="4"/>
  <c r="J389" i="4"/>
  <c r="I389" i="4"/>
  <c r="H389" i="4"/>
  <c r="G389" i="4"/>
  <c r="F389" i="4"/>
  <c r="E389" i="4"/>
  <c r="D389" i="4"/>
  <c r="C389" i="4"/>
  <c r="B389" i="4"/>
  <c r="O388" i="4"/>
  <c r="N388" i="4"/>
  <c r="M388" i="4"/>
  <c r="L388" i="4"/>
  <c r="K388" i="4"/>
  <c r="J388" i="4"/>
  <c r="I388" i="4"/>
  <c r="H388" i="4"/>
  <c r="G388" i="4"/>
  <c r="F388" i="4"/>
  <c r="E388" i="4"/>
  <c r="D388" i="4"/>
  <c r="C388" i="4"/>
  <c r="B388" i="4"/>
  <c r="O387" i="4"/>
  <c r="N387" i="4"/>
  <c r="M387" i="4"/>
  <c r="L387" i="4"/>
  <c r="K387" i="4"/>
  <c r="J387" i="4"/>
  <c r="I387" i="4"/>
  <c r="H387" i="4"/>
  <c r="G387" i="4"/>
  <c r="F387" i="4"/>
  <c r="E387" i="4"/>
  <c r="D387" i="4"/>
  <c r="C387" i="4"/>
  <c r="B387" i="4"/>
  <c r="O386" i="4"/>
  <c r="N386" i="4"/>
  <c r="M386" i="4"/>
  <c r="L386" i="4"/>
  <c r="K386" i="4"/>
  <c r="J386" i="4"/>
  <c r="I386" i="4"/>
  <c r="H386" i="4"/>
  <c r="G386" i="4"/>
  <c r="F386" i="4"/>
  <c r="E386" i="4"/>
  <c r="D386" i="4"/>
  <c r="C386" i="4"/>
  <c r="B386" i="4"/>
  <c r="O385" i="4"/>
  <c r="N385" i="4"/>
  <c r="M385" i="4"/>
  <c r="L385" i="4"/>
  <c r="K385" i="4"/>
  <c r="J385" i="4"/>
  <c r="I385" i="4"/>
  <c r="H385" i="4"/>
  <c r="G385" i="4"/>
  <c r="F385" i="4"/>
  <c r="E385" i="4"/>
  <c r="D385" i="4"/>
  <c r="C385" i="4"/>
  <c r="B385" i="4"/>
  <c r="O384" i="4"/>
  <c r="N384" i="4"/>
  <c r="M384" i="4"/>
  <c r="L384" i="4"/>
  <c r="K384" i="4"/>
  <c r="J384" i="4"/>
  <c r="I384" i="4"/>
  <c r="H384" i="4"/>
  <c r="G384" i="4"/>
  <c r="F384" i="4"/>
  <c r="E384" i="4"/>
  <c r="D384" i="4"/>
  <c r="C384" i="4"/>
  <c r="B384" i="4"/>
  <c r="O383" i="4"/>
  <c r="N383" i="4"/>
  <c r="M383" i="4"/>
  <c r="L383" i="4"/>
  <c r="K383" i="4"/>
  <c r="J383" i="4"/>
  <c r="I383" i="4"/>
  <c r="H383" i="4"/>
  <c r="G383" i="4"/>
  <c r="F383" i="4"/>
  <c r="E383" i="4"/>
  <c r="D383" i="4"/>
  <c r="C383" i="4"/>
  <c r="B383" i="4"/>
  <c r="O382" i="4"/>
  <c r="N382" i="4"/>
  <c r="M382" i="4"/>
  <c r="L382" i="4"/>
  <c r="K382" i="4"/>
  <c r="J382" i="4"/>
  <c r="I382" i="4"/>
  <c r="H382" i="4"/>
  <c r="G382" i="4"/>
  <c r="F382" i="4"/>
  <c r="E382" i="4"/>
  <c r="D382" i="4"/>
  <c r="C382" i="4"/>
  <c r="B382" i="4"/>
  <c r="O381" i="4"/>
  <c r="N381" i="4"/>
  <c r="M381" i="4"/>
  <c r="L381" i="4"/>
  <c r="K381" i="4"/>
  <c r="J381" i="4"/>
  <c r="I381" i="4"/>
  <c r="H381" i="4"/>
  <c r="G381" i="4"/>
  <c r="F381" i="4"/>
  <c r="E381" i="4"/>
  <c r="D381" i="4"/>
  <c r="C381" i="4"/>
  <c r="B381" i="4"/>
  <c r="O380" i="4"/>
  <c r="N380" i="4"/>
  <c r="M380" i="4"/>
  <c r="L380" i="4"/>
  <c r="K380" i="4"/>
  <c r="J380" i="4"/>
  <c r="I380" i="4"/>
  <c r="H380" i="4"/>
  <c r="G380" i="4"/>
  <c r="F380" i="4"/>
  <c r="E380" i="4"/>
  <c r="D380" i="4"/>
  <c r="C380" i="4"/>
  <c r="B380" i="4"/>
  <c r="O379" i="4"/>
  <c r="N379" i="4"/>
  <c r="M379" i="4"/>
  <c r="L379" i="4"/>
  <c r="K379" i="4"/>
  <c r="J379" i="4"/>
  <c r="I379" i="4"/>
  <c r="H379" i="4"/>
  <c r="G379" i="4"/>
  <c r="F379" i="4"/>
  <c r="E379" i="4"/>
  <c r="D379" i="4"/>
  <c r="C379" i="4"/>
  <c r="B379" i="4"/>
  <c r="O378" i="4"/>
  <c r="N378" i="4"/>
  <c r="M378" i="4"/>
  <c r="L378" i="4"/>
  <c r="K378" i="4"/>
  <c r="J378" i="4"/>
  <c r="I378" i="4"/>
  <c r="H378" i="4"/>
  <c r="G378" i="4"/>
  <c r="F378" i="4"/>
  <c r="E378" i="4"/>
  <c r="D378" i="4"/>
  <c r="C378" i="4"/>
  <c r="B378" i="4"/>
  <c r="O377" i="4"/>
  <c r="N377" i="4"/>
  <c r="M377" i="4"/>
  <c r="L377" i="4"/>
  <c r="K377" i="4"/>
  <c r="J377" i="4"/>
  <c r="I377" i="4"/>
  <c r="H377" i="4"/>
  <c r="G377" i="4"/>
  <c r="F377" i="4"/>
  <c r="E377" i="4"/>
  <c r="D377" i="4"/>
  <c r="C377" i="4"/>
  <c r="B377" i="4"/>
  <c r="O376" i="4"/>
  <c r="N376" i="4"/>
  <c r="M376" i="4"/>
  <c r="L376" i="4"/>
  <c r="K376" i="4"/>
  <c r="J376" i="4"/>
  <c r="I376" i="4"/>
  <c r="H376" i="4"/>
  <c r="G376" i="4"/>
  <c r="F376" i="4"/>
  <c r="E376" i="4"/>
  <c r="D376" i="4"/>
  <c r="C376" i="4"/>
  <c r="B376" i="4"/>
  <c r="O375" i="4"/>
  <c r="N375" i="4"/>
  <c r="M375" i="4"/>
  <c r="L375" i="4"/>
  <c r="K375" i="4"/>
  <c r="J375" i="4"/>
  <c r="I375" i="4"/>
  <c r="H375" i="4"/>
  <c r="G375" i="4"/>
  <c r="F375" i="4"/>
  <c r="E375" i="4"/>
  <c r="D375" i="4"/>
  <c r="C375" i="4"/>
  <c r="B375" i="4"/>
  <c r="O374" i="4"/>
  <c r="N374" i="4"/>
  <c r="M374" i="4"/>
  <c r="L374" i="4"/>
  <c r="K374" i="4"/>
  <c r="J374" i="4"/>
  <c r="I374" i="4"/>
  <c r="H374" i="4"/>
  <c r="G374" i="4"/>
  <c r="F374" i="4"/>
  <c r="E374" i="4"/>
  <c r="D374" i="4"/>
  <c r="C374" i="4"/>
  <c r="B374" i="4"/>
  <c r="O373" i="4"/>
  <c r="N373" i="4"/>
  <c r="M373" i="4"/>
  <c r="L373" i="4"/>
  <c r="K373" i="4"/>
  <c r="J373" i="4"/>
  <c r="I373" i="4"/>
  <c r="H373" i="4"/>
  <c r="G373" i="4"/>
  <c r="F373" i="4"/>
  <c r="E373" i="4"/>
  <c r="D373" i="4"/>
  <c r="C373" i="4"/>
  <c r="B373" i="4"/>
  <c r="O372" i="4"/>
  <c r="N372" i="4"/>
  <c r="M372" i="4"/>
  <c r="L372" i="4"/>
  <c r="K372" i="4"/>
  <c r="J372" i="4"/>
  <c r="I372" i="4"/>
  <c r="H372" i="4"/>
  <c r="G372" i="4"/>
  <c r="F372" i="4"/>
  <c r="E372" i="4"/>
  <c r="D372" i="4"/>
  <c r="C372" i="4"/>
  <c r="B372" i="4"/>
  <c r="O371" i="4"/>
  <c r="N371" i="4"/>
  <c r="M371" i="4"/>
  <c r="L371" i="4"/>
  <c r="K371" i="4"/>
  <c r="J371" i="4"/>
  <c r="I371" i="4"/>
  <c r="H371" i="4"/>
  <c r="G371" i="4"/>
  <c r="F371" i="4"/>
  <c r="E371" i="4"/>
  <c r="D371" i="4"/>
  <c r="C371" i="4"/>
  <c r="B371" i="4"/>
  <c r="O370" i="4"/>
  <c r="N370" i="4"/>
  <c r="M370" i="4"/>
  <c r="L370" i="4"/>
  <c r="K370" i="4"/>
  <c r="J370" i="4"/>
  <c r="I370" i="4"/>
  <c r="H370" i="4"/>
  <c r="G370" i="4"/>
  <c r="F370" i="4"/>
  <c r="E370" i="4"/>
  <c r="D370" i="4"/>
  <c r="C370" i="4"/>
  <c r="B370" i="4"/>
  <c r="O369" i="4"/>
  <c r="N369" i="4"/>
  <c r="M369" i="4"/>
  <c r="L369" i="4"/>
  <c r="K369" i="4"/>
  <c r="J369" i="4"/>
  <c r="I369" i="4"/>
  <c r="H369" i="4"/>
  <c r="G369" i="4"/>
  <c r="F369" i="4"/>
  <c r="E369" i="4"/>
  <c r="D369" i="4"/>
  <c r="C369" i="4"/>
  <c r="B369" i="4"/>
  <c r="O368" i="4"/>
  <c r="N368" i="4"/>
  <c r="M368" i="4"/>
  <c r="L368" i="4"/>
  <c r="K368" i="4"/>
  <c r="J368" i="4"/>
  <c r="I368" i="4"/>
  <c r="H368" i="4"/>
  <c r="G368" i="4"/>
  <c r="F368" i="4"/>
  <c r="E368" i="4"/>
  <c r="D368" i="4"/>
  <c r="C368" i="4"/>
  <c r="B368" i="4"/>
  <c r="O367" i="4"/>
  <c r="N367" i="4"/>
  <c r="M367" i="4"/>
  <c r="L367" i="4"/>
  <c r="K367" i="4"/>
  <c r="J367" i="4"/>
  <c r="I367" i="4"/>
  <c r="H367" i="4"/>
  <c r="G367" i="4"/>
  <c r="F367" i="4"/>
  <c r="E367" i="4"/>
  <c r="D367" i="4"/>
  <c r="C367" i="4"/>
  <c r="B367" i="4"/>
  <c r="O366" i="4"/>
  <c r="N366" i="4"/>
  <c r="M366" i="4"/>
  <c r="L366" i="4"/>
  <c r="K366" i="4"/>
  <c r="J366" i="4"/>
  <c r="I366" i="4"/>
  <c r="H366" i="4"/>
  <c r="G366" i="4"/>
  <c r="F366" i="4"/>
  <c r="E366" i="4"/>
  <c r="D366" i="4"/>
  <c r="C366" i="4"/>
  <c r="B366" i="4"/>
  <c r="O365" i="4"/>
  <c r="N365" i="4"/>
  <c r="M365" i="4"/>
  <c r="L365" i="4"/>
  <c r="K365" i="4"/>
  <c r="J365" i="4"/>
  <c r="I365" i="4"/>
  <c r="H365" i="4"/>
  <c r="G365" i="4"/>
  <c r="F365" i="4"/>
  <c r="E365" i="4"/>
  <c r="D365" i="4"/>
  <c r="C365" i="4"/>
  <c r="B365" i="4"/>
  <c r="O364" i="4"/>
  <c r="N364" i="4"/>
  <c r="M364" i="4"/>
  <c r="L364" i="4"/>
  <c r="K364" i="4"/>
  <c r="J364" i="4"/>
  <c r="I364" i="4"/>
  <c r="H364" i="4"/>
  <c r="G364" i="4"/>
  <c r="F364" i="4"/>
  <c r="E364" i="4"/>
  <c r="D364" i="4"/>
  <c r="C364" i="4"/>
  <c r="B364" i="4"/>
  <c r="O363" i="4"/>
  <c r="N363" i="4"/>
  <c r="M363" i="4"/>
  <c r="L363" i="4"/>
  <c r="K363" i="4"/>
  <c r="J363" i="4"/>
  <c r="I363" i="4"/>
  <c r="H363" i="4"/>
  <c r="G363" i="4"/>
  <c r="F363" i="4"/>
  <c r="E363" i="4"/>
  <c r="D363" i="4"/>
  <c r="C363" i="4"/>
  <c r="B363" i="4"/>
  <c r="O362" i="4"/>
  <c r="N362" i="4"/>
  <c r="M362" i="4"/>
  <c r="L362" i="4"/>
  <c r="K362" i="4"/>
  <c r="J362" i="4"/>
  <c r="I362" i="4"/>
  <c r="H362" i="4"/>
  <c r="G362" i="4"/>
  <c r="F362" i="4"/>
  <c r="E362" i="4"/>
  <c r="D362" i="4"/>
  <c r="C362" i="4"/>
  <c r="B362" i="4"/>
  <c r="O361" i="4"/>
  <c r="N361" i="4"/>
  <c r="M361" i="4"/>
  <c r="L361" i="4"/>
  <c r="K361" i="4"/>
  <c r="J361" i="4"/>
  <c r="I361" i="4"/>
  <c r="H361" i="4"/>
  <c r="G361" i="4"/>
  <c r="F361" i="4"/>
  <c r="E361" i="4"/>
  <c r="D361" i="4"/>
  <c r="C361" i="4"/>
  <c r="B361" i="4"/>
  <c r="O360" i="4"/>
  <c r="N360" i="4"/>
  <c r="M360" i="4"/>
  <c r="L360" i="4"/>
  <c r="K360" i="4"/>
  <c r="J360" i="4"/>
  <c r="I360" i="4"/>
  <c r="H360" i="4"/>
  <c r="G360" i="4"/>
  <c r="F360" i="4"/>
  <c r="E360" i="4"/>
  <c r="D360" i="4"/>
  <c r="C360" i="4"/>
  <c r="B360" i="4"/>
  <c r="O359" i="4"/>
  <c r="N359" i="4"/>
  <c r="M359" i="4"/>
  <c r="L359" i="4"/>
  <c r="K359" i="4"/>
  <c r="J359" i="4"/>
  <c r="I359" i="4"/>
  <c r="H359" i="4"/>
  <c r="G359" i="4"/>
  <c r="F359" i="4"/>
  <c r="E359" i="4"/>
  <c r="D359" i="4"/>
  <c r="C359" i="4"/>
  <c r="B359" i="4"/>
  <c r="O358" i="4"/>
  <c r="N358" i="4"/>
  <c r="M358" i="4"/>
  <c r="L358" i="4"/>
  <c r="K358" i="4"/>
  <c r="J358" i="4"/>
  <c r="I358" i="4"/>
  <c r="H358" i="4"/>
  <c r="G358" i="4"/>
  <c r="F358" i="4"/>
  <c r="E358" i="4"/>
  <c r="D358" i="4"/>
  <c r="C358" i="4"/>
  <c r="B358" i="4"/>
  <c r="O357" i="4"/>
  <c r="N357" i="4"/>
  <c r="M357" i="4"/>
  <c r="L357" i="4"/>
  <c r="K357" i="4"/>
  <c r="J357" i="4"/>
  <c r="I357" i="4"/>
  <c r="H357" i="4"/>
  <c r="G357" i="4"/>
  <c r="F357" i="4"/>
  <c r="E357" i="4"/>
  <c r="D357" i="4"/>
  <c r="C357" i="4"/>
  <c r="B357" i="4"/>
  <c r="O356" i="4"/>
  <c r="N356" i="4"/>
  <c r="M356" i="4"/>
  <c r="L356" i="4"/>
  <c r="K356" i="4"/>
  <c r="J356" i="4"/>
  <c r="I356" i="4"/>
  <c r="H356" i="4"/>
  <c r="G356" i="4"/>
  <c r="F356" i="4"/>
  <c r="E356" i="4"/>
  <c r="D356" i="4"/>
  <c r="C356" i="4"/>
  <c r="B356" i="4"/>
  <c r="O355" i="4"/>
  <c r="N355" i="4"/>
  <c r="M355" i="4"/>
  <c r="L355" i="4"/>
  <c r="K355" i="4"/>
  <c r="J355" i="4"/>
  <c r="I355" i="4"/>
  <c r="H355" i="4"/>
  <c r="G355" i="4"/>
  <c r="F355" i="4"/>
  <c r="E355" i="4"/>
  <c r="D355" i="4"/>
  <c r="C355" i="4"/>
  <c r="B355" i="4"/>
  <c r="O354" i="4"/>
  <c r="N354" i="4"/>
  <c r="M354" i="4"/>
  <c r="L354" i="4"/>
  <c r="K354" i="4"/>
  <c r="J354" i="4"/>
  <c r="I354" i="4"/>
  <c r="H354" i="4"/>
  <c r="G354" i="4"/>
  <c r="F354" i="4"/>
  <c r="E354" i="4"/>
  <c r="D354" i="4"/>
  <c r="C354" i="4"/>
  <c r="B354" i="4"/>
  <c r="O353" i="4"/>
  <c r="N353" i="4"/>
  <c r="M353" i="4"/>
  <c r="L353" i="4"/>
  <c r="K353" i="4"/>
  <c r="J353" i="4"/>
  <c r="I353" i="4"/>
  <c r="H353" i="4"/>
  <c r="G353" i="4"/>
  <c r="F353" i="4"/>
  <c r="E353" i="4"/>
  <c r="D353" i="4"/>
  <c r="C353" i="4"/>
  <c r="B353" i="4"/>
  <c r="O352" i="4"/>
  <c r="N352" i="4"/>
  <c r="M352" i="4"/>
  <c r="L352" i="4"/>
  <c r="K352" i="4"/>
  <c r="J352" i="4"/>
  <c r="I352" i="4"/>
  <c r="H352" i="4"/>
  <c r="G352" i="4"/>
  <c r="F352" i="4"/>
  <c r="E352" i="4"/>
  <c r="D352" i="4"/>
  <c r="C352" i="4"/>
  <c r="B352" i="4"/>
  <c r="O351" i="4"/>
  <c r="N351" i="4"/>
  <c r="M351" i="4"/>
  <c r="L351" i="4"/>
  <c r="K351" i="4"/>
  <c r="J351" i="4"/>
  <c r="I351" i="4"/>
  <c r="H351" i="4"/>
  <c r="G351" i="4"/>
  <c r="F351" i="4"/>
  <c r="E351" i="4"/>
  <c r="D351" i="4"/>
  <c r="C351" i="4"/>
  <c r="B351" i="4"/>
  <c r="O350" i="4"/>
  <c r="N350" i="4"/>
  <c r="M350" i="4"/>
  <c r="L350" i="4"/>
  <c r="K350" i="4"/>
  <c r="J350" i="4"/>
  <c r="I350" i="4"/>
  <c r="H350" i="4"/>
  <c r="G350" i="4"/>
  <c r="F350" i="4"/>
  <c r="E350" i="4"/>
  <c r="D350" i="4"/>
  <c r="C350" i="4"/>
  <c r="B350" i="4"/>
  <c r="O349" i="4"/>
  <c r="N349" i="4"/>
  <c r="M349" i="4"/>
  <c r="L349" i="4"/>
  <c r="K349" i="4"/>
  <c r="J349" i="4"/>
  <c r="I349" i="4"/>
  <c r="H349" i="4"/>
  <c r="G349" i="4"/>
  <c r="F349" i="4"/>
  <c r="E349" i="4"/>
  <c r="D349" i="4"/>
  <c r="C349" i="4"/>
  <c r="B349" i="4"/>
  <c r="O348" i="4"/>
  <c r="N348" i="4"/>
  <c r="M348" i="4"/>
  <c r="L348" i="4"/>
  <c r="K348" i="4"/>
  <c r="J348" i="4"/>
  <c r="I348" i="4"/>
  <c r="H348" i="4"/>
  <c r="G348" i="4"/>
  <c r="F348" i="4"/>
  <c r="E348" i="4"/>
  <c r="D348" i="4"/>
  <c r="C348" i="4"/>
  <c r="B348" i="4"/>
  <c r="O347" i="4"/>
  <c r="N347" i="4"/>
  <c r="M347" i="4"/>
  <c r="L347" i="4"/>
  <c r="K347" i="4"/>
  <c r="J347" i="4"/>
  <c r="I347" i="4"/>
  <c r="H347" i="4"/>
  <c r="G347" i="4"/>
  <c r="F347" i="4"/>
  <c r="E347" i="4"/>
  <c r="D347" i="4"/>
  <c r="C347" i="4"/>
  <c r="B347" i="4"/>
  <c r="O346" i="4"/>
  <c r="N346" i="4"/>
  <c r="M346" i="4"/>
  <c r="L346" i="4"/>
  <c r="K346" i="4"/>
  <c r="J346" i="4"/>
  <c r="I346" i="4"/>
  <c r="H346" i="4"/>
  <c r="G346" i="4"/>
  <c r="F346" i="4"/>
  <c r="E346" i="4"/>
  <c r="D346" i="4"/>
  <c r="C346" i="4"/>
  <c r="B346" i="4"/>
  <c r="O345" i="4"/>
  <c r="N345" i="4"/>
  <c r="M345" i="4"/>
  <c r="L345" i="4"/>
  <c r="K345" i="4"/>
  <c r="J345" i="4"/>
  <c r="I345" i="4"/>
  <c r="H345" i="4"/>
  <c r="G345" i="4"/>
  <c r="F345" i="4"/>
  <c r="E345" i="4"/>
  <c r="D345" i="4"/>
  <c r="C345" i="4"/>
  <c r="B345" i="4"/>
  <c r="O344" i="4"/>
  <c r="N344" i="4"/>
  <c r="M344" i="4"/>
  <c r="L344" i="4"/>
  <c r="K344" i="4"/>
  <c r="J344" i="4"/>
  <c r="I344" i="4"/>
  <c r="H344" i="4"/>
  <c r="G344" i="4"/>
  <c r="F344" i="4"/>
  <c r="E344" i="4"/>
  <c r="D344" i="4"/>
  <c r="C344" i="4"/>
  <c r="B344" i="4"/>
  <c r="O343" i="4"/>
  <c r="N343" i="4"/>
  <c r="M343" i="4"/>
  <c r="L343" i="4"/>
  <c r="K343" i="4"/>
  <c r="J343" i="4"/>
  <c r="I343" i="4"/>
  <c r="H343" i="4"/>
  <c r="G343" i="4"/>
  <c r="F343" i="4"/>
  <c r="E343" i="4"/>
  <c r="D343" i="4"/>
  <c r="C343" i="4"/>
  <c r="B343" i="4"/>
  <c r="O342" i="4"/>
  <c r="N342" i="4"/>
  <c r="M342" i="4"/>
  <c r="L342" i="4"/>
  <c r="K342" i="4"/>
  <c r="J342" i="4"/>
  <c r="I342" i="4"/>
  <c r="H342" i="4"/>
  <c r="G342" i="4"/>
  <c r="F342" i="4"/>
  <c r="E342" i="4"/>
  <c r="D342" i="4"/>
  <c r="C342" i="4"/>
  <c r="B342" i="4"/>
  <c r="O341" i="4"/>
  <c r="N341" i="4"/>
  <c r="M341" i="4"/>
  <c r="L341" i="4"/>
  <c r="K341" i="4"/>
  <c r="J341" i="4"/>
  <c r="I341" i="4"/>
  <c r="H341" i="4"/>
  <c r="G341" i="4"/>
  <c r="F341" i="4"/>
  <c r="E341" i="4"/>
  <c r="D341" i="4"/>
  <c r="C341" i="4"/>
  <c r="B341" i="4"/>
  <c r="O340" i="4"/>
  <c r="N340" i="4"/>
  <c r="M340" i="4"/>
  <c r="L340" i="4"/>
  <c r="K340" i="4"/>
  <c r="J340" i="4"/>
  <c r="I340" i="4"/>
  <c r="H340" i="4"/>
  <c r="G340" i="4"/>
  <c r="F340" i="4"/>
  <c r="E340" i="4"/>
  <c r="D340" i="4"/>
  <c r="C340" i="4"/>
  <c r="B340" i="4"/>
  <c r="O339" i="4"/>
  <c r="N339" i="4"/>
  <c r="M339" i="4"/>
  <c r="L339" i="4"/>
  <c r="K339" i="4"/>
  <c r="J339" i="4"/>
  <c r="I339" i="4"/>
  <c r="H339" i="4"/>
  <c r="G339" i="4"/>
  <c r="F339" i="4"/>
  <c r="E339" i="4"/>
  <c r="D339" i="4"/>
  <c r="C339" i="4"/>
  <c r="B339" i="4"/>
  <c r="O338" i="4"/>
  <c r="N338" i="4"/>
  <c r="M338" i="4"/>
  <c r="L338" i="4"/>
  <c r="K338" i="4"/>
  <c r="J338" i="4"/>
  <c r="I338" i="4"/>
  <c r="H338" i="4"/>
  <c r="G338" i="4"/>
  <c r="F338" i="4"/>
  <c r="E338" i="4"/>
  <c r="D338" i="4"/>
  <c r="C338" i="4"/>
  <c r="B338" i="4"/>
  <c r="O337" i="4"/>
  <c r="N337" i="4"/>
  <c r="M337" i="4"/>
  <c r="L337" i="4"/>
  <c r="K337" i="4"/>
  <c r="J337" i="4"/>
  <c r="I337" i="4"/>
  <c r="H337" i="4"/>
  <c r="G337" i="4"/>
  <c r="F337" i="4"/>
  <c r="E337" i="4"/>
  <c r="D337" i="4"/>
  <c r="C337" i="4"/>
  <c r="B337" i="4"/>
  <c r="O336" i="4"/>
  <c r="N336" i="4"/>
  <c r="M336" i="4"/>
  <c r="L336" i="4"/>
  <c r="K336" i="4"/>
  <c r="J336" i="4"/>
  <c r="I336" i="4"/>
  <c r="H336" i="4"/>
  <c r="G336" i="4"/>
  <c r="F336" i="4"/>
  <c r="E336" i="4"/>
  <c r="D336" i="4"/>
  <c r="C336" i="4"/>
  <c r="B336" i="4"/>
  <c r="O335" i="4"/>
  <c r="N335" i="4"/>
  <c r="M335" i="4"/>
  <c r="L335" i="4"/>
  <c r="K335" i="4"/>
  <c r="J335" i="4"/>
  <c r="I335" i="4"/>
  <c r="H335" i="4"/>
  <c r="G335" i="4"/>
  <c r="F335" i="4"/>
  <c r="E335" i="4"/>
  <c r="D335" i="4"/>
  <c r="C335" i="4"/>
  <c r="B335" i="4"/>
  <c r="O334" i="4"/>
  <c r="N334" i="4"/>
  <c r="M334" i="4"/>
  <c r="L334" i="4"/>
  <c r="K334" i="4"/>
  <c r="J334" i="4"/>
  <c r="I334" i="4"/>
  <c r="H334" i="4"/>
  <c r="G334" i="4"/>
  <c r="F334" i="4"/>
  <c r="E334" i="4"/>
  <c r="D334" i="4"/>
  <c r="C334" i="4"/>
  <c r="B334" i="4"/>
  <c r="O333" i="4"/>
  <c r="N333" i="4"/>
  <c r="M333" i="4"/>
  <c r="L333" i="4"/>
  <c r="K333" i="4"/>
  <c r="J333" i="4"/>
  <c r="I333" i="4"/>
  <c r="H333" i="4"/>
  <c r="G333" i="4"/>
  <c r="F333" i="4"/>
  <c r="E333" i="4"/>
  <c r="D333" i="4"/>
  <c r="C333" i="4"/>
  <c r="B333" i="4"/>
  <c r="O332" i="4"/>
  <c r="N332" i="4"/>
  <c r="M332" i="4"/>
  <c r="L332" i="4"/>
  <c r="K332" i="4"/>
  <c r="J332" i="4"/>
  <c r="I332" i="4"/>
  <c r="H332" i="4"/>
  <c r="G332" i="4"/>
  <c r="F332" i="4"/>
  <c r="E332" i="4"/>
  <c r="D332" i="4"/>
  <c r="C332" i="4"/>
  <c r="B332" i="4"/>
  <c r="O331" i="4"/>
  <c r="N331" i="4"/>
  <c r="M331" i="4"/>
  <c r="L331" i="4"/>
  <c r="K331" i="4"/>
  <c r="J331" i="4"/>
  <c r="I331" i="4"/>
  <c r="H331" i="4"/>
  <c r="G331" i="4"/>
  <c r="F331" i="4"/>
  <c r="E331" i="4"/>
  <c r="D331" i="4"/>
  <c r="C331" i="4"/>
  <c r="B331" i="4"/>
  <c r="O330" i="4"/>
  <c r="N330" i="4"/>
  <c r="M330" i="4"/>
  <c r="L330" i="4"/>
  <c r="K330" i="4"/>
  <c r="J330" i="4"/>
  <c r="I330" i="4"/>
  <c r="H330" i="4"/>
  <c r="G330" i="4"/>
  <c r="F330" i="4"/>
  <c r="E330" i="4"/>
  <c r="D330" i="4"/>
  <c r="C330" i="4"/>
  <c r="B330" i="4"/>
  <c r="O329" i="4"/>
  <c r="N329" i="4"/>
  <c r="M329" i="4"/>
  <c r="L329" i="4"/>
  <c r="K329" i="4"/>
  <c r="J329" i="4"/>
  <c r="I329" i="4"/>
  <c r="H329" i="4"/>
  <c r="G329" i="4"/>
  <c r="F329" i="4"/>
  <c r="E329" i="4"/>
  <c r="D329" i="4"/>
  <c r="C329" i="4"/>
  <c r="B329" i="4"/>
  <c r="O328" i="4"/>
  <c r="N328" i="4"/>
  <c r="M328" i="4"/>
  <c r="L328" i="4"/>
  <c r="K328" i="4"/>
  <c r="J328" i="4"/>
  <c r="I328" i="4"/>
  <c r="H328" i="4"/>
  <c r="G328" i="4"/>
  <c r="F328" i="4"/>
  <c r="E328" i="4"/>
  <c r="D328" i="4"/>
  <c r="C328" i="4"/>
  <c r="B328" i="4"/>
  <c r="O327" i="4"/>
  <c r="N327" i="4"/>
  <c r="M327" i="4"/>
  <c r="L327" i="4"/>
  <c r="K327" i="4"/>
  <c r="J327" i="4"/>
  <c r="I327" i="4"/>
  <c r="H327" i="4"/>
  <c r="G327" i="4"/>
  <c r="F327" i="4"/>
  <c r="E327" i="4"/>
  <c r="D327" i="4"/>
  <c r="C327" i="4"/>
  <c r="B327" i="4"/>
  <c r="O326" i="4"/>
  <c r="N326" i="4"/>
  <c r="M326" i="4"/>
  <c r="L326" i="4"/>
  <c r="K326" i="4"/>
  <c r="J326" i="4"/>
  <c r="I326" i="4"/>
  <c r="H326" i="4"/>
  <c r="G326" i="4"/>
  <c r="F326" i="4"/>
  <c r="E326" i="4"/>
  <c r="D326" i="4"/>
  <c r="C326" i="4"/>
  <c r="B326" i="4"/>
  <c r="O325" i="4"/>
  <c r="N325" i="4"/>
  <c r="M325" i="4"/>
  <c r="L325" i="4"/>
  <c r="K325" i="4"/>
  <c r="J325" i="4"/>
  <c r="I325" i="4"/>
  <c r="H325" i="4"/>
  <c r="G325" i="4"/>
  <c r="F325" i="4"/>
  <c r="E325" i="4"/>
  <c r="D325" i="4"/>
  <c r="C325" i="4"/>
  <c r="B325" i="4"/>
  <c r="O324" i="4"/>
  <c r="N324" i="4"/>
  <c r="M324" i="4"/>
  <c r="L324" i="4"/>
  <c r="K324" i="4"/>
  <c r="J324" i="4"/>
  <c r="I324" i="4"/>
  <c r="H324" i="4"/>
  <c r="G324" i="4"/>
  <c r="F324" i="4"/>
  <c r="E324" i="4"/>
  <c r="D324" i="4"/>
  <c r="C324" i="4"/>
  <c r="B324" i="4"/>
  <c r="O323" i="4"/>
  <c r="N323" i="4"/>
  <c r="M323" i="4"/>
  <c r="L323" i="4"/>
  <c r="K323" i="4"/>
  <c r="J323" i="4"/>
  <c r="I323" i="4"/>
  <c r="H323" i="4"/>
  <c r="G323" i="4"/>
  <c r="F323" i="4"/>
  <c r="E323" i="4"/>
  <c r="D323" i="4"/>
  <c r="C323" i="4"/>
  <c r="B323" i="4"/>
  <c r="O322" i="4"/>
  <c r="N322" i="4"/>
  <c r="M322" i="4"/>
  <c r="L322" i="4"/>
  <c r="K322" i="4"/>
  <c r="J322" i="4"/>
  <c r="I322" i="4"/>
  <c r="H322" i="4"/>
  <c r="G322" i="4"/>
  <c r="F322" i="4"/>
  <c r="E322" i="4"/>
  <c r="D322" i="4"/>
  <c r="C322" i="4"/>
  <c r="B322" i="4"/>
  <c r="O321" i="4"/>
  <c r="N321" i="4"/>
  <c r="M321" i="4"/>
  <c r="L321" i="4"/>
  <c r="K321" i="4"/>
  <c r="J321" i="4"/>
  <c r="I321" i="4"/>
  <c r="H321" i="4"/>
  <c r="G321" i="4"/>
  <c r="F321" i="4"/>
  <c r="E321" i="4"/>
  <c r="D321" i="4"/>
  <c r="C321" i="4"/>
  <c r="B321" i="4"/>
  <c r="O320" i="4"/>
  <c r="N320" i="4"/>
  <c r="M320" i="4"/>
  <c r="L320" i="4"/>
  <c r="K320" i="4"/>
  <c r="J320" i="4"/>
  <c r="I320" i="4"/>
  <c r="H320" i="4"/>
  <c r="G320" i="4"/>
  <c r="F320" i="4"/>
  <c r="E320" i="4"/>
  <c r="D320" i="4"/>
  <c r="C320" i="4"/>
  <c r="B320" i="4"/>
  <c r="O319" i="4"/>
  <c r="N319" i="4"/>
  <c r="M319" i="4"/>
  <c r="L319" i="4"/>
  <c r="K319" i="4"/>
  <c r="J319" i="4"/>
  <c r="I319" i="4"/>
  <c r="H319" i="4"/>
  <c r="G319" i="4"/>
  <c r="F319" i="4"/>
  <c r="E319" i="4"/>
  <c r="D319" i="4"/>
  <c r="C319" i="4"/>
  <c r="B319" i="4"/>
  <c r="O318" i="4"/>
  <c r="N318" i="4"/>
  <c r="M318" i="4"/>
  <c r="L318" i="4"/>
  <c r="K318" i="4"/>
  <c r="J318" i="4"/>
  <c r="I318" i="4"/>
  <c r="H318" i="4"/>
  <c r="G318" i="4"/>
  <c r="F318" i="4"/>
  <c r="E318" i="4"/>
  <c r="D318" i="4"/>
  <c r="C318" i="4"/>
  <c r="B318" i="4"/>
  <c r="O317" i="4"/>
  <c r="N317" i="4"/>
  <c r="M317" i="4"/>
  <c r="L317" i="4"/>
  <c r="K317" i="4"/>
  <c r="J317" i="4"/>
  <c r="I317" i="4"/>
  <c r="H317" i="4"/>
  <c r="G317" i="4"/>
  <c r="F317" i="4"/>
  <c r="E317" i="4"/>
  <c r="D317" i="4"/>
  <c r="C317" i="4"/>
  <c r="B317" i="4"/>
  <c r="O316" i="4"/>
  <c r="N316" i="4"/>
  <c r="M316" i="4"/>
  <c r="L316" i="4"/>
  <c r="K316" i="4"/>
  <c r="J316" i="4"/>
  <c r="I316" i="4"/>
  <c r="H316" i="4"/>
  <c r="G316" i="4"/>
  <c r="F316" i="4"/>
  <c r="E316" i="4"/>
  <c r="D316" i="4"/>
  <c r="C316" i="4"/>
  <c r="B316" i="4"/>
  <c r="O315" i="4"/>
  <c r="N315" i="4"/>
  <c r="M315" i="4"/>
  <c r="L315" i="4"/>
  <c r="K315" i="4"/>
  <c r="J315" i="4"/>
  <c r="I315" i="4"/>
  <c r="H315" i="4"/>
  <c r="G315" i="4"/>
  <c r="F315" i="4"/>
  <c r="E315" i="4"/>
  <c r="D315" i="4"/>
  <c r="C315" i="4"/>
  <c r="B315" i="4"/>
  <c r="O314" i="4"/>
  <c r="N314" i="4"/>
  <c r="M314" i="4"/>
  <c r="L314" i="4"/>
  <c r="K314" i="4"/>
  <c r="J314" i="4"/>
  <c r="I314" i="4"/>
  <c r="H314" i="4"/>
  <c r="G314" i="4"/>
  <c r="F314" i="4"/>
  <c r="E314" i="4"/>
  <c r="D314" i="4"/>
  <c r="C314" i="4"/>
  <c r="B314" i="4"/>
  <c r="O313" i="4"/>
  <c r="N313" i="4"/>
  <c r="M313" i="4"/>
  <c r="L313" i="4"/>
  <c r="K313" i="4"/>
  <c r="J313" i="4"/>
  <c r="I313" i="4"/>
  <c r="H313" i="4"/>
  <c r="G313" i="4"/>
  <c r="F313" i="4"/>
  <c r="E313" i="4"/>
  <c r="D313" i="4"/>
  <c r="C313" i="4"/>
  <c r="B313" i="4"/>
  <c r="O312" i="4"/>
  <c r="N312" i="4"/>
  <c r="M312" i="4"/>
  <c r="L312" i="4"/>
  <c r="K312" i="4"/>
  <c r="J312" i="4"/>
  <c r="I312" i="4"/>
  <c r="H312" i="4"/>
  <c r="G312" i="4"/>
  <c r="F312" i="4"/>
  <c r="E312" i="4"/>
  <c r="D312" i="4"/>
  <c r="C312" i="4"/>
  <c r="B312" i="4"/>
  <c r="O311" i="4"/>
  <c r="N311" i="4"/>
  <c r="M311" i="4"/>
  <c r="L311" i="4"/>
  <c r="K311" i="4"/>
  <c r="J311" i="4"/>
  <c r="I311" i="4"/>
  <c r="H311" i="4"/>
  <c r="G311" i="4"/>
  <c r="F311" i="4"/>
  <c r="E311" i="4"/>
  <c r="D311" i="4"/>
  <c r="C311" i="4"/>
  <c r="B311" i="4"/>
  <c r="O310" i="4"/>
  <c r="N310" i="4"/>
  <c r="M310" i="4"/>
  <c r="L310" i="4"/>
  <c r="K310" i="4"/>
  <c r="J310" i="4"/>
  <c r="I310" i="4"/>
  <c r="H310" i="4"/>
  <c r="G310" i="4"/>
  <c r="F310" i="4"/>
  <c r="E310" i="4"/>
  <c r="D310" i="4"/>
  <c r="C310" i="4"/>
  <c r="B310" i="4"/>
  <c r="O309" i="4"/>
  <c r="N309" i="4"/>
  <c r="M309" i="4"/>
  <c r="L309" i="4"/>
  <c r="K309" i="4"/>
  <c r="J309" i="4"/>
  <c r="I309" i="4"/>
  <c r="H309" i="4"/>
  <c r="G309" i="4"/>
  <c r="F309" i="4"/>
  <c r="E309" i="4"/>
  <c r="D309" i="4"/>
  <c r="C309" i="4"/>
  <c r="B309" i="4"/>
  <c r="O308" i="4"/>
  <c r="N308" i="4"/>
  <c r="M308" i="4"/>
  <c r="L308" i="4"/>
  <c r="K308" i="4"/>
  <c r="J308" i="4"/>
  <c r="I308" i="4"/>
  <c r="H308" i="4"/>
  <c r="G308" i="4"/>
  <c r="F308" i="4"/>
  <c r="E308" i="4"/>
  <c r="D308" i="4"/>
  <c r="C308" i="4"/>
  <c r="B308" i="4"/>
  <c r="O307" i="4"/>
  <c r="N307" i="4"/>
  <c r="M307" i="4"/>
  <c r="L307" i="4"/>
  <c r="K307" i="4"/>
  <c r="J307" i="4"/>
  <c r="I307" i="4"/>
  <c r="H307" i="4"/>
  <c r="G307" i="4"/>
  <c r="F307" i="4"/>
  <c r="E307" i="4"/>
  <c r="D307" i="4"/>
  <c r="C307" i="4"/>
  <c r="B307" i="4"/>
  <c r="O306" i="4"/>
  <c r="N306" i="4"/>
  <c r="M306" i="4"/>
  <c r="L306" i="4"/>
  <c r="K306" i="4"/>
  <c r="J306" i="4"/>
  <c r="I306" i="4"/>
  <c r="H306" i="4"/>
  <c r="G306" i="4"/>
  <c r="F306" i="4"/>
  <c r="E306" i="4"/>
  <c r="D306" i="4"/>
  <c r="C306" i="4"/>
  <c r="B306" i="4"/>
  <c r="O305" i="4"/>
  <c r="N305" i="4"/>
  <c r="M305" i="4"/>
  <c r="L305" i="4"/>
  <c r="K305" i="4"/>
  <c r="J305" i="4"/>
  <c r="I305" i="4"/>
  <c r="H305" i="4"/>
  <c r="G305" i="4"/>
  <c r="F305" i="4"/>
  <c r="E305" i="4"/>
  <c r="D305" i="4"/>
  <c r="C305" i="4"/>
  <c r="B305" i="4"/>
  <c r="O304" i="4"/>
  <c r="N304" i="4"/>
  <c r="M304" i="4"/>
  <c r="L304" i="4"/>
  <c r="K304" i="4"/>
  <c r="J304" i="4"/>
  <c r="I304" i="4"/>
  <c r="H304" i="4"/>
  <c r="G304" i="4"/>
  <c r="F304" i="4"/>
  <c r="E304" i="4"/>
  <c r="D304" i="4"/>
  <c r="C304" i="4"/>
  <c r="B304" i="4"/>
  <c r="O303" i="4"/>
  <c r="N303" i="4"/>
  <c r="M303" i="4"/>
  <c r="L303" i="4"/>
  <c r="K303" i="4"/>
  <c r="J303" i="4"/>
  <c r="I303" i="4"/>
  <c r="H303" i="4"/>
  <c r="G303" i="4"/>
  <c r="F303" i="4"/>
  <c r="E303" i="4"/>
  <c r="D303" i="4"/>
  <c r="C303" i="4"/>
  <c r="B303" i="4"/>
  <c r="O302" i="4"/>
  <c r="N302" i="4"/>
  <c r="M302" i="4"/>
  <c r="L302" i="4"/>
  <c r="K302" i="4"/>
  <c r="J302" i="4"/>
  <c r="I302" i="4"/>
  <c r="H302" i="4"/>
  <c r="G302" i="4"/>
  <c r="F302" i="4"/>
  <c r="E302" i="4"/>
  <c r="D302" i="4"/>
  <c r="C302" i="4"/>
  <c r="B302" i="4"/>
  <c r="O301" i="4"/>
  <c r="N301" i="4"/>
  <c r="M301" i="4"/>
  <c r="L301" i="4"/>
  <c r="K301" i="4"/>
  <c r="J301" i="4"/>
  <c r="I301" i="4"/>
  <c r="H301" i="4"/>
  <c r="G301" i="4"/>
  <c r="F301" i="4"/>
  <c r="E301" i="4"/>
  <c r="D301" i="4"/>
  <c r="C301" i="4"/>
  <c r="B301" i="4"/>
  <c r="O300" i="4"/>
  <c r="N300" i="4"/>
  <c r="M300" i="4"/>
  <c r="L300" i="4"/>
  <c r="K300" i="4"/>
  <c r="J300" i="4"/>
  <c r="I300" i="4"/>
  <c r="H300" i="4"/>
  <c r="G300" i="4"/>
  <c r="F300" i="4"/>
  <c r="E300" i="4"/>
  <c r="D300" i="4"/>
  <c r="C300" i="4"/>
  <c r="B300" i="4"/>
  <c r="O299" i="4"/>
  <c r="N299" i="4"/>
  <c r="M299" i="4"/>
  <c r="L299" i="4"/>
  <c r="K299" i="4"/>
  <c r="J299" i="4"/>
  <c r="I299" i="4"/>
  <c r="H299" i="4"/>
  <c r="G299" i="4"/>
  <c r="F299" i="4"/>
  <c r="E299" i="4"/>
  <c r="D299" i="4"/>
  <c r="C299" i="4"/>
  <c r="B299" i="4"/>
  <c r="O298" i="4"/>
  <c r="N298" i="4"/>
  <c r="M298" i="4"/>
  <c r="L298" i="4"/>
  <c r="K298" i="4"/>
  <c r="J298" i="4"/>
  <c r="I298" i="4"/>
  <c r="H298" i="4"/>
  <c r="G298" i="4"/>
  <c r="F298" i="4"/>
  <c r="E298" i="4"/>
  <c r="D298" i="4"/>
  <c r="C298" i="4"/>
  <c r="B298" i="4"/>
  <c r="O297" i="4"/>
  <c r="N297" i="4"/>
  <c r="M297" i="4"/>
  <c r="L297" i="4"/>
  <c r="K297" i="4"/>
  <c r="J297" i="4"/>
  <c r="I297" i="4"/>
  <c r="H297" i="4"/>
  <c r="G297" i="4"/>
  <c r="F297" i="4"/>
  <c r="E297" i="4"/>
  <c r="D297" i="4"/>
  <c r="C297" i="4"/>
  <c r="B297" i="4"/>
  <c r="O296" i="4"/>
  <c r="N296" i="4"/>
  <c r="M296" i="4"/>
  <c r="L296" i="4"/>
  <c r="K296" i="4"/>
  <c r="J296" i="4"/>
  <c r="I296" i="4"/>
  <c r="H296" i="4"/>
  <c r="G296" i="4"/>
  <c r="F296" i="4"/>
  <c r="E296" i="4"/>
  <c r="D296" i="4"/>
  <c r="C296" i="4"/>
  <c r="B296" i="4"/>
  <c r="O295" i="4"/>
  <c r="N295" i="4"/>
  <c r="M295" i="4"/>
  <c r="L295" i="4"/>
  <c r="K295" i="4"/>
  <c r="J295" i="4"/>
  <c r="I295" i="4"/>
  <c r="H295" i="4"/>
  <c r="G295" i="4"/>
  <c r="F295" i="4"/>
  <c r="E295" i="4"/>
  <c r="D295" i="4"/>
  <c r="C295" i="4"/>
  <c r="B295" i="4"/>
  <c r="O294" i="4"/>
  <c r="N294" i="4"/>
  <c r="M294" i="4"/>
  <c r="L294" i="4"/>
  <c r="K294" i="4"/>
  <c r="J294" i="4"/>
  <c r="I294" i="4"/>
  <c r="H294" i="4"/>
  <c r="G294" i="4"/>
  <c r="F294" i="4"/>
  <c r="E294" i="4"/>
  <c r="D294" i="4"/>
  <c r="C294" i="4"/>
  <c r="B294" i="4"/>
  <c r="O293" i="4"/>
  <c r="N293" i="4"/>
  <c r="M293" i="4"/>
  <c r="L293" i="4"/>
  <c r="K293" i="4"/>
  <c r="J293" i="4"/>
  <c r="I293" i="4"/>
  <c r="H293" i="4"/>
  <c r="G293" i="4"/>
  <c r="F293" i="4"/>
  <c r="E293" i="4"/>
  <c r="D293" i="4"/>
  <c r="C293" i="4"/>
  <c r="B293" i="4"/>
  <c r="O292" i="4"/>
  <c r="N292" i="4"/>
  <c r="M292" i="4"/>
  <c r="L292" i="4"/>
  <c r="K292" i="4"/>
  <c r="J292" i="4"/>
  <c r="I292" i="4"/>
  <c r="H292" i="4"/>
  <c r="G292" i="4"/>
  <c r="F292" i="4"/>
  <c r="E292" i="4"/>
  <c r="D292" i="4"/>
  <c r="C292" i="4"/>
  <c r="B292" i="4"/>
  <c r="O291" i="4"/>
  <c r="N291" i="4"/>
  <c r="M291" i="4"/>
  <c r="L291" i="4"/>
  <c r="K291" i="4"/>
  <c r="J291" i="4"/>
  <c r="I291" i="4"/>
  <c r="H291" i="4"/>
  <c r="G291" i="4"/>
  <c r="F291" i="4"/>
  <c r="E291" i="4"/>
  <c r="D291" i="4"/>
  <c r="C291" i="4"/>
  <c r="B291" i="4"/>
  <c r="O290" i="4"/>
  <c r="N290" i="4"/>
  <c r="M290" i="4"/>
  <c r="L290" i="4"/>
  <c r="K290" i="4"/>
  <c r="J290" i="4"/>
  <c r="I290" i="4"/>
  <c r="H290" i="4"/>
  <c r="G290" i="4"/>
  <c r="F290" i="4"/>
  <c r="E290" i="4"/>
  <c r="D290" i="4"/>
  <c r="C290" i="4"/>
  <c r="B290" i="4"/>
  <c r="O289" i="4"/>
  <c r="N289" i="4"/>
  <c r="M289" i="4"/>
  <c r="L289" i="4"/>
  <c r="K289" i="4"/>
  <c r="J289" i="4"/>
  <c r="I289" i="4"/>
  <c r="H289" i="4"/>
  <c r="G289" i="4"/>
  <c r="F289" i="4"/>
  <c r="E289" i="4"/>
  <c r="D289" i="4"/>
  <c r="C289" i="4"/>
  <c r="B289" i="4"/>
  <c r="O288" i="4"/>
  <c r="N288" i="4"/>
  <c r="M288" i="4"/>
  <c r="L288" i="4"/>
  <c r="K288" i="4"/>
  <c r="J288" i="4"/>
  <c r="I288" i="4"/>
  <c r="H288" i="4"/>
  <c r="G288" i="4"/>
  <c r="F288" i="4"/>
  <c r="E288" i="4"/>
  <c r="D288" i="4"/>
  <c r="C288" i="4"/>
  <c r="B288" i="4"/>
  <c r="O287" i="4"/>
  <c r="N287" i="4"/>
  <c r="M287" i="4"/>
  <c r="L287" i="4"/>
  <c r="K287" i="4"/>
  <c r="J287" i="4"/>
  <c r="I287" i="4"/>
  <c r="H287" i="4"/>
  <c r="G287" i="4"/>
  <c r="F287" i="4"/>
  <c r="E287" i="4"/>
  <c r="D287" i="4"/>
  <c r="C287" i="4"/>
  <c r="B287" i="4"/>
  <c r="O286" i="4"/>
  <c r="N286" i="4"/>
  <c r="M286" i="4"/>
  <c r="L286" i="4"/>
  <c r="K286" i="4"/>
  <c r="J286" i="4"/>
  <c r="I286" i="4"/>
  <c r="H286" i="4"/>
  <c r="G286" i="4"/>
  <c r="F286" i="4"/>
  <c r="E286" i="4"/>
  <c r="D286" i="4"/>
  <c r="C286" i="4"/>
  <c r="B286" i="4"/>
  <c r="O285" i="4"/>
  <c r="N285" i="4"/>
  <c r="M285" i="4"/>
  <c r="L285" i="4"/>
  <c r="K285" i="4"/>
  <c r="J285" i="4"/>
  <c r="I285" i="4"/>
  <c r="H285" i="4"/>
  <c r="G285" i="4"/>
  <c r="F285" i="4"/>
  <c r="E285" i="4"/>
  <c r="D285" i="4"/>
  <c r="C285" i="4"/>
  <c r="B285" i="4"/>
  <c r="O284" i="4"/>
  <c r="N284" i="4"/>
  <c r="M284" i="4"/>
  <c r="L284" i="4"/>
  <c r="K284" i="4"/>
  <c r="J284" i="4"/>
  <c r="I284" i="4"/>
  <c r="H284" i="4"/>
  <c r="G284" i="4"/>
  <c r="F284" i="4"/>
  <c r="E284" i="4"/>
  <c r="D284" i="4"/>
  <c r="C284" i="4"/>
  <c r="B284" i="4"/>
  <c r="O283" i="4"/>
  <c r="N283" i="4"/>
  <c r="M283" i="4"/>
  <c r="L283" i="4"/>
  <c r="K283" i="4"/>
  <c r="J283" i="4"/>
  <c r="I283" i="4"/>
  <c r="H283" i="4"/>
  <c r="G283" i="4"/>
  <c r="F283" i="4"/>
  <c r="E283" i="4"/>
  <c r="D283" i="4"/>
  <c r="C283" i="4"/>
  <c r="B283" i="4"/>
  <c r="O282" i="4"/>
  <c r="N282" i="4"/>
  <c r="M282" i="4"/>
  <c r="L282" i="4"/>
  <c r="K282" i="4"/>
  <c r="J282" i="4"/>
  <c r="I282" i="4"/>
  <c r="H282" i="4"/>
  <c r="G282" i="4"/>
  <c r="F282" i="4"/>
  <c r="E282" i="4"/>
  <c r="D282" i="4"/>
  <c r="C282" i="4"/>
  <c r="B282" i="4"/>
  <c r="O281" i="4"/>
  <c r="N281" i="4"/>
  <c r="M281" i="4"/>
  <c r="L281" i="4"/>
  <c r="K281" i="4"/>
  <c r="J281" i="4"/>
  <c r="I281" i="4"/>
  <c r="H281" i="4"/>
  <c r="G281" i="4"/>
  <c r="F281" i="4"/>
  <c r="E281" i="4"/>
  <c r="D281" i="4"/>
  <c r="C281" i="4"/>
  <c r="B281" i="4"/>
  <c r="O280" i="4"/>
  <c r="N280" i="4"/>
  <c r="M280" i="4"/>
  <c r="L280" i="4"/>
  <c r="K280" i="4"/>
  <c r="J280" i="4"/>
  <c r="I280" i="4"/>
  <c r="H280" i="4"/>
  <c r="G280" i="4"/>
  <c r="F280" i="4"/>
  <c r="E280" i="4"/>
  <c r="D280" i="4"/>
  <c r="C280" i="4"/>
  <c r="B280" i="4"/>
  <c r="O279" i="4"/>
  <c r="N279" i="4"/>
  <c r="M279" i="4"/>
  <c r="L279" i="4"/>
  <c r="K279" i="4"/>
  <c r="J279" i="4"/>
  <c r="I279" i="4"/>
  <c r="H279" i="4"/>
  <c r="G279" i="4"/>
  <c r="F279" i="4"/>
  <c r="E279" i="4"/>
  <c r="D279" i="4"/>
  <c r="C279" i="4"/>
  <c r="B279" i="4"/>
  <c r="O278" i="4"/>
  <c r="N278" i="4"/>
  <c r="M278" i="4"/>
  <c r="L278" i="4"/>
  <c r="K278" i="4"/>
  <c r="J278" i="4"/>
  <c r="I278" i="4"/>
  <c r="H278" i="4"/>
  <c r="G278" i="4"/>
  <c r="F278" i="4"/>
  <c r="E278" i="4"/>
  <c r="D278" i="4"/>
  <c r="C278" i="4"/>
  <c r="B278" i="4"/>
  <c r="O277" i="4"/>
  <c r="N277" i="4"/>
  <c r="M277" i="4"/>
  <c r="L277" i="4"/>
  <c r="K277" i="4"/>
  <c r="J277" i="4"/>
  <c r="I277" i="4"/>
  <c r="H277" i="4"/>
  <c r="G277" i="4"/>
  <c r="F277" i="4"/>
  <c r="E277" i="4"/>
  <c r="D277" i="4"/>
  <c r="C277" i="4"/>
  <c r="B277" i="4"/>
  <c r="O276" i="4"/>
  <c r="N276" i="4"/>
  <c r="M276" i="4"/>
  <c r="L276" i="4"/>
  <c r="K276" i="4"/>
  <c r="J276" i="4"/>
  <c r="I276" i="4"/>
  <c r="H276" i="4"/>
  <c r="G276" i="4"/>
  <c r="F276" i="4"/>
  <c r="E276" i="4"/>
  <c r="D276" i="4"/>
  <c r="C276" i="4"/>
  <c r="B276" i="4"/>
  <c r="O275" i="4"/>
  <c r="N275" i="4"/>
  <c r="M275" i="4"/>
  <c r="L275" i="4"/>
  <c r="K275" i="4"/>
  <c r="J275" i="4"/>
  <c r="I275" i="4"/>
  <c r="H275" i="4"/>
  <c r="G275" i="4"/>
  <c r="F275" i="4"/>
  <c r="E275" i="4"/>
  <c r="D275" i="4"/>
  <c r="C275" i="4"/>
  <c r="B275" i="4"/>
  <c r="O274" i="4"/>
  <c r="N274" i="4"/>
  <c r="M274" i="4"/>
  <c r="L274" i="4"/>
  <c r="K274" i="4"/>
  <c r="J274" i="4"/>
  <c r="I274" i="4"/>
  <c r="H274" i="4"/>
  <c r="G274" i="4"/>
  <c r="F274" i="4"/>
  <c r="E274" i="4"/>
  <c r="D274" i="4"/>
  <c r="C274" i="4"/>
  <c r="B274" i="4"/>
  <c r="O273" i="4"/>
  <c r="N273" i="4"/>
  <c r="M273" i="4"/>
  <c r="L273" i="4"/>
  <c r="K273" i="4"/>
  <c r="J273" i="4"/>
  <c r="I273" i="4"/>
  <c r="H273" i="4"/>
  <c r="G273" i="4"/>
  <c r="F273" i="4"/>
  <c r="E273" i="4"/>
  <c r="D273" i="4"/>
  <c r="C273" i="4"/>
  <c r="B273" i="4"/>
  <c r="O272" i="4"/>
  <c r="N272" i="4"/>
  <c r="M272" i="4"/>
  <c r="L272" i="4"/>
  <c r="K272" i="4"/>
  <c r="J272" i="4"/>
  <c r="I272" i="4"/>
  <c r="H272" i="4"/>
  <c r="G272" i="4"/>
  <c r="F272" i="4"/>
  <c r="E272" i="4"/>
  <c r="D272" i="4"/>
  <c r="C272" i="4"/>
  <c r="B272" i="4"/>
  <c r="O271" i="4"/>
  <c r="N271" i="4"/>
  <c r="M271" i="4"/>
  <c r="L271" i="4"/>
  <c r="K271" i="4"/>
  <c r="J271" i="4"/>
  <c r="I271" i="4"/>
  <c r="H271" i="4"/>
  <c r="G271" i="4"/>
  <c r="F271" i="4"/>
  <c r="E271" i="4"/>
  <c r="D271" i="4"/>
  <c r="C271" i="4"/>
  <c r="B271" i="4"/>
  <c r="O270" i="4"/>
  <c r="N270" i="4"/>
  <c r="M270" i="4"/>
  <c r="L270" i="4"/>
  <c r="K270" i="4"/>
  <c r="J270" i="4"/>
  <c r="I270" i="4"/>
  <c r="H270" i="4"/>
  <c r="G270" i="4"/>
  <c r="F270" i="4"/>
  <c r="E270" i="4"/>
  <c r="D270" i="4"/>
  <c r="C270" i="4"/>
  <c r="B270" i="4"/>
  <c r="O269" i="4"/>
  <c r="N269" i="4"/>
  <c r="M269" i="4"/>
  <c r="L269" i="4"/>
  <c r="K269" i="4"/>
  <c r="J269" i="4"/>
  <c r="I269" i="4"/>
  <c r="H269" i="4"/>
  <c r="G269" i="4"/>
  <c r="F269" i="4"/>
  <c r="E269" i="4"/>
  <c r="D269" i="4"/>
  <c r="C269" i="4"/>
  <c r="B269" i="4"/>
  <c r="O268" i="4"/>
  <c r="N268" i="4"/>
  <c r="M268" i="4"/>
  <c r="L268" i="4"/>
  <c r="K268" i="4"/>
  <c r="J268" i="4"/>
  <c r="I268" i="4"/>
  <c r="H268" i="4"/>
  <c r="G268" i="4"/>
  <c r="F268" i="4"/>
  <c r="E268" i="4"/>
  <c r="D268" i="4"/>
  <c r="C268" i="4"/>
  <c r="B268" i="4"/>
  <c r="O267" i="4"/>
  <c r="N267" i="4"/>
  <c r="M267" i="4"/>
  <c r="L267" i="4"/>
  <c r="K267" i="4"/>
  <c r="J267" i="4"/>
  <c r="I267" i="4"/>
  <c r="H267" i="4"/>
  <c r="G267" i="4"/>
  <c r="F267" i="4"/>
  <c r="E267" i="4"/>
  <c r="D267" i="4"/>
  <c r="C267" i="4"/>
  <c r="B267" i="4"/>
  <c r="O266" i="4"/>
  <c r="N266" i="4"/>
  <c r="M266" i="4"/>
  <c r="L266" i="4"/>
  <c r="K266" i="4"/>
  <c r="J266" i="4"/>
  <c r="I266" i="4"/>
  <c r="H266" i="4"/>
  <c r="G266" i="4"/>
  <c r="F266" i="4"/>
  <c r="E266" i="4"/>
  <c r="D266" i="4"/>
  <c r="C266" i="4"/>
  <c r="B266" i="4"/>
  <c r="O265" i="4"/>
  <c r="N265" i="4"/>
  <c r="M265" i="4"/>
  <c r="L265" i="4"/>
  <c r="K265" i="4"/>
  <c r="J265" i="4"/>
  <c r="I265" i="4"/>
  <c r="H265" i="4"/>
  <c r="G265" i="4"/>
  <c r="F265" i="4"/>
  <c r="E265" i="4"/>
  <c r="D265" i="4"/>
  <c r="C265" i="4"/>
  <c r="B265" i="4"/>
  <c r="O264" i="4"/>
  <c r="N264" i="4"/>
  <c r="M264" i="4"/>
  <c r="L264" i="4"/>
  <c r="K264" i="4"/>
  <c r="J264" i="4"/>
  <c r="I264" i="4"/>
  <c r="H264" i="4"/>
  <c r="G264" i="4"/>
  <c r="F264" i="4"/>
  <c r="E264" i="4"/>
  <c r="D264" i="4"/>
  <c r="C264" i="4"/>
  <c r="B264" i="4"/>
  <c r="O263" i="4"/>
  <c r="N263" i="4"/>
  <c r="M263" i="4"/>
  <c r="L263" i="4"/>
  <c r="K263" i="4"/>
  <c r="J263" i="4"/>
  <c r="I263" i="4"/>
  <c r="H263" i="4"/>
  <c r="G263" i="4"/>
  <c r="F263" i="4"/>
  <c r="E263" i="4"/>
  <c r="D263" i="4"/>
  <c r="C263" i="4"/>
  <c r="B263" i="4"/>
  <c r="O262" i="4"/>
  <c r="N262" i="4"/>
  <c r="M262" i="4"/>
  <c r="L262" i="4"/>
  <c r="K262" i="4"/>
  <c r="J262" i="4"/>
  <c r="I262" i="4"/>
  <c r="H262" i="4"/>
  <c r="G262" i="4"/>
  <c r="F262" i="4"/>
  <c r="E262" i="4"/>
  <c r="D262" i="4"/>
  <c r="C262" i="4"/>
  <c r="B262" i="4"/>
  <c r="O261" i="4"/>
  <c r="N261" i="4"/>
  <c r="M261" i="4"/>
  <c r="L261" i="4"/>
  <c r="K261" i="4"/>
  <c r="J261" i="4"/>
  <c r="I261" i="4"/>
  <c r="H261" i="4"/>
  <c r="G261" i="4"/>
  <c r="F261" i="4"/>
  <c r="E261" i="4"/>
  <c r="D261" i="4"/>
  <c r="C261" i="4"/>
  <c r="B261" i="4"/>
  <c r="O260" i="4"/>
  <c r="N260" i="4"/>
  <c r="M260" i="4"/>
  <c r="L260" i="4"/>
  <c r="K260" i="4"/>
  <c r="J260" i="4"/>
  <c r="I260" i="4"/>
  <c r="H260" i="4"/>
  <c r="G260" i="4"/>
  <c r="F260" i="4"/>
  <c r="E260" i="4"/>
  <c r="D260" i="4"/>
  <c r="C260" i="4"/>
  <c r="B260" i="4"/>
  <c r="O259" i="4"/>
  <c r="N259" i="4"/>
  <c r="M259" i="4"/>
  <c r="L259" i="4"/>
  <c r="K259" i="4"/>
  <c r="J259" i="4"/>
  <c r="I259" i="4"/>
  <c r="H259" i="4"/>
  <c r="G259" i="4"/>
  <c r="F259" i="4"/>
  <c r="E259" i="4"/>
  <c r="D259" i="4"/>
  <c r="C259" i="4"/>
  <c r="B259" i="4"/>
  <c r="O258" i="4"/>
  <c r="N258" i="4"/>
  <c r="M258" i="4"/>
  <c r="L258" i="4"/>
  <c r="K258" i="4"/>
  <c r="J258" i="4"/>
  <c r="I258" i="4"/>
  <c r="H258" i="4"/>
  <c r="G258" i="4"/>
  <c r="F258" i="4"/>
  <c r="E258" i="4"/>
  <c r="D258" i="4"/>
  <c r="C258" i="4"/>
  <c r="B258" i="4"/>
  <c r="O257" i="4"/>
  <c r="N257" i="4"/>
  <c r="M257" i="4"/>
  <c r="L257" i="4"/>
  <c r="K257" i="4"/>
  <c r="J257" i="4"/>
  <c r="I257" i="4"/>
  <c r="H257" i="4"/>
  <c r="G257" i="4"/>
  <c r="F257" i="4"/>
  <c r="E257" i="4"/>
  <c r="D257" i="4"/>
  <c r="C257" i="4"/>
  <c r="B257" i="4"/>
  <c r="O256" i="4"/>
  <c r="N256" i="4"/>
  <c r="M256" i="4"/>
  <c r="L256" i="4"/>
  <c r="K256" i="4"/>
  <c r="J256" i="4"/>
  <c r="I256" i="4"/>
  <c r="H256" i="4"/>
  <c r="G256" i="4"/>
  <c r="F256" i="4"/>
  <c r="E256" i="4"/>
  <c r="D256" i="4"/>
  <c r="C256" i="4"/>
  <c r="B256" i="4"/>
  <c r="O255" i="4"/>
  <c r="N255" i="4"/>
  <c r="M255" i="4"/>
  <c r="L255" i="4"/>
  <c r="K255" i="4"/>
  <c r="J255" i="4"/>
  <c r="I255" i="4"/>
  <c r="H255" i="4"/>
  <c r="G255" i="4"/>
  <c r="F255" i="4"/>
  <c r="E255" i="4"/>
  <c r="D255" i="4"/>
  <c r="C255" i="4"/>
  <c r="B255" i="4"/>
  <c r="O254" i="4"/>
  <c r="N254" i="4"/>
  <c r="M254" i="4"/>
  <c r="L254" i="4"/>
  <c r="K254" i="4"/>
  <c r="J254" i="4"/>
  <c r="I254" i="4"/>
  <c r="H254" i="4"/>
  <c r="G254" i="4"/>
  <c r="F254" i="4"/>
  <c r="E254" i="4"/>
  <c r="D254" i="4"/>
  <c r="C254" i="4"/>
  <c r="B254" i="4"/>
  <c r="O253" i="4"/>
  <c r="N253" i="4"/>
  <c r="M253" i="4"/>
  <c r="L253" i="4"/>
  <c r="K253" i="4"/>
  <c r="J253" i="4"/>
  <c r="I253" i="4"/>
  <c r="H253" i="4"/>
  <c r="G253" i="4"/>
  <c r="F253" i="4"/>
  <c r="E253" i="4"/>
  <c r="D253" i="4"/>
  <c r="C253" i="4"/>
  <c r="B253" i="4"/>
  <c r="O252" i="4"/>
  <c r="N252" i="4"/>
  <c r="M252" i="4"/>
  <c r="L252" i="4"/>
  <c r="K252" i="4"/>
  <c r="J252" i="4"/>
  <c r="I252" i="4"/>
  <c r="H252" i="4"/>
  <c r="G252" i="4"/>
  <c r="F252" i="4"/>
  <c r="E252" i="4"/>
  <c r="D252" i="4"/>
  <c r="C252" i="4"/>
  <c r="B252" i="4"/>
  <c r="O251" i="4"/>
  <c r="N251" i="4"/>
  <c r="M251" i="4"/>
  <c r="L251" i="4"/>
  <c r="K251" i="4"/>
  <c r="J251" i="4"/>
  <c r="I251" i="4"/>
  <c r="H251" i="4"/>
  <c r="G251" i="4"/>
  <c r="F251" i="4"/>
  <c r="E251" i="4"/>
  <c r="D251" i="4"/>
  <c r="C251" i="4"/>
  <c r="B251" i="4"/>
  <c r="O250" i="4"/>
  <c r="N250" i="4"/>
  <c r="M250" i="4"/>
  <c r="L250" i="4"/>
  <c r="K250" i="4"/>
  <c r="J250" i="4"/>
  <c r="I250" i="4"/>
  <c r="H250" i="4"/>
  <c r="G250" i="4"/>
  <c r="F250" i="4"/>
  <c r="E250" i="4"/>
  <c r="D250" i="4"/>
  <c r="C250" i="4"/>
  <c r="B250" i="4"/>
  <c r="O249" i="4"/>
  <c r="N249" i="4"/>
  <c r="M249" i="4"/>
  <c r="L249" i="4"/>
  <c r="K249" i="4"/>
  <c r="J249" i="4"/>
  <c r="I249" i="4"/>
  <c r="H249" i="4"/>
  <c r="G249" i="4"/>
  <c r="F249" i="4"/>
  <c r="E249" i="4"/>
  <c r="D249" i="4"/>
  <c r="C249" i="4"/>
  <c r="B249" i="4"/>
  <c r="O248" i="4"/>
  <c r="N248" i="4"/>
  <c r="M248" i="4"/>
  <c r="L248" i="4"/>
  <c r="K248" i="4"/>
  <c r="J248" i="4"/>
  <c r="I248" i="4"/>
  <c r="H248" i="4"/>
  <c r="G248" i="4"/>
  <c r="F248" i="4"/>
  <c r="E248" i="4"/>
  <c r="D248" i="4"/>
  <c r="C248" i="4"/>
  <c r="B248" i="4"/>
  <c r="O247" i="4"/>
  <c r="N247" i="4"/>
  <c r="M247" i="4"/>
  <c r="L247" i="4"/>
  <c r="K247" i="4"/>
  <c r="J247" i="4"/>
  <c r="I247" i="4"/>
  <c r="H247" i="4"/>
  <c r="G247" i="4"/>
  <c r="F247" i="4"/>
  <c r="E247" i="4"/>
  <c r="D247" i="4"/>
  <c r="C247" i="4"/>
  <c r="B247" i="4"/>
  <c r="O246" i="4"/>
  <c r="N246" i="4"/>
  <c r="M246" i="4"/>
  <c r="L246" i="4"/>
  <c r="K246" i="4"/>
  <c r="J246" i="4"/>
  <c r="I246" i="4"/>
  <c r="H246" i="4"/>
  <c r="G246" i="4"/>
  <c r="F246" i="4"/>
  <c r="E246" i="4"/>
  <c r="D246" i="4"/>
  <c r="C246" i="4"/>
  <c r="B246" i="4"/>
  <c r="O245" i="4"/>
  <c r="N245" i="4"/>
  <c r="M245" i="4"/>
  <c r="L245" i="4"/>
  <c r="K245" i="4"/>
  <c r="J245" i="4"/>
  <c r="I245" i="4"/>
  <c r="H245" i="4"/>
  <c r="G245" i="4"/>
  <c r="F245" i="4"/>
  <c r="E245" i="4"/>
  <c r="D245" i="4"/>
  <c r="C245" i="4"/>
  <c r="B245" i="4"/>
  <c r="O244" i="4"/>
  <c r="N244" i="4"/>
  <c r="M244" i="4"/>
  <c r="L244" i="4"/>
  <c r="K244" i="4"/>
  <c r="J244" i="4"/>
  <c r="I244" i="4"/>
  <c r="H244" i="4"/>
  <c r="G244" i="4"/>
  <c r="F244" i="4"/>
  <c r="E244" i="4"/>
  <c r="D244" i="4"/>
  <c r="C244" i="4"/>
  <c r="B244" i="4"/>
  <c r="O243" i="4"/>
  <c r="N243" i="4"/>
  <c r="M243" i="4"/>
  <c r="L243" i="4"/>
  <c r="K243" i="4"/>
  <c r="J243" i="4"/>
  <c r="I243" i="4"/>
  <c r="H243" i="4"/>
  <c r="G243" i="4"/>
  <c r="F243" i="4"/>
  <c r="E243" i="4"/>
  <c r="D243" i="4"/>
  <c r="C243" i="4"/>
  <c r="B243" i="4"/>
  <c r="O242" i="4"/>
  <c r="N242" i="4"/>
  <c r="M242" i="4"/>
  <c r="L242" i="4"/>
  <c r="K242" i="4"/>
  <c r="J242" i="4"/>
  <c r="I242" i="4"/>
  <c r="H242" i="4"/>
  <c r="G242" i="4"/>
  <c r="F242" i="4"/>
  <c r="E242" i="4"/>
  <c r="D242" i="4"/>
  <c r="C242" i="4"/>
  <c r="B242" i="4"/>
  <c r="O241" i="4"/>
  <c r="N241" i="4"/>
  <c r="M241" i="4"/>
  <c r="L241" i="4"/>
  <c r="K241" i="4"/>
  <c r="J241" i="4"/>
  <c r="I241" i="4"/>
  <c r="H241" i="4"/>
  <c r="G241" i="4"/>
  <c r="F241" i="4"/>
  <c r="E241" i="4"/>
  <c r="D241" i="4"/>
  <c r="C241" i="4"/>
  <c r="B241" i="4"/>
  <c r="O240" i="4"/>
  <c r="N240" i="4"/>
  <c r="M240" i="4"/>
  <c r="L240" i="4"/>
  <c r="K240" i="4"/>
  <c r="J240" i="4"/>
  <c r="I240" i="4"/>
  <c r="H240" i="4"/>
  <c r="G240" i="4"/>
  <c r="F240" i="4"/>
  <c r="E240" i="4"/>
  <c r="D240" i="4"/>
  <c r="C240" i="4"/>
  <c r="B240" i="4"/>
  <c r="O239" i="4"/>
  <c r="N239" i="4"/>
  <c r="M239" i="4"/>
  <c r="L239" i="4"/>
  <c r="K239" i="4"/>
  <c r="J239" i="4"/>
  <c r="I239" i="4"/>
  <c r="H239" i="4"/>
  <c r="G239" i="4"/>
  <c r="F239" i="4"/>
  <c r="E239" i="4"/>
  <c r="D239" i="4"/>
  <c r="C239" i="4"/>
  <c r="B239" i="4"/>
  <c r="O238" i="4"/>
  <c r="N238" i="4"/>
  <c r="M238" i="4"/>
  <c r="L238" i="4"/>
  <c r="K238" i="4"/>
  <c r="J238" i="4"/>
  <c r="I238" i="4"/>
  <c r="H238" i="4"/>
  <c r="G238" i="4"/>
  <c r="F238" i="4"/>
  <c r="E238" i="4"/>
  <c r="D238" i="4"/>
  <c r="C238" i="4"/>
  <c r="B238" i="4"/>
  <c r="O237" i="4"/>
  <c r="N237" i="4"/>
  <c r="M237" i="4"/>
  <c r="L237" i="4"/>
  <c r="K237" i="4"/>
  <c r="J237" i="4"/>
  <c r="I237" i="4"/>
  <c r="H237" i="4"/>
  <c r="G237" i="4"/>
  <c r="F237" i="4"/>
  <c r="E237" i="4"/>
  <c r="D237" i="4"/>
  <c r="C237" i="4"/>
  <c r="B237" i="4"/>
  <c r="O236" i="4"/>
  <c r="N236" i="4"/>
  <c r="M236" i="4"/>
  <c r="L236" i="4"/>
  <c r="K236" i="4"/>
  <c r="J236" i="4"/>
  <c r="I236" i="4"/>
  <c r="H236" i="4"/>
  <c r="G236" i="4"/>
  <c r="F236" i="4"/>
  <c r="E236" i="4"/>
  <c r="D236" i="4"/>
  <c r="C236" i="4"/>
  <c r="B236" i="4"/>
  <c r="O235" i="4"/>
  <c r="N235" i="4"/>
  <c r="M235" i="4"/>
  <c r="L235" i="4"/>
  <c r="K235" i="4"/>
  <c r="J235" i="4"/>
  <c r="I235" i="4"/>
  <c r="H235" i="4"/>
  <c r="G235" i="4"/>
  <c r="F235" i="4"/>
  <c r="E235" i="4"/>
  <c r="D235" i="4"/>
  <c r="C235" i="4"/>
  <c r="B235" i="4"/>
  <c r="O234" i="4"/>
  <c r="N234" i="4"/>
  <c r="M234" i="4"/>
  <c r="L234" i="4"/>
  <c r="K234" i="4"/>
  <c r="J234" i="4"/>
  <c r="I234" i="4"/>
  <c r="H234" i="4"/>
  <c r="G234" i="4"/>
  <c r="F234" i="4"/>
  <c r="E234" i="4"/>
  <c r="D234" i="4"/>
  <c r="C234" i="4"/>
  <c r="B234" i="4"/>
  <c r="O233" i="4"/>
  <c r="N233" i="4"/>
  <c r="M233" i="4"/>
  <c r="L233" i="4"/>
  <c r="K233" i="4"/>
  <c r="J233" i="4"/>
  <c r="I233" i="4"/>
  <c r="H233" i="4"/>
  <c r="G233" i="4"/>
  <c r="F233" i="4"/>
  <c r="E233" i="4"/>
  <c r="D233" i="4"/>
  <c r="C233" i="4"/>
  <c r="B233" i="4"/>
  <c r="O232" i="4"/>
  <c r="N232" i="4"/>
  <c r="M232" i="4"/>
  <c r="L232" i="4"/>
  <c r="K232" i="4"/>
  <c r="J232" i="4"/>
  <c r="I232" i="4"/>
  <c r="H232" i="4"/>
  <c r="G232" i="4"/>
  <c r="F232" i="4"/>
  <c r="E232" i="4"/>
  <c r="D232" i="4"/>
  <c r="C232" i="4"/>
  <c r="B232" i="4"/>
  <c r="O231" i="4"/>
  <c r="N231" i="4"/>
  <c r="M231" i="4"/>
  <c r="L231" i="4"/>
  <c r="K231" i="4"/>
  <c r="J231" i="4"/>
  <c r="I231" i="4"/>
  <c r="H231" i="4"/>
  <c r="G231" i="4"/>
  <c r="F231" i="4"/>
  <c r="E231" i="4"/>
  <c r="D231" i="4"/>
  <c r="C231" i="4"/>
  <c r="B231" i="4"/>
  <c r="O230" i="4"/>
  <c r="N230" i="4"/>
  <c r="M230" i="4"/>
  <c r="L230" i="4"/>
  <c r="K230" i="4"/>
  <c r="J230" i="4"/>
  <c r="I230" i="4"/>
  <c r="H230" i="4"/>
  <c r="G230" i="4"/>
  <c r="F230" i="4"/>
  <c r="E230" i="4"/>
  <c r="D230" i="4"/>
  <c r="C230" i="4"/>
  <c r="B230" i="4"/>
  <c r="O229" i="4"/>
  <c r="N229" i="4"/>
  <c r="M229" i="4"/>
  <c r="L229" i="4"/>
  <c r="K229" i="4"/>
  <c r="J229" i="4"/>
  <c r="I229" i="4"/>
  <c r="H229" i="4"/>
  <c r="G229" i="4"/>
  <c r="F229" i="4"/>
  <c r="E229" i="4"/>
  <c r="D229" i="4"/>
  <c r="C229" i="4"/>
  <c r="B229" i="4"/>
  <c r="O228" i="4"/>
  <c r="N228" i="4"/>
  <c r="M228" i="4"/>
  <c r="L228" i="4"/>
  <c r="K228" i="4"/>
  <c r="J228" i="4"/>
  <c r="I228" i="4"/>
  <c r="H228" i="4"/>
  <c r="G228" i="4"/>
  <c r="F228" i="4"/>
  <c r="E228" i="4"/>
  <c r="D228" i="4"/>
  <c r="C228" i="4"/>
  <c r="B228" i="4"/>
  <c r="O227" i="4"/>
  <c r="N227" i="4"/>
  <c r="M227" i="4"/>
  <c r="L227" i="4"/>
  <c r="K227" i="4"/>
  <c r="J227" i="4"/>
  <c r="I227" i="4"/>
  <c r="H227" i="4"/>
  <c r="G227" i="4"/>
  <c r="F227" i="4"/>
  <c r="E227" i="4"/>
  <c r="D227" i="4"/>
  <c r="C227" i="4"/>
  <c r="B227" i="4"/>
  <c r="O226" i="4"/>
  <c r="N226" i="4"/>
  <c r="M226" i="4"/>
  <c r="L226" i="4"/>
  <c r="K226" i="4"/>
  <c r="J226" i="4"/>
  <c r="I226" i="4"/>
  <c r="H226" i="4"/>
  <c r="G226" i="4"/>
  <c r="F226" i="4"/>
  <c r="E226" i="4"/>
  <c r="D226" i="4"/>
  <c r="C226" i="4"/>
  <c r="B226" i="4"/>
  <c r="O225" i="4"/>
  <c r="N225" i="4"/>
  <c r="M225" i="4"/>
  <c r="L225" i="4"/>
  <c r="K225" i="4"/>
  <c r="J225" i="4"/>
  <c r="I225" i="4"/>
  <c r="H225" i="4"/>
  <c r="G225" i="4"/>
  <c r="F225" i="4"/>
  <c r="E225" i="4"/>
  <c r="D225" i="4"/>
  <c r="C225" i="4"/>
  <c r="B225" i="4"/>
  <c r="O224" i="4"/>
  <c r="N224" i="4"/>
  <c r="M224" i="4"/>
  <c r="L224" i="4"/>
  <c r="K224" i="4"/>
  <c r="J224" i="4"/>
  <c r="I224" i="4"/>
  <c r="H224" i="4"/>
  <c r="G224" i="4"/>
  <c r="F224" i="4"/>
  <c r="E224" i="4"/>
  <c r="D224" i="4"/>
  <c r="C224" i="4"/>
  <c r="B224" i="4"/>
  <c r="O223" i="4"/>
  <c r="N223" i="4"/>
  <c r="M223" i="4"/>
  <c r="L223" i="4"/>
  <c r="K223" i="4"/>
  <c r="J223" i="4"/>
  <c r="I223" i="4"/>
  <c r="H223" i="4"/>
  <c r="G223" i="4"/>
  <c r="F223" i="4"/>
  <c r="E223" i="4"/>
  <c r="D223" i="4"/>
  <c r="C223" i="4"/>
  <c r="B223" i="4"/>
  <c r="O222" i="4"/>
  <c r="N222" i="4"/>
  <c r="M222" i="4"/>
  <c r="L222" i="4"/>
  <c r="K222" i="4"/>
  <c r="J222" i="4"/>
  <c r="I222" i="4"/>
  <c r="H222" i="4"/>
  <c r="G222" i="4"/>
  <c r="F222" i="4"/>
  <c r="E222" i="4"/>
  <c r="D222" i="4"/>
  <c r="C222" i="4"/>
  <c r="B222" i="4"/>
  <c r="O221" i="4"/>
  <c r="N221" i="4"/>
  <c r="M221" i="4"/>
  <c r="L221" i="4"/>
  <c r="K221" i="4"/>
  <c r="J221" i="4"/>
  <c r="I221" i="4"/>
  <c r="H221" i="4"/>
  <c r="G221" i="4"/>
  <c r="F221" i="4"/>
  <c r="E221" i="4"/>
  <c r="D221" i="4"/>
  <c r="C221" i="4"/>
  <c r="B221" i="4"/>
  <c r="O220" i="4"/>
  <c r="N220" i="4"/>
  <c r="M220" i="4"/>
  <c r="L220" i="4"/>
  <c r="K220" i="4"/>
  <c r="J220" i="4"/>
  <c r="I220" i="4"/>
  <c r="H220" i="4"/>
  <c r="G220" i="4"/>
  <c r="F220" i="4"/>
  <c r="E220" i="4"/>
  <c r="D220" i="4"/>
  <c r="C220" i="4"/>
  <c r="B220" i="4"/>
  <c r="O219" i="4"/>
  <c r="N219" i="4"/>
  <c r="M219" i="4"/>
  <c r="L219" i="4"/>
  <c r="K219" i="4"/>
  <c r="J219" i="4"/>
  <c r="I219" i="4"/>
  <c r="H219" i="4"/>
  <c r="G219" i="4"/>
  <c r="F219" i="4"/>
  <c r="E219" i="4"/>
  <c r="D219" i="4"/>
  <c r="C219" i="4"/>
  <c r="B219" i="4"/>
  <c r="O218" i="4"/>
  <c r="N218" i="4"/>
  <c r="M218" i="4"/>
  <c r="L218" i="4"/>
  <c r="K218" i="4"/>
  <c r="J218" i="4"/>
  <c r="I218" i="4"/>
  <c r="H218" i="4"/>
  <c r="G218" i="4"/>
  <c r="F218" i="4"/>
  <c r="E218" i="4"/>
  <c r="D218" i="4"/>
  <c r="C218" i="4"/>
  <c r="B218" i="4"/>
  <c r="O217" i="4"/>
  <c r="N217" i="4"/>
  <c r="M217" i="4"/>
  <c r="L217" i="4"/>
  <c r="K217" i="4"/>
  <c r="J217" i="4"/>
  <c r="I217" i="4"/>
  <c r="H217" i="4"/>
  <c r="G217" i="4"/>
  <c r="F217" i="4"/>
  <c r="E217" i="4"/>
  <c r="D217" i="4"/>
  <c r="C217" i="4"/>
  <c r="B217" i="4"/>
  <c r="O216" i="4"/>
  <c r="N216" i="4"/>
  <c r="M216" i="4"/>
  <c r="L216" i="4"/>
  <c r="K216" i="4"/>
  <c r="J216" i="4"/>
  <c r="I216" i="4"/>
  <c r="H216" i="4"/>
  <c r="G216" i="4"/>
  <c r="F216" i="4"/>
  <c r="E216" i="4"/>
  <c r="D216" i="4"/>
  <c r="C216" i="4"/>
  <c r="B216" i="4"/>
  <c r="O215" i="4"/>
  <c r="N215" i="4"/>
  <c r="M215" i="4"/>
  <c r="L215" i="4"/>
  <c r="K215" i="4"/>
  <c r="J215" i="4"/>
  <c r="I215" i="4"/>
  <c r="H215" i="4"/>
  <c r="G215" i="4"/>
  <c r="F215" i="4"/>
  <c r="E215" i="4"/>
  <c r="D215" i="4"/>
  <c r="C215" i="4"/>
  <c r="B215" i="4"/>
  <c r="O214" i="4"/>
  <c r="N214" i="4"/>
  <c r="M214" i="4"/>
  <c r="L214" i="4"/>
  <c r="K214" i="4"/>
  <c r="J214" i="4"/>
  <c r="I214" i="4"/>
  <c r="H214" i="4"/>
  <c r="G214" i="4"/>
  <c r="F214" i="4"/>
  <c r="E214" i="4"/>
  <c r="D214" i="4"/>
  <c r="C214" i="4"/>
  <c r="B214" i="4"/>
  <c r="O213" i="4"/>
  <c r="N213" i="4"/>
  <c r="M213" i="4"/>
  <c r="L213" i="4"/>
  <c r="K213" i="4"/>
  <c r="J213" i="4"/>
  <c r="I213" i="4"/>
  <c r="H213" i="4"/>
  <c r="G213" i="4"/>
  <c r="F213" i="4"/>
  <c r="E213" i="4"/>
  <c r="D213" i="4"/>
  <c r="C213" i="4"/>
  <c r="B213" i="4"/>
  <c r="O212" i="4"/>
  <c r="N212" i="4"/>
  <c r="M212" i="4"/>
  <c r="L212" i="4"/>
  <c r="K212" i="4"/>
  <c r="J212" i="4"/>
  <c r="I212" i="4"/>
  <c r="H212" i="4"/>
  <c r="G212" i="4"/>
  <c r="F212" i="4"/>
  <c r="E212" i="4"/>
  <c r="D212" i="4"/>
  <c r="C212" i="4"/>
  <c r="B212" i="4"/>
  <c r="O211" i="4"/>
  <c r="N211" i="4"/>
  <c r="M211" i="4"/>
  <c r="L211" i="4"/>
  <c r="K211" i="4"/>
  <c r="J211" i="4"/>
  <c r="I211" i="4"/>
  <c r="H211" i="4"/>
  <c r="G211" i="4"/>
  <c r="F211" i="4"/>
  <c r="E211" i="4"/>
  <c r="D211" i="4"/>
  <c r="C211" i="4"/>
  <c r="B211" i="4"/>
  <c r="O210" i="4"/>
  <c r="N210" i="4"/>
  <c r="M210" i="4"/>
  <c r="L210" i="4"/>
  <c r="K210" i="4"/>
  <c r="J210" i="4"/>
  <c r="I210" i="4"/>
  <c r="H210" i="4"/>
  <c r="G210" i="4"/>
  <c r="F210" i="4"/>
  <c r="E210" i="4"/>
  <c r="D210" i="4"/>
  <c r="C210" i="4"/>
  <c r="B210" i="4"/>
  <c r="O209" i="4"/>
  <c r="N209" i="4"/>
  <c r="M209" i="4"/>
  <c r="L209" i="4"/>
  <c r="K209" i="4"/>
  <c r="J209" i="4"/>
  <c r="I209" i="4"/>
  <c r="H209" i="4"/>
  <c r="G209" i="4"/>
  <c r="F209" i="4"/>
  <c r="E209" i="4"/>
  <c r="D209" i="4"/>
  <c r="C209" i="4"/>
  <c r="B209" i="4"/>
  <c r="O208" i="4"/>
  <c r="N208" i="4"/>
  <c r="M208" i="4"/>
  <c r="L208" i="4"/>
  <c r="K208" i="4"/>
  <c r="J208" i="4"/>
  <c r="I208" i="4"/>
  <c r="H208" i="4"/>
  <c r="G208" i="4"/>
  <c r="F208" i="4"/>
  <c r="E208" i="4"/>
  <c r="D208" i="4"/>
  <c r="C208" i="4"/>
  <c r="B208" i="4"/>
  <c r="O207" i="4"/>
  <c r="N207" i="4"/>
  <c r="M207" i="4"/>
  <c r="L207" i="4"/>
  <c r="K207" i="4"/>
  <c r="J207" i="4"/>
  <c r="I207" i="4"/>
  <c r="H207" i="4"/>
  <c r="G207" i="4"/>
  <c r="F207" i="4"/>
  <c r="E207" i="4"/>
  <c r="D207" i="4"/>
  <c r="C207" i="4"/>
  <c r="B207" i="4"/>
  <c r="O206" i="4"/>
  <c r="N206" i="4"/>
  <c r="M206" i="4"/>
  <c r="L206" i="4"/>
  <c r="K206" i="4"/>
  <c r="J206" i="4"/>
  <c r="I206" i="4"/>
  <c r="H206" i="4"/>
  <c r="G206" i="4"/>
  <c r="F206" i="4"/>
  <c r="E206" i="4"/>
  <c r="D206" i="4"/>
  <c r="C206" i="4"/>
  <c r="B206" i="4"/>
  <c r="O205" i="4"/>
  <c r="N205" i="4"/>
  <c r="M205" i="4"/>
  <c r="L205" i="4"/>
  <c r="K205" i="4"/>
  <c r="J205" i="4"/>
  <c r="I205" i="4"/>
  <c r="H205" i="4"/>
  <c r="G205" i="4"/>
  <c r="F205" i="4"/>
  <c r="E205" i="4"/>
  <c r="D205" i="4"/>
  <c r="C205" i="4"/>
  <c r="B205" i="4"/>
  <c r="O204" i="4"/>
  <c r="N204" i="4"/>
  <c r="M204" i="4"/>
  <c r="L204" i="4"/>
  <c r="K204" i="4"/>
  <c r="J204" i="4"/>
  <c r="I204" i="4"/>
  <c r="H204" i="4"/>
  <c r="G204" i="4"/>
  <c r="F204" i="4"/>
  <c r="E204" i="4"/>
  <c r="D204" i="4"/>
  <c r="C204" i="4"/>
  <c r="B204" i="4"/>
  <c r="O203" i="4"/>
  <c r="N203" i="4"/>
  <c r="M203" i="4"/>
  <c r="L203" i="4"/>
  <c r="K203" i="4"/>
  <c r="J203" i="4"/>
  <c r="I203" i="4"/>
  <c r="H203" i="4"/>
  <c r="G203" i="4"/>
  <c r="F203" i="4"/>
  <c r="E203" i="4"/>
  <c r="D203" i="4"/>
  <c r="C203" i="4"/>
  <c r="B203" i="4"/>
  <c r="O202" i="4"/>
  <c r="N202" i="4"/>
  <c r="M202" i="4"/>
  <c r="L202" i="4"/>
  <c r="K202" i="4"/>
  <c r="J202" i="4"/>
  <c r="I202" i="4"/>
  <c r="H202" i="4"/>
  <c r="G202" i="4"/>
  <c r="F202" i="4"/>
  <c r="E202" i="4"/>
  <c r="D202" i="4"/>
  <c r="C202" i="4"/>
  <c r="B202" i="4"/>
  <c r="O201" i="4"/>
  <c r="N201" i="4"/>
  <c r="M201" i="4"/>
  <c r="L201" i="4"/>
  <c r="K201" i="4"/>
  <c r="J201" i="4"/>
  <c r="I201" i="4"/>
  <c r="H201" i="4"/>
  <c r="G201" i="4"/>
  <c r="F201" i="4"/>
  <c r="E201" i="4"/>
  <c r="D201" i="4"/>
  <c r="C201" i="4"/>
  <c r="B201" i="4"/>
  <c r="O200" i="4"/>
  <c r="N200" i="4"/>
  <c r="M200" i="4"/>
  <c r="L200" i="4"/>
  <c r="K200" i="4"/>
  <c r="J200" i="4"/>
  <c r="I200" i="4"/>
  <c r="H200" i="4"/>
  <c r="G200" i="4"/>
  <c r="F200" i="4"/>
  <c r="E200" i="4"/>
  <c r="D200" i="4"/>
  <c r="C200" i="4"/>
  <c r="B200" i="4"/>
  <c r="O199" i="4"/>
  <c r="N199" i="4"/>
  <c r="M199" i="4"/>
  <c r="L199" i="4"/>
  <c r="K199" i="4"/>
  <c r="J199" i="4"/>
  <c r="I199" i="4"/>
  <c r="H199" i="4"/>
  <c r="G199" i="4"/>
  <c r="F199" i="4"/>
  <c r="E199" i="4"/>
  <c r="D199" i="4"/>
  <c r="C199" i="4"/>
  <c r="B199" i="4"/>
  <c r="O198" i="4"/>
  <c r="N198" i="4"/>
  <c r="M198" i="4"/>
  <c r="L198" i="4"/>
  <c r="K198" i="4"/>
  <c r="J198" i="4"/>
  <c r="I198" i="4"/>
  <c r="H198" i="4"/>
  <c r="G198" i="4"/>
  <c r="F198" i="4"/>
  <c r="E198" i="4"/>
  <c r="D198" i="4"/>
  <c r="C198" i="4"/>
  <c r="B198" i="4"/>
  <c r="O197" i="4"/>
  <c r="N197" i="4"/>
  <c r="M197" i="4"/>
  <c r="L197" i="4"/>
  <c r="K197" i="4"/>
  <c r="J197" i="4"/>
  <c r="I197" i="4"/>
  <c r="H197" i="4"/>
  <c r="G197" i="4"/>
  <c r="F197" i="4"/>
  <c r="E197" i="4"/>
  <c r="D197" i="4"/>
  <c r="C197" i="4"/>
  <c r="B197" i="4"/>
  <c r="O196" i="4"/>
  <c r="N196" i="4"/>
  <c r="M196" i="4"/>
  <c r="L196" i="4"/>
  <c r="K196" i="4"/>
  <c r="J196" i="4"/>
  <c r="I196" i="4"/>
  <c r="H196" i="4"/>
  <c r="G196" i="4"/>
  <c r="F196" i="4"/>
  <c r="E196" i="4"/>
  <c r="D196" i="4"/>
  <c r="C196" i="4"/>
  <c r="B196" i="4"/>
  <c r="O195" i="4"/>
  <c r="N195" i="4"/>
  <c r="M195" i="4"/>
  <c r="L195" i="4"/>
  <c r="K195" i="4"/>
  <c r="J195" i="4"/>
  <c r="I195" i="4"/>
  <c r="H195" i="4"/>
  <c r="G195" i="4"/>
  <c r="F195" i="4"/>
  <c r="E195" i="4"/>
  <c r="D195" i="4"/>
  <c r="C195" i="4"/>
  <c r="B195" i="4"/>
  <c r="O194" i="4"/>
  <c r="N194" i="4"/>
  <c r="M194" i="4"/>
  <c r="L194" i="4"/>
  <c r="K194" i="4"/>
  <c r="J194" i="4"/>
  <c r="I194" i="4"/>
  <c r="H194" i="4"/>
  <c r="G194" i="4"/>
  <c r="F194" i="4"/>
  <c r="E194" i="4"/>
  <c r="D194" i="4"/>
  <c r="C194" i="4"/>
  <c r="B194" i="4"/>
  <c r="O193" i="4"/>
  <c r="N193" i="4"/>
  <c r="M193" i="4"/>
  <c r="L193" i="4"/>
  <c r="K193" i="4"/>
  <c r="J193" i="4"/>
  <c r="I193" i="4"/>
  <c r="H193" i="4"/>
  <c r="G193" i="4"/>
  <c r="F193" i="4"/>
  <c r="E193" i="4"/>
  <c r="D193" i="4"/>
  <c r="C193" i="4"/>
  <c r="B193" i="4"/>
  <c r="O192" i="4"/>
  <c r="N192" i="4"/>
  <c r="M192" i="4"/>
  <c r="L192" i="4"/>
  <c r="K192" i="4"/>
  <c r="J192" i="4"/>
  <c r="I192" i="4"/>
  <c r="H192" i="4"/>
  <c r="G192" i="4"/>
  <c r="F192" i="4"/>
  <c r="E192" i="4"/>
  <c r="D192" i="4"/>
  <c r="C192" i="4"/>
  <c r="B192" i="4"/>
  <c r="O191" i="4"/>
  <c r="N191" i="4"/>
  <c r="M191" i="4"/>
  <c r="L191" i="4"/>
  <c r="K191" i="4"/>
  <c r="J191" i="4"/>
  <c r="I191" i="4"/>
  <c r="H191" i="4"/>
  <c r="G191" i="4"/>
  <c r="F191" i="4"/>
  <c r="E191" i="4"/>
  <c r="D191" i="4"/>
  <c r="C191" i="4"/>
  <c r="B191" i="4"/>
  <c r="O190" i="4"/>
  <c r="N190" i="4"/>
  <c r="M190" i="4"/>
  <c r="L190" i="4"/>
  <c r="K190" i="4"/>
  <c r="J190" i="4"/>
  <c r="I190" i="4"/>
  <c r="H190" i="4"/>
  <c r="G190" i="4"/>
  <c r="F190" i="4"/>
  <c r="E190" i="4"/>
  <c r="D190" i="4"/>
  <c r="C190" i="4"/>
  <c r="B190" i="4"/>
  <c r="O189" i="4"/>
  <c r="N189" i="4"/>
  <c r="M189" i="4"/>
  <c r="L189" i="4"/>
  <c r="K189" i="4"/>
  <c r="J189" i="4"/>
  <c r="I189" i="4"/>
  <c r="H189" i="4"/>
  <c r="G189" i="4"/>
  <c r="F189" i="4"/>
  <c r="E189" i="4"/>
  <c r="D189" i="4"/>
  <c r="C189" i="4"/>
  <c r="B189" i="4"/>
  <c r="O188" i="4"/>
  <c r="N188" i="4"/>
  <c r="M188" i="4"/>
  <c r="L188" i="4"/>
  <c r="K188" i="4"/>
  <c r="J188" i="4"/>
  <c r="I188" i="4"/>
  <c r="H188" i="4"/>
  <c r="G188" i="4"/>
  <c r="F188" i="4"/>
  <c r="E188" i="4"/>
  <c r="D188" i="4"/>
  <c r="C188" i="4"/>
  <c r="B188" i="4"/>
  <c r="O187" i="4"/>
  <c r="N187" i="4"/>
  <c r="M187" i="4"/>
  <c r="L187" i="4"/>
  <c r="K187" i="4"/>
  <c r="J187" i="4"/>
  <c r="I187" i="4"/>
  <c r="H187" i="4"/>
  <c r="G187" i="4"/>
  <c r="F187" i="4"/>
  <c r="E187" i="4"/>
  <c r="D187" i="4"/>
  <c r="C187" i="4"/>
  <c r="B187" i="4"/>
  <c r="O186" i="4"/>
  <c r="N186" i="4"/>
  <c r="M186" i="4"/>
  <c r="L186" i="4"/>
  <c r="K186" i="4"/>
  <c r="J186" i="4"/>
  <c r="I186" i="4"/>
  <c r="H186" i="4"/>
  <c r="G186" i="4"/>
  <c r="F186" i="4"/>
  <c r="E186" i="4"/>
  <c r="D186" i="4"/>
  <c r="C186" i="4"/>
  <c r="B186" i="4"/>
  <c r="O185" i="4"/>
  <c r="N185" i="4"/>
  <c r="M185" i="4"/>
  <c r="L185" i="4"/>
  <c r="K185" i="4"/>
  <c r="J185" i="4"/>
  <c r="I185" i="4"/>
  <c r="H185" i="4"/>
  <c r="G185" i="4"/>
  <c r="F185" i="4"/>
  <c r="E185" i="4"/>
  <c r="D185" i="4"/>
  <c r="C185" i="4"/>
  <c r="B185" i="4"/>
  <c r="O184" i="4"/>
  <c r="N184" i="4"/>
  <c r="M184" i="4"/>
  <c r="L184" i="4"/>
  <c r="K184" i="4"/>
  <c r="J184" i="4"/>
  <c r="I184" i="4"/>
  <c r="H184" i="4"/>
  <c r="G184" i="4"/>
  <c r="F184" i="4"/>
  <c r="E184" i="4"/>
  <c r="D184" i="4"/>
  <c r="C184" i="4"/>
  <c r="B184" i="4"/>
  <c r="O183" i="4"/>
  <c r="N183" i="4"/>
  <c r="M183" i="4"/>
  <c r="L183" i="4"/>
  <c r="K183" i="4"/>
  <c r="J183" i="4"/>
  <c r="I183" i="4"/>
  <c r="H183" i="4"/>
  <c r="G183" i="4"/>
  <c r="F183" i="4"/>
  <c r="E183" i="4"/>
  <c r="D183" i="4"/>
  <c r="C183" i="4"/>
  <c r="B183" i="4"/>
  <c r="O182" i="4"/>
  <c r="N182" i="4"/>
  <c r="M182" i="4"/>
  <c r="L182" i="4"/>
  <c r="K182" i="4"/>
  <c r="J182" i="4"/>
  <c r="I182" i="4"/>
  <c r="H182" i="4"/>
  <c r="G182" i="4"/>
  <c r="F182" i="4"/>
  <c r="E182" i="4"/>
  <c r="D182" i="4"/>
  <c r="C182" i="4"/>
  <c r="B182" i="4"/>
  <c r="O181" i="4"/>
  <c r="N181" i="4"/>
  <c r="M181" i="4"/>
  <c r="L181" i="4"/>
  <c r="K181" i="4"/>
  <c r="J181" i="4"/>
  <c r="I181" i="4"/>
  <c r="H181" i="4"/>
  <c r="G181" i="4"/>
  <c r="F181" i="4"/>
  <c r="E181" i="4"/>
  <c r="D181" i="4"/>
  <c r="C181" i="4"/>
  <c r="B181" i="4"/>
  <c r="O180" i="4"/>
  <c r="N180" i="4"/>
  <c r="M180" i="4"/>
  <c r="L180" i="4"/>
  <c r="K180" i="4"/>
  <c r="J180" i="4"/>
  <c r="I180" i="4"/>
  <c r="H180" i="4"/>
  <c r="G180" i="4"/>
  <c r="F180" i="4"/>
  <c r="E180" i="4"/>
  <c r="D180" i="4"/>
  <c r="C180" i="4"/>
  <c r="B180" i="4"/>
  <c r="O179" i="4"/>
  <c r="N179" i="4"/>
  <c r="M179" i="4"/>
  <c r="L179" i="4"/>
  <c r="K179" i="4"/>
  <c r="J179" i="4"/>
  <c r="I179" i="4"/>
  <c r="H179" i="4"/>
  <c r="G179" i="4"/>
  <c r="F179" i="4"/>
  <c r="E179" i="4"/>
  <c r="D179" i="4"/>
  <c r="C179" i="4"/>
  <c r="B179" i="4"/>
  <c r="O178" i="4"/>
  <c r="N178" i="4"/>
  <c r="M178" i="4"/>
  <c r="L178" i="4"/>
  <c r="K178" i="4"/>
  <c r="J178" i="4"/>
  <c r="I178" i="4"/>
  <c r="H178" i="4"/>
  <c r="G178" i="4"/>
  <c r="F178" i="4"/>
  <c r="E178" i="4"/>
  <c r="D178" i="4"/>
  <c r="C178" i="4"/>
  <c r="B178" i="4"/>
  <c r="O177" i="4"/>
  <c r="N177" i="4"/>
  <c r="M177" i="4"/>
  <c r="L177" i="4"/>
  <c r="K177" i="4"/>
  <c r="J177" i="4"/>
  <c r="I177" i="4"/>
  <c r="H177" i="4"/>
  <c r="G177" i="4"/>
  <c r="F177" i="4"/>
  <c r="E177" i="4"/>
  <c r="D177" i="4"/>
  <c r="C177" i="4"/>
  <c r="B177" i="4"/>
  <c r="O176" i="4"/>
  <c r="N176" i="4"/>
  <c r="M176" i="4"/>
  <c r="L176" i="4"/>
  <c r="K176" i="4"/>
  <c r="J176" i="4"/>
  <c r="I176" i="4"/>
  <c r="H176" i="4"/>
  <c r="G176" i="4"/>
  <c r="F176" i="4"/>
  <c r="E176" i="4"/>
  <c r="D176" i="4"/>
  <c r="C176" i="4"/>
  <c r="B176" i="4"/>
  <c r="O175" i="4"/>
  <c r="N175" i="4"/>
  <c r="M175" i="4"/>
  <c r="L175" i="4"/>
  <c r="K175" i="4"/>
  <c r="J175" i="4"/>
  <c r="I175" i="4"/>
  <c r="H175" i="4"/>
  <c r="G175" i="4"/>
  <c r="F175" i="4"/>
  <c r="E175" i="4"/>
  <c r="D175" i="4"/>
  <c r="C175" i="4"/>
  <c r="B175" i="4"/>
  <c r="O174" i="4"/>
  <c r="N174" i="4"/>
  <c r="M174" i="4"/>
  <c r="L174" i="4"/>
  <c r="K174" i="4"/>
  <c r="J174" i="4"/>
  <c r="I174" i="4"/>
  <c r="H174" i="4"/>
  <c r="G174" i="4"/>
  <c r="F174" i="4"/>
  <c r="E174" i="4"/>
  <c r="D174" i="4"/>
  <c r="C174" i="4"/>
  <c r="B174" i="4"/>
  <c r="O173" i="4"/>
  <c r="N173" i="4"/>
  <c r="M173" i="4"/>
  <c r="L173" i="4"/>
  <c r="K173" i="4"/>
  <c r="J173" i="4"/>
  <c r="I173" i="4"/>
  <c r="H173" i="4"/>
  <c r="G173" i="4"/>
  <c r="F173" i="4"/>
  <c r="E173" i="4"/>
  <c r="D173" i="4"/>
  <c r="C173" i="4"/>
  <c r="B173" i="4"/>
  <c r="O172" i="4"/>
  <c r="N172" i="4"/>
  <c r="M172" i="4"/>
  <c r="L172" i="4"/>
  <c r="K172" i="4"/>
  <c r="J172" i="4"/>
  <c r="I172" i="4"/>
  <c r="H172" i="4"/>
  <c r="G172" i="4"/>
  <c r="F172" i="4"/>
  <c r="E172" i="4"/>
  <c r="D172" i="4"/>
  <c r="C172" i="4"/>
  <c r="B172" i="4"/>
  <c r="O171" i="4"/>
  <c r="N171" i="4"/>
  <c r="M171" i="4"/>
  <c r="L171" i="4"/>
  <c r="K171" i="4"/>
  <c r="J171" i="4"/>
  <c r="I171" i="4"/>
  <c r="H171" i="4"/>
  <c r="G171" i="4"/>
  <c r="F171" i="4"/>
  <c r="E171" i="4"/>
  <c r="D171" i="4"/>
  <c r="C171" i="4"/>
  <c r="B171" i="4"/>
  <c r="O170" i="4"/>
  <c r="N170" i="4"/>
  <c r="M170" i="4"/>
  <c r="L170" i="4"/>
  <c r="K170" i="4"/>
  <c r="J170" i="4"/>
  <c r="I170" i="4"/>
  <c r="H170" i="4"/>
  <c r="G170" i="4"/>
  <c r="F170" i="4"/>
  <c r="E170" i="4"/>
  <c r="D170" i="4"/>
  <c r="C170" i="4"/>
  <c r="B170" i="4"/>
  <c r="O169" i="4"/>
  <c r="N169" i="4"/>
  <c r="M169" i="4"/>
  <c r="L169" i="4"/>
  <c r="K169" i="4"/>
  <c r="J169" i="4"/>
  <c r="I169" i="4"/>
  <c r="H169" i="4"/>
  <c r="G169" i="4"/>
  <c r="F169" i="4"/>
  <c r="E169" i="4"/>
  <c r="D169" i="4"/>
  <c r="C169" i="4"/>
  <c r="B169" i="4"/>
  <c r="O168" i="4"/>
  <c r="N168" i="4"/>
  <c r="M168" i="4"/>
  <c r="L168" i="4"/>
  <c r="K168" i="4"/>
  <c r="J168" i="4"/>
  <c r="I168" i="4"/>
  <c r="H168" i="4"/>
  <c r="G168" i="4"/>
  <c r="F168" i="4"/>
  <c r="E168" i="4"/>
  <c r="D168" i="4"/>
  <c r="C168" i="4"/>
  <c r="B168" i="4"/>
  <c r="O167" i="4"/>
  <c r="N167" i="4"/>
  <c r="M167" i="4"/>
  <c r="L167" i="4"/>
  <c r="K167" i="4"/>
  <c r="J167" i="4"/>
  <c r="I167" i="4"/>
  <c r="H167" i="4"/>
  <c r="G167" i="4"/>
  <c r="F167" i="4"/>
  <c r="E167" i="4"/>
  <c r="D167" i="4"/>
  <c r="C167" i="4"/>
  <c r="B167" i="4"/>
  <c r="O166" i="4"/>
  <c r="N166" i="4"/>
  <c r="M166" i="4"/>
  <c r="L166" i="4"/>
  <c r="K166" i="4"/>
  <c r="J166" i="4"/>
  <c r="I166" i="4"/>
  <c r="H166" i="4"/>
  <c r="G166" i="4"/>
  <c r="F166" i="4"/>
  <c r="E166" i="4"/>
  <c r="D166" i="4"/>
  <c r="C166" i="4"/>
  <c r="B166" i="4"/>
  <c r="O165" i="4"/>
  <c r="N165" i="4"/>
  <c r="M165" i="4"/>
  <c r="L165" i="4"/>
  <c r="K165" i="4"/>
  <c r="J165" i="4"/>
  <c r="I165" i="4"/>
  <c r="H165" i="4"/>
  <c r="G165" i="4"/>
  <c r="F165" i="4"/>
  <c r="E165" i="4"/>
  <c r="D165" i="4"/>
  <c r="C165" i="4"/>
  <c r="B165" i="4"/>
  <c r="O164" i="4"/>
  <c r="N164" i="4"/>
  <c r="M164" i="4"/>
  <c r="L164" i="4"/>
  <c r="K164" i="4"/>
  <c r="J164" i="4"/>
  <c r="I164" i="4"/>
  <c r="H164" i="4"/>
  <c r="G164" i="4"/>
  <c r="F164" i="4"/>
  <c r="E164" i="4"/>
  <c r="D164" i="4"/>
  <c r="C164" i="4"/>
  <c r="B164" i="4"/>
  <c r="O163" i="4"/>
  <c r="N163" i="4"/>
  <c r="M163" i="4"/>
  <c r="L163" i="4"/>
  <c r="K163" i="4"/>
  <c r="J163" i="4"/>
  <c r="I163" i="4"/>
  <c r="H163" i="4"/>
  <c r="G163" i="4"/>
  <c r="F163" i="4"/>
  <c r="E163" i="4"/>
  <c r="D163" i="4"/>
  <c r="C163" i="4"/>
  <c r="B163" i="4"/>
  <c r="O162" i="4"/>
  <c r="N162" i="4"/>
  <c r="M162" i="4"/>
  <c r="L162" i="4"/>
  <c r="K162" i="4"/>
  <c r="J162" i="4"/>
  <c r="I162" i="4"/>
  <c r="H162" i="4"/>
  <c r="G162" i="4"/>
  <c r="F162" i="4"/>
  <c r="E162" i="4"/>
  <c r="D162" i="4"/>
  <c r="C162" i="4"/>
  <c r="B162" i="4"/>
  <c r="O161" i="4"/>
  <c r="N161" i="4"/>
  <c r="M161" i="4"/>
  <c r="L161" i="4"/>
  <c r="K161" i="4"/>
  <c r="J161" i="4"/>
  <c r="I161" i="4"/>
  <c r="H161" i="4"/>
  <c r="G161" i="4"/>
  <c r="F161" i="4"/>
  <c r="E161" i="4"/>
  <c r="D161" i="4"/>
  <c r="C161" i="4"/>
  <c r="B161" i="4"/>
  <c r="O160" i="4"/>
  <c r="N160" i="4"/>
  <c r="M160" i="4"/>
  <c r="L160" i="4"/>
  <c r="K160" i="4"/>
  <c r="J160" i="4"/>
  <c r="I160" i="4"/>
  <c r="H160" i="4"/>
  <c r="G160" i="4"/>
  <c r="F160" i="4"/>
  <c r="E160" i="4"/>
  <c r="D160" i="4"/>
  <c r="C160" i="4"/>
  <c r="B160" i="4"/>
  <c r="O159" i="4"/>
  <c r="N159" i="4"/>
  <c r="M159" i="4"/>
  <c r="L159" i="4"/>
  <c r="K159" i="4"/>
  <c r="J159" i="4"/>
  <c r="I159" i="4"/>
  <c r="H159" i="4"/>
  <c r="G159" i="4"/>
  <c r="F159" i="4"/>
  <c r="E159" i="4"/>
  <c r="D159" i="4"/>
  <c r="C159" i="4"/>
  <c r="B159" i="4"/>
  <c r="O158" i="4"/>
  <c r="N158" i="4"/>
  <c r="M158" i="4"/>
  <c r="L158" i="4"/>
  <c r="K158" i="4"/>
  <c r="J158" i="4"/>
  <c r="I158" i="4"/>
  <c r="H158" i="4"/>
  <c r="G158" i="4"/>
  <c r="F158" i="4"/>
  <c r="E158" i="4"/>
  <c r="D158" i="4"/>
  <c r="C158" i="4"/>
  <c r="B158" i="4"/>
  <c r="O157" i="4"/>
  <c r="N157" i="4"/>
  <c r="M157" i="4"/>
  <c r="L157" i="4"/>
  <c r="K157" i="4"/>
  <c r="J157" i="4"/>
  <c r="I157" i="4"/>
  <c r="H157" i="4"/>
  <c r="G157" i="4"/>
  <c r="F157" i="4"/>
  <c r="E157" i="4"/>
  <c r="D157" i="4"/>
  <c r="C157" i="4"/>
  <c r="B157" i="4"/>
  <c r="O156" i="4"/>
  <c r="N156" i="4"/>
  <c r="M156" i="4"/>
  <c r="L156" i="4"/>
  <c r="K156" i="4"/>
  <c r="J156" i="4"/>
  <c r="I156" i="4"/>
  <c r="H156" i="4"/>
  <c r="G156" i="4"/>
  <c r="F156" i="4"/>
  <c r="E156" i="4"/>
  <c r="D156" i="4"/>
  <c r="C156" i="4"/>
  <c r="B156" i="4"/>
  <c r="O155" i="4"/>
  <c r="N155" i="4"/>
  <c r="M155" i="4"/>
  <c r="L155" i="4"/>
  <c r="K155" i="4"/>
  <c r="J155" i="4"/>
  <c r="I155" i="4"/>
  <c r="H155" i="4"/>
  <c r="G155" i="4"/>
  <c r="F155" i="4"/>
  <c r="E155" i="4"/>
  <c r="D155" i="4"/>
  <c r="C155" i="4"/>
  <c r="B155" i="4"/>
  <c r="O154" i="4"/>
  <c r="N154" i="4"/>
  <c r="M154" i="4"/>
  <c r="L154" i="4"/>
  <c r="K154" i="4"/>
  <c r="J154" i="4"/>
  <c r="I154" i="4"/>
  <c r="H154" i="4"/>
  <c r="G154" i="4"/>
  <c r="F154" i="4"/>
  <c r="E154" i="4"/>
  <c r="D154" i="4"/>
  <c r="C154" i="4"/>
  <c r="B154" i="4"/>
  <c r="O153" i="4"/>
  <c r="N153" i="4"/>
  <c r="M153" i="4"/>
  <c r="L153" i="4"/>
  <c r="K153" i="4"/>
  <c r="J153" i="4"/>
  <c r="I153" i="4"/>
  <c r="H153" i="4"/>
  <c r="G153" i="4"/>
  <c r="F153" i="4"/>
  <c r="E153" i="4"/>
  <c r="D153" i="4"/>
  <c r="C153" i="4"/>
  <c r="B153" i="4"/>
  <c r="O152" i="4"/>
  <c r="N152" i="4"/>
  <c r="M152" i="4"/>
  <c r="L152" i="4"/>
  <c r="K152" i="4"/>
  <c r="J152" i="4"/>
  <c r="I152" i="4"/>
  <c r="H152" i="4"/>
  <c r="G152" i="4"/>
  <c r="F152" i="4"/>
  <c r="E152" i="4"/>
  <c r="D152" i="4"/>
  <c r="C152" i="4"/>
  <c r="B152" i="4"/>
  <c r="O151" i="4"/>
  <c r="N151" i="4"/>
  <c r="M151" i="4"/>
  <c r="L151" i="4"/>
  <c r="K151" i="4"/>
  <c r="J151" i="4"/>
  <c r="I151" i="4"/>
  <c r="H151" i="4"/>
  <c r="G151" i="4"/>
  <c r="F151" i="4"/>
  <c r="E151" i="4"/>
  <c r="D151" i="4"/>
  <c r="C151" i="4"/>
  <c r="B151" i="4"/>
  <c r="O150" i="4"/>
  <c r="N150" i="4"/>
  <c r="M150" i="4"/>
  <c r="L150" i="4"/>
  <c r="K150" i="4"/>
  <c r="J150" i="4"/>
  <c r="I150" i="4"/>
  <c r="H150" i="4"/>
  <c r="G150" i="4"/>
  <c r="F150" i="4"/>
  <c r="E150" i="4"/>
  <c r="D150" i="4"/>
  <c r="C150" i="4"/>
  <c r="B150" i="4"/>
  <c r="O149" i="4"/>
  <c r="N149" i="4"/>
  <c r="M149" i="4"/>
  <c r="L149" i="4"/>
  <c r="K149" i="4"/>
  <c r="J149" i="4"/>
  <c r="I149" i="4"/>
  <c r="H149" i="4"/>
  <c r="G149" i="4"/>
  <c r="F149" i="4"/>
  <c r="E149" i="4"/>
  <c r="D149" i="4"/>
  <c r="C149" i="4"/>
  <c r="B149" i="4"/>
  <c r="O148" i="4"/>
  <c r="N148" i="4"/>
  <c r="M148" i="4"/>
  <c r="L148" i="4"/>
  <c r="K148" i="4"/>
  <c r="J148" i="4"/>
  <c r="I148" i="4"/>
  <c r="H148" i="4"/>
  <c r="G148" i="4"/>
  <c r="F148" i="4"/>
  <c r="E148" i="4"/>
  <c r="D148" i="4"/>
  <c r="C148" i="4"/>
  <c r="B148" i="4"/>
  <c r="O147" i="4"/>
  <c r="N147" i="4"/>
  <c r="M147" i="4"/>
  <c r="L147" i="4"/>
  <c r="K147" i="4"/>
  <c r="J147" i="4"/>
  <c r="I147" i="4"/>
  <c r="H147" i="4"/>
  <c r="G147" i="4"/>
  <c r="F147" i="4"/>
  <c r="E147" i="4"/>
  <c r="D147" i="4"/>
  <c r="C147" i="4"/>
  <c r="B147" i="4"/>
  <c r="O146" i="4"/>
  <c r="N146" i="4"/>
  <c r="M146" i="4"/>
  <c r="L146" i="4"/>
  <c r="K146" i="4"/>
  <c r="J146" i="4"/>
  <c r="I146" i="4"/>
  <c r="H146" i="4"/>
  <c r="G146" i="4"/>
  <c r="F146" i="4"/>
  <c r="E146" i="4"/>
  <c r="D146" i="4"/>
  <c r="C146" i="4"/>
  <c r="B146" i="4"/>
  <c r="O145" i="4"/>
  <c r="N145" i="4"/>
  <c r="M145" i="4"/>
  <c r="L145" i="4"/>
  <c r="K145" i="4"/>
  <c r="J145" i="4"/>
  <c r="I145" i="4"/>
  <c r="H145" i="4"/>
  <c r="G145" i="4"/>
  <c r="F145" i="4"/>
  <c r="E145" i="4"/>
  <c r="D145" i="4"/>
  <c r="C145" i="4"/>
  <c r="B145" i="4"/>
  <c r="O144" i="4"/>
  <c r="N144" i="4"/>
  <c r="M144" i="4"/>
  <c r="L144" i="4"/>
  <c r="K144" i="4"/>
  <c r="J144" i="4"/>
  <c r="I144" i="4"/>
  <c r="H144" i="4"/>
  <c r="G144" i="4"/>
  <c r="F144" i="4"/>
  <c r="E144" i="4"/>
  <c r="D144" i="4"/>
  <c r="C144" i="4"/>
  <c r="B144" i="4"/>
  <c r="O143" i="4"/>
  <c r="N143" i="4"/>
  <c r="M143" i="4"/>
  <c r="L143" i="4"/>
  <c r="K143" i="4"/>
  <c r="J143" i="4"/>
  <c r="I143" i="4"/>
  <c r="H143" i="4"/>
  <c r="G143" i="4"/>
  <c r="F143" i="4"/>
  <c r="E143" i="4"/>
  <c r="D143" i="4"/>
  <c r="C143" i="4"/>
  <c r="B143" i="4"/>
  <c r="O142" i="4"/>
  <c r="N142" i="4"/>
  <c r="M142" i="4"/>
  <c r="L142" i="4"/>
  <c r="K142" i="4"/>
  <c r="J142" i="4"/>
  <c r="I142" i="4"/>
  <c r="H142" i="4"/>
  <c r="G142" i="4"/>
  <c r="F142" i="4"/>
  <c r="E142" i="4"/>
  <c r="D142" i="4"/>
  <c r="C142" i="4"/>
  <c r="B142" i="4"/>
  <c r="O141" i="4"/>
  <c r="N141" i="4"/>
  <c r="M141" i="4"/>
  <c r="L141" i="4"/>
  <c r="K141" i="4"/>
  <c r="J141" i="4"/>
  <c r="I141" i="4"/>
  <c r="H141" i="4"/>
  <c r="G141" i="4"/>
  <c r="F141" i="4"/>
  <c r="E141" i="4"/>
  <c r="D141" i="4"/>
  <c r="C141" i="4"/>
  <c r="B141" i="4"/>
  <c r="O140" i="4"/>
  <c r="N140" i="4"/>
  <c r="M140" i="4"/>
  <c r="L140" i="4"/>
  <c r="K140" i="4"/>
  <c r="J140" i="4"/>
  <c r="I140" i="4"/>
  <c r="H140" i="4"/>
  <c r="G140" i="4"/>
  <c r="F140" i="4"/>
  <c r="E140" i="4"/>
  <c r="D140" i="4"/>
  <c r="C140" i="4"/>
  <c r="B140" i="4"/>
  <c r="O139" i="4"/>
  <c r="N139" i="4"/>
  <c r="M139" i="4"/>
  <c r="L139" i="4"/>
  <c r="K139" i="4"/>
  <c r="J139" i="4"/>
  <c r="I139" i="4"/>
  <c r="H139" i="4"/>
  <c r="G139" i="4"/>
  <c r="F139" i="4"/>
  <c r="E139" i="4"/>
  <c r="D139" i="4"/>
  <c r="C139" i="4"/>
  <c r="B139" i="4"/>
  <c r="O138" i="4"/>
  <c r="N138" i="4"/>
  <c r="M138" i="4"/>
  <c r="L138" i="4"/>
  <c r="K138" i="4"/>
  <c r="J138" i="4"/>
  <c r="I138" i="4"/>
  <c r="H138" i="4"/>
  <c r="G138" i="4"/>
  <c r="F138" i="4"/>
  <c r="E138" i="4"/>
  <c r="D138" i="4"/>
  <c r="C138" i="4"/>
  <c r="B138" i="4"/>
  <c r="O137" i="4"/>
  <c r="N137" i="4"/>
  <c r="M137" i="4"/>
  <c r="L137" i="4"/>
  <c r="K137" i="4"/>
  <c r="J137" i="4"/>
  <c r="I137" i="4"/>
  <c r="H137" i="4"/>
  <c r="G137" i="4"/>
  <c r="F137" i="4"/>
  <c r="E137" i="4"/>
  <c r="D137" i="4"/>
  <c r="C137" i="4"/>
  <c r="B137" i="4"/>
  <c r="O136" i="4"/>
  <c r="N136" i="4"/>
  <c r="M136" i="4"/>
  <c r="L136" i="4"/>
  <c r="K136" i="4"/>
  <c r="J136" i="4"/>
  <c r="I136" i="4"/>
  <c r="H136" i="4"/>
  <c r="G136" i="4"/>
  <c r="F136" i="4"/>
  <c r="E136" i="4"/>
  <c r="D136" i="4"/>
  <c r="C136" i="4"/>
  <c r="B136" i="4"/>
  <c r="O135" i="4"/>
  <c r="N135" i="4"/>
  <c r="M135" i="4"/>
  <c r="L135" i="4"/>
  <c r="K135" i="4"/>
  <c r="J135" i="4"/>
  <c r="I135" i="4"/>
  <c r="H135" i="4"/>
  <c r="G135" i="4"/>
  <c r="F135" i="4"/>
  <c r="E135" i="4"/>
  <c r="D135" i="4"/>
  <c r="C135" i="4"/>
  <c r="B135" i="4"/>
  <c r="O134" i="4"/>
  <c r="N134" i="4"/>
  <c r="M134" i="4"/>
  <c r="L134" i="4"/>
  <c r="K134" i="4"/>
  <c r="J134" i="4"/>
  <c r="I134" i="4"/>
  <c r="H134" i="4"/>
  <c r="G134" i="4"/>
  <c r="F134" i="4"/>
  <c r="E134" i="4"/>
  <c r="D134" i="4"/>
  <c r="C134" i="4"/>
  <c r="B134" i="4"/>
  <c r="O133" i="4"/>
  <c r="N133" i="4"/>
  <c r="M133" i="4"/>
  <c r="L133" i="4"/>
  <c r="K133" i="4"/>
  <c r="J133" i="4"/>
  <c r="I133" i="4"/>
  <c r="H133" i="4"/>
  <c r="G133" i="4"/>
  <c r="F133" i="4"/>
  <c r="E133" i="4"/>
  <c r="D133" i="4"/>
  <c r="C133" i="4"/>
  <c r="B133" i="4"/>
  <c r="O132" i="4"/>
  <c r="N132" i="4"/>
  <c r="M132" i="4"/>
  <c r="L132" i="4"/>
  <c r="K132" i="4"/>
  <c r="J132" i="4"/>
  <c r="I132" i="4"/>
  <c r="H132" i="4"/>
  <c r="G132" i="4"/>
  <c r="F132" i="4"/>
  <c r="E132" i="4"/>
  <c r="D132" i="4"/>
  <c r="C132" i="4"/>
  <c r="B132" i="4"/>
  <c r="O131" i="4"/>
  <c r="N131" i="4"/>
  <c r="M131" i="4"/>
  <c r="L131" i="4"/>
  <c r="K131" i="4"/>
  <c r="J131" i="4"/>
  <c r="I131" i="4"/>
  <c r="H131" i="4"/>
  <c r="G131" i="4"/>
  <c r="F131" i="4"/>
  <c r="E131" i="4"/>
  <c r="D131" i="4"/>
  <c r="C131" i="4"/>
  <c r="B131" i="4"/>
  <c r="O130" i="4"/>
  <c r="N130" i="4"/>
  <c r="M130" i="4"/>
  <c r="L130" i="4"/>
  <c r="K130" i="4"/>
  <c r="J130" i="4"/>
  <c r="I130" i="4"/>
  <c r="H130" i="4"/>
  <c r="G130" i="4"/>
  <c r="F130" i="4"/>
  <c r="E130" i="4"/>
  <c r="D130" i="4"/>
  <c r="C130" i="4"/>
  <c r="B130" i="4"/>
  <c r="O129" i="4"/>
  <c r="N129" i="4"/>
  <c r="M129" i="4"/>
  <c r="L129" i="4"/>
  <c r="K129" i="4"/>
  <c r="J129" i="4"/>
  <c r="I129" i="4"/>
  <c r="H129" i="4"/>
  <c r="G129" i="4"/>
  <c r="F129" i="4"/>
  <c r="E129" i="4"/>
  <c r="D129" i="4"/>
  <c r="C129" i="4"/>
  <c r="B129" i="4"/>
  <c r="O128" i="4"/>
  <c r="N128" i="4"/>
  <c r="M128" i="4"/>
  <c r="L128" i="4"/>
  <c r="K128" i="4"/>
  <c r="J128" i="4"/>
  <c r="I128" i="4"/>
  <c r="H128" i="4"/>
  <c r="G128" i="4"/>
  <c r="F128" i="4"/>
  <c r="E128" i="4"/>
  <c r="D128" i="4"/>
  <c r="C128" i="4"/>
  <c r="B128" i="4"/>
  <c r="O127" i="4"/>
  <c r="N127" i="4"/>
  <c r="M127" i="4"/>
  <c r="L127" i="4"/>
  <c r="K127" i="4"/>
  <c r="J127" i="4"/>
  <c r="I127" i="4"/>
  <c r="H127" i="4"/>
  <c r="G127" i="4"/>
  <c r="F127" i="4"/>
  <c r="E127" i="4"/>
  <c r="D127" i="4"/>
  <c r="C127" i="4"/>
  <c r="B127" i="4"/>
  <c r="O126" i="4"/>
  <c r="N126" i="4"/>
  <c r="M126" i="4"/>
  <c r="L126" i="4"/>
  <c r="K126" i="4"/>
  <c r="J126" i="4"/>
  <c r="I126" i="4"/>
  <c r="H126" i="4"/>
  <c r="G126" i="4"/>
  <c r="F126" i="4"/>
  <c r="E126" i="4"/>
  <c r="D126" i="4"/>
  <c r="C126" i="4"/>
  <c r="B126" i="4"/>
  <c r="O125" i="4"/>
  <c r="N125" i="4"/>
  <c r="M125" i="4"/>
  <c r="L125" i="4"/>
  <c r="K125" i="4"/>
  <c r="J125" i="4"/>
  <c r="I125" i="4"/>
  <c r="H125" i="4"/>
  <c r="G125" i="4"/>
  <c r="F125" i="4"/>
  <c r="E125" i="4"/>
  <c r="D125" i="4"/>
  <c r="C125" i="4"/>
  <c r="B125" i="4"/>
  <c r="O124" i="4"/>
  <c r="N124" i="4"/>
  <c r="M124" i="4"/>
  <c r="L124" i="4"/>
  <c r="K124" i="4"/>
  <c r="J124" i="4"/>
  <c r="I124" i="4"/>
  <c r="H124" i="4"/>
  <c r="G124" i="4"/>
  <c r="F124" i="4"/>
  <c r="E124" i="4"/>
  <c r="D124" i="4"/>
  <c r="C124" i="4"/>
  <c r="B124" i="4"/>
  <c r="O123" i="4"/>
  <c r="N123" i="4"/>
  <c r="M123" i="4"/>
  <c r="L123" i="4"/>
  <c r="K123" i="4"/>
  <c r="J123" i="4"/>
  <c r="I123" i="4"/>
  <c r="H123" i="4"/>
  <c r="G123" i="4"/>
  <c r="F123" i="4"/>
  <c r="E123" i="4"/>
  <c r="D123" i="4"/>
  <c r="C123" i="4"/>
  <c r="B123" i="4"/>
  <c r="O122" i="4"/>
  <c r="N122" i="4"/>
  <c r="M122" i="4"/>
  <c r="L122" i="4"/>
  <c r="K122" i="4"/>
  <c r="J122" i="4"/>
  <c r="I122" i="4"/>
  <c r="H122" i="4"/>
  <c r="G122" i="4"/>
  <c r="F122" i="4"/>
  <c r="E122" i="4"/>
  <c r="D122" i="4"/>
  <c r="C122" i="4"/>
  <c r="B122" i="4"/>
  <c r="O121" i="4"/>
  <c r="N121" i="4"/>
  <c r="M121" i="4"/>
  <c r="L121" i="4"/>
  <c r="K121" i="4"/>
  <c r="J121" i="4"/>
  <c r="I121" i="4"/>
  <c r="H121" i="4"/>
  <c r="G121" i="4"/>
  <c r="F121" i="4"/>
  <c r="E121" i="4"/>
  <c r="D121" i="4"/>
  <c r="C121" i="4"/>
  <c r="B121" i="4"/>
  <c r="O120" i="4"/>
  <c r="N120" i="4"/>
  <c r="M120" i="4"/>
  <c r="L120" i="4"/>
  <c r="K120" i="4"/>
  <c r="J120" i="4"/>
  <c r="I120" i="4"/>
  <c r="H120" i="4"/>
  <c r="G120" i="4"/>
  <c r="F120" i="4"/>
  <c r="E120" i="4"/>
  <c r="D120" i="4"/>
  <c r="C120" i="4"/>
  <c r="B120" i="4"/>
  <c r="O119" i="4"/>
  <c r="N119" i="4"/>
  <c r="M119" i="4"/>
  <c r="L119" i="4"/>
  <c r="K119" i="4"/>
  <c r="J119" i="4"/>
  <c r="I119" i="4"/>
  <c r="H119" i="4"/>
  <c r="G119" i="4"/>
  <c r="F119" i="4"/>
  <c r="E119" i="4"/>
  <c r="D119" i="4"/>
  <c r="C119" i="4"/>
  <c r="B119" i="4"/>
  <c r="O118" i="4"/>
  <c r="N118" i="4"/>
  <c r="M118" i="4"/>
  <c r="L118" i="4"/>
  <c r="K118" i="4"/>
  <c r="J118" i="4"/>
  <c r="I118" i="4"/>
  <c r="H118" i="4"/>
  <c r="G118" i="4"/>
  <c r="F118" i="4"/>
  <c r="E118" i="4"/>
  <c r="D118" i="4"/>
  <c r="C118" i="4"/>
  <c r="B118" i="4"/>
  <c r="O117" i="4"/>
  <c r="N117" i="4"/>
  <c r="M117" i="4"/>
  <c r="L117" i="4"/>
  <c r="K117" i="4"/>
  <c r="J117" i="4"/>
  <c r="I117" i="4"/>
  <c r="H117" i="4"/>
  <c r="G117" i="4"/>
  <c r="F117" i="4"/>
  <c r="E117" i="4"/>
  <c r="D117" i="4"/>
  <c r="C117" i="4"/>
  <c r="B117" i="4"/>
  <c r="O116" i="4"/>
  <c r="N116" i="4"/>
  <c r="M116" i="4"/>
  <c r="L116" i="4"/>
  <c r="K116" i="4"/>
  <c r="J116" i="4"/>
  <c r="I116" i="4"/>
  <c r="H116" i="4"/>
  <c r="G116" i="4"/>
  <c r="F116" i="4"/>
  <c r="E116" i="4"/>
  <c r="D116" i="4"/>
  <c r="C116" i="4"/>
  <c r="B116" i="4"/>
  <c r="O115" i="4"/>
  <c r="N115" i="4"/>
  <c r="M115" i="4"/>
  <c r="L115" i="4"/>
  <c r="K115" i="4"/>
  <c r="J115" i="4"/>
  <c r="I115" i="4"/>
  <c r="H115" i="4"/>
  <c r="G115" i="4"/>
  <c r="F115" i="4"/>
  <c r="E115" i="4"/>
  <c r="D115" i="4"/>
  <c r="C115" i="4"/>
  <c r="B115" i="4"/>
  <c r="O114" i="4"/>
  <c r="N114" i="4"/>
  <c r="M114" i="4"/>
  <c r="L114" i="4"/>
  <c r="K114" i="4"/>
  <c r="J114" i="4"/>
  <c r="I114" i="4"/>
  <c r="H114" i="4"/>
  <c r="G114" i="4"/>
  <c r="F114" i="4"/>
  <c r="E114" i="4"/>
  <c r="D114" i="4"/>
  <c r="C114" i="4"/>
  <c r="B114" i="4"/>
  <c r="O113" i="4"/>
  <c r="N113" i="4"/>
  <c r="M113" i="4"/>
  <c r="L113" i="4"/>
  <c r="K113" i="4"/>
  <c r="J113" i="4"/>
  <c r="I113" i="4"/>
  <c r="H113" i="4"/>
  <c r="G113" i="4"/>
  <c r="F113" i="4"/>
  <c r="E113" i="4"/>
  <c r="D113" i="4"/>
  <c r="C113" i="4"/>
  <c r="B113" i="4"/>
  <c r="O112" i="4"/>
  <c r="N112" i="4"/>
  <c r="M112" i="4"/>
  <c r="L112" i="4"/>
  <c r="K112" i="4"/>
  <c r="J112" i="4"/>
  <c r="I112" i="4"/>
  <c r="H112" i="4"/>
  <c r="G112" i="4"/>
  <c r="F112" i="4"/>
  <c r="E112" i="4"/>
  <c r="D112" i="4"/>
  <c r="C112" i="4"/>
  <c r="B112" i="4"/>
  <c r="O111" i="4"/>
  <c r="N111" i="4"/>
  <c r="M111" i="4"/>
  <c r="L111" i="4"/>
  <c r="K111" i="4"/>
  <c r="J111" i="4"/>
  <c r="I111" i="4"/>
  <c r="H111" i="4"/>
  <c r="G111" i="4"/>
  <c r="F111" i="4"/>
  <c r="E111" i="4"/>
  <c r="D111" i="4"/>
  <c r="C111" i="4"/>
  <c r="B111" i="4"/>
  <c r="O110" i="4"/>
  <c r="N110" i="4"/>
  <c r="M110" i="4"/>
  <c r="L110" i="4"/>
  <c r="K110" i="4"/>
  <c r="J110" i="4"/>
  <c r="I110" i="4"/>
  <c r="H110" i="4"/>
  <c r="G110" i="4"/>
  <c r="F110" i="4"/>
  <c r="E110" i="4"/>
  <c r="D110" i="4"/>
  <c r="C110" i="4"/>
  <c r="B110" i="4"/>
  <c r="O109" i="4"/>
  <c r="N109" i="4"/>
  <c r="M109" i="4"/>
  <c r="L109" i="4"/>
  <c r="K109" i="4"/>
  <c r="J109" i="4"/>
  <c r="I109" i="4"/>
  <c r="H109" i="4"/>
  <c r="G109" i="4"/>
  <c r="F109" i="4"/>
  <c r="E109" i="4"/>
  <c r="D109" i="4"/>
  <c r="C109" i="4"/>
  <c r="B109" i="4"/>
  <c r="O108" i="4"/>
  <c r="N108" i="4"/>
  <c r="M108" i="4"/>
  <c r="L108" i="4"/>
  <c r="K108" i="4"/>
  <c r="J108" i="4"/>
  <c r="I108" i="4"/>
  <c r="H108" i="4"/>
  <c r="G108" i="4"/>
  <c r="F108" i="4"/>
  <c r="E108" i="4"/>
  <c r="D108" i="4"/>
  <c r="C108" i="4"/>
  <c r="B108" i="4"/>
  <c r="O107" i="4"/>
  <c r="N107" i="4"/>
  <c r="M107" i="4"/>
  <c r="L107" i="4"/>
  <c r="K107" i="4"/>
  <c r="J107" i="4"/>
  <c r="I107" i="4"/>
  <c r="H107" i="4"/>
  <c r="G107" i="4"/>
  <c r="F107" i="4"/>
  <c r="E107" i="4"/>
  <c r="D107" i="4"/>
  <c r="C107" i="4"/>
  <c r="B107" i="4"/>
  <c r="O106" i="4"/>
  <c r="N106" i="4"/>
  <c r="M106" i="4"/>
  <c r="L106" i="4"/>
  <c r="K106" i="4"/>
  <c r="J106" i="4"/>
  <c r="I106" i="4"/>
  <c r="H106" i="4"/>
  <c r="G106" i="4"/>
  <c r="F106" i="4"/>
  <c r="E106" i="4"/>
  <c r="D106" i="4"/>
  <c r="C106" i="4"/>
  <c r="B106" i="4"/>
  <c r="O105" i="4"/>
  <c r="N105" i="4"/>
  <c r="M105" i="4"/>
  <c r="L105" i="4"/>
  <c r="K105" i="4"/>
  <c r="J105" i="4"/>
  <c r="I105" i="4"/>
  <c r="H105" i="4"/>
  <c r="G105" i="4"/>
  <c r="F105" i="4"/>
  <c r="E105" i="4"/>
  <c r="D105" i="4"/>
  <c r="C105" i="4"/>
  <c r="B105" i="4"/>
  <c r="O104" i="4"/>
  <c r="N104" i="4"/>
  <c r="M104" i="4"/>
  <c r="L104" i="4"/>
  <c r="K104" i="4"/>
  <c r="J104" i="4"/>
  <c r="I104" i="4"/>
  <c r="H104" i="4"/>
  <c r="G104" i="4"/>
  <c r="F104" i="4"/>
  <c r="E104" i="4"/>
  <c r="D104" i="4"/>
  <c r="C104" i="4"/>
  <c r="B104" i="4"/>
  <c r="O103" i="4"/>
  <c r="N103" i="4"/>
  <c r="M103" i="4"/>
  <c r="L103" i="4"/>
  <c r="K103" i="4"/>
  <c r="J103" i="4"/>
  <c r="I103" i="4"/>
  <c r="H103" i="4"/>
  <c r="G103" i="4"/>
  <c r="F103" i="4"/>
  <c r="E103" i="4"/>
  <c r="D103" i="4"/>
  <c r="C103" i="4"/>
  <c r="B103" i="4"/>
  <c r="O102" i="4"/>
  <c r="N102" i="4"/>
  <c r="M102" i="4"/>
  <c r="L102" i="4"/>
  <c r="K102" i="4"/>
  <c r="J102" i="4"/>
  <c r="I102" i="4"/>
  <c r="H102" i="4"/>
  <c r="G102" i="4"/>
  <c r="F102" i="4"/>
  <c r="E102" i="4"/>
  <c r="D102" i="4"/>
  <c r="C102" i="4"/>
  <c r="B102" i="4"/>
  <c r="O101" i="4"/>
  <c r="N101" i="4"/>
  <c r="M101" i="4"/>
  <c r="L101" i="4"/>
  <c r="K101" i="4"/>
  <c r="J101" i="4"/>
  <c r="I101" i="4"/>
  <c r="H101" i="4"/>
  <c r="G101" i="4"/>
  <c r="F101" i="4"/>
  <c r="E101" i="4"/>
  <c r="D101" i="4"/>
  <c r="C101" i="4"/>
  <c r="B101" i="4"/>
  <c r="O100" i="4"/>
  <c r="N100" i="4"/>
  <c r="M100" i="4"/>
  <c r="L100" i="4"/>
  <c r="K100" i="4"/>
  <c r="J100" i="4"/>
  <c r="I100" i="4"/>
  <c r="H100" i="4"/>
  <c r="G100" i="4"/>
  <c r="F100" i="4"/>
  <c r="E100" i="4"/>
  <c r="D100" i="4"/>
  <c r="C100" i="4"/>
  <c r="B100" i="4"/>
  <c r="O99" i="4"/>
  <c r="N99" i="4"/>
  <c r="M99" i="4"/>
  <c r="L99" i="4"/>
  <c r="K99" i="4"/>
  <c r="J99" i="4"/>
  <c r="I99" i="4"/>
  <c r="H99" i="4"/>
  <c r="G99" i="4"/>
  <c r="F99" i="4"/>
  <c r="E99" i="4"/>
  <c r="D99" i="4"/>
  <c r="C99" i="4"/>
  <c r="B99" i="4"/>
  <c r="O98" i="4"/>
  <c r="N98" i="4"/>
  <c r="M98" i="4"/>
  <c r="L98" i="4"/>
  <c r="K98" i="4"/>
  <c r="J98" i="4"/>
  <c r="I98" i="4"/>
  <c r="H98" i="4"/>
  <c r="G98" i="4"/>
  <c r="F98" i="4"/>
  <c r="E98" i="4"/>
  <c r="D98" i="4"/>
  <c r="C98" i="4"/>
  <c r="B98" i="4"/>
  <c r="O97" i="4"/>
  <c r="N97" i="4"/>
  <c r="M97" i="4"/>
  <c r="L97" i="4"/>
  <c r="K97" i="4"/>
  <c r="J97" i="4"/>
  <c r="I97" i="4"/>
  <c r="H97" i="4"/>
  <c r="G97" i="4"/>
  <c r="F97" i="4"/>
  <c r="E97" i="4"/>
  <c r="D97" i="4"/>
  <c r="C97" i="4"/>
  <c r="B97" i="4"/>
  <c r="O96" i="4"/>
  <c r="N96" i="4"/>
  <c r="M96" i="4"/>
  <c r="L96" i="4"/>
  <c r="K96" i="4"/>
  <c r="J96" i="4"/>
  <c r="I96" i="4"/>
  <c r="H96" i="4"/>
  <c r="G96" i="4"/>
  <c r="F96" i="4"/>
  <c r="E96" i="4"/>
  <c r="D96" i="4"/>
  <c r="C96" i="4"/>
  <c r="B96" i="4"/>
  <c r="O95" i="4"/>
  <c r="N95" i="4"/>
  <c r="M95" i="4"/>
  <c r="L95" i="4"/>
  <c r="K95" i="4"/>
  <c r="J95" i="4"/>
  <c r="I95" i="4"/>
  <c r="H95" i="4"/>
  <c r="G95" i="4"/>
  <c r="F95" i="4"/>
  <c r="E95" i="4"/>
  <c r="D95" i="4"/>
  <c r="C95" i="4"/>
  <c r="B95" i="4"/>
  <c r="O94" i="4"/>
  <c r="N94" i="4"/>
  <c r="M94" i="4"/>
  <c r="L94" i="4"/>
  <c r="K94" i="4"/>
  <c r="J94" i="4"/>
  <c r="I94" i="4"/>
  <c r="H94" i="4"/>
  <c r="G94" i="4"/>
  <c r="F94" i="4"/>
  <c r="E94" i="4"/>
  <c r="D94" i="4"/>
  <c r="C94" i="4"/>
  <c r="B94" i="4"/>
  <c r="O93" i="4"/>
  <c r="N93" i="4"/>
  <c r="M93" i="4"/>
  <c r="L93" i="4"/>
  <c r="K93" i="4"/>
  <c r="J93" i="4"/>
  <c r="I93" i="4"/>
  <c r="H93" i="4"/>
  <c r="G93" i="4"/>
  <c r="F93" i="4"/>
  <c r="E93" i="4"/>
  <c r="D93" i="4"/>
  <c r="C93" i="4"/>
  <c r="B93" i="4"/>
  <c r="O92" i="4"/>
  <c r="N92" i="4"/>
  <c r="M92" i="4"/>
  <c r="L92" i="4"/>
  <c r="K92" i="4"/>
  <c r="J92" i="4"/>
  <c r="I92" i="4"/>
  <c r="H92" i="4"/>
  <c r="G92" i="4"/>
  <c r="F92" i="4"/>
  <c r="E92" i="4"/>
  <c r="D92" i="4"/>
  <c r="C92" i="4"/>
  <c r="B92" i="4"/>
  <c r="O91" i="4"/>
  <c r="N91" i="4"/>
  <c r="M91" i="4"/>
  <c r="L91" i="4"/>
  <c r="K91" i="4"/>
  <c r="J91" i="4"/>
  <c r="I91" i="4"/>
  <c r="H91" i="4"/>
  <c r="G91" i="4"/>
  <c r="F91" i="4"/>
  <c r="E91" i="4"/>
  <c r="D91" i="4"/>
  <c r="C91" i="4"/>
  <c r="B91" i="4"/>
  <c r="O90" i="4"/>
  <c r="N90" i="4"/>
  <c r="M90" i="4"/>
  <c r="L90" i="4"/>
  <c r="K90" i="4"/>
  <c r="J90" i="4"/>
  <c r="I90" i="4"/>
  <c r="H90" i="4"/>
  <c r="G90" i="4"/>
  <c r="F90" i="4"/>
  <c r="E90" i="4"/>
  <c r="D90" i="4"/>
  <c r="C90" i="4"/>
  <c r="B90" i="4"/>
  <c r="O89" i="4"/>
  <c r="N89" i="4"/>
  <c r="M89" i="4"/>
  <c r="L89" i="4"/>
  <c r="K89" i="4"/>
  <c r="J89" i="4"/>
  <c r="I89" i="4"/>
  <c r="H89" i="4"/>
  <c r="G89" i="4"/>
  <c r="F89" i="4"/>
  <c r="E89" i="4"/>
  <c r="D89" i="4"/>
  <c r="C89" i="4"/>
  <c r="B89" i="4"/>
  <c r="O88" i="4"/>
  <c r="N88" i="4"/>
  <c r="M88" i="4"/>
  <c r="L88" i="4"/>
  <c r="K88" i="4"/>
  <c r="J88" i="4"/>
  <c r="I88" i="4"/>
  <c r="H88" i="4"/>
  <c r="G88" i="4"/>
  <c r="F88" i="4"/>
  <c r="E88" i="4"/>
  <c r="D88" i="4"/>
  <c r="C88" i="4"/>
  <c r="B88" i="4"/>
  <c r="O87" i="4"/>
  <c r="N87" i="4"/>
  <c r="M87" i="4"/>
  <c r="L87" i="4"/>
  <c r="K87" i="4"/>
  <c r="J87" i="4"/>
  <c r="I87" i="4"/>
  <c r="H87" i="4"/>
  <c r="G87" i="4"/>
  <c r="F87" i="4"/>
  <c r="E87" i="4"/>
  <c r="D87" i="4"/>
  <c r="C87" i="4"/>
  <c r="B87" i="4"/>
  <c r="O86" i="4"/>
  <c r="N86" i="4"/>
  <c r="M86" i="4"/>
  <c r="L86" i="4"/>
  <c r="K86" i="4"/>
  <c r="J86" i="4"/>
  <c r="I86" i="4"/>
  <c r="H86" i="4"/>
  <c r="G86" i="4"/>
  <c r="F86" i="4"/>
  <c r="E86" i="4"/>
  <c r="D86" i="4"/>
  <c r="C86" i="4"/>
  <c r="B86" i="4"/>
  <c r="O85" i="4"/>
  <c r="N85" i="4"/>
  <c r="M85" i="4"/>
  <c r="L85" i="4"/>
  <c r="K85" i="4"/>
  <c r="J85" i="4"/>
  <c r="I85" i="4"/>
  <c r="H85" i="4"/>
  <c r="G85" i="4"/>
  <c r="F85" i="4"/>
  <c r="E85" i="4"/>
  <c r="D85" i="4"/>
  <c r="C85" i="4"/>
  <c r="B85" i="4"/>
  <c r="O84" i="4"/>
  <c r="N84" i="4"/>
  <c r="M84" i="4"/>
  <c r="L84" i="4"/>
  <c r="K84" i="4"/>
  <c r="J84" i="4"/>
  <c r="I84" i="4"/>
  <c r="H84" i="4"/>
  <c r="G84" i="4"/>
  <c r="F84" i="4"/>
  <c r="E84" i="4"/>
  <c r="D84" i="4"/>
  <c r="C84" i="4"/>
  <c r="B84" i="4"/>
  <c r="O83" i="4"/>
  <c r="N83" i="4"/>
  <c r="M83" i="4"/>
  <c r="L83" i="4"/>
  <c r="K83" i="4"/>
  <c r="J83" i="4"/>
  <c r="I83" i="4"/>
  <c r="H83" i="4"/>
  <c r="G83" i="4"/>
  <c r="F83" i="4"/>
  <c r="E83" i="4"/>
  <c r="D83" i="4"/>
  <c r="C83" i="4"/>
  <c r="B83" i="4"/>
  <c r="O82" i="4"/>
  <c r="N82" i="4"/>
  <c r="M82" i="4"/>
  <c r="L82" i="4"/>
  <c r="K82" i="4"/>
  <c r="J82" i="4"/>
  <c r="I82" i="4"/>
  <c r="H82" i="4"/>
  <c r="G82" i="4"/>
  <c r="F82" i="4"/>
  <c r="E82" i="4"/>
  <c r="D82" i="4"/>
  <c r="C82" i="4"/>
  <c r="B82" i="4"/>
  <c r="O81" i="4"/>
  <c r="N81" i="4"/>
  <c r="M81" i="4"/>
  <c r="L81" i="4"/>
  <c r="K81" i="4"/>
  <c r="J81" i="4"/>
  <c r="I81" i="4"/>
  <c r="H81" i="4"/>
  <c r="G81" i="4"/>
  <c r="F81" i="4"/>
  <c r="E81" i="4"/>
  <c r="D81" i="4"/>
  <c r="C81" i="4"/>
  <c r="B81" i="4"/>
  <c r="O80" i="4"/>
  <c r="N80" i="4"/>
  <c r="M80" i="4"/>
  <c r="L80" i="4"/>
  <c r="K80" i="4"/>
  <c r="J80" i="4"/>
  <c r="I80" i="4"/>
  <c r="H80" i="4"/>
  <c r="G80" i="4"/>
  <c r="F80" i="4"/>
  <c r="E80" i="4"/>
  <c r="D80" i="4"/>
  <c r="C80" i="4"/>
  <c r="B80" i="4"/>
  <c r="O79" i="4"/>
  <c r="N79" i="4"/>
  <c r="M79" i="4"/>
  <c r="L79" i="4"/>
  <c r="K79" i="4"/>
  <c r="J79" i="4"/>
  <c r="I79" i="4"/>
  <c r="H79" i="4"/>
  <c r="G79" i="4"/>
  <c r="F79" i="4"/>
  <c r="E79" i="4"/>
  <c r="D79" i="4"/>
  <c r="C79" i="4"/>
  <c r="B79" i="4"/>
  <c r="O78" i="4"/>
  <c r="N78" i="4"/>
  <c r="M78" i="4"/>
  <c r="L78" i="4"/>
  <c r="K78" i="4"/>
  <c r="J78" i="4"/>
  <c r="I78" i="4"/>
  <c r="H78" i="4"/>
  <c r="G78" i="4"/>
  <c r="F78" i="4"/>
  <c r="E78" i="4"/>
  <c r="D78" i="4"/>
  <c r="C78" i="4"/>
  <c r="B78" i="4"/>
  <c r="O77" i="4"/>
  <c r="N77" i="4"/>
  <c r="M77" i="4"/>
  <c r="L77" i="4"/>
  <c r="K77" i="4"/>
  <c r="J77" i="4"/>
  <c r="I77" i="4"/>
  <c r="H77" i="4"/>
  <c r="G77" i="4"/>
  <c r="F77" i="4"/>
  <c r="E77" i="4"/>
  <c r="D77" i="4"/>
  <c r="C77" i="4"/>
  <c r="B77" i="4"/>
  <c r="O76" i="4"/>
  <c r="N76" i="4"/>
  <c r="M76" i="4"/>
  <c r="L76" i="4"/>
  <c r="K76" i="4"/>
  <c r="J76" i="4"/>
  <c r="I76" i="4"/>
  <c r="H76" i="4"/>
  <c r="G76" i="4"/>
  <c r="F76" i="4"/>
  <c r="E76" i="4"/>
  <c r="D76" i="4"/>
  <c r="C76" i="4"/>
  <c r="B76" i="4"/>
  <c r="O75" i="4"/>
  <c r="N75" i="4"/>
  <c r="M75" i="4"/>
  <c r="L75" i="4"/>
  <c r="K75" i="4"/>
  <c r="J75" i="4"/>
  <c r="I75" i="4"/>
  <c r="H75" i="4"/>
  <c r="G75" i="4"/>
  <c r="F75" i="4"/>
  <c r="E75" i="4"/>
  <c r="D75" i="4"/>
  <c r="C75" i="4"/>
  <c r="B75" i="4"/>
  <c r="O74" i="4"/>
  <c r="N74" i="4"/>
  <c r="M74" i="4"/>
  <c r="L74" i="4"/>
  <c r="K74" i="4"/>
  <c r="J74" i="4"/>
  <c r="I74" i="4"/>
  <c r="H74" i="4"/>
  <c r="G74" i="4"/>
  <c r="F74" i="4"/>
  <c r="E74" i="4"/>
  <c r="D74" i="4"/>
  <c r="C74" i="4"/>
  <c r="B74" i="4"/>
  <c r="O73" i="4"/>
  <c r="N73" i="4"/>
  <c r="M73" i="4"/>
  <c r="L73" i="4"/>
  <c r="K73" i="4"/>
  <c r="J73" i="4"/>
  <c r="I73" i="4"/>
  <c r="H73" i="4"/>
  <c r="G73" i="4"/>
  <c r="F73" i="4"/>
  <c r="E73" i="4"/>
  <c r="D73" i="4"/>
  <c r="C73" i="4"/>
  <c r="B73" i="4"/>
  <c r="O72" i="4"/>
  <c r="N72" i="4"/>
  <c r="M72" i="4"/>
  <c r="L72" i="4"/>
  <c r="K72" i="4"/>
  <c r="J72" i="4"/>
  <c r="I72" i="4"/>
  <c r="H72" i="4"/>
  <c r="G72" i="4"/>
  <c r="F72" i="4"/>
  <c r="E72" i="4"/>
  <c r="D72" i="4"/>
  <c r="C72" i="4"/>
  <c r="B72" i="4"/>
  <c r="O71" i="4"/>
  <c r="N71" i="4"/>
  <c r="M71" i="4"/>
  <c r="L71" i="4"/>
  <c r="K71" i="4"/>
  <c r="J71" i="4"/>
  <c r="I71" i="4"/>
  <c r="H71" i="4"/>
  <c r="G71" i="4"/>
  <c r="F71" i="4"/>
  <c r="E71" i="4"/>
  <c r="D71" i="4"/>
  <c r="C71" i="4"/>
  <c r="B71" i="4"/>
  <c r="O70" i="4"/>
  <c r="N70" i="4"/>
  <c r="M70" i="4"/>
  <c r="L70" i="4"/>
  <c r="K70" i="4"/>
  <c r="J70" i="4"/>
  <c r="I70" i="4"/>
  <c r="H70" i="4"/>
  <c r="G70" i="4"/>
  <c r="F70" i="4"/>
  <c r="E70" i="4"/>
  <c r="D70" i="4"/>
  <c r="C70" i="4"/>
  <c r="B70" i="4"/>
  <c r="O69" i="4"/>
  <c r="N69" i="4"/>
  <c r="M69" i="4"/>
  <c r="L69" i="4"/>
  <c r="K69" i="4"/>
  <c r="J69" i="4"/>
  <c r="I69" i="4"/>
  <c r="H69" i="4"/>
  <c r="G69" i="4"/>
  <c r="F69" i="4"/>
  <c r="E69" i="4"/>
  <c r="D69" i="4"/>
  <c r="C69" i="4"/>
  <c r="B69" i="4"/>
  <c r="O68" i="4"/>
  <c r="N68" i="4"/>
  <c r="M68" i="4"/>
  <c r="L68" i="4"/>
  <c r="K68" i="4"/>
  <c r="J68" i="4"/>
  <c r="I68" i="4"/>
  <c r="H68" i="4"/>
  <c r="G68" i="4"/>
  <c r="F68" i="4"/>
  <c r="E68" i="4"/>
  <c r="D68" i="4"/>
  <c r="C68" i="4"/>
  <c r="B68" i="4"/>
  <c r="O67" i="4"/>
  <c r="N67" i="4"/>
  <c r="M67" i="4"/>
  <c r="L67" i="4"/>
  <c r="K67" i="4"/>
  <c r="J67" i="4"/>
  <c r="I67" i="4"/>
  <c r="H67" i="4"/>
  <c r="G67" i="4"/>
  <c r="F67" i="4"/>
  <c r="E67" i="4"/>
  <c r="D67" i="4"/>
  <c r="C67" i="4"/>
  <c r="B67" i="4"/>
  <c r="O66" i="4"/>
  <c r="N66" i="4"/>
  <c r="M66" i="4"/>
  <c r="L66" i="4"/>
  <c r="K66" i="4"/>
  <c r="J66" i="4"/>
  <c r="I66" i="4"/>
  <c r="H66" i="4"/>
  <c r="G66" i="4"/>
  <c r="F66" i="4"/>
  <c r="E66" i="4"/>
  <c r="D66" i="4"/>
  <c r="C66" i="4"/>
  <c r="B66" i="4"/>
  <c r="O65" i="4"/>
  <c r="N65" i="4"/>
  <c r="M65" i="4"/>
  <c r="L65" i="4"/>
  <c r="K65" i="4"/>
  <c r="J65" i="4"/>
  <c r="I65" i="4"/>
  <c r="H65" i="4"/>
  <c r="G65" i="4"/>
  <c r="F65" i="4"/>
  <c r="E65" i="4"/>
  <c r="D65" i="4"/>
  <c r="C65" i="4"/>
  <c r="B65" i="4"/>
  <c r="O64" i="4"/>
  <c r="N64" i="4"/>
  <c r="M64" i="4"/>
  <c r="L64" i="4"/>
  <c r="K64" i="4"/>
  <c r="J64" i="4"/>
  <c r="I64" i="4"/>
  <c r="H64" i="4"/>
  <c r="G64" i="4"/>
  <c r="F64" i="4"/>
  <c r="E64" i="4"/>
  <c r="D64" i="4"/>
  <c r="C64" i="4"/>
  <c r="B64" i="4"/>
  <c r="O63" i="4"/>
  <c r="N63" i="4"/>
  <c r="M63" i="4"/>
  <c r="L63" i="4"/>
  <c r="K63" i="4"/>
  <c r="J63" i="4"/>
  <c r="I63" i="4"/>
  <c r="H63" i="4"/>
  <c r="G63" i="4"/>
  <c r="F63" i="4"/>
  <c r="E63" i="4"/>
  <c r="D63" i="4"/>
  <c r="C63" i="4"/>
  <c r="B63" i="4"/>
  <c r="O62" i="4"/>
  <c r="N62" i="4"/>
  <c r="M62" i="4"/>
  <c r="L62" i="4"/>
  <c r="K62" i="4"/>
  <c r="J62" i="4"/>
  <c r="I62" i="4"/>
  <c r="H62" i="4"/>
  <c r="G62" i="4"/>
  <c r="F62" i="4"/>
  <c r="E62" i="4"/>
  <c r="D62" i="4"/>
  <c r="C62" i="4"/>
  <c r="B62" i="4"/>
  <c r="O61" i="4"/>
  <c r="N61" i="4"/>
  <c r="M61" i="4"/>
  <c r="L61" i="4"/>
  <c r="K61" i="4"/>
  <c r="J61" i="4"/>
  <c r="I61" i="4"/>
  <c r="H61" i="4"/>
  <c r="G61" i="4"/>
  <c r="F61" i="4"/>
  <c r="E61" i="4"/>
  <c r="D61" i="4"/>
  <c r="C61" i="4"/>
  <c r="B61" i="4"/>
  <c r="O60" i="4"/>
  <c r="N60" i="4"/>
  <c r="M60" i="4"/>
  <c r="L60" i="4"/>
  <c r="K60" i="4"/>
  <c r="J60" i="4"/>
  <c r="I60" i="4"/>
  <c r="H60" i="4"/>
  <c r="G60" i="4"/>
  <c r="F60" i="4"/>
  <c r="E60" i="4"/>
  <c r="D60" i="4"/>
  <c r="C60" i="4"/>
  <c r="B60" i="4"/>
  <c r="O59" i="4"/>
  <c r="N59" i="4"/>
  <c r="M59" i="4"/>
  <c r="L59" i="4"/>
  <c r="K59" i="4"/>
  <c r="J59" i="4"/>
  <c r="I59" i="4"/>
  <c r="H59" i="4"/>
  <c r="G59" i="4"/>
  <c r="F59" i="4"/>
  <c r="E59" i="4"/>
  <c r="D59" i="4"/>
  <c r="C59" i="4"/>
  <c r="B59" i="4"/>
  <c r="O58" i="4"/>
  <c r="N58" i="4"/>
  <c r="M58" i="4"/>
  <c r="L58" i="4"/>
  <c r="K58" i="4"/>
  <c r="J58" i="4"/>
  <c r="I58" i="4"/>
  <c r="H58" i="4"/>
  <c r="G58" i="4"/>
  <c r="F58" i="4"/>
  <c r="E58" i="4"/>
  <c r="D58" i="4"/>
  <c r="C58" i="4"/>
  <c r="B58" i="4"/>
  <c r="O57" i="4"/>
  <c r="N57" i="4"/>
  <c r="M57" i="4"/>
  <c r="L57" i="4"/>
  <c r="K57" i="4"/>
  <c r="J57" i="4"/>
  <c r="I57" i="4"/>
  <c r="H57" i="4"/>
  <c r="G57" i="4"/>
  <c r="F57" i="4"/>
  <c r="E57" i="4"/>
  <c r="D57" i="4"/>
  <c r="C57" i="4"/>
  <c r="B57" i="4"/>
  <c r="O56" i="4"/>
  <c r="N56" i="4"/>
  <c r="M56" i="4"/>
  <c r="L56" i="4"/>
  <c r="K56" i="4"/>
  <c r="J56" i="4"/>
  <c r="I56" i="4"/>
  <c r="H56" i="4"/>
  <c r="G56" i="4"/>
  <c r="F56" i="4"/>
  <c r="E56" i="4"/>
  <c r="D56" i="4"/>
  <c r="C56" i="4"/>
  <c r="B56" i="4"/>
  <c r="O55" i="4"/>
  <c r="N55" i="4"/>
  <c r="M55" i="4"/>
  <c r="L55" i="4"/>
  <c r="K55" i="4"/>
  <c r="J55" i="4"/>
  <c r="I55" i="4"/>
  <c r="H55" i="4"/>
  <c r="G55" i="4"/>
  <c r="F55" i="4"/>
  <c r="E55" i="4"/>
  <c r="D55" i="4"/>
  <c r="C55" i="4"/>
  <c r="B55" i="4"/>
  <c r="O54" i="4"/>
  <c r="N54" i="4"/>
  <c r="M54" i="4"/>
  <c r="L54" i="4"/>
  <c r="K54" i="4"/>
  <c r="J54" i="4"/>
  <c r="I54" i="4"/>
  <c r="H54" i="4"/>
  <c r="G54" i="4"/>
  <c r="F54" i="4"/>
  <c r="E54" i="4"/>
  <c r="D54" i="4"/>
  <c r="C54" i="4"/>
  <c r="B54" i="4"/>
  <c r="O53" i="4"/>
  <c r="N53" i="4"/>
  <c r="M53" i="4"/>
  <c r="L53" i="4"/>
  <c r="K53" i="4"/>
  <c r="J53" i="4"/>
  <c r="I53" i="4"/>
  <c r="H53" i="4"/>
  <c r="G53" i="4"/>
  <c r="F53" i="4"/>
  <c r="E53" i="4"/>
  <c r="D53" i="4"/>
  <c r="C53" i="4"/>
  <c r="B53" i="4"/>
  <c r="O52" i="4"/>
  <c r="N52" i="4"/>
  <c r="M52" i="4"/>
  <c r="L52" i="4"/>
  <c r="K52" i="4"/>
  <c r="J52" i="4"/>
  <c r="I52" i="4"/>
  <c r="H52" i="4"/>
  <c r="G52" i="4"/>
  <c r="F52" i="4"/>
  <c r="E52" i="4"/>
  <c r="D52" i="4"/>
  <c r="C52" i="4"/>
  <c r="B52" i="4"/>
  <c r="O51" i="4"/>
  <c r="N51" i="4"/>
  <c r="M51" i="4"/>
  <c r="L51" i="4"/>
  <c r="K51" i="4"/>
  <c r="J51" i="4"/>
  <c r="I51" i="4"/>
  <c r="H51" i="4"/>
  <c r="G51" i="4"/>
  <c r="F51" i="4"/>
  <c r="E51" i="4"/>
  <c r="D51" i="4"/>
  <c r="C51" i="4"/>
  <c r="B51" i="4"/>
  <c r="O50" i="4"/>
  <c r="N50" i="4"/>
  <c r="M50" i="4"/>
  <c r="L50" i="4"/>
  <c r="K50" i="4"/>
  <c r="J50" i="4"/>
  <c r="I50" i="4"/>
  <c r="H50" i="4"/>
  <c r="G50" i="4"/>
  <c r="F50" i="4"/>
  <c r="E50" i="4"/>
  <c r="D50" i="4"/>
  <c r="C50" i="4"/>
  <c r="B50" i="4"/>
  <c r="O49" i="4"/>
  <c r="N49" i="4"/>
  <c r="M49" i="4"/>
  <c r="L49" i="4"/>
  <c r="K49" i="4"/>
  <c r="J49" i="4"/>
  <c r="I49" i="4"/>
  <c r="H49" i="4"/>
  <c r="G49" i="4"/>
  <c r="F49" i="4"/>
  <c r="E49" i="4"/>
  <c r="D49" i="4"/>
  <c r="C49" i="4"/>
  <c r="B49" i="4"/>
  <c r="O48" i="4"/>
  <c r="N48" i="4"/>
  <c r="M48" i="4"/>
  <c r="L48" i="4"/>
  <c r="K48" i="4"/>
  <c r="J48" i="4"/>
  <c r="I48" i="4"/>
  <c r="H48" i="4"/>
  <c r="G48" i="4"/>
  <c r="F48" i="4"/>
  <c r="E48" i="4"/>
  <c r="D48" i="4"/>
  <c r="C48" i="4"/>
  <c r="B48" i="4"/>
  <c r="O47" i="4"/>
  <c r="N47" i="4"/>
  <c r="M47" i="4"/>
  <c r="L47" i="4"/>
  <c r="K47" i="4"/>
  <c r="J47" i="4"/>
  <c r="I47" i="4"/>
  <c r="H47" i="4"/>
  <c r="G47" i="4"/>
  <c r="F47" i="4"/>
  <c r="E47" i="4"/>
  <c r="D47" i="4"/>
  <c r="C47" i="4"/>
  <c r="B47" i="4"/>
  <c r="O46" i="4"/>
  <c r="N46" i="4"/>
  <c r="M46" i="4"/>
  <c r="L46" i="4"/>
  <c r="K46" i="4"/>
  <c r="J46" i="4"/>
  <c r="I46" i="4"/>
  <c r="H46" i="4"/>
  <c r="G46" i="4"/>
  <c r="F46" i="4"/>
  <c r="E46" i="4"/>
  <c r="D46" i="4"/>
  <c r="C46" i="4"/>
  <c r="B46" i="4"/>
  <c r="O45" i="4"/>
  <c r="N45" i="4"/>
  <c r="M45" i="4"/>
  <c r="L45" i="4"/>
  <c r="K45" i="4"/>
  <c r="J45" i="4"/>
  <c r="I45" i="4"/>
  <c r="H45" i="4"/>
  <c r="G45" i="4"/>
  <c r="F45" i="4"/>
  <c r="E45" i="4"/>
  <c r="D45" i="4"/>
  <c r="C45" i="4"/>
  <c r="B45" i="4"/>
  <c r="O44" i="4"/>
  <c r="N44" i="4"/>
  <c r="M44" i="4"/>
  <c r="L44" i="4"/>
  <c r="K44" i="4"/>
  <c r="J44" i="4"/>
  <c r="I44" i="4"/>
  <c r="H44" i="4"/>
  <c r="G44" i="4"/>
  <c r="F44" i="4"/>
  <c r="E44" i="4"/>
  <c r="D44" i="4"/>
  <c r="C44" i="4"/>
  <c r="B44" i="4"/>
  <c r="O43" i="4"/>
  <c r="N43" i="4"/>
  <c r="M43" i="4"/>
  <c r="L43" i="4"/>
  <c r="K43" i="4"/>
  <c r="J43" i="4"/>
  <c r="I43" i="4"/>
  <c r="H43" i="4"/>
  <c r="G43" i="4"/>
  <c r="F43" i="4"/>
  <c r="E43" i="4"/>
  <c r="D43" i="4"/>
  <c r="C43" i="4"/>
  <c r="B43" i="4"/>
  <c r="O42" i="4"/>
  <c r="N42" i="4"/>
  <c r="M42" i="4"/>
  <c r="L42" i="4"/>
  <c r="K42" i="4"/>
  <c r="J42" i="4"/>
  <c r="I42" i="4"/>
  <c r="H42" i="4"/>
  <c r="G42" i="4"/>
  <c r="F42" i="4"/>
  <c r="E42" i="4"/>
  <c r="D42" i="4"/>
  <c r="C42" i="4"/>
  <c r="B42" i="4"/>
  <c r="O41" i="4"/>
  <c r="N41" i="4"/>
  <c r="M41" i="4"/>
  <c r="L41" i="4"/>
  <c r="K41" i="4"/>
  <c r="J41" i="4"/>
  <c r="I41" i="4"/>
  <c r="H41" i="4"/>
  <c r="G41" i="4"/>
  <c r="F41" i="4"/>
  <c r="E41" i="4"/>
  <c r="D41" i="4"/>
  <c r="C41" i="4"/>
  <c r="B41" i="4"/>
  <c r="O40" i="4"/>
  <c r="N40" i="4"/>
  <c r="M40" i="4"/>
  <c r="L40" i="4"/>
  <c r="K40" i="4"/>
  <c r="J40" i="4"/>
  <c r="I40" i="4"/>
  <c r="H40" i="4"/>
  <c r="G40" i="4"/>
  <c r="F40" i="4"/>
  <c r="E40" i="4"/>
  <c r="D40" i="4"/>
  <c r="C40" i="4"/>
  <c r="B40" i="4"/>
  <c r="O39" i="4"/>
  <c r="N39" i="4"/>
  <c r="M39" i="4"/>
  <c r="L39" i="4"/>
  <c r="K39" i="4"/>
  <c r="J39" i="4"/>
  <c r="I39" i="4"/>
  <c r="H39" i="4"/>
  <c r="G39" i="4"/>
  <c r="F39" i="4"/>
  <c r="E39" i="4"/>
  <c r="D39" i="4"/>
  <c r="C39" i="4"/>
  <c r="B39" i="4"/>
  <c r="O38" i="4"/>
  <c r="N38" i="4"/>
  <c r="M38" i="4"/>
  <c r="L38" i="4"/>
  <c r="K38" i="4"/>
  <c r="J38" i="4"/>
  <c r="I38" i="4"/>
  <c r="H38" i="4"/>
  <c r="G38" i="4"/>
  <c r="F38" i="4"/>
  <c r="E38" i="4"/>
  <c r="D38" i="4"/>
  <c r="C38" i="4"/>
  <c r="B38" i="4"/>
  <c r="O37" i="4"/>
  <c r="N37" i="4"/>
  <c r="M37" i="4"/>
  <c r="L37" i="4"/>
  <c r="K37" i="4"/>
  <c r="J37" i="4"/>
  <c r="I37" i="4"/>
  <c r="H37" i="4"/>
  <c r="G37" i="4"/>
  <c r="F37" i="4"/>
  <c r="E37" i="4"/>
  <c r="D37" i="4"/>
  <c r="C37" i="4"/>
  <c r="B37" i="4"/>
  <c r="O36" i="4"/>
  <c r="N36" i="4"/>
  <c r="M36" i="4"/>
  <c r="L36" i="4"/>
  <c r="K36" i="4"/>
  <c r="J36" i="4"/>
  <c r="I36" i="4"/>
  <c r="H36" i="4"/>
  <c r="G36" i="4"/>
  <c r="F36" i="4"/>
  <c r="E36" i="4"/>
  <c r="D36" i="4"/>
  <c r="C36" i="4"/>
  <c r="B36" i="4"/>
  <c r="O35" i="4"/>
  <c r="N35" i="4"/>
  <c r="M35" i="4"/>
  <c r="L35" i="4"/>
  <c r="K35" i="4"/>
  <c r="J35" i="4"/>
  <c r="I35" i="4"/>
  <c r="H35" i="4"/>
  <c r="G35" i="4"/>
  <c r="F35" i="4"/>
  <c r="E35" i="4"/>
  <c r="D35" i="4"/>
  <c r="C35" i="4"/>
  <c r="B35" i="4"/>
  <c r="O34" i="4"/>
  <c r="N34" i="4"/>
  <c r="M34" i="4"/>
  <c r="L34" i="4"/>
  <c r="K34" i="4"/>
  <c r="J34" i="4"/>
  <c r="I34" i="4"/>
  <c r="H34" i="4"/>
  <c r="G34" i="4"/>
  <c r="F34" i="4"/>
  <c r="E34" i="4"/>
  <c r="D34" i="4"/>
  <c r="C34" i="4"/>
  <c r="B34" i="4"/>
  <c r="O33" i="4"/>
  <c r="N33" i="4"/>
  <c r="M33" i="4"/>
  <c r="L33" i="4"/>
  <c r="K33" i="4"/>
  <c r="J33" i="4"/>
  <c r="I33" i="4"/>
  <c r="H33" i="4"/>
  <c r="G33" i="4"/>
  <c r="F33" i="4"/>
  <c r="E33" i="4"/>
  <c r="D33" i="4"/>
  <c r="C33" i="4"/>
  <c r="B33" i="4"/>
  <c r="O32" i="4"/>
  <c r="N32" i="4"/>
  <c r="M32" i="4"/>
  <c r="L32" i="4"/>
  <c r="K32" i="4"/>
  <c r="J32" i="4"/>
  <c r="I32" i="4"/>
  <c r="H32" i="4"/>
  <c r="G32" i="4"/>
  <c r="F32" i="4"/>
  <c r="E32" i="4"/>
  <c r="D32" i="4"/>
  <c r="C32" i="4"/>
  <c r="B32" i="4"/>
  <c r="O31" i="4"/>
  <c r="N31" i="4"/>
  <c r="M31" i="4"/>
  <c r="L31" i="4"/>
  <c r="K31" i="4"/>
  <c r="J31" i="4"/>
  <c r="I31" i="4"/>
  <c r="H31" i="4"/>
  <c r="G31" i="4"/>
  <c r="F31" i="4"/>
  <c r="E31" i="4"/>
  <c r="D31" i="4"/>
  <c r="C31" i="4"/>
  <c r="B31" i="4"/>
  <c r="O30" i="4"/>
  <c r="N30" i="4"/>
  <c r="M30" i="4"/>
  <c r="L30" i="4"/>
  <c r="K30" i="4"/>
  <c r="J30" i="4"/>
  <c r="I30" i="4"/>
  <c r="H30" i="4"/>
  <c r="G30" i="4"/>
  <c r="F30" i="4"/>
  <c r="E30" i="4"/>
  <c r="D30" i="4"/>
  <c r="C30" i="4"/>
  <c r="B30" i="4"/>
  <c r="O29" i="4"/>
  <c r="N29" i="4"/>
  <c r="M29" i="4"/>
  <c r="L29" i="4"/>
  <c r="K29" i="4"/>
  <c r="J29" i="4"/>
  <c r="I29" i="4"/>
  <c r="H29" i="4"/>
  <c r="G29" i="4"/>
  <c r="F29" i="4"/>
  <c r="E29" i="4"/>
  <c r="D29" i="4"/>
  <c r="C29" i="4"/>
  <c r="B29" i="4"/>
  <c r="O28" i="4"/>
  <c r="N28" i="4"/>
  <c r="M28" i="4"/>
  <c r="L28" i="4"/>
  <c r="K28" i="4"/>
  <c r="J28" i="4"/>
  <c r="I28" i="4"/>
  <c r="H28" i="4"/>
  <c r="G28" i="4"/>
  <c r="F28" i="4"/>
  <c r="E28" i="4"/>
  <c r="D28" i="4"/>
  <c r="C28" i="4"/>
  <c r="B28" i="4"/>
  <c r="O27" i="4"/>
  <c r="N27" i="4"/>
  <c r="M27" i="4"/>
  <c r="L27" i="4"/>
  <c r="K27" i="4"/>
  <c r="J27" i="4"/>
  <c r="I27" i="4"/>
  <c r="H27" i="4"/>
  <c r="G27" i="4"/>
  <c r="F27" i="4"/>
  <c r="E27" i="4"/>
  <c r="D27" i="4"/>
  <c r="C27" i="4"/>
  <c r="B27" i="4"/>
  <c r="O26" i="4"/>
  <c r="N26" i="4"/>
  <c r="M26" i="4"/>
  <c r="L26" i="4"/>
  <c r="K26" i="4"/>
  <c r="J26" i="4"/>
  <c r="I26" i="4"/>
  <c r="H26" i="4"/>
  <c r="G26" i="4"/>
  <c r="F26" i="4"/>
  <c r="E26" i="4"/>
  <c r="D26" i="4"/>
  <c r="C26" i="4"/>
  <c r="B26" i="4"/>
  <c r="O25" i="4"/>
  <c r="N25" i="4"/>
  <c r="M25" i="4"/>
  <c r="L25" i="4"/>
  <c r="K25" i="4"/>
  <c r="J25" i="4"/>
  <c r="I25" i="4"/>
  <c r="H25" i="4"/>
  <c r="G25" i="4"/>
  <c r="F25" i="4"/>
  <c r="E25" i="4"/>
  <c r="D25" i="4"/>
  <c r="C25" i="4"/>
  <c r="B25" i="4"/>
  <c r="O24" i="4"/>
  <c r="N24" i="4"/>
  <c r="M24" i="4"/>
  <c r="L24" i="4"/>
  <c r="K24" i="4"/>
  <c r="J24" i="4"/>
  <c r="I24" i="4"/>
  <c r="H24" i="4"/>
  <c r="G24" i="4"/>
  <c r="F24" i="4"/>
  <c r="E24" i="4"/>
  <c r="D24" i="4"/>
  <c r="C24" i="4"/>
  <c r="B24" i="4"/>
  <c r="O23" i="4"/>
  <c r="N23" i="4"/>
  <c r="M23" i="4"/>
  <c r="L23" i="4"/>
  <c r="K23" i="4"/>
  <c r="J23" i="4"/>
  <c r="I23" i="4"/>
  <c r="H23" i="4"/>
  <c r="G23" i="4"/>
  <c r="F23" i="4"/>
  <c r="E23" i="4"/>
  <c r="D23" i="4"/>
  <c r="C23" i="4"/>
  <c r="B23" i="4"/>
  <c r="O22" i="4"/>
  <c r="N22" i="4"/>
  <c r="M22" i="4"/>
  <c r="L22" i="4"/>
  <c r="K22" i="4"/>
  <c r="J22" i="4"/>
  <c r="I22" i="4"/>
  <c r="H22" i="4"/>
  <c r="G22" i="4"/>
  <c r="F22" i="4"/>
  <c r="E22" i="4"/>
  <c r="D22" i="4"/>
  <c r="C22" i="4"/>
  <c r="B22" i="4"/>
  <c r="O21" i="4"/>
  <c r="N21" i="4"/>
  <c r="M21" i="4"/>
  <c r="L21" i="4"/>
  <c r="K21" i="4"/>
  <c r="J21" i="4"/>
  <c r="I21" i="4"/>
  <c r="H21" i="4"/>
  <c r="G21" i="4"/>
  <c r="F21" i="4"/>
  <c r="E21" i="4"/>
  <c r="D21" i="4"/>
  <c r="C21" i="4"/>
  <c r="B21" i="4"/>
  <c r="O20" i="4"/>
  <c r="N20" i="4"/>
  <c r="M20" i="4"/>
  <c r="L20" i="4"/>
  <c r="K20" i="4"/>
  <c r="J20" i="4"/>
  <c r="I20" i="4"/>
  <c r="H20" i="4"/>
  <c r="G20" i="4"/>
  <c r="F20" i="4"/>
  <c r="E20" i="4"/>
  <c r="D20" i="4"/>
  <c r="C20" i="4"/>
  <c r="B20" i="4"/>
  <c r="O19" i="4"/>
  <c r="N19" i="4"/>
  <c r="M19" i="4"/>
  <c r="L19" i="4"/>
  <c r="K19" i="4"/>
  <c r="J19" i="4"/>
  <c r="I19" i="4"/>
  <c r="H19" i="4"/>
  <c r="G19" i="4"/>
  <c r="F19" i="4"/>
  <c r="E19" i="4"/>
  <c r="D19" i="4"/>
  <c r="C19" i="4"/>
  <c r="B19" i="4"/>
  <c r="O18" i="4"/>
  <c r="N18" i="4"/>
  <c r="M18" i="4"/>
  <c r="L18" i="4"/>
  <c r="K18" i="4"/>
  <c r="J18" i="4"/>
  <c r="I18" i="4"/>
  <c r="H18" i="4"/>
  <c r="G18" i="4"/>
  <c r="F18" i="4"/>
  <c r="E18" i="4"/>
  <c r="D18" i="4"/>
  <c r="C18" i="4"/>
  <c r="B18" i="4"/>
  <c r="O17" i="4"/>
  <c r="N17" i="4"/>
  <c r="M17" i="4"/>
  <c r="L17" i="4"/>
  <c r="K17" i="4"/>
  <c r="J17" i="4"/>
  <c r="I17" i="4"/>
  <c r="H17" i="4"/>
  <c r="G17" i="4"/>
  <c r="F17" i="4"/>
  <c r="E17" i="4"/>
  <c r="D17" i="4"/>
  <c r="C17" i="4"/>
  <c r="B17" i="4"/>
  <c r="O16" i="4"/>
  <c r="N16" i="4"/>
  <c r="M16" i="4"/>
  <c r="L16" i="4"/>
  <c r="K16" i="4"/>
  <c r="J16" i="4"/>
  <c r="I16" i="4"/>
  <c r="H16" i="4"/>
  <c r="G16" i="4"/>
  <c r="F16" i="4"/>
  <c r="E16" i="4"/>
  <c r="D16" i="4"/>
  <c r="C16" i="4"/>
  <c r="B16" i="4"/>
  <c r="O15" i="4"/>
  <c r="N15" i="4"/>
  <c r="M15" i="4"/>
  <c r="L15" i="4"/>
  <c r="K15" i="4"/>
  <c r="J15" i="4"/>
  <c r="I15" i="4"/>
  <c r="H15" i="4"/>
  <c r="G15" i="4"/>
  <c r="F15" i="4"/>
  <c r="E15" i="4"/>
  <c r="D15" i="4"/>
  <c r="C15" i="4"/>
  <c r="B15" i="4"/>
  <c r="O14" i="4"/>
  <c r="N14" i="4"/>
  <c r="M14" i="4"/>
  <c r="L14" i="4"/>
  <c r="K14" i="4"/>
  <c r="J14" i="4"/>
  <c r="I14" i="4"/>
  <c r="H14" i="4"/>
  <c r="G14" i="4"/>
  <c r="F14" i="4"/>
  <c r="E14" i="4"/>
  <c r="D14" i="4"/>
  <c r="C14" i="4"/>
  <c r="B14" i="4"/>
  <c r="O13" i="4"/>
  <c r="N13" i="4"/>
  <c r="M13" i="4"/>
  <c r="L13" i="4"/>
  <c r="K13" i="4"/>
  <c r="J13" i="4"/>
  <c r="I13" i="4"/>
  <c r="H13" i="4"/>
  <c r="G13" i="4"/>
  <c r="F13" i="4"/>
  <c r="E13" i="4"/>
  <c r="D13" i="4"/>
  <c r="C13" i="4"/>
  <c r="B13" i="4"/>
  <c r="O12" i="4"/>
  <c r="N12" i="4"/>
  <c r="M12" i="4"/>
  <c r="L12" i="4"/>
  <c r="K12" i="4"/>
  <c r="J12" i="4"/>
  <c r="I12" i="4"/>
  <c r="H12" i="4"/>
  <c r="G12" i="4"/>
  <c r="F12" i="4"/>
  <c r="E12" i="4"/>
  <c r="D12" i="4"/>
  <c r="C12" i="4"/>
  <c r="B12" i="4"/>
  <c r="O11" i="4"/>
  <c r="N11" i="4"/>
  <c r="M11" i="4"/>
  <c r="L11" i="4"/>
  <c r="K11" i="4"/>
  <c r="J11" i="4"/>
  <c r="I11" i="4"/>
  <c r="H11" i="4"/>
  <c r="G11" i="4"/>
  <c r="F11" i="4"/>
  <c r="E11" i="4"/>
  <c r="D11" i="4"/>
  <c r="C11" i="4"/>
  <c r="B11" i="4"/>
  <c r="O10" i="4"/>
  <c r="N10" i="4"/>
  <c r="M10" i="4"/>
  <c r="L10" i="4"/>
  <c r="K10" i="4"/>
  <c r="J10" i="4"/>
  <c r="I10" i="4"/>
  <c r="H10" i="4"/>
  <c r="G10" i="4"/>
  <c r="F10" i="4"/>
  <c r="E10" i="4"/>
  <c r="D10" i="4"/>
  <c r="C10" i="4"/>
  <c r="B10" i="4"/>
  <c r="O9" i="4"/>
  <c r="N9" i="4"/>
  <c r="M9" i="4"/>
  <c r="L9" i="4"/>
  <c r="K9" i="4"/>
  <c r="J9" i="4"/>
  <c r="I9" i="4"/>
  <c r="H9" i="4"/>
  <c r="G9" i="4"/>
  <c r="F9" i="4"/>
  <c r="E9" i="4"/>
  <c r="D9" i="4"/>
  <c r="C9" i="4"/>
  <c r="B9" i="4"/>
  <c r="O8" i="4"/>
  <c r="N8" i="4"/>
  <c r="M8" i="4"/>
  <c r="L8" i="4"/>
  <c r="K8" i="4"/>
  <c r="J8" i="4"/>
  <c r="I8" i="4"/>
  <c r="H8" i="4"/>
  <c r="G8" i="4"/>
  <c r="F8" i="4"/>
  <c r="E8" i="4"/>
  <c r="D8" i="4"/>
  <c r="C8" i="4"/>
  <c r="B8" i="4"/>
  <c r="O7" i="4"/>
  <c r="N7" i="4"/>
  <c r="M7" i="4"/>
  <c r="L7" i="4"/>
  <c r="K7" i="4"/>
  <c r="J7" i="4"/>
  <c r="I7" i="4"/>
  <c r="H7" i="4"/>
  <c r="G7" i="4"/>
  <c r="F7" i="4"/>
  <c r="E7" i="4"/>
  <c r="D7" i="4"/>
  <c r="C7" i="4"/>
  <c r="B7" i="4"/>
  <c r="O6" i="4"/>
  <c r="N6" i="4"/>
  <c r="M6" i="4"/>
  <c r="L6" i="4"/>
  <c r="K6" i="4"/>
  <c r="J6" i="4"/>
  <c r="I6" i="4"/>
  <c r="H6" i="4"/>
  <c r="G6" i="4"/>
  <c r="F6" i="4"/>
  <c r="E6" i="4"/>
  <c r="D6" i="4"/>
  <c r="C6" i="4"/>
  <c r="B6" i="4"/>
  <c r="O5" i="4"/>
  <c r="N5" i="4"/>
  <c r="M5" i="4"/>
  <c r="L5" i="4"/>
  <c r="K5" i="4"/>
  <c r="J5" i="4"/>
  <c r="I5" i="4"/>
  <c r="H5" i="4"/>
  <c r="G5" i="4"/>
  <c r="F5" i="4"/>
  <c r="E5" i="4"/>
  <c r="D5" i="4"/>
  <c r="C5" i="4"/>
  <c r="B5" i="4"/>
  <c r="O4" i="4"/>
  <c r="N4" i="4"/>
  <c r="M4" i="4"/>
  <c r="L4" i="4"/>
  <c r="K4" i="4"/>
  <c r="J4" i="4"/>
  <c r="I4" i="4"/>
  <c r="H4" i="4"/>
  <c r="G4" i="4"/>
  <c r="F4" i="4"/>
  <c r="E4" i="4"/>
  <c r="D4" i="4"/>
  <c r="C4" i="4"/>
  <c r="B4" i="4"/>
  <c r="O3" i="4"/>
  <c r="N3" i="4"/>
  <c r="M3" i="4"/>
  <c r="L3" i="4"/>
  <c r="K3" i="4"/>
  <c r="J3" i="4"/>
  <c r="I3" i="4"/>
  <c r="H3" i="4"/>
  <c r="G3" i="4"/>
  <c r="F3" i="4"/>
  <c r="E3" i="4"/>
  <c r="D3" i="4"/>
  <c r="C3" i="4"/>
  <c r="B3" i="4"/>
  <c r="O2" i="4"/>
  <c r="N2" i="4"/>
  <c r="M2" i="4"/>
  <c r="L2" i="4"/>
  <c r="K2" i="4"/>
  <c r="J2" i="4"/>
  <c r="I2" i="4"/>
  <c r="H2" i="4"/>
  <c r="G2" i="4"/>
  <c r="F2" i="4"/>
  <c r="E2" i="4"/>
  <c r="D2" i="4"/>
  <c r="C2" i="4"/>
  <c r="B2" i="4"/>
  <c r="D1002" i="5"/>
  <c r="C1002" i="5"/>
  <c r="B1002" i="5"/>
  <c r="D1001" i="5"/>
  <c r="C1001" i="5"/>
  <c r="B1001" i="5"/>
  <c r="D1000" i="5"/>
  <c r="C1000" i="5"/>
  <c r="B1000" i="5"/>
  <c r="D999" i="5"/>
  <c r="C999" i="5"/>
  <c r="B999" i="5"/>
  <c r="D998" i="5"/>
  <c r="C998" i="5"/>
  <c r="B998" i="5"/>
  <c r="D997" i="5"/>
  <c r="C997" i="5"/>
  <c r="B997" i="5"/>
  <c r="D996" i="5"/>
  <c r="C996" i="5"/>
  <c r="B996" i="5"/>
  <c r="D995" i="5"/>
  <c r="C995" i="5"/>
  <c r="B995" i="5"/>
  <c r="D994" i="5"/>
  <c r="C994" i="5"/>
  <c r="B994" i="5"/>
  <c r="D993" i="5"/>
  <c r="C993" i="5"/>
  <c r="B993" i="5"/>
  <c r="D992" i="5"/>
  <c r="C992" i="5"/>
  <c r="B992" i="5"/>
  <c r="D991" i="5"/>
  <c r="C991" i="5"/>
  <c r="B991" i="5"/>
  <c r="D990" i="5"/>
  <c r="C990" i="5"/>
  <c r="B990" i="5"/>
  <c r="D989" i="5"/>
  <c r="C989" i="5"/>
  <c r="B989" i="5"/>
  <c r="D988" i="5"/>
  <c r="C988" i="5"/>
  <c r="B988" i="5"/>
  <c r="D987" i="5"/>
  <c r="C987" i="5"/>
  <c r="B987" i="5"/>
  <c r="D986" i="5"/>
  <c r="C986" i="5"/>
  <c r="B986" i="5"/>
  <c r="D985" i="5"/>
  <c r="C985" i="5"/>
  <c r="B985" i="5"/>
  <c r="D984" i="5"/>
  <c r="C984" i="5"/>
  <c r="B984" i="5"/>
  <c r="D983" i="5"/>
  <c r="C983" i="5"/>
  <c r="B983" i="5"/>
  <c r="D982" i="5"/>
  <c r="C982" i="5"/>
  <c r="B982" i="5"/>
  <c r="D981" i="5"/>
  <c r="C981" i="5"/>
  <c r="B981" i="5"/>
  <c r="D980" i="5"/>
  <c r="C980" i="5"/>
  <c r="B980" i="5"/>
  <c r="D979" i="5"/>
  <c r="C979" i="5"/>
  <c r="B979" i="5"/>
  <c r="D978" i="5"/>
  <c r="C978" i="5"/>
  <c r="B978" i="5"/>
  <c r="D977" i="5"/>
  <c r="C977" i="5"/>
  <c r="B977" i="5"/>
  <c r="D976" i="5"/>
  <c r="C976" i="5"/>
  <c r="B976" i="5"/>
  <c r="D975" i="5"/>
  <c r="C975" i="5"/>
  <c r="B975" i="5"/>
  <c r="D974" i="5"/>
  <c r="C974" i="5"/>
  <c r="B974" i="5"/>
  <c r="D973" i="5"/>
  <c r="C973" i="5"/>
  <c r="B973" i="5"/>
  <c r="D972" i="5"/>
  <c r="C972" i="5"/>
  <c r="B972" i="5"/>
  <c r="D971" i="5"/>
  <c r="C971" i="5"/>
  <c r="B971" i="5"/>
  <c r="D970" i="5"/>
  <c r="C970" i="5"/>
  <c r="B970" i="5"/>
  <c r="D969" i="5"/>
  <c r="C969" i="5"/>
  <c r="B969" i="5"/>
  <c r="D968" i="5"/>
  <c r="C968" i="5"/>
  <c r="B968" i="5"/>
  <c r="D967" i="5"/>
  <c r="C967" i="5"/>
  <c r="B967" i="5"/>
  <c r="D966" i="5"/>
  <c r="C966" i="5"/>
  <c r="B966" i="5"/>
  <c r="D965" i="5"/>
  <c r="C965" i="5"/>
  <c r="B965" i="5"/>
  <c r="D964" i="5"/>
  <c r="C964" i="5"/>
  <c r="B964" i="5"/>
  <c r="D963" i="5"/>
  <c r="C963" i="5"/>
  <c r="B963" i="5"/>
  <c r="D962" i="5"/>
  <c r="C962" i="5"/>
  <c r="B962" i="5"/>
  <c r="D961" i="5"/>
  <c r="C961" i="5"/>
  <c r="B961" i="5"/>
  <c r="D960" i="5"/>
  <c r="C960" i="5"/>
  <c r="B960" i="5"/>
  <c r="D959" i="5"/>
  <c r="C959" i="5"/>
  <c r="B959" i="5"/>
  <c r="D958" i="5"/>
  <c r="C958" i="5"/>
  <c r="B958" i="5"/>
  <c r="D957" i="5"/>
  <c r="C957" i="5"/>
  <c r="B957" i="5"/>
  <c r="D956" i="5"/>
  <c r="C956" i="5"/>
  <c r="B956" i="5"/>
  <c r="D955" i="5"/>
  <c r="C955" i="5"/>
  <c r="B955" i="5"/>
  <c r="D954" i="5"/>
  <c r="C954" i="5"/>
  <c r="B954" i="5"/>
  <c r="D953" i="5"/>
  <c r="C953" i="5"/>
  <c r="B953" i="5"/>
  <c r="D952" i="5"/>
  <c r="C952" i="5"/>
  <c r="B952" i="5"/>
  <c r="D951" i="5"/>
  <c r="C951" i="5"/>
  <c r="B951" i="5"/>
  <c r="D950" i="5"/>
  <c r="C950" i="5"/>
  <c r="B950" i="5"/>
  <c r="D949" i="5"/>
  <c r="C949" i="5"/>
  <c r="B949" i="5"/>
  <c r="D948" i="5"/>
  <c r="C948" i="5"/>
  <c r="B948" i="5"/>
  <c r="D947" i="5"/>
  <c r="C947" i="5"/>
  <c r="B947" i="5"/>
  <c r="D946" i="5"/>
  <c r="C946" i="5"/>
  <c r="B946" i="5"/>
  <c r="D945" i="5"/>
  <c r="C945" i="5"/>
  <c r="B945" i="5"/>
  <c r="D944" i="5"/>
  <c r="C944" i="5"/>
  <c r="B944" i="5"/>
  <c r="D943" i="5"/>
  <c r="C943" i="5"/>
  <c r="B943" i="5"/>
  <c r="D942" i="5"/>
  <c r="C942" i="5"/>
  <c r="B942" i="5"/>
  <c r="D941" i="5"/>
  <c r="C941" i="5"/>
  <c r="B941" i="5"/>
  <c r="D940" i="5"/>
  <c r="C940" i="5"/>
  <c r="B940" i="5"/>
  <c r="D939" i="5"/>
  <c r="C939" i="5"/>
  <c r="B939" i="5"/>
  <c r="D938" i="5"/>
  <c r="C938" i="5"/>
  <c r="B938" i="5"/>
  <c r="D937" i="5"/>
  <c r="C937" i="5"/>
  <c r="B937" i="5"/>
  <c r="D936" i="5"/>
  <c r="C936" i="5"/>
  <c r="B936" i="5"/>
  <c r="D935" i="5"/>
  <c r="C935" i="5"/>
  <c r="B935" i="5"/>
  <c r="D934" i="5"/>
  <c r="C934" i="5"/>
  <c r="B934" i="5"/>
  <c r="D933" i="5"/>
  <c r="C933" i="5"/>
  <c r="B933" i="5"/>
  <c r="D932" i="5"/>
  <c r="C932" i="5"/>
  <c r="B932" i="5"/>
  <c r="D931" i="5"/>
  <c r="C931" i="5"/>
  <c r="B931" i="5"/>
  <c r="D930" i="5"/>
  <c r="C930" i="5"/>
  <c r="B930" i="5"/>
  <c r="D929" i="5"/>
  <c r="C929" i="5"/>
  <c r="B929" i="5"/>
  <c r="D928" i="5"/>
  <c r="C928" i="5"/>
  <c r="B928" i="5"/>
  <c r="D927" i="5"/>
  <c r="C927" i="5"/>
  <c r="B927" i="5"/>
  <c r="D926" i="5"/>
  <c r="C926" i="5"/>
  <c r="B926" i="5"/>
  <c r="D925" i="5"/>
  <c r="C925" i="5"/>
  <c r="B925" i="5"/>
  <c r="D924" i="5"/>
  <c r="C924" i="5"/>
  <c r="B924" i="5"/>
  <c r="D923" i="5"/>
  <c r="C923" i="5"/>
  <c r="B923" i="5"/>
  <c r="D922" i="5"/>
  <c r="C922" i="5"/>
  <c r="B922" i="5"/>
  <c r="D921" i="5"/>
  <c r="C921" i="5"/>
  <c r="B921" i="5"/>
  <c r="D920" i="5"/>
  <c r="C920" i="5"/>
  <c r="B920" i="5"/>
  <c r="D919" i="5"/>
  <c r="C919" i="5"/>
  <c r="B919" i="5"/>
  <c r="D918" i="5"/>
  <c r="C918" i="5"/>
  <c r="B918" i="5"/>
  <c r="D917" i="5"/>
  <c r="C917" i="5"/>
  <c r="B917" i="5"/>
  <c r="D916" i="5"/>
  <c r="C916" i="5"/>
  <c r="B916" i="5"/>
  <c r="D915" i="5"/>
  <c r="C915" i="5"/>
  <c r="B915" i="5"/>
  <c r="D914" i="5"/>
  <c r="C914" i="5"/>
  <c r="B914" i="5"/>
  <c r="D913" i="5"/>
  <c r="C913" i="5"/>
  <c r="B913" i="5"/>
  <c r="D912" i="5"/>
  <c r="C912" i="5"/>
  <c r="B912" i="5"/>
  <c r="D911" i="5"/>
  <c r="C911" i="5"/>
  <c r="B911" i="5"/>
  <c r="D910" i="5"/>
  <c r="C910" i="5"/>
  <c r="B910" i="5"/>
  <c r="D909" i="5"/>
  <c r="C909" i="5"/>
  <c r="B909" i="5"/>
  <c r="D908" i="5"/>
  <c r="C908" i="5"/>
  <c r="B908" i="5"/>
  <c r="D907" i="5"/>
  <c r="C907" i="5"/>
  <c r="B907" i="5"/>
  <c r="D906" i="5"/>
  <c r="C906" i="5"/>
  <c r="B906" i="5"/>
  <c r="D905" i="5"/>
  <c r="C905" i="5"/>
  <c r="B905" i="5"/>
  <c r="D904" i="5"/>
  <c r="C904" i="5"/>
  <c r="B904" i="5"/>
  <c r="D903" i="5"/>
  <c r="C903" i="5"/>
  <c r="B903" i="5"/>
  <c r="D902" i="5"/>
  <c r="C902" i="5"/>
  <c r="B902" i="5"/>
  <c r="D901" i="5"/>
  <c r="C901" i="5"/>
  <c r="B901" i="5"/>
  <c r="D900" i="5"/>
  <c r="C900" i="5"/>
  <c r="B900" i="5"/>
  <c r="D899" i="5"/>
  <c r="C899" i="5"/>
  <c r="B899" i="5"/>
  <c r="D898" i="5"/>
  <c r="C898" i="5"/>
  <c r="B898" i="5"/>
  <c r="D897" i="5"/>
  <c r="C897" i="5"/>
  <c r="B897" i="5"/>
  <c r="D896" i="5"/>
  <c r="C896" i="5"/>
  <c r="B896" i="5"/>
  <c r="D895" i="5"/>
  <c r="C895" i="5"/>
  <c r="B895" i="5"/>
  <c r="D894" i="5"/>
  <c r="C894" i="5"/>
  <c r="B894" i="5"/>
  <c r="D893" i="5"/>
  <c r="C893" i="5"/>
  <c r="B893" i="5"/>
  <c r="D892" i="5"/>
  <c r="C892" i="5"/>
  <c r="B892" i="5"/>
  <c r="D891" i="5"/>
  <c r="C891" i="5"/>
  <c r="B891" i="5"/>
  <c r="D890" i="5"/>
  <c r="C890" i="5"/>
  <c r="B890" i="5"/>
  <c r="D889" i="5"/>
  <c r="C889" i="5"/>
  <c r="B889" i="5"/>
  <c r="D888" i="5"/>
  <c r="C888" i="5"/>
  <c r="B888" i="5"/>
  <c r="D887" i="5"/>
  <c r="C887" i="5"/>
  <c r="B887" i="5"/>
  <c r="D886" i="5"/>
  <c r="C886" i="5"/>
  <c r="B886" i="5"/>
  <c r="D885" i="5"/>
  <c r="C885" i="5"/>
  <c r="B885" i="5"/>
  <c r="D884" i="5"/>
  <c r="C884" i="5"/>
  <c r="B884" i="5"/>
  <c r="D883" i="5"/>
  <c r="C883" i="5"/>
  <c r="B883" i="5"/>
  <c r="D882" i="5"/>
  <c r="C882" i="5"/>
  <c r="B882" i="5"/>
  <c r="D881" i="5"/>
  <c r="C881" i="5"/>
  <c r="B881" i="5"/>
  <c r="D880" i="5"/>
  <c r="C880" i="5"/>
  <c r="B880" i="5"/>
  <c r="D879" i="5"/>
  <c r="C879" i="5"/>
  <c r="B879" i="5"/>
  <c r="D878" i="5"/>
  <c r="C878" i="5"/>
  <c r="B878" i="5"/>
  <c r="D877" i="5"/>
  <c r="C877" i="5"/>
  <c r="B877" i="5"/>
  <c r="D876" i="5"/>
  <c r="C876" i="5"/>
  <c r="B876" i="5"/>
  <c r="D875" i="5"/>
  <c r="C875" i="5"/>
  <c r="B875" i="5"/>
  <c r="D874" i="5"/>
  <c r="C874" i="5"/>
  <c r="B874" i="5"/>
  <c r="D873" i="5"/>
  <c r="C873" i="5"/>
  <c r="B873" i="5"/>
  <c r="D872" i="5"/>
  <c r="C872" i="5"/>
  <c r="B872" i="5"/>
  <c r="D871" i="5"/>
  <c r="C871" i="5"/>
  <c r="B871" i="5"/>
  <c r="D870" i="5"/>
  <c r="C870" i="5"/>
  <c r="B870" i="5"/>
  <c r="D869" i="5"/>
  <c r="C869" i="5"/>
  <c r="B869" i="5"/>
  <c r="D868" i="5"/>
  <c r="C868" i="5"/>
  <c r="B868" i="5"/>
  <c r="D867" i="5"/>
  <c r="C867" i="5"/>
  <c r="B867" i="5"/>
  <c r="D866" i="5"/>
  <c r="C866" i="5"/>
  <c r="B866" i="5"/>
  <c r="D865" i="5"/>
  <c r="C865" i="5"/>
  <c r="B865" i="5"/>
  <c r="D864" i="5"/>
  <c r="C864" i="5"/>
  <c r="B864" i="5"/>
  <c r="D863" i="5"/>
  <c r="C863" i="5"/>
  <c r="B863" i="5"/>
  <c r="D862" i="5"/>
  <c r="C862" i="5"/>
  <c r="B862" i="5"/>
  <c r="D861" i="5"/>
  <c r="C861" i="5"/>
  <c r="B861" i="5"/>
  <c r="D860" i="5"/>
  <c r="C860" i="5"/>
  <c r="B860" i="5"/>
  <c r="D859" i="5"/>
  <c r="C859" i="5"/>
  <c r="B859" i="5"/>
  <c r="D858" i="5"/>
  <c r="C858" i="5"/>
  <c r="B858" i="5"/>
  <c r="D857" i="5"/>
  <c r="C857" i="5"/>
  <c r="B857" i="5"/>
  <c r="D856" i="5"/>
  <c r="C856" i="5"/>
  <c r="B856" i="5"/>
  <c r="D855" i="5"/>
  <c r="C855" i="5"/>
  <c r="B855" i="5"/>
  <c r="D854" i="5"/>
  <c r="C854" i="5"/>
  <c r="B854" i="5"/>
  <c r="D853" i="5"/>
  <c r="C853" i="5"/>
  <c r="B853" i="5"/>
  <c r="D852" i="5"/>
  <c r="C852" i="5"/>
  <c r="B852" i="5"/>
  <c r="D851" i="5"/>
  <c r="C851" i="5"/>
  <c r="B851" i="5"/>
  <c r="D850" i="5"/>
  <c r="C850" i="5"/>
  <c r="B850" i="5"/>
  <c r="D849" i="5"/>
  <c r="C849" i="5"/>
  <c r="B849" i="5"/>
  <c r="D848" i="5"/>
  <c r="C848" i="5"/>
  <c r="B848" i="5"/>
  <c r="D847" i="5"/>
  <c r="C847" i="5"/>
  <c r="B847" i="5"/>
  <c r="D846" i="5"/>
  <c r="C846" i="5"/>
  <c r="B846" i="5"/>
  <c r="D845" i="5"/>
  <c r="C845" i="5"/>
  <c r="B845" i="5"/>
  <c r="D844" i="5"/>
  <c r="C844" i="5"/>
  <c r="B844" i="5"/>
  <c r="D843" i="5"/>
  <c r="C843" i="5"/>
  <c r="B843" i="5"/>
  <c r="D842" i="5"/>
  <c r="C842" i="5"/>
  <c r="B842" i="5"/>
  <c r="D841" i="5"/>
  <c r="C841" i="5"/>
  <c r="B841" i="5"/>
  <c r="D840" i="5"/>
  <c r="C840" i="5"/>
  <c r="B840" i="5"/>
  <c r="D839" i="5"/>
  <c r="C839" i="5"/>
  <c r="B839" i="5"/>
  <c r="D838" i="5"/>
  <c r="C838" i="5"/>
  <c r="B838" i="5"/>
  <c r="D837" i="5"/>
  <c r="C837" i="5"/>
  <c r="B837" i="5"/>
  <c r="D836" i="5"/>
  <c r="C836" i="5"/>
  <c r="B836" i="5"/>
  <c r="D835" i="5"/>
  <c r="C835" i="5"/>
  <c r="B835" i="5"/>
  <c r="D834" i="5"/>
  <c r="C834" i="5"/>
  <c r="B834" i="5"/>
  <c r="D833" i="5"/>
  <c r="C833" i="5"/>
  <c r="B833" i="5"/>
  <c r="D832" i="5"/>
  <c r="C832" i="5"/>
  <c r="B832" i="5"/>
  <c r="D831" i="5"/>
  <c r="C831" i="5"/>
  <c r="B831" i="5"/>
  <c r="D830" i="5"/>
  <c r="C830" i="5"/>
  <c r="B830" i="5"/>
  <c r="D829" i="5"/>
  <c r="C829" i="5"/>
  <c r="B829" i="5"/>
  <c r="D828" i="5"/>
  <c r="C828" i="5"/>
  <c r="B828" i="5"/>
  <c r="D827" i="5"/>
  <c r="C827" i="5"/>
  <c r="B827" i="5"/>
  <c r="D826" i="5"/>
  <c r="C826" i="5"/>
  <c r="B826" i="5"/>
  <c r="D825" i="5"/>
  <c r="C825" i="5"/>
  <c r="B825" i="5"/>
  <c r="D824" i="5"/>
  <c r="C824" i="5"/>
  <c r="B824" i="5"/>
  <c r="D823" i="5"/>
  <c r="C823" i="5"/>
  <c r="B823" i="5"/>
  <c r="D822" i="5"/>
  <c r="C822" i="5"/>
  <c r="B822" i="5"/>
  <c r="D821" i="5"/>
  <c r="C821" i="5"/>
  <c r="B821" i="5"/>
  <c r="D820" i="5"/>
  <c r="C820" i="5"/>
  <c r="B820" i="5"/>
  <c r="D819" i="5"/>
  <c r="C819" i="5"/>
  <c r="B819" i="5"/>
  <c r="D818" i="5"/>
  <c r="C818" i="5"/>
  <c r="B818" i="5"/>
  <c r="D817" i="5"/>
  <c r="C817" i="5"/>
  <c r="B817" i="5"/>
  <c r="D816" i="5"/>
  <c r="C816" i="5"/>
  <c r="B816" i="5"/>
  <c r="D815" i="5"/>
  <c r="C815" i="5"/>
  <c r="B815" i="5"/>
  <c r="D814" i="5"/>
  <c r="C814" i="5"/>
  <c r="B814" i="5"/>
  <c r="D813" i="5"/>
  <c r="C813" i="5"/>
  <c r="B813" i="5"/>
  <c r="D812" i="5"/>
  <c r="C812" i="5"/>
  <c r="B812" i="5"/>
  <c r="D811" i="5"/>
  <c r="C811" i="5"/>
  <c r="B811" i="5"/>
  <c r="D810" i="5"/>
  <c r="C810" i="5"/>
  <c r="B810" i="5"/>
  <c r="D809" i="5"/>
  <c r="C809" i="5"/>
  <c r="B809" i="5"/>
  <c r="D808" i="5"/>
  <c r="C808" i="5"/>
  <c r="B808" i="5"/>
  <c r="D807" i="5"/>
  <c r="C807" i="5"/>
  <c r="B807" i="5"/>
  <c r="D806" i="5"/>
  <c r="C806" i="5"/>
  <c r="B806" i="5"/>
  <c r="D805" i="5"/>
  <c r="C805" i="5"/>
  <c r="B805" i="5"/>
  <c r="D804" i="5"/>
  <c r="C804" i="5"/>
  <c r="B804" i="5"/>
  <c r="D803" i="5"/>
  <c r="C803" i="5"/>
  <c r="B803" i="5"/>
  <c r="D802" i="5"/>
  <c r="C802" i="5"/>
  <c r="B802" i="5"/>
  <c r="D801" i="5"/>
  <c r="C801" i="5"/>
  <c r="B801" i="5"/>
  <c r="D800" i="5"/>
  <c r="C800" i="5"/>
  <c r="B800" i="5"/>
  <c r="D799" i="5"/>
  <c r="C799" i="5"/>
  <c r="B799" i="5"/>
  <c r="D798" i="5"/>
  <c r="C798" i="5"/>
  <c r="B798" i="5"/>
  <c r="D797" i="5"/>
  <c r="C797" i="5"/>
  <c r="B797" i="5"/>
  <c r="D796" i="5"/>
  <c r="C796" i="5"/>
  <c r="B796" i="5"/>
  <c r="D795" i="5"/>
  <c r="C795" i="5"/>
  <c r="B795" i="5"/>
  <c r="D794" i="5"/>
  <c r="C794" i="5"/>
  <c r="B794" i="5"/>
  <c r="D793" i="5"/>
  <c r="C793" i="5"/>
  <c r="B793" i="5"/>
  <c r="D792" i="5"/>
  <c r="C792" i="5"/>
  <c r="B792" i="5"/>
  <c r="D791" i="5"/>
  <c r="C791" i="5"/>
  <c r="B791" i="5"/>
  <c r="D790" i="5"/>
  <c r="C790" i="5"/>
  <c r="B790" i="5"/>
  <c r="D789" i="5"/>
  <c r="C789" i="5"/>
  <c r="B789" i="5"/>
  <c r="D788" i="5"/>
  <c r="C788" i="5"/>
  <c r="B788" i="5"/>
  <c r="D787" i="5"/>
  <c r="C787" i="5"/>
  <c r="B787" i="5"/>
  <c r="D786" i="5"/>
  <c r="C786" i="5"/>
  <c r="B786" i="5"/>
  <c r="D785" i="5"/>
  <c r="C785" i="5"/>
  <c r="B785" i="5"/>
  <c r="D784" i="5"/>
  <c r="C784" i="5"/>
  <c r="B784" i="5"/>
  <c r="D783" i="5"/>
  <c r="C783" i="5"/>
  <c r="B783" i="5"/>
  <c r="D782" i="5"/>
  <c r="C782" i="5"/>
  <c r="B782" i="5"/>
  <c r="D781" i="5"/>
  <c r="C781" i="5"/>
  <c r="B781" i="5"/>
  <c r="D780" i="5"/>
  <c r="C780" i="5"/>
  <c r="B780" i="5"/>
  <c r="D779" i="5"/>
  <c r="C779" i="5"/>
  <c r="B779" i="5"/>
  <c r="D778" i="5"/>
  <c r="C778" i="5"/>
  <c r="B778" i="5"/>
  <c r="D777" i="5"/>
  <c r="C777" i="5"/>
  <c r="B777" i="5"/>
  <c r="D776" i="5"/>
  <c r="C776" i="5"/>
  <c r="B776" i="5"/>
  <c r="D775" i="5"/>
  <c r="C775" i="5"/>
  <c r="B775" i="5"/>
  <c r="D774" i="5"/>
  <c r="C774" i="5"/>
  <c r="B774" i="5"/>
  <c r="D773" i="5"/>
  <c r="C773" i="5"/>
  <c r="B773" i="5"/>
  <c r="D772" i="5"/>
  <c r="C772" i="5"/>
  <c r="B772" i="5"/>
  <c r="D771" i="5"/>
  <c r="C771" i="5"/>
  <c r="B771" i="5"/>
  <c r="D770" i="5"/>
  <c r="C770" i="5"/>
  <c r="B770" i="5"/>
  <c r="D769" i="5"/>
  <c r="C769" i="5"/>
  <c r="B769" i="5"/>
  <c r="D768" i="5"/>
  <c r="C768" i="5"/>
  <c r="B768" i="5"/>
  <c r="D767" i="5"/>
  <c r="C767" i="5"/>
  <c r="B767" i="5"/>
  <c r="D766" i="5"/>
  <c r="C766" i="5"/>
  <c r="B766" i="5"/>
  <c r="D765" i="5"/>
  <c r="C765" i="5"/>
  <c r="B765" i="5"/>
  <c r="D764" i="5"/>
  <c r="C764" i="5"/>
  <c r="B764" i="5"/>
  <c r="D763" i="5"/>
  <c r="C763" i="5"/>
  <c r="B763" i="5"/>
  <c r="D762" i="5"/>
  <c r="C762" i="5"/>
  <c r="B762" i="5"/>
  <c r="D761" i="5"/>
  <c r="C761" i="5"/>
  <c r="B761" i="5"/>
  <c r="D760" i="5"/>
  <c r="C760" i="5"/>
  <c r="B760" i="5"/>
  <c r="D759" i="5"/>
  <c r="C759" i="5"/>
  <c r="B759" i="5"/>
  <c r="D758" i="5"/>
  <c r="C758" i="5"/>
  <c r="B758" i="5"/>
  <c r="D757" i="5"/>
  <c r="C757" i="5"/>
  <c r="B757" i="5"/>
  <c r="D756" i="5"/>
  <c r="C756" i="5"/>
  <c r="B756" i="5"/>
  <c r="D755" i="5"/>
  <c r="C755" i="5"/>
  <c r="B755" i="5"/>
  <c r="D754" i="5"/>
  <c r="C754" i="5"/>
  <c r="B754" i="5"/>
  <c r="D753" i="5"/>
  <c r="C753" i="5"/>
  <c r="B753" i="5"/>
  <c r="D752" i="5"/>
  <c r="C752" i="5"/>
  <c r="B752" i="5"/>
  <c r="D751" i="5"/>
  <c r="C751" i="5"/>
  <c r="B751" i="5"/>
  <c r="D750" i="5"/>
  <c r="C750" i="5"/>
  <c r="B750" i="5"/>
  <c r="D749" i="5"/>
  <c r="C749" i="5"/>
  <c r="B749" i="5"/>
  <c r="D748" i="5"/>
  <c r="C748" i="5"/>
  <c r="B748" i="5"/>
  <c r="D747" i="5"/>
  <c r="C747" i="5"/>
  <c r="B747" i="5"/>
  <c r="D746" i="5"/>
  <c r="C746" i="5"/>
  <c r="B746" i="5"/>
  <c r="D745" i="5"/>
  <c r="C745" i="5"/>
  <c r="B745" i="5"/>
  <c r="D744" i="5"/>
  <c r="C744" i="5"/>
  <c r="B744" i="5"/>
  <c r="D743" i="5"/>
  <c r="C743" i="5"/>
  <c r="B743" i="5"/>
  <c r="D742" i="5"/>
  <c r="C742" i="5"/>
  <c r="B742" i="5"/>
  <c r="D741" i="5"/>
  <c r="C741" i="5"/>
  <c r="B741" i="5"/>
  <c r="D740" i="5"/>
  <c r="C740" i="5"/>
  <c r="B740" i="5"/>
  <c r="D739" i="5"/>
  <c r="C739" i="5"/>
  <c r="B739" i="5"/>
  <c r="D738" i="5"/>
  <c r="C738" i="5"/>
  <c r="B738" i="5"/>
  <c r="D737" i="5"/>
  <c r="C737" i="5"/>
  <c r="B737" i="5"/>
  <c r="D736" i="5"/>
  <c r="C736" i="5"/>
  <c r="B736" i="5"/>
  <c r="D735" i="5"/>
  <c r="C735" i="5"/>
  <c r="B735" i="5"/>
  <c r="D734" i="5"/>
  <c r="C734" i="5"/>
  <c r="B734" i="5"/>
  <c r="D733" i="5"/>
  <c r="C733" i="5"/>
  <c r="B733" i="5"/>
  <c r="D732" i="5"/>
  <c r="C732" i="5"/>
  <c r="B732" i="5"/>
  <c r="D731" i="5"/>
  <c r="C731" i="5"/>
  <c r="B731" i="5"/>
  <c r="D730" i="5"/>
  <c r="C730" i="5"/>
  <c r="B730" i="5"/>
  <c r="D729" i="5"/>
  <c r="C729" i="5"/>
  <c r="B729" i="5"/>
  <c r="D728" i="5"/>
  <c r="C728" i="5"/>
  <c r="B728" i="5"/>
  <c r="D727" i="5"/>
  <c r="C727" i="5"/>
  <c r="B727" i="5"/>
  <c r="D726" i="5"/>
  <c r="C726" i="5"/>
  <c r="B726" i="5"/>
  <c r="D725" i="5"/>
  <c r="C725" i="5"/>
  <c r="B725" i="5"/>
  <c r="D724" i="5"/>
  <c r="C724" i="5"/>
  <c r="B724" i="5"/>
  <c r="D723" i="5"/>
  <c r="C723" i="5"/>
  <c r="B723" i="5"/>
  <c r="D722" i="5"/>
  <c r="C722" i="5"/>
  <c r="B722" i="5"/>
  <c r="D721" i="5"/>
  <c r="C721" i="5"/>
  <c r="B721" i="5"/>
  <c r="D720" i="5"/>
  <c r="C720" i="5"/>
  <c r="B720" i="5"/>
  <c r="D719" i="5"/>
  <c r="C719" i="5"/>
  <c r="B719" i="5"/>
  <c r="D718" i="5"/>
  <c r="C718" i="5"/>
  <c r="B718" i="5"/>
  <c r="D717" i="5"/>
  <c r="C717" i="5"/>
  <c r="B717" i="5"/>
  <c r="D716" i="5"/>
  <c r="C716" i="5"/>
  <c r="B716" i="5"/>
  <c r="D715" i="5"/>
  <c r="C715" i="5"/>
  <c r="B715" i="5"/>
  <c r="D714" i="5"/>
  <c r="C714" i="5"/>
  <c r="B714" i="5"/>
  <c r="D713" i="5"/>
  <c r="C713" i="5"/>
  <c r="B713" i="5"/>
  <c r="D712" i="5"/>
  <c r="C712" i="5"/>
  <c r="B712" i="5"/>
  <c r="D711" i="5"/>
  <c r="C711" i="5"/>
  <c r="B711" i="5"/>
  <c r="D710" i="5"/>
  <c r="C710" i="5"/>
  <c r="B710" i="5"/>
  <c r="D709" i="5"/>
  <c r="C709" i="5"/>
  <c r="B709" i="5"/>
  <c r="D708" i="5"/>
  <c r="C708" i="5"/>
  <c r="B708" i="5"/>
  <c r="D707" i="5"/>
  <c r="C707" i="5"/>
  <c r="B707" i="5"/>
  <c r="D706" i="5"/>
  <c r="C706" i="5"/>
  <c r="B706" i="5"/>
  <c r="D705" i="5"/>
  <c r="C705" i="5"/>
  <c r="B705" i="5"/>
  <c r="D704" i="5"/>
  <c r="C704" i="5"/>
  <c r="B704" i="5"/>
  <c r="D703" i="5"/>
  <c r="C703" i="5"/>
  <c r="B703" i="5"/>
  <c r="D702" i="5"/>
  <c r="C702" i="5"/>
  <c r="B702" i="5"/>
  <c r="D701" i="5"/>
  <c r="C701" i="5"/>
  <c r="B701" i="5"/>
  <c r="D700" i="5"/>
  <c r="C700" i="5"/>
  <c r="B700" i="5"/>
  <c r="D699" i="5"/>
  <c r="C699" i="5"/>
  <c r="B699" i="5"/>
  <c r="D698" i="5"/>
  <c r="C698" i="5"/>
  <c r="B698" i="5"/>
  <c r="D697" i="5"/>
  <c r="C697" i="5"/>
  <c r="B697" i="5"/>
  <c r="D696" i="5"/>
  <c r="C696" i="5"/>
  <c r="B696" i="5"/>
  <c r="D695" i="5"/>
  <c r="C695" i="5"/>
  <c r="B695" i="5"/>
  <c r="D694" i="5"/>
  <c r="C694" i="5"/>
  <c r="B694" i="5"/>
  <c r="D693" i="5"/>
  <c r="C693" i="5"/>
  <c r="B693" i="5"/>
  <c r="D692" i="5"/>
  <c r="C692" i="5"/>
  <c r="B692" i="5"/>
  <c r="D691" i="5"/>
  <c r="C691" i="5"/>
  <c r="B691" i="5"/>
  <c r="D690" i="5"/>
  <c r="C690" i="5"/>
  <c r="B690" i="5"/>
  <c r="D689" i="5"/>
  <c r="C689" i="5"/>
  <c r="B689" i="5"/>
  <c r="D688" i="5"/>
  <c r="C688" i="5"/>
  <c r="B688" i="5"/>
  <c r="D687" i="5"/>
  <c r="C687" i="5"/>
  <c r="B687" i="5"/>
  <c r="D686" i="5"/>
  <c r="C686" i="5"/>
  <c r="B686" i="5"/>
  <c r="D685" i="5"/>
  <c r="C685" i="5"/>
  <c r="B685" i="5"/>
  <c r="D684" i="5"/>
  <c r="C684" i="5"/>
  <c r="B684" i="5"/>
  <c r="D683" i="5"/>
  <c r="C683" i="5"/>
  <c r="B683" i="5"/>
  <c r="D682" i="5"/>
  <c r="C682" i="5"/>
  <c r="B682" i="5"/>
  <c r="D681" i="5"/>
  <c r="C681" i="5"/>
  <c r="B681" i="5"/>
  <c r="D680" i="5"/>
  <c r="C680" i="5"/>
  <c r="B680" i="5"/>
  <c r="D679" i="5"/>
  <c r="C679" i="5"/>
  <c r="B679" i="5"/>
  <c r="D678" i="5"/>
  <c r="C678" i="5"/>
  <c r="B678" i="5"/>
  <c r="D677" i="5"/>
  <c r="C677" i="5"/>
  <c r="B677" i="5"/>
  <c r="D676" i="5"/>
  <c r="C676" i="5"/>
  <c r="B676" i="5"/>
  <c r="D675" i="5"/>
  <c r="C675" i="5"/>
  <c r="B675" i="5"/>
  <c r="D674" i="5"/>
  <c r="C674" i="5"/>
  <c r="B674" i="5"/>
  <c r="D673" i="5"/>
  <c r="C673" i="5"/>
  <c r="B673" i="5"/>
  <c r="D672" i="5"/>
  <c r="C672" i="5"/>
  <c r="B672" i="5"/>
  <c r="D671" i="5"/>
  <c r="C671" i="5"/>
  <c r="B671" i="5"/>
  <c r="D670" i="5"/>
  <c r="C670" i="5"/>
  <c r="B670" i="5"/>
  <c r="D669" i="5"/>
  <c r="C669" i="5"/>
  <c r="B669" i="5"/>
  <c r="D668" i="5"/>
  <c r="C668" i="5"/>
  <c r="B668" i="5"/>
  <c r="D667" i="5"/>
  <c r="C667" i="5"/>
  <c r="B667" i="5"/>
  <c r="D666" i="5"/>
  <c r="C666" i="5"/>
  <c r="B666" i="5"/>
  <c r="D665" i="5"/>
  <c r="C665" i="5"/>
  <c r="B665" i="5"/>
  <c r="D664" i="5"/>
  <c r="C664" i="5"/>
  <c r="B664" i="5"/>
  <c r="D663" i="5"/>
  <c r="C663" i="5"/>
  <c r="B663" i="5"/>
  <c r="D662" i="5"/>
  <c r="C662" i="5"/>
  <c r="B662" i="5"/>
  <c r="D661" i="5"/>
  <c r="C661" i="5"/>
  <c r="B661" i="5"/>
  <c r="D660" i="5"/>
  <c r="C660" i="5"/>
  <c r="B660" i="5"/>
  <c r="D659" i="5"/>
  <c r="C659" i="5"/>
  <c r="B659" i="5"/>
  <c r="D658" i="5"/>
  <c r="C658" i="5"/>
  <c r="B658" i="5"/>
  <c r="D657" i="5"/>
  <c r="C657" i="5"/>
  <c r="B657" i="5"/>
  <c r="D656" i="5"/>
  <c r="C656" i="5"/>
  <c r="B656" i="5"/>
  <c r="D655" i="5"/>
  <c r="C655" i="5"/>
  <c r="B655" i="5"/>
  <c r="D654" i="5"/>
  <c r="C654" i="5"/>
  <c r="B654" i="5"/>
  <c r="D653" i="5"/>
  <c r="C653" i="5"/>
  <c r="B653" i="5"/>
  <c r="D652" i="5"/>
  <c r="C652" i="5"/>
  <c r="B652" i="5"/>
  <c r="D651" i="5"/>
  <c r="C651" i="5"/>
  <c r="B651" i="5"/>
  <c r="D650" i="5"/>
  <c r="C650" i="5"/>
  <c r="B650" i="5"/>
  <c r="D649" i="5"/>
  <c r="C649" i="5"/>
  <c r="B649" i="5"/>
  <c r="D648" i="5"/>
  <c r="C648" i="5"/>
  <c r="B648" i="5"/>
  <c r="D647" i="5"/>
  <c r="C647" i="5"/>
  <c r="B647" i="5"/>
  <c r="D646" i="5"/>
  <c r="C646" i="5"/>
  <c r="B646" i="5"/>
  <c r="D645" i="5"/>
  <c r="C645" i="5"/>
  <c r="B645" i="5"/>
  <c r="D644" i="5"/>
  <c r="C644" i="5"/>
  <c r="B644" i="5"/>
  <c r="D643" i="5"/>
  <c r="C643" i="5"/>
  <c r="B643" i="5"/>
  <c r="D642" i="5"/>
  <c r="C642" i="5"/>
  <c r="B642" i="5"/>
  <c r="D641" i="5"/>
  <c r="C641" i="5"/>
  <c r="B641" i="5"/>
  <c r="D640" i="5"/>
  <c r="C640" i="5"/>
  <c r="B640" i="5"/>
  <c r="D639" i="5"/>
  <c r="C639" i="5"/>
  <c r="B639" i="5"/>
  <c r="D638" i="5"/>
  <c r="C638" i="5"/>
  <c r="B638" i="5"/>
  <c r="D637" i="5"/>
  <c r="C637" i="5"/>
  <c r="B637" i="5"/>
  <c r="D636" i="5"/>
  <c r="C636" i="5"/>
  <c r="B636" i="5"/>
  <c r="D635" i="5"/>
  <c r="C635" i="5"/>
  <c r="B635" i="5"/>
  <c r="D634" i="5"/>
  <c r="C634" i="5"/>
  <c r="B634" i="5"/>
  <c r="D633" i="5"/>
  <c r="C633" i="5"/>
  <c r="B633" i="5"/>
  <c r="D632" i="5"/>
  <c r="C632" i="5"/>
  <c r="B632" i="5"/>
  <c r="D631" i="5"/>
  <c r="C631" i="5"/>
  <c r="B631" i="5"/>
  <c r="D630" i="5"/>
  <c r="C630" i="5"/>
  <c r="B630" i="5"/>
  <c r="D629" i="5"/>
  <c r="C629" i="5"/>
  <c r="B629" i="5"/>
  <c r="D628" i="5"/>
  <c r="C628" i="5"/>
  <c r="B628" i="5"/>
  <c r="D627" i="5"/>
  <c r="C627" i="5"/>
  <c r="B627" i="5"/>
  <c r="D626" i="5"/>
  <c r="C626" i="5"/>
  <c r="B626" i="5"/>
  <c r="D625" i="5"/>
  <c r="C625" i="5"/>
  <c r="B625" i="5"/>
  <c r="D624" i="5"/>
  <c r="C624" i="5"/>
  <c r="B624" i="5"/>
  <c r="D623" i="5"/>
  <c r="C623" i="5"/>
  <c r="B623" i="5"/>
  <c r="D622" i="5"/>
  <c r="C622" i="5"/>
  <c r="B622" i="5"/>
  <c r="D621" i="5"/>
  <c r="C621" i="5"/>
  <c r="B621" i="5"/>
  <c r="D620" i="5"/>
  <c r="C620" i="5"/>
  <c r="B620" i="5"/>
  <c r="D619" i="5"/>
  <c r="C619" i="5"/>
  <c r="B619" i="5"/>
  <c r="D618" i="5"/>
  <c r="C618" i="5"/>
  <c r="B618" i="5"/>
  <c r="D617" i="5"/>
  <c r="C617" i="5"/>
  <c r="B617" i="5"/>
  <c r="D616" i="5"/>
  <c r="C616" i="5"/>
  <c r="B616" i="5"/>
  <c r="D615" i="5"/>
  <c r="C615" i="5"/>
  <c r="B615" i="5"/>
  <c r="D614" i="5"/>
  <c r="C614" i="5"/>
  <c r="B614" i="5"/>
  <c r="D613" i="5"/>
  <c r="C613" i="5"/>
  <c r="B613" i="5"/>
  <c r="D612" i="5"/>
  <c r="C612" i="5"/>
  <c r="B612" i="5"/>
  <c r="D611" i="5"/>
  <c r="C611" i="5"/>
  <c r="B611" i="5"/>
  <c r="D610" i="5"/>
  <c r="C610" i="5"/>
  <c r="B610" i="5"/>
  <c r="D609" i="5"/>
  <c r="C609" i="5"/>
  <c r="B609" i="5"/>
  <c r="D608" i="5"/>
  <c r="C608" i="5"/>
  <c r="B608" i="5"/>
  <c r="D607" i="5"/>
  <c r="C607" i="5"/>
  <c r="B607" i="5"/>
  <c r="D606" i="5"/>
  <c r="C606" i="5"/>
  <c r="B606" i="5"/>
  <c r="D605" i="5"/>
  <c r="C605" i="5"/>
  <c r="B605" i="5"/>
  <c r="D604" i="5"/>
  <c r="C604" i="5"/>
  <c r="B604" i="5"/>
  <c r="D603" i="5"/>
  <c r="C603" i="5"/>
  <c r="B603" i="5"/>
  <c r="D602" i="5"/>
  <c r="C602" i="5"/>
  <c r="B602" i="5"/>
  <c r="D601" i="5"/>
  <c r="C601" i="5"/>
  <c r="B601" i="5"/>
  <c r="D600" i="5"/>
  <c r="C600" i="5"/>
  <c r="B600" i="5"/>
  <c r="D599" i="5"/>
  <c r="C599" i="5"/>
  <c r="B599" i="5"/>
  <c r="D598" i="5"/>
  <c r="C598" i="5"/>
  <c r="B598" i="5"/>
  <c r="D597" i="5"/>
  <c r="C597" i="5"/>
  <c r="B597" i="5"/>
  <c r="D596" i="5"/>
  <c r="C596" i="5"/>
  <c r="B596" i="5"/>
  <c r="D595" i="5"/>
  <c r="C595" i="5"/>
  <c r="B595" i="5"/>
  <c r="D594" i="5"/>
  <c r="C594" i="5"/>
  <c r="B594" i="5"/>
  <c r="D593" i="5"/>
  <c r="C593" i="5"/>
  <c r="B593" i="5"/>
  <c r="D592" i="5"/>
  <c r="C592" i="5"/>
  <c r="B592" i="5"/>
  <c r="D591" i="5"/>
  <c r="C591" i="5"/>
  <c r="B591" i="5"/>
  <c r="D590" i="5"/>
  <c r="C590" i="5"/>
  <c r="B590" i="5"/>
  <c r="D589" i="5"/>
  <c r="C589" i="5"/>
  <c r="B589" i="5"/>
  <c r="D588" i="5"/>
  <c r="C588" i="5"/>
  <c r="B588" i="5"/>
  <c r="D587" i="5"/>
  <c r="C587" i="5"/>
  <c r="B587" i="5"/>
  <c r="D586" i="5"/>
  <c r="C586" i="5"/>
  <c r="B586" i="5"/>
  <c r="D585" i="5"/>
  <c r="C585" i="5"/>
  <c r="B585" i="5"/>
  <c r="D584" i="5"/>
  <c r="C584" i="5"/>
  <c r="B584" i="5"/>
  <c r="D583" i="5"/>
  <c r="C583" i="5"/>
  <c r="B583" i="5"/>
  <c r="D582" i="5"/>
  <c r="C582" i="5"/>
  <c r="B582" i="5"/>
  <c r="D581" i="5"/>
  <c r="C581" i="5"/>
  <c r="B581" i="5"/>
  <c r="D580" i="5"/>
  <c r="C580" i="5"/>
  <c r="B580" i="5"/>
  <c r="D579" i="5"/>
  <c r="C579" i="5"/>
  <c r="B579" i="5"/>
  <c r="D578" i="5"/>
  <c r="C578" i="5"/>
  <c r="B578" i="5"/>
  <c r="D577" i="5"/>
  <c r="C577" i="5"/>
  <c r="B577" i="5"/>
  <c r="D576" i="5"/>
  <c r="C576" i="5"/>
  <c r="B576" i="5"/>
  <c r="D575" i="5"/>
  <c r="C575" i="5"/>
  <c r="B575" i="5"/>
  <c r="D574" i="5"/>
  <c r="C574" i="5"/>
  <c r="B574" i="5"/>
  <c r="D573" i="5"/>
  <c r="C573" i="5"/>
  <c r="B573" i="5"/>
  <c r="D572" i="5"/>
  <c r="C572" i="5"/>
  <c r="B572" i="5"/>
  <c r="D571" i="5"/>
  <c r="C571" i="5"/>
  <c r="B571" i="5"/>
  <c r="D570" i="5"/>
  <c r="C570" i="5"/>
  <c r="B570" i="5"/>
  <c r="D569" i="5"/>
  <c r="C569" i="5"/>
  <c r="B569" i="5"/>
  <c r="D568" i="5"/>
  <c r="C568" i="5"/>
  <c r="B568" i="5"/>
  <c r="D567" i="5"/>
  <c r="C567" i="5"/>
  <c r="B567" i="5"/>
  <c r="D566" i="5"/>
  <c r="C566" i="5"/>
  <c r="B566" i="5"/>
  <c r="D565" i="5"/>
  <c r="C565" i="5"/>
  <c r="B565" i="5"/>
  <c r="D564" i="5"/>
  <c r="C564" i="5"/>
  <c r="B564" i="5"/>
  <c r="D563" i="5"/>
  <c r="C563" i="5"/>
  <c r="B563" i="5"/>
  <c r="D562" i="5"/>
  <c r="C562" i="5"/>
  <c r="B562" i="5"/>
  <c r="D561" i="5"/>
  <c r="C561" i="5"/>
  <c r="B561" i="5"/>
  <c r="D560" i="5"/>
  <c r="C560" i="5"/>
  <c r="B560" i="5"/>
  <c r="D559" i="5"/>
  <c r="C559" i="5"/>
  <c r="B559" i="5"/>
  <c r="D558" i="5"/>
  <c r="C558" i="5"/>
  <c r="B558" i="5"/>
  <c r="D557" i="5"/>
  <c r="C557" i="5"/>
  <c r="B557" i="5"/>
  <c r="D556" i="5"/>
  <c r="C556" i="5"/>
  <c r="B556" i="5"/>
  <c r="D555" i="5"/>
  <c r="C555" i="5"/>
  <c r="B555" i="5"/>
  <c r="D554" i="5"/>
  <c r="C554" i="5"/>
  <c r="B554" i="5"/>
  <c r="D553" i="5"/>
  <c r="C553" i="5"/>
  <c r="B553" i="5"/>
  <c r="D552" i="5"/>
  <c r="C552" i="5"/>
  <c r="B552" i="5"/>
  <c r="D551" i="5"/>
  <c r="C551" i="5"/>
  <c r="B551" i="5"/>
  <c r="D550" i="5"/>
  <c r="C550" i="5"/>
  <c r="B550" i="5"/>
  <c r="D549" i="5"/>
  <c r="C549" i="5"/>
  <c r="B549" i="5"/>
  <c r="D548" i="5"/>
  <c r="C548" i="5"/>
  <c r="B548" i="5"/>
  <c r="D547" i="5"/>
  <c r="C547" i="5"/>
  <c r="B547" i="5"/>
  <c r="D546" i="5"/>
  <c r="C546" i="5"/>
  <c r="B546" i="5"/>
  <c r="D545" i="5"/>
  <c r="C545" i="5"/>
  <c r="B545" i="5"/>
  <c r="D544" i="5"/>
  <c r="C544" i="5"/>
  <c r="B544" i="5"/>
  <c r="D543" i="5"/>
  <c r="C543" i="5"/>
  <c r="B543" i="5"/>
  <c r="D542" i="5"/>
  <c r="C542" i="5"/>
  <c r="B542" i="5"/>
  <c r="D541" i="5"/>
  <c r="C541" i="5"/>
  <c r="B541" i="5"/>
  <c r="D540" i="5"/>
  <c r="C540" i="5"/>
  <c r="B540" i="5"/>
  <c r="D539" i="5"/>
  <c r="C539" i="5"/>
  <c r="B539" i="5"/>
  <c r="D538" i="5"/>
  <c r="C538" i="5"/>
  <c r="B538" i="5"/>
  <c r="D537" i="5"/>
  <c r="C537" i="5"/>
  <c r="B537" i="5"/>
  <c r="D536" i="5"/>
  <c r="C536" i="5"/>
  <c r="B536" i="5"/>
  <c r="D535" i="5"/>
  <c r="C535" i="5"/>
  <c r="B535" i="5"/>
  <c r="D534" i="5"/>
  <c r="C534" i="5"/>
  <c r="B534" i="5"/>
  <c r="D533" i="5"/>
  <c r="C533" i="5"/>
  <c r="B533" i="5"/>
  <c r="D532" i="5"/>
  <c r="C532" i="5"/>
  <c r="B532" i="5"/>
  <c r="D531" i="5"/>
  <c r="C531" i="5"/>
  <c r="B531" i="5"/>
  <c r="D530" i="5"/>
  <c r="C530" i="5"/>
  <c r="B530" i="5"/>
  <c r="D529" i="5"/>
  <c r="C529" i="5"/>
  <c r="B529" i="5"/>
  <c r="D528" i="5"/>
  <c r="C528" i="5"/>
  <c r="B528" i="5"/>
  <c r="D527" i="5"/>
  <c r="C527" i="5"/>
  <c r="B527" i="5"/>
  <c r="D526" i="5"/>
  <c r="C526" i="5"/>
  <c r="B526" i="5"/>
  <c r="D525" i="5"/>
  <c r="C525" i="5"/>
  <c r="B525" i="5"/>
  <c r="D524" i="5"/>
  <c r="C524" i="5"/>
  <c r="B524" i="5"/>
  <c r="D523" i="5"/>
  <c r="C523" i="5"/>
  <c r="B523" i="5"/>
  <c r="D522" i="5"/>
  <c r="C522" i="5"/>
  <c r="B522" i="5"/>
  <c r="D521" i="5"/>
  <c r="C521" i="5"/>
  <c r="B521" i="5"/>
  <c r="D520" i="5"/>
  <c r="C520" i="5"/>
  <c r="B520" i="5"/>
  <c r="D519" i="5"/>
  <c r="C519" i="5"/>
  <c r="B519" i="5"/>
  <c r="D518" i="5"/>
  <c r="C518" i="5"/>
  <c r="B518" i="5"/>
  <c r="D517" i="5"/>
  <c r="C517" i="5"/>
  <c r="B517" i="5"/>
  <c r="D516" i="5"/>
  <c r="C516" i="5"/>
  <c r="B516" i="5"/>
  <c r="D515" i="5"/>
  <c r="C515" i="5"/>
  <c r="B515" i="5"/>
  <c r="D514" i="5"/>
  <c r="C514" i="5"/>
  <c r="B514" i="5"/>
  <c r="D513" i="5"/>
  <c r="C513" i="5"/>
  <c r="B513" i="5"/>
  <c r="D512" i="5"/>
  <c r="C512" i="5"/>
  <c r="B512" i="5"/>
  <c r="D511" i="5"/>
  <c r="C511" i="5"/>
  <c r="B511" i="5"/>
  <c r="D510" i="5"/>
  <c r="C510" i="5"/>
  <c r="B510" i="5"/>
  <c r="D509" i="5"/>
  <c r="C509" i="5"/>
  <c r="B509" i="5"/>
  <c r="D508" i="5"/>
  <c r="C508" i="5"/>
  <c r="B508" i="5"/>
  <c r="D507" i="5"/>
  <c r="C507" i="5"/>
  <c r="B507" i="5"/>
  <c r="D506" i="5"/>
  <c r="C506" i="5"/>
  <c r="B506" i="5"/>
  <c r="D505" i="5"/>
  <c r="C505" i="5"/>
  <c r="B505" i="5"/>
  <c r="D504" i="5"/>
  <c r="C504" i="5"/>
  <c r="B504" i="5"/>
  <c r="D503" i="5"/>
  <c r="C503" i="5"/>
  <c r="B503" i="5"/>
  <c r="D502" i="5"/>
  <c r="C502" i="5"/>
  <c r="B502" i="5"/>
  <c r="D501" i="5"/>
  <c r="C501" i="5"/>
  <c r="B501" i="5"/>
  <c r="D500" i="5"/>
  <c r="C500" i="5"/>
  <c r="B500" i="5"/>
  <c r="D499" i="5"/>
  <c r="C499" i="5"/>
  <c r="B499" i="5"/>
  <c r="D498" i="5"/>
  <c r="C498" i="5"/>
  <c r="B498" i="5"/>
  <c r="D497" i="5"/>
  <c r="C497" i="5"/>
  <c r="B497" i="5"/>
  <c r="D496" i="5"/>
  <c r="C496" i="5"/>
  <c r="B496" i="5"/>
  <c r="D495" i="5"/>
  <c r="C495" i="5"/>
  <c r="B495" i="5"/>
  <c r="D494" i="5"/>
  <c r="C494" i="5"/>
  <c r="B494" i="5"/>
  <c r="D493" i="5"/>
  <c r="C493" i="5"/>
  <c r="B493" i="5"/>
  <c r="D492" i="5"/>
  <c r="C492" i="5"/>
  <c r="B492" i="5"/>
  <c r="D491" i="5"/>
  <c r="C491" i="5"/>
  <c r="B491" i="5"/>
  <c r="D490" i="5"/>
  <c r="C490" i="5"/>
  <c r="B490" i="5"/>
  <c r="D489" i="5"/>
  <c r="C489" i="5"/>
  <c r="B489" i="5"/>
  <c r="D488" i="5"/>
  <c r="C488" i="5"/>
  <c r="B488" i="5"/>
  <c r="D487" i="5"/>
  <c r="C487" i="5"/>
  <c r="B487" i="5"/>
  <c r="D486" i="5"/>
  <c r="C486" i="5"/>
  <c r="B486" i="5"/>
  <c r="D485" i="5"/>
  <c r="C485" i="5"/>
  <c r="B485" i="5"/>
  <c r="D484" i="5"/>
  <c r="C484" i="5"/>
  <c r="B484" i="5"/>
  <c r="D483" i="5"/>
  <c r="C483" i="5"/>
  <c r="B483" i="5"/>
  <c r="D482" i="5"/>
  <c r="C482" i="5"/>
  <c r="B482" i="5"/>
  <c r="D481" i="5"/>
  <c r="C481" i="5"/>
  <c r="B481" i="5"/>
  <c r="D480" i="5"/>
  <c r="C480" i="5"/>
  <c r="B480" i="5"/>
  <c r="D479" i="5"/>
  <c r="C479" i="5"/>
  <c r="B479" i="5"/>
  <c r="D478" i="5"/>
  <c r="C478" i="5"/>
  <c r="B478" i="5"/>
  <c r="D477" i="5"/>
  <c r="C477" i="5"/>
  <c r="B477" i="5"/>
  <c r="D476" i="5"/>
  <c r="C476" i="5"/>
  <c r="B476" i="5"/>
  <c r="D475" i="5"/>
  <c r="C475" i="5"/>
  <c r="B475" i="5"/>
  <c r="D474" i="5"/>
  <c r="C474" i="5"/>
  <c r="B474" i="5"/>
  <c r="D473" i="5"/>
  <c r="C473" i="5"/>
  <c r="B473" i="5"/>
  <c r="D472" i="5"/>
  <c r="C472" i="5"/>
  <c r="B472" i="5"/>
  <c r="D471" i="5"/>
  <c r="C471" i="5"/>
  <c r="B471" i="5"/>
  <c r="D470" i="5"/>
  <c r="C470" i="5"/>
  <c r="B470" i="5"/>
  <c r="D469" i="5"/>
  <c r="C469" i="5"/>
  <c r="B469" i="5"/>
  <c r="D468" i="5"/>
  <c r="C468" i="5"/>
  <c r="B468" i="5"/>
  <c r="D467" i="5"/>
  <c r="C467" i="5"/>
  <c r="B467" i="5"/>
  <c r="D466" i="5"/>
  <c r="C466" i="5"/>
  <c r="B466" i="5"/>
  <c r="D465" i="5"/>
  <c r="C465" i="5"/>
  <c r="B465" i="5"/>
  <c r="D464" i="5"/>
  <c r="C464" i="5"/>
  <c r="B464" i="5"/>
  <c r="D463" i="5"/>
  <c r="C463" i="5"/>
  <c r="B463" i="5"/>
  <c r="D462" i="5"/>
  <c r="C462" i="5"/>
  <c r="B462" i="5"/>
  <c r="D461" i="5"/>
  <c r="C461" i="5"/>
  <c r="B461" i="5"/>
  <c r="D460" i="5"/>
  <c r="C460" i="5"/>
  <c r="B460" i="5"/>
  <c r="D459" i="5"/>
  <c r="C459" i="5"/>
  <c r="B459" i="5"/>
  <c r="D458" i="5"/>
  <c r="C458" i="5"/>
  <c r="B458" i="5"/>
  <c r="D457" i="5"/>
  <c r="C457" i="5"/>
  <c r="B457" i="5"/>
  <c r="D456" i="5"/>
  <c r="C456" i="5"/>
  <c r="B456" i="5"/>
  <c r="D455" i="5"/>
  <c r="C455" i="5"/>
  <c r="B455" i="5"/>
  <c r="D454" i="5"/>
  <c r="C454" i="5"/>
  <c r="B454" i="5"/>
  <c r="D453" i="5"/>
  <c r="C453" i="5"/>
  <c r="B453" i="5"/>
  <c r="D452" i="5"/>
  <c r="C452" i="5"/>
  <c r="B452" i="5"/>
  <c r="D451" i="5"/>
  <c r="C451" i="5"/>
  <c r="B451" i="5"/>
  <c r="D450" i="5"/>
  <c r="C450" i="5"/>
  <c r="B450" i="5"/>
  <c r="D449" i="5"/>
  <c r="C449" i="5"/>
  <c r="B449" i="5"/>
  <c r="D448" i="5"/>
  <c r="C448" i="5"/>
  <c r="B448" i="5"/>
  <c r="D447" i="5"/>
  <c r="C447" i="5"/>
  <c r="B447" i="5"/>
  <c r="D446" i="5"/>
  <c r="C446" i="5"/>
  <c r="B446" i="5"/>
  <c r="D445" i="5"/>
  <c r="C445" i="5"/>
  <c r="B445" i="5"/>
  <c r="D444" i="5"/>
  <c r="C444" i="5"/>
  <c r="B444" i="5"/>
  <c r="D443" i="5"/>
  <c r="C443" i="5"/>
  <c r="B443" i="5"/>
  <c r="D442" i="5"/>
  <c r="C442" i="5"/>
  <c r="B442" i="5"/>
  <c r="D441" i="5"/>
  <c r="C441" i="5"/>
  <c r="B441" i="5"/>
  <c r="D440" i="5"/>
  <c r="C440" i="5"/>
  <c r="B440" i="5"/>
  <c r="D439" i="5"/>
  <c r="C439" i="5"/>
  <c r="B439" i="5"/>
  <c r="D438" i="5"/>
  <c r="C438" i="5"/>
  <c r="B438" i="5"/>
  <c r="D437" i="5"/>
  <c r="C437" i="5"/>
  <c r="B437" i="5"/>
  <c r="D436" i="5"/>
  <c r="C436" i="5"/>
  <c r="B436" i="5"/>
  <c r="D435" i="5"/>
  <c r="C435" i="5"/>
  <c r="B435" i="5"/>
  <c r="D434" i="5"/>
  <c r="C434" i="5"/>
  <c r="B434" i="5"/>
  <c r="D433" i="5"/>
  <c r="C433" i="5"/>
  <c r="B433" i="5"/>
  <c r="D432" i="5"/>
  <c r="C432" i="5"/>
  <c r="B432" i="5"/>
  <c r="D431" i="5"/>
  <c r="C431" i="5"/>
  <c r="B431" i="5"/>
  <c r="D430" i="5"/>
  <c r="C430" i="5"/>
  <c r="B430" i="5"/>
  <c r="D429" i="5"/>
  <c r="C429" i="5"/>
  <c r="B429" i="5"/>
  <c r="D428" i="5"/>
  <c r="C428" i="5"/>
  <c r="B428" i="5"/>
  <c r="D427" i="5"/>
  <c r="C427" i="5"/>
  <c r="B427" i="5"/>
  <c r="D426" i="5"/>
  <c r="C426" i="5"/>
  <c r="B426" i="5"/>
  <c r="D425" i="5"/>
  <c r="C425" i="5"/>
  <c r="B425" i="5"/>
  <c r="D424" i="5"/>
  <c r="C424" i="5"/>
  <c r="B424" i="5"/>
  <c r="D423" i="5"/>
  <c r="C423" i="5"/>
  <c r="B423" i="5"/>
  <c r="D422" i="5"/>
  <c r="C422" i="5"/>
  <c r="B422" i="5"/>
  <c r="D421" i="5"/>
  <c r="C421" i="5"/>
  <c r="B421" i="5"/>
  <c r="D420" i="5"/>
  <c r="C420" i="5"/>
  <c r="B420" i="5"/>
  <c r="D419" i="5"/>
  <c r="C419" i="5"/>
  <c r="B419" i="5"/>
  <c r="D418" i="5"/>
  <c r="C418" i="5"/>
  <c r="B418" i="5"/>
  <c r="D417" i="5"/>
  <c r="C417" i="5"/>
  <c r="B417" i="5"/>
  <c r="D416" i="5"/>
  <c r="C416" i="5"/>
  <c r="B416" i="5"/>
  <c r="D415" i="5"/>
  <c r="C415" i="5"/>
  <c r="B415" i="5"/>
  <c r="D414" i="5"/>
  <c r="C414" i="5"/>
  <c r="B414" i="5"/>
  <c r="D413" i="5"/>
  <c r="C413" i="5"/>
  <c r="B413" i="5"/>
  <c r="D412" i="5"/>
  <c r="C412" i="5"/>
  <c r="B412" i="5"/>
  <c r="D411" i="5"/>
  <c r="C411" i="5"/>
  <c r="B411" i="5"/>
  <c r="D410" i="5"/>
  <c r="C410" i="5"/>
  <c r="B410" i="5"/>
  <c r="D409" i="5"/>
  <c r="C409" i="5"/>
  <c r="B409" i="5"/>
  <c r="D408" i="5"/>
  <c r="C408" i="5"/>
  <c r="B408" i="5"/>
  <c r="D407" i="5"/>
  <c r="C407" i="5"/>
  <c r="B407" i="5"/>
  <c r="D406" i="5"/>
  <c r="C406" i="5"/>
  <c r="B406" i="5"/>
  <c r="D405" i="5"/>
  <c r="C405" i="5"/>
  <c r="B405" i="5"/>
  <c r="D404" i="5"/>
  <c r="C404" i="5"/>
  <c r="B404" i="5"/>
  <c r="D403" i="5"/>
  <c r="C403" i="5"/>
  <c r="B403" i="5"/>
  <c r="D402" i="5"/>
  <c r="C402" i="5"/>
  <c r="B402" i="5"/>
  <c r="D401" i="5"/>
  <c r="C401" i="5"/>
  <c r="B401" i="5"/>
  <c r="D400" i="5"/>
  <c r="C400" i="5"/>
  <c r="B400" i="5"/>
  <c r="D399" i="5"/>
  <c r="C399" i="5"/>
  <c r="B399" i="5"/>
  <c r="D398" i="5"/>
  <c r="C398" i="5"/>
  <c r="B398" i="5"/>
  <c r="D397" i="5"/>
  <c r="C397" i="5"/>
  <c r="B397" i="5"/>
  <c r="D396" i="5"/>
  <c r="C396" i="5"/>
  <c r="B396" i="5"/>
  <c r="D395" i="5"/>
  <c r="C395" i="5"/>
  <c r="B395" i="5"/>
  <c r="D394" i="5"/>
  <c r="C394" i="5"/>
  <c r="B394" i="5"/>
  <c r="D393" i="5"/>
  <c r="C393" i="5"/>
  <c r="B393" i="5"/>
  <c r="D392" i="5"/>
  <c r="C392" i="5"/>
  <c r="B392" i="5"/>
  <c r="D391" i="5"/>
  <c r="C391" i="5"/>
  <c r="B391" i="5"/>
  <c r="D390" i="5"/>
  <c r="C390" i="5"/>
  <c r="B390" i="5"/>
  <c r="D389" i="5"/>
  <c r="C389" i="5"/>
  <c r="B389" i="5"/>
  <c r="D388" i="5"/>
  <c r="C388" i="5"/>
  <c r="B388" i="5"/>
  <c r="D387" i="5"/>
  <c r="C387" i="5"/>
  <c r="B387" i="5"/>
  <c r="D386" i="5"/>
  <c r="C386" i="5"/>
  <c r="B386" i="5"/>
  <c r="D385" i="5"/>
  <c r="C385" i="5"/>
  <c r="B385" i="5"/>
  <c r="D384" i="5"/>
  <c r="C384" i="5"/>
  <c r="B384" i="5"/>
  <c r="D383" i="5"/>
  <c r="C383" i="5"/>
  <c r="B383" i="5"/>
  <c r="D382" i="5"/>
  <c r="C382" i="5"/>
  <c r="B382" i="5"/>
  <c r="D381" i="5"/>
  <c r="C381" i="5"/>
  <c r="B381" i="5"/>
  <c r="D380" i="5"/>
  <c r="C380" i="5"/>
  <c r="B380" i="5"/>
  <c r="D379" i="5"/>
  <c r="C379" i="5"/>
  <c r="B379" i="5"/>
  <c r="D378" i="5"/>
  <c r="C378" i="5"/>
  <c r="B378" i="5"/>
  <c r="D377" i="5"/>
  <c r="C377" i="5"/>
  <c r="B377" i="5"/>
  <c r="D376" i="5"/>
  <c r="C376" i="5"/>
  <c r="B376" i="5"/>
  <c r="D375" i="5"/>
  <c r="C375" i="5"/>
  <c r="B375" i="5"/>
  <c r="D374" i="5"/>
  <c r="C374" i="5"/>
  <c r="B374" i="5"/>
  <c r="D373" i="5"/>
  <c r="C373" i="5"/>
  <c r="B373" i="5"/>
  <c r="D372" i="5"/>
  <c r="C372" i="5"/>
  <c r="B372" i="5"/>
  <c r="D371" i="5"/>
  <c r="C371" i="5"/>
  <c r="B371" i="5"/>
  <c r="D370" i="5"/>
  <c r="C370" i="5"/>
  <c r="B370" i="5"/>
  <c r="D369" i="5"/>
  <c r="C369" i="5"/>
  <c r="B369" i="5"/>
  <c r="D368" i="5"/>
  <c r="C368" i="5"/>
  <c r="B368" i="5"/>
  <c r="D367" i="5"/>
  <c r="C367" i="5"/>
  <c r="B367" i="5"/>
  <c r="D366" i="5"/>
  <c r="C366" i="5"/>
  <c r="B366" i="5"/>
  <c r="D365" i="5"/>
  <c r="C365" i="5"/>
  <c r="B365" i="5"/>
  <c r="D364" i="5"/>
  <c r="C364" i="5"/>
  <c r="B364" i="5"/>
  <c r="R363" i="5"/>
  <c r="Q363" i="5"/>
  <c r="P363" i="5"/>
  <c r="O363" i="5"/>
  <c r="N363" i="5"/>
  <c r="M363" i="5"/>
  <c r="L363" i="5"/>
  <c r="D363" i="5"/>
  <c r="C363" i="5"/>
  <c r="B363" i="5"/>
  <c r="R362" i="5"/>
  <c r="Q362" i="5"/>
  <c r="P362" i="5"/>
  <c r="O362" i="5"/>
  <c r="N362" i="5"/>
  <c r="M362" i="5"/>
  <c r="L362" i="5"/>
  <c r="D362" i="5"/>
  <c r="C362" i="5"/>
  <c r="B362" i="5"/>
  <c r="R361" i="5"/>
  <c r="Q361" i="5"/>
  <c r="P361" i="5"/>
  <c r="O361" i="5"/>
  <c r="N361" i="5"/>
  <c r="M361" i="5"/>
  <c r="L361" i="5"/>
  <c r="D361" i="5"/>
  <c r="C361" i="5"/>
  <c r="B361" i="5"/>
  <c r="R360" i="5"/>
  <c r="Q360" i="5"/>
  <c r="P360" i="5"/>
  <c r="O360" i="5"/>
  <c r="N360" i="5"/>
  <c r="M360" i="5"/>
  <c r="L360" i="5"/>
  <c r="D360" i="5"/>
  <c r="C360" i="5"/>
  <c r="B360" i="5"/>
  <c r="R359" i="5"/>
  <c r="Q359" i="5"/>
  <c r="P359" i="5"/>
  <c r="O359" i="5"/>
  <c r="N359" i="5"/>
  <c r="M359" i="5"/>
  <c r="L359" i="5"/>
  <c r="D359" i="5"/>
  <c r="C359" i="5"/>
  <c r="B359" i="5"/>
  <c r="R358" i="5"/>
  <c r="Q358" i="5"/>
  <c r="P358" i="5"/>
  <c r="O358" i="5"/>
  <c r="N358" i="5"/>
  <c r="M358" i="5"/>
  <c r="L358" i="5"/>
  <c r="D358" i="5"/>
  <c r="C358" i="5"/>
  <c r="B358" i="5"/>
  <c r="R357" i="5"/>
  <c r="Q357" i="5"/>
  <c r="P357" i="5"/>
  <c r="O357" i="5"/>
  <c r="N357" i="5"/>
  <c r="M357" i="5"/>
  <c r="L357" i="5"/>
  <c r="D357" i="5"/>
  <c r="C357" i="5"/>
  <c r="B357" i="5"/>
  <c r="R356" i="5"/>
  <c r="Q356" i="5"/>
  <c r="P356" i="5"/>
  <c r="O356" i="5"/>
  <c r="N356" i="5"/>
  <c r="M356" i="5"/>
  <c r="L356" i="5"/>
  <c r="D356" i="5"/>
  <c r="C356" i="5"/>
  <c r="B356" i="5"/>
  <c r="R355" i="5"/>
  <c r="Q355" i="5"/>
  <c r="P355" i="5"/>
  <c r="O355" i="5"/>
  <c r="N355" i="5"/>
  <c r="M355" i="5"/>
  <c r="L355" i="5"/>
  <c r="D355" i="5"/>
  <c r="C355" i="5"/>
  <c r="B355" i="5"/>
  <c r="R354" i="5"/>
  <c r="Q354" i="5"/>
  <c r="P354" i="5"/>
  <c r="O354" i="5"/>
  <c r="N354" i="5"/>
  <c r="M354" i="5"/>
  <c r="L354" i="5"/>
  <c r="D354" i="5"/>
  <c r="C354" i="5"/>
  <c r="B354" i="5"/>
  <c r="R353" i="5"/>
  <c r="Q353" i="5"/>
  <c r="P353" i="5"/>
  <c r="O353" i="5"/>
  <c r="N353" i="5"/>
  <c r="M353" i="5"/>
  <c r="L353" i="5"/>
  <c r="D353" i="5"/>
  <c r="C353" i="5"/>
  <c r="B353" i="5"/>
  <c r="R352" i="5"/>
  <c r="Q352" i="5"/>
  <c r="P352" i="5"/>
  <c r="O352" i="5"/>
  <c r="N352" i="5"/>
  <c r="M352" i="5"/>
  <c r="L352" i="5"/>
  <c r="D352" i="5"/>
  <c r="C352" i="5"/>
  <c r="B352" i="5"/>
  <c r="R351" i="5"/>
  <c r="Q351" i="5"/>
  <c r="P351" i="5"/>
  <c r="O351" i="5"/>
  <c r="N351" i="5"/>
  <c r="M351" i="5"/>
  <c r="L351" i="5"/>
  <c r="D351" i="5"/>
  <c r="C351" i="5"/>
  <c r="B351" i="5"/>
  <c r="R350" i="5"/>
  <c r="Q350" i="5"/>
  <c r="P350" i="5"/>
  <c r="O350" i="5"/>
  <c r="N350" i="5"/>
  <c r="M350" i="5"/>
  <c r="L350" i="5"/>
  <c r="D350" i="5"/>
  <c r="C350" i="5"/>
  <c r="B350" i="5"/>
  <c r="R349" i="5"/>
  <c r="Q349" i="5"/>
  <c r="P349" i="5"/>
  <c r="O349" i="5"/>
  <c r="N349" i="5"/>
  <c r="M349" i="5"/>
  <c r="L349" i="5"/>
  <c r="D349" i="5"/>
  <c r="C349" i="5"/>
  <c r="B349" i="5"/>
  <c r="R348" i="5"/>
  <c r="Q348" i="5"/>
  <c r="P348" i="5"/>
  <c r="O348" i="5"/>
  <c r="N348" i="5"/>
  <c r="M348" i="5"/>
  <c r="L348" i="5"/>
  <c r="D348" i="5"/>
  <c r="C348" i="5"/>
  <c r="B348" i="5"/>
  <c r="R347" i="5"/>
  <c r="Q347" i="5"/>
  <c r="P347" i="5"/>
  <c r="O347" i="5"/>
  <c r="N347" i="5"/>
  <c r="M347" i="5"/>
  <c r="L347" i="5"/>
  <c r="D347" i="5"/>
  <c r="C347" i="5"/>
  <c r="B347" i="5"/>
  <c r="R346" i="5"/>
  <c r="Q346" i="5"/>
  <c r="P346" i="5"/>
  <c r="O346" i="5"/>
  <c r="N346" i="5"/>
  <c r="M346" i="5"/>
  <c r="L346" i="5"/>
  <c r="D346" i="5"/>
  <c r="C346" i="5"/>
  <c r="B346" i="5"/>
  <c r="R345" i="5"/>
  <c r="Q345" i="5"/>
  <c r="P345" i="5"/>
  <c r="O345" i="5"/>
  <c r="N345" i="5"/>
  <c r="M345" i="5"/>
  <c r="L345" i="5"/>
  <c r="D345" i="5"/>
  <c r="C345" i="5"/>
  <c r="B345" i="5"/>
  <c r="R344" i="5"/>
  <c r="Q344" i="5"/>
  <c r="P344" i="5"/>
  <c r="O344" i="5"/>
  <c r="N344" i="5"/>
  <c r="M344" i="5"/>
  <c r="L344" i="5"/>
  <c r="D344" i="5"/>
  <c r="C344" i="5"/>
  <c r="B344" i="5"/>
  <c r="R343" i="5"/>
  <c r="Q343" i="5"/>
  <c r="P343" i="5"/>
  <c r="O343" i="5"/>
  <c r="N343" i="5"/>
  <c r="M343" i="5"/>
  <c r="L343" i="5"/>
  <c r="D343" i="5"/>
  <c r="C343" i="5"/>
  <c r="B343" i="5"/>
  <c r="R342" i="5"/>
  <c r="Q342" i="5"/>
  <c r="P342" i="5"/>
  <c r="O342" i="5"/>
  <c r="N342" i="5"/>
  <c r="M342" i="5"/>
  <c r="L342" i="5"/>
  <c r="D342" i="5"/>
  <c r="C342" i="5"/>
  <c r="B342" i="5"/>
  <c r="R341" i="5"/>
  <c r="Q341" i="5"/>
  <c r="P341" i="5"/>
  <c r="O341" i="5"/>
  <c r="N341" i="5"/>
  <c r="M341" i="5"/>
  <c r="L341" i="5"/>
  <c r="D341" i="5"/>
  <c r="C341" i="5"/>
  <c r="B341" i="5"/>
  <c r="R340" i="5"/>
  <c r="Q340" i="5"/>
  <c r="P340" i="5"/>
  <c r="O340" i="5"/>
  <c r="N340" i="5"/>
  <c r="M340" i="5"/>
  <c r="L340" i="5"/>
  <c r="D340" i="5"/>
  <c r="C340" i="5"/>
  <c r="B340" i="5"/>
  <c r="R339" i="5"/>
  <c r="Q339" i="5"/>
  <c r="P339" i="5"/>
  <c r="O339" i="5"/>
  <c r="N339" i="5"/>
  <c r="M339" i="5"/>
  <c r="L339" i="5"/>
  <c r="D339" i="5"/>
  <c r="C339" i="5"/>
  <c r="B339" i="5"/>
  <c r="R338" i="5"/>
  <c r="Q338" i="5"/>
  <c r="P338" i="5"/>
  <c r="O338" i="5"/>
  <c r="N338" i="5"/>
  <c r="M338" i="5"/>
  <c r="L338" i="5"/>
  <c r="D338" i="5"/>
  <c r="C338" i="5"/>
  <c r="B338" i="5"/>
  <c r="R337" i="5"/>
  <c r="Q337" i="5"/>
  <c r="P337" i="5"/>
  <c r="O337" i="5"/>
  <c r="N337" i="5"/>
  <c r="M337" i="5"/>
  <c r="L337" i="5"/>
  <c r="D337" i="5"/>
  <c r="C337" i="5"/>
  <c r="B337" i="5"/>
  <c r="R336" i="5"/>
  <c r="Q336" i="5"/>
  <c r="P336" i="5"/>
  <c r="O336" i="5"/>
  <c r="N336" i="5"/>
  <c r="M336" i="5"/>
  <c r="L336" i="5"/>
  <c r="D336" i="5"/>
  <c r="C336" i="5"/>
  <c r="B336" i="5"/>
  <c r="R335" i="5"/>
  <c r="Q335" i="5"/>
  <c r="P335" i="5"/>
  <c r="O335" i="5"/>
  <c r="N335" i="5"/>
  <c r="M335" i="5"/>
  <c r="L335" i="5"/>
  <c r="D335" i="5"/>
  <c r="C335" i="5"/>
  <c r="B335" i="5"/>
  <c r="R334" i="5"/>
  <c r="Q334" i="5"/>
  <c r="P334" i="5"/>
  <c r="O334" i="5"/>
  <c r="N334" i="5"/>
  <c r="M334" i="5"/>
  <c r="L334" i="5"/>
  <c r="D334" i="5"/>
  <c r="C334" i="5"/>
  <c r="B334" i="5"/>
  <c r="R333" i="5"/>
  <c r="Q333" i="5"/>
  <c r="P333" i="5"/>
  <c r="O333" i="5"/>
  <c r="N333" i="5"/>
  <c r="M333" i="5"/>
  <c r="L333" i="5"/>
  <c r="D333" i="5"/>
  <c r="C333" i="5"/>
  <c r="B333" i="5"/>
  <c r="R332" i="5"/>
  <c r="Q332" i="5"/>
  <c r="P332" i="5"/>
  <c r="O332" i="5"/>
  <c r="N332" i="5"/>
  <c r="M332" i="5"/>
  <c r="L332" i="5"/>
  <c r="D332" i="5"/>
  <c r="C332" i="5"/>
  <c r="B332" i="5"/>
  <c r="R331" i="5"/>
  <c r="Q331" i="5"/>
  <c r="P331" i="5"/>
  <c r="O331" i="5"/>
  <c r="N331" i="5"/>
  <c r="M331" i="5"/>
  <c r="L331" i="5"/>
  <c r="D331" i="5"/>
  <c r="C331" i="5"/>
  <c r="B331" i="5"/>
  <c r="R330" i="5"/>
  <c r="Q330" i="5"/>
  <c r="P330" i="5"/>
  <c r="O330" i="5"/>
  <c r="N330" i="5"/>
  <c r="M330" i="5"/>
  <c r="L330" i="5"/>
  <c r="D330" i="5"/>
  <c r="C330" i="5"/>
  <c r="B330" i="5"/>
  <c r="R329" i="5"/>
  <c r="Q329" i="5"/>
  <c r="P329" i="5"/>
  <c r="O329" i="5"/>
  <c r="N329" i="5"/>
  <c r="M329" i="5"/>
  <c r="L329" i="5"/>
  <c r="D329" i="5"/>
  <c r="C329" i="5"/>
  <c r="B329" i="5"/>
  <c r="R328" i="5"/>
  <c r="Q328" i="5"/>
  <c r="P328" i="5"/>
  <c r="O328" i="5"/>
  <c r="N328" i="5"/>
  <c r="M328" i="5"/>
  <c r="L328" i="5"/>
  <c r="D328" i="5"/>
  <c r="C328" i="5"/>
  <c r="B328" i="5"/>
  <c r="R327" i="5"/>
  <c r="Q327" i="5"/>
  <c r="P327" i="5"/>
  <c r="O327" i="5"/>
  <c r="N327" i="5"/>
  <c r="M327" i="5"/>
  <c r="L327" i="5"/>
  <c r="D327" i="5"/>
  <c r="C327" i="5"/>
  <c r="B327" i="5"/>
  <c r="R326" i="5"/>
  <c r="Q326" i="5"/>
  <c r="P326" i="5"/>
  <c r="O326" i="5"/>
  <c r="N326" i="5"/>
  <c r="M326" i="5"/>
  <c r="L326" i="5"/>
  <c r="D326" i="5"/>
  <c r="C326" i="5"/>
  <c r="B326" i="5"/>
  <c r="R325" i="5"/>
  <c r="Q325" i="5"/>
  <c r="P325" i="5"/>
  <c r="O325" i="5"/>
  <c r="N325" i="5"/>
  <c r="M325" i="5"/>
  <c r="L325" i="5"/>
  <c r="D325" i="5"/>
  <c r="C325" i="5"/>
  <c r="B325" i="5"/>
  <c r="R324" i="5"/>
  <c r="Q324" i="5"/>
  <c r="P324" i="5"/>
  <c r="O324" i="5"/>
  <c r="N324" i="5"/>
  <c r="M324" i="5"/>
  <c r="L324" i="5"/>
  <c r="D324" i="5"/>
  <c r="C324" i="5"/>
  <c r="B324" i="5"/>
  <c r="R323" i="5"/>
  <c r="Q323" i="5"/>
  <c r="P323" i="5"/>
  <c r="O323" i="5"/>
  <c r="N323" i="5"/>
  <c r="M323" i="5"/>
  <c r="L323" i="5"/>
  <c r="D323" i="5"/>
  <c r="C323" i="5"/>
  <c r="B323" i="5"/>
  <c r="R322" i="5"/>
  <c r="Q322" i="5"/>
  <c r="P322" i="5"/>
  <c r="O322" i="5"/>
  <c r="N322" i="5"/>
  <c r="M322" i="5"/>
  <c r="L322" i="5"/>
  <c r="D322" i="5"/>
  <c r="C322" i="5"/>
  <c r="B322" i="5"/>
  <c r="R321" i="5"/>
  <c r="Q321" i="5"/>
  <c r="P321" i="5"/>
  <c r="O321" i="5"/>
  <c r="N321" i="5"/>
  <c r="M321" i="5"/>
  <c r="L321" i="5"/>
  <c r="D321" i="5"/>
  <c r="C321" i="5"/>
  <c r="B321" i="5"/>
  <c r="R320" i="5"/>
  <c r="Q320" i="5"/>
  <c r="P320" i="5"/>
  <c r="O320" i="5"/>
  <c r="N320" i="5"/>
  <c r="M320" i="5"/>
  <c r="L320" i="5"/>
  <c r="D320" i="5"/>
  <c r="C320" i="5"/>
  <c r="B320" i="5"/>
  <c r="R319" i="5"/>
  <c r="Q319" i="5"/>
  <c r="P319" i="5"/>
  <c r="O319" i="5"/>
  <c r="N319" i="5"/>
  <c r="M319" i="5"/>
  <c r="L319" i="5"/>
  <c r="D319" i="5"/>
  <c r="C319" i="5"/>
  <c r="B319" i="5"/>
  <c r="R318" i="5"/>
  <c r="Q318" i="5"/>
  <c r="P318" i="5"/>
  <c r="O318" i="5"/>
  <c r="N318" i="5"/>
  <c r="M318" i="5"/>
  <c r="L318" i="5"/>
  <c r="D318" i="5"/>
  <c r="C318" i="5"/>
  <c r="B318" i="5"/>
  <c r="R317" i="5"/>
  <c r="Q317" i="5"/>
  <c r="P317" i="5"/>
  <c r="O317" i="5"/>
  <c r="N317" i="5"/>
  <c r="M317" i="5"/>
  <c r="L317" i="5"/>
  <c r="D317" i="5"/>
  <c r="C317" i="5"/>
  <c r="B317" i="5"/>
  <c r="R316" i="5"/>
  <c r="Q316" i="5"/>
  <c r="P316" i="5"/>
  <c r="O316" i="5"/>
  <c r="N316" i="5"/>
  <c r="M316" i="5"/>
  <c r="L316" i="5"/>
  <c r="D316" i="5"/>
  <c r="C316" i="5"/>
  <c r="B316" i="5"/>
  <c r="R315" i="5"/>
  <c r="Q315" i="5"/>
  <c r="P315" i="5"/>
  <c r="O315" i="5"/>
  <c r="N315" i="5"/>
  <c r="M315" i="5"/>
  <c r="L315" i="5"/>
  <c r="D315" i="5"/>
  <c r="C315" i="5"/>
  <c r="B315" i="5"/>
  <c r="R314" i="5"/>
  <c r="Q314" i="5"/>
  <c r="P314" i="5"/>
  <c r="O314" i="5"/>
  <c r="N314" i="5"/>
  <c r="M314" i="5"/>
  <c r="L314" i="5"/>
  <c r="D314" i="5"/>
  <c r="C314" i="5"/>
  <c r="B314" i="5"/>
  <c r="R313" i="5"/>
  <c r="Q313" i="5"/>
  <c r="P313" i="5"/>
  <c r="O313" i="5"/>
  <c r="N313" i="5"/>
  <c r="M313" i="5"/>
  <c r="L313" i="5"/>
  <c r="D313" i="5"/>
  <c r="C313" i="5"/>
  <c r="B313" i="5"/>
  <c r="R312" i="5"/>
  <c r="Q312" i="5"/>
  <c r="P312" i="5"/>
  <c r="O312" i="5"/>
  <c r="N312" i="5"/>
  <c r="M312" i="5"/>
  <c r="L312" i="5"/>
  <c r="D312" i="5"/>
  <c r="C312" i="5"/>
  <c r="B312" i="5"/>
  <c r="R311" i="5"/>
  <c r="Q311" i="5"/>
  <c r="P311" i="5"/>
  <c r="O311" i="5"/>
  <c r="N311" i="5"/>
  <c r="M311" i="5"/>
  <c r="L311" i="5"/>
  <c r="D311" i="5"/>
  <c r="C311" i="5"/>
  <c r="B311" i="5"/>
  <c r="R310" i="5"/>
  <c r="Q310" i="5"/>
  <c r="P310" i="5"/>
  <c r="O310" i="5"/>
  <c r="N310" i="5"/>
  <c r="M310" i="5"/>
  <c r="L310" i="5"/>
  <c r="D310" i="5"/>
  <c r="C310" i="5"/>
  <c r="B310" i="5"/>
  <c r="R309" i="5"/>
  <c r="Q309" i="5"/>
  <c r="P309" i="5"/>
  <c r="O309" i="5"/>
  <c r="N309" i="5"/>
  <c r="M309" i="5"/>
  <c r="L309" i="5"/>
  <c r="D309" i="5"/>
  <c r="C309" i="5"/>
  <c r="B309" i="5"/>
  <c r="R308" i="5"/>
  <c r="Q308" i="5"/>
  <c r="P308" i="5"/>
  <c r="O308" i="5"/>
  <c r="N308" i="5"/>
  <c r="M308" i="5"/>
  <c r="L308" i="5"/>
  <c r="D308" i="5"/>
  <c r="C308" i="5"/>
  <c r="B308" i="5"/>
  <c r="R307" i="5"/>
  <c r="Q307" i="5"/>
  <c r="P307" i="5"/>
  <c r="O307" i="5"/>
  <c r="N307" i="5"/>
  <c r="M307" i="5"/>
  <c r="L307" i="5"/>
  <c r="D307" i="5"/>
  <c r="C307" i="5"/>
  <c r="B307" i="5"/>
  <c r="R306" i="5"/>
  <c r="Q306" i="5"/>
  <c r="P306" i="5"/>
  <c r="O306" i="5"/>
  <c r="N306" i="5"/>
  <c r="M306" i="5"/>
  <c r="L306" i="5"/>
  <c r="D306" i="5"/>
  <c r="C306" i="5"/>
  <c r="B306" i="5"/>
  <c r="R305" i="5"/>
  <c r="Q305" i="5"/>
  <c r="P305" i="5"/>
  <c r="O305" i="5"/>
  <c r="N305" i="5"/>
  <c r="M305" i="5"/>
  <c r="L305" i="5"/>
  <c r="D305" i="5"/>
  <c r="C305" i="5"/>
  <c r="B305" i="5"/>
  <c r="R304" i="5"/>
  <c r="Q304" i="5"/>
  <c r="P304" i="5"/>
  <c r="O304" i="5"/>
  <c r="N304" i="5"/>
  <c r="M304" i="5"/>
  <c r="L304" i="5"/>
  <c r="D304" i="5"/>
  <c r="C304" i="5"/>
  <c r="B304" i="5"/>
  <c r="R303" i="5"/>
  <c r="Q303" i="5"/>
  <c r="P303" i="5"/>
  <c r="O303" i="5"/>
  <c r="N303" i="5"/>
  <c r="M303" i="5"/>
  <c r="L303" i="5"/>
  <c r="D303" i="5"/>
  <c r="C303" i="5"/>
  <c r="B303" i="5"/>
  <c r="R302" i="5"/>
  <c r="Q302" i="5"/>
  <c r="P302" i="5"/>
  <c r="O302" i="5"/>
  <c r="N302" i="5"/>
  <c r="M302" i="5"/>
  <c r="L302" i="5"/>
  <c r="D302" i="5"/>
  <c r="C302" i="5"/>
  <c r="B302" i="5"/>
  <c r="R301" i="5"/>
  <c r="Q301" i="5"/>
  <c r="P301" i="5"/>
  <c r="O301" i="5"/>
  <c r="N301" i="5"/>
  <c r="M301" i="5"/>
  <c r="L301" i="5"/>
  <c r="D301" i="5"/>
  <c r="C301" i="5"/>
  <c r="B301" i="5"/>
  <c r="R300" i="5"/>
  <c r="Q300" i="5"/>
  <c r="P300" i="5"/>
  <c r="O300" i="5"/>
  <c r="N300" i="5"/>
  <c r="M300" i="5"/>
  <c r="L300" i="5"/>
  <c r="D300" i="5"/>
  <c r="C300" i="5"/>
  <c r="B300" i="5"/>
  <c r="R299" i="5"/>
  <c r="Q299" i="5"/>
  <c r="P299" i="5"/>
  <c r="O299" i="5"/>
  <c r="N299" i="5"/>
  <c r="M299" i="5"/>
  <c r="L299" i="5"/>
  <c r="D299" i="5"/>
  <c r="C299" i="5"/>
  <c r="B299" i="5"/>
  <c r="R298" i="5"/>
  <c r="Q298" i="5"/>
  <c r="P298" i="5"/>
  <c r="O298" i="5"/>
  <c r="N298" i="5"/>
  <c r="M298" i="5"/>
  <c r="L298" i="5"/>
  <c r="D298" i="5"/>
  <c r="C298" i="5"/>
  <c r="B298" i="5"/>
  <c r="R297" i="5"/>
  <c r="Q297" i="5"/>
  <c r="P297" i="5"/>
  <c r="O297" i="5"/>
  <c r="N297" i="5"/>
  <c r="M297" i="5"/>
  <c r="L297" i="5"/>
  <c r="D297" i="5"/>
  <c r="C297" i="5"/>
  <c r="B297" i="5"/>
  <c r="R296" i="5"/>
  <c r="Q296" i="5"/>
  <c r="P296" i="5"/>
  <c r="O296" i="5"/>
  <c r="N296" i="5"/>
  <c r="M296" i="5"/>
  <c r="L296" i="5"/>
  <c r="D296" i="5"/>
  <c r="C296" i="5"/>
  <c r="B296" i="5"/>
  <c r="R295" i="5"/>
  <c r="Q295" i="5"/>
  <c r="P295" i="5"/>
  <c r="O295" i="5"/>
  <c r="N295" i="5"/>
  <c r="M295" i="5"/>
  <c r="L295" i="5"/>
  <c r="D295" i="5"/>
  <c r="C295" i="5"/>
  <c r="B295" i="5"/>
  <c r="R294" i="5"/>
  <c r="Q294" i="5"/>
  <c r="P294" i="5"/>
  <c r="O294" i="5"/>
  <c r="N294" i="5"/>
  <c r="M294" i="5"/>
  <c r="L294" i="5"/>
  <c r="D294" i="5"/>
  <c r="C294" i="5"/>
  <c r="B294" i="5"/>
  <c r="R293" i="5"/>
  <c r="Q293" i="5"/>
  <c r="P293" i="5"/>
  <c r="O293" i="5"/>
  <c r="N293" i="5"/>
  <c r="M293" i="5"/>
  <c r="L293" i="5"/>
  <c r="D293" i="5"/>
  <c r="C293" i="5"/>
  <c r="B293" i="5"/>
  <c r="R292" i="5"/>
  <c r="Q292" i="5"/>
  <c r="P292" i="5"/>
  <c r="O292" i="5"/>
  <c r="N292" i="5"/>
  <c r="M292" i="5"/>
  <c r="L292" i="5"/>
  <c r="D292" i="5"/>
  <c r="C292" i="5"/>
  <c r="B292" i="5"/>
  <c r="R291" i="5"/>
  <c r="Q291" i="5"/>
  <c r="P291" i="5"/>
  <c r="O291" i="5"/>
  <c r="N291" i="5"/>
  <c r="M291" i="5"/>
  <c r="L291" i="5"/>
  <c r="D291" i="5"/>
  <c r="C291" i="5"/>
  <c r="B291" i="5"/>
  <c r="R290" i="5"/>
  <c r="Q290" i="5"/>
  <c r="P290" i="5"/>
  <c r="O290" i="5"/>
  <c r="N290" i="5"/>
  <c r="M290" i="5"/>
  <c r="L290" i="5"/>
  <c r="D290" i="5"/>
  <c r="C290" i="5"/>
  <c r="B290" i="5"/>
  <c r="R289" i="5"/>
  <c r="Q289" i="5"/>
  <c r="P289" i="5"/>
  <c r="O289" i="5"/>
  <c r="N289" i="5"/>
  <c r="M289" i="5"/>
  <c r="L289" i="5"/>
  <c r="D289" i="5"/>
  <c r="C289" i="5"/>
  <c r="B289" i="5"/>
  <c r="R288" i="5"/>
  <c r="Q288" i="5"/>
  <c r="P288" i="5"/>
  <c r="O288" i="5"/>
  <c r="N288" i="5"/>
  <c r="M288" i="5"/>
  <c r="L288" i="5"/>
  <c r="D288" i="5"/>
  <c r="C288" i="5"/>
  <c r="B288" i="5"/>
  <c r="R287" i="5"/>
  <c r="Q287" i="5"/>
  <c r="P287" i="5"/>
  <c r="O287" i="5"/>
  <c r="N287" i="5"/>
  <c r="M287" i="5"/>
  <c r="L287" i="5"/>
  <c r="D287" i="5"/>
  <c r="C287" i="5"/>
  <c r="B287" i="5"/>
  <c r="R286" i="5"/>
  <c r="Q286" i="5"/>
  <c r="P286" i="5"/>
  <c r="O286" i="5"/>
  <c r="N286" i="5"/>
  <c r="M286" i="5"/>
  <c r="L286" i="5"/>
  <c r="D286" i="5"/>
  <c r="C286" i="5"/>
  <c r="B286" i="5"/>
  <c r="R285" i="5"/>
  <c r="Q285" i="5"/>
  <c r="P285" i="5"/>
  <c r="O285" i="5"/>
  <c r="N285" i="5"/>
  <c r="M285" i="5"/>
  <c r="L285" i="5"/>
  <c r="D285" i="5"/>
  <c r="C285" i="5"/>
  <c r="B285" i="5"/>
  <c r="R284" i="5"/>
  <c r="Q284" i="5"/>
  <c r="P284" i="5"/>
  <c r="O284" i="5"/>
  <c r="N284" i="5"/>
  <c r="M284" i="5"/>
  <c r="L284" i="5"/>
  <c r="D284" i="5"/>
  <c r="C284" i="5"/>
  <c r="B284" i="5"/>
  <c r="R283" i="5"/>
  <c r="Q283" i="5"/>
  <c r="P283" i="5"/>
  <c r="O283" i="5"/>
  <c r="N283" i="5"/>
  <c r="M283" i="5"/>
  <c r="L283" i="5"/>
  <c r="D283" i="5"/>
  <c r="C283" i="5"/>
  <c r="B283" i="5"/>
  <c r="R282" i="5"/>
  <c r="Q282" i="5"/>
  <c r="P282" i="5"/>
  <c r="O282" i="5"/>
  <c r="N282" i="5"/>
  <c r="M282" i="5"/>
  <c r="L282" i="5"/>
  <c r="D282" i="5"/>
  <c r="C282" i="5"/>
  <c r="B282" i="5"/>
  <c r="R281" i="5"/>
  <c r="Q281" i="5"/>
  <c r="P281" i="5"/>
  <c r="O281" i="5"/>
  <c r="N281" i="5"/>
  <c r="M281" i="5"/>
  <c r="L281" i="5"/>
  <c r="D281" i="5"/>
  <c r="C281" i="5"/>
  <c r="B281" i="5"/>
  <c r="R280" i="5"/>
  <c r="Q280" i="5"/>
  <c r="P280" i="5"/>
  <c r="O280" i="5"/>
  <c r="N280" i="5"/>
  <c r="M280" i="5"/>
  <c r="L280" i="5"/>
  <c r="D280" i="5"/>
  <c r="C280" i="5"/>
  <c r="B280" i="5"/>
  <c r="R279" i="5"/>
  <c r="Q279" i="5"/>
  <c r="P279" i="5"/>
  <c r="O279" i="5"/>
  <c r="N279" i="5"/>
  <c r="M279" i="5"/>
  <c r="L279" i="5"/>
  <c r="D279" i="5"/>
  <c r="C279" i="5"/>
  <c r="B279" i="5"/>
  <c r="R278" i="5"/>
  <c r="Q278" i="5"/>
  <c r="P278" i="5"/>
  <c r="O278" i="5"/>
  <c r="N278" i="5"/>
  <c r="M278" i="5"/>
  <c r="L278" i="5"/>
  <c r="D278" i="5"/>
  <c r="C278" i="5"/>
  <c r="B278" i="5"/>
  <c r="R277" i="5"/>
  <c r="Q277" i="5"/>
  <c r="P277" i="5"/>
  <c r="O277" i="5"/>
  <c r="N277" i="5"/>
  <c r="M277" i="5"/>
  <c r="L277" i="5"/>
  <c r="D277" i="5"/>
  <c r="C277" i="5"/>
  <c r="B277" i="5"/>
  <c r="R276" i="5"/>
  <c r="Q276" i="5"/>
  <c r="P276" i="5"/>
  <c r="O276" i="5"/>
  <c r="N276" i="5"/>
  <c r="M276" i="5"/>
  <c r="L276" i="5"/>
  <c r="D276" i="5"/>
  <c r="C276" i="5"/>
  <c r="B276" i="5"/>
  <c r="R275" i="5"/>
  <c r="Q275" i="5"/>
  <c r="P275" i="5"/>
  <c r="O275" i="5"/>
  <c r="N275" i="5"/>
  <c r="M275" i="5"/>
  <c r="L275" i="5"/>
  <c r="D275" i="5"/>
  <c r="C275" i="5"/>
  <c r="B275" i="5"/>
  <c r="R274" i="5"/>
  <c r="Q274" i="5"/>
  <c r="P274" i="5"/>
  <c r="O274" i="5"/>
  <c r="N274" i="5"/>
  <c r="M274" i="5"/>
  <c r="L274" i="5"/>
  <c r="D274" i="5"/>
  <c r="C274" i="5"/>
  <c r="B274" i="5"/>
  <c r="R273" i="5"/>
  <c r="Q273" i="5"/>
  <c r="P273" i="5"/>
  <c r="O273" i="5"/>
  <c r="N273" i="5"/>
  <c r="M273" i="5"/>
  <c r="L273" i="5"/>
  <c r="D273" i="5"/>
  <c r="C273" i="5"/>
  <c r="B273" i="5"/>
  <c r="R272" i="5"/>
  <c r="Q272" i="5"/>
  <c r="P272" i="5"/>
  <c r="O272" i="5"/>
  <c r="N272" i="5"/>
  <c r="M272" i="5"/>
  <c r="L272" i="5"/>
  <c r="D272" i="5"/>
  <c r="C272" i="5"/>
  <c r="B272" i="5"/>
  <c r="R271" i="5"/>
  <c r="Q271" i="5"/>
  <c r="P271" i="5"/>
  <c r="O271" i="5"/>
  <c r="N271" i="5"/>
  <c r="M271" i="5"/>
  <c r="L271" i="5"/>
  <c r="D271" i="5"/>
  <c r="C271" i="5"/>
  <c r="B271" i="5"/>
  <c r="R270" i="5"/>
  <c r="Q270" i="5"/>
  <c r="P270" i="5"/>
  <c r="O270" i="5"/>
  <c r="N270" i="5"/>
  <c r="M270" i="5"/>
  <c r="L270" i="5"/>
  <c r="D270" i="5"/>
  <c r="C270" i="5"/>
  <c r="B270" i="5"/>
  <c r="R269" i="5"/>
  <c r="Q269" i="5"/>
  <c r="P269" i="5"/>
  <c r="O269" i="5"/>
  <c r="N269" i="5"/>
  <c r="M269" i="5"/>
  <c r="L269" i="5"/>
  <c r="D269" i="5"/>
  <c r="C269" i="5"/>
  <c r="B269" i="5"/>
  <c r="R268" i="5"/>
  <c r="Q268" i="5"/>
  <c r="P268" i="5"/>
  <c r="O268" i="5"/>
  <c r="N268" i="5"/>
  <c r="M268" i="5"/>
  <c r="L268" i="5"/>
  <c r="D268" i="5"/>
  <c r="C268" i="5"/>
  <c r="B268" i="5"/>
  <c r="R267" i="5"/>
  <c r="Q267" i="5"/>
  <c r="P267" i="5"/>
  <c r="O267" i="5"/>
  <c r="N267" i="5"/>
  <c r="M267" i="5"/>
  <c r="L267" i="5"/>
  <c r="D267" i="5"/>
  <c r="C267" i="5"/>
  <c r="B267" i="5"/>
  <c r="R266" i="5"/>
  <c r="Q266" i="5"/>
  <c r="P266" i="5"/>
  <c r="O266" i="5"/>
  <c r="N266" i="5"/>
  <c r="M266" i="5"/>
  <c r="L266" i="5"/>
  <c r="D266" i="5"/>
  <c r="C266" i="5"/>
  <c r="B266" i="5"/>
  <c r="R265" i="5"/>
  <c r="Q265" i="5"/>
  <c r="P265" i="5"/>
  <c r="O265" i="5"/>
  <c r="N265" i="5"/>
  <c r="M265" i="5"/>
  <c r="L265" i="5"/>
  <c r="D265" i="5"/>
  <c r="C265" i="5"/>
  <c r="B265" i="5"/>
  <c r="R264" i="5"/>
  <c r="Q264" i="5"/>
  <c r="P264" i="5"/>
  <c r="O264" i="5"/>
  <c r="N264" i="5"/>
  <c r="M264" i="5"/>
  <c r="L264" i="5"/>
  <c r="D264" i="5"/>
  <c r="C264" i="5"/>
  <c r="B264" i="5"/>
  <c r="R263" i="5"/>
  <c r="Q263" i="5"/>
  <c r="P263" i="5"/>
  <c r="O263" i="5"/>
  <c r="N263" i="5"/>
  <c r="M263" i="5"/>
  <c r="L263" i="5"/>
  <c r="D263" i="5"/>
  <c r="C263" i="5"/>
  <c r="B263" i="5"/>
  <c r="R262" i="5"/>
  <c r="Q262" i="5"/>
  <c r="P262" i="5"/>
  <c r="O262" i="5"/>
  <c r="N262" i="5"/>
  <c r="M262" i="5"/>
  <c r="L262" i="5"/>
  <c r="D262" i="5"/>
  <c r="C262" i="5"/>
  <c r="B262" i="5"/>
  <c r="R261" i="5"/>
  <c r="Q261" i="5"/>
  <c r="P261" i="5"/>
  <c r="O261" i="5"/>
  <c r="N261" i="5"/>
  <c r="M261" i="5"/>
  <c r="L261" i="5"/>
  <c r="D261" i="5"/>
  <c r="C261" i="5"/>
  <c r="B261" i="5"/>
  <c r="R260" i="5"/>
  <c r="Q260" i="5"/>
  <c r="P260" i="5"/>
  <c r="O260" i="5"/>
  <c r="N260" i="5"/>
  <c r="M260" i="5"/>
  <c r="L260" i="5"/>
  <c r="D260" i="5"/>
  <c r="C260" i="5"/>
  <c r="B260" i="5"/>
  <c r="R259" i="5"/>
  <c r="Q259" i="5"/>
  <c r="P259" i="5"/>
  <c r="O259" i="5"/>
  <c r="N259" i="5"/>
  <c r="M259" i="5"/>
  <c r="L259" i="5"/>
  <c r="D259" i="5"/>
  <c r="C259" i="5"/>
  <c r="B259" i="5"/>
  <c r="R258" i="5"/>
  <c r="Q258" i="5"/>
  <c r="P258" i="5"/>
  <c r="O258" i="5"/>
  <c r="N258" i="5"/>
  <c r="M258" i="5"/>
  <c r="L258" i="5"/>
  <c r="D258" i="5"/>
  <c r="C258" i="5"/>
  <c r="B258" i="5"/>
  <c r="R257" i="5"/>
  <c r="Q257" i="5"/>
  <c r="P257" i="5"/>
  <c r="O257" i="5"/>
  <c r="N257" i="5"/>
  <c r="M257" i="5"/>
  <c r="L257" i="5"/>
  <c r="D257" i="5"/>
  <c r="C257" i="5"/>
  <c r="B257" i="5"/>
  <c r="R256" i="5"/>
  <c r="Q256" i="5"/>
  <c r="P256" i="5"/>
  <c r="O256" i="5"/>
  <c r="N256" i="5"/>
  <c r="M256" i="5"/>
  <c r="L256" i="5"/>
  <c r="D256" i="5"/>
  <c r="C256" i="5"/>
  <c r="B256" i="5"/>
  <c r="R255" i="5"/>
  <c r="Q255" i="5"/>
  <c r="P255" i="5"/>
  <c r="O255" i="5"/>
  <c r="N255" i="5"/>
  <c r="M255" i="5"/>
  <c r="L255" i="5"/>
  <c r="D255" i="5"/>
  <c r="C255" i="5"/>
  <c r="B255" i="5"/>
  <c r="R254" i="5"/>
  <c r="Q254" i="5"/>
  <c r="P254" i="5"/>
  <c r="O254" i="5"/>
  <c r="N254" i="5"/>
  <c r="M254" i="5"/>
  <c r="L254" i="5"/>
  <c r="D254" i="5"/>
  <c r="C254" i="5"/>
  <c r="B254" i="5"/>
  <c r="R253" i="5"/>
  <c r="Q253" i="5"/>
  <c r="P253" i="5"/>
  <c r="O253" i="5"/>
  <c r="N253" i="5"/>
  <c r="M253" i="5"/>
  <c r="L253" i="5"/>
  <c r="D253" i="5"/>
  <c r="C253" i="5"/>
  <c r="B253" i="5"/>
  <c r="R252" i="5"/>
  <c r="Q252" i="5"/>
  <c r="P252" i="5"/>
  <c r="O252" i="5"/>
  <c r="N252" i="5"/>
  <c r="M252" i="5"/>
  <c r="L252" i="5"/>
  <c r="D252" i="5"/>
  <c r="C252" i="5"/>
  <c r="B252" i="5"/>
  <c r="R251" i="5"/>
  <c r="Q251" i="5"/>
  <c r="P251" i="5"/>
  <c r="O251" i="5"/>
  <c r="N251" i="5"/>
  <c r="M251" i="5"/>
  <c r="L251" i="5"/>
  <c r="D251" i="5"/>
  <c r="C251" i="5"/>
  <c r="B251" i="5"/>
  <c r="R250" i="5"/>
  <c r="Q250" i="5"/>
  <c r="P250" i="5"/>
  <c r="O250" i="5"/>
  <c r="N250" i="5"/>
  <c r="M250" i="5"/>
  <c r="L250" i="5"/>
  <c r="D250" i="5"/>
  <c r="C250" i="5"/>
  <c r="B250" i="5"/>
  <c r="R249" i="5"/>
  <c r="Q249" i="5"/>
  <c r="P249" i="5"/>
  <c r="O249" i="5"/>
  <c r="N249" i="5"/>
  <c r="M249" i="5"/>
  <c r="L249" i="5"/>
  <c r="D249" i="5"/>
  <c r="C249" i="5"/>
  <c r="B249" i="5"/>
  <c r="R248" i="5"/>
  <c r="Q248" i="5"/>
  <c r="P248" i="5"/>
  <c r="O248" i="5"/>
  <c r="N248" i="5"/>
  <c r="M248" i="5"/>
  <c r="L248" i="5"/>
  <c r="D248" i="5"/>
  <c r="C248" i="5"/>
  <c r="B248" i="5"/>
  <c r="R247" i="5"/>
  <c r="Q247" i="5"/>
  <c r="P247" i="5"/>
  <c r="O247" i="5"/>
  <c r="N247" i="5"/>
  <c r="M247" i="5"/>
  <c r="L247" i="5"/>
  <c r="D247" i="5"/>
  <c r="C247" i="5"/>
  <c r="B247" i="5"/>
  <c r="R246" i="5"/>
  <c r="Q246" i="5"/>
  <c r="P246" i="5"/>
  <c r="O246" i="5"/>
  <c r="N246" i="5"/>
  <c r="M246" i="5"/>
  <c r="L246" i="5"/>
  <c r="D246" i="5"/>
  <c r="C246" i="5"/>
  <c r="B246" i="5"/>
  <c r="R245" i="5"/>
  <c r="Q245" i="5"/>
  <c r="P245" i="5"/>
  <c r="O245" i="5"/>
  <c r="N245" i="5"/>
  <c r="M245" i="5"/>
  <c r="L245" i="5"/>
  <c r="D245" i="5"/>
  <c r="C245" i="5"/>
  <c r="B245" i="5"/>
  <c r="R244" i="5"/>
  <c r="Q244" i="5"/>
  <c r="P244" i="5"/>
  <c r="O244" i="5"/>
  <c r="N244" i="5"/>
  <c r="M244" i="5"/>
  <c r="L244" i="5"/>
  <c r="D244" i="5"/>
  <c r="C244" i="5"/>
  <c r="B244" i="5"/>
  <c r="R243" i="5"/>
  <c r="Q243" i="5"/>
  <c r="P243" i="5"/>
  <c r="O243" i="5"/>
  <c r="N243" i="5"/>
  <c r="M243" i="5"/>
  <c r="L243" i="5"/>
  <c r="D243" i="5"/>
  <c r="C243" i="5"/>
  <c r="B243" i="5"/>
  <c r="R242" i="5"/>
  <c r="Q242" i="5"/>
  <c r="P242" i="5"/>
  <c r="O242" i="5"/>
  <c r="N242" i="5"/>
  <c r="M242" i="5"/>
  <c r="L242" i="5"/>
  <c r="D242" i="5"/>
  <c r="C242" i="5"/>
  <c r="B242" i="5"/>
  <c r="R241" i="5"/>
  <c r="Q241" i="5"/>
  <c r="P241" i="5"/>
  <c r="O241" i="5"/>
  <c r="N241" i="5"/>
  <c r="M241" i="5"/>
  <c r="L241" i="5"/>
  <c r="D241" i="5"/>
  <c r="C241" i="5"/>
  <c r="B241" i="5"/>
  <c r="R240" i="5"/>
  <c r="Q240" i="5"/>
  <c r="P240" i="5"/>
  <c r="O240" i="5"/>
  <c r="N240" i="5"/>
  <c r="M240" i="5"/>
  <c r="L240" i="5"/>
  <c r="D240" i="5"/>
  <c r="C240" i="5"/>
  <c r="B240" i="5"/>
  <c r="R239" i="5"/>
  <c r="Q239" i="5"/>
  <c r="P239" i="5"/>
  <c r="O239" i="5"/>
  <c r="N239" i="5"/>
  <c r="M239" i="5"/>
  <c r="L239" i="5"/>
  <c r="D239" i="5"/>
  <c r="C239" i="5"/>
  <c r="B239" i="5"/>
  <c r="R238" i="5"/>
  <c r="Q238" i="5"/>
  <c r="P238" i="5"/>
  <c r="O238" i="5"/>
  <c r="N238" i="5"/>
  <c r="M238" i="5"/>
  <c r="L238" i="5"/>
  <c r="D238" i="5"/>
  <c r="C238" i="5"/>
  <c r="B238" i="5"/>
  <c r="R237" i="5"/>
  <c r="Q237" i="5"/>
  <c r="P237" i="5"/>
  <c r="O237" i="5"/>
  <c r="N237" i="5"/>
  <c r="M237" i="5"/>
  <c r="L237" i="5"/>
  <c r="D237" i="5"/>
  <c r="C237" i="5"/>
  <c r="B237" i="5"/>
  <c r="R236" i="5"/>
  <c r="Q236" i="5"/>
  <c r="P236" i="5"/>
  <c r="O236" i="5"/>
  <c r="N236" i="5"/>
  <c r="M236" i="5"/>
  <c r="L236" i="5"/>
  <c r="D236" i="5"/>
  <c r="C236" i="5"/>
  <c r="B236" i="5"/>
  <c r="R235" i="5"/>
  <c r="Q235" i="5"/>
  <c r="P235" i="5"/>
  <c r="O235" i="5"/>
  <c r="N235" i="5"/>
  <c r="M235" i="5"/>
  <c r="L235" i="5"/>
  <c r="D235" i="5"/>
  <c r="C235" i="5"/>
  <c r="B235" i="5"/>
  <c r="R234" i="5"/>
  <c r="Q234" i="5"/>
  <c r="P234" i="5"/>
  <c r="O234" i="5"/>
  <c r="N234" i="5"/>
  <c r="M234" i="5"/>
  <c r="L234" i="5"/>
  <c r="D234" i="5"/>
  <c r="C234" i="5"/>
  <c r="B234" i="5"/>
  <c r="R233" i="5"/>
  <c r="Q233" i="5"/>
  <c r="P233" i="5"/>
  <c r="O233" i="5"/>
  <c r="N233" i="5"/>
  <c r="M233" i="5"/>
  <c r="L233" i="5"/>
  <c r="D233" i="5"/>
  <c r="C233" i="5"/>
  <c r="B233" i="5"/>
  <c r="R232" i="5"/>
  <c r="Q232" i="5"/>
  <c r="P232" i="5"/>
  <c r="O232" i="5"/>
  <c r="N232" i="5"/>
  <c r="M232" i="5"/>
  <c r="L232" i="5"/>
  <c r="D232" i="5"/>
  <c r="C232" i="5"/>
  <c r="B232" i="5"/>
  <c r="R231" i="5"/>
  <c r="Q231" i="5"/>
  <c r="P231" i="5"/>
  <c r="O231" i="5"/>
  <c r="N231" i="5"/>
  <c r="M231" i="5"/>
  <c r="L231" i="5"/>
  <c r="D231" i="5"/>
  <c r="C231" i="5"/>
  <c r="B231" i="5"/>
  <c r="R230" i="5"/>
  <c r="Q230" i="5"/>
  <c r="P230" i="5"/>
  <c r="O230" i="5"/>
  <c r="N230" i="5"/>
  <c r="M230" i="5"/>
  <c r="L230" i="5"/>
  <c r="D230" i="5"/>
  <c r="C230" i="5"/>
  <c r="B230" i="5"/>
  <c r="R229" i="5"/>
  <c r="Q229" i="5"/>
  <c r="P229" i="5"/>
  <c r="O229" i="5"/>
  <c r="N229" i="5"/>
  <c r="M229" i="5"/>
  <c r="L229" i="5"/>
  <c r="D229" i="5"/>
  <c r="C229" i="5"/>
  <c r="B229" i="5"/>
  <c r="R228" i="5"/>
  <c r="Q228" i="5"/>
  <c r="P228" i="5"/>
  <c r="O228" i="5"/>
  <c r="N228" i="5"/>
  <c r="M228" i="5"/>
  <c r="L228" i="5"/>
  <c r="D228" i="5"/>
  <c r="C228" i="5"/>
  <c r="B228" i="5"/>
  <c r="R227" i="5"/>
  <c r="Q227" i="5"/>
  <c r="P227" i="5"/>
  <c r="O227" i="5"/>
  <c r="N227" i="5"/>
  <c r="M227" i="5"/>
  <c r="L227" i="5"/>
  <c r="D227" i="5"/>
  <c r="C227" i="5"/>
  <c r="B227" i="5"/>
  <c r="R226" i="5"/>
  <c r="Q226" i="5"/>
  <c r="P226" i="5"/>
  <c r="O226" i="5"/>
  <c r="N226" i="5"/>
  <c r="M226" i="5"/>
  <c r="L226" i="5"/>
  <c r="D226" i="5"/>
  <c r="C226" i="5"/>
  <c r="B226" i="5"/>
  <c r="R225" i="5"/>
  <c r="Q225" i="5"/>
  <c r="P225" i="5"/>
  <c r="O225" i="5"/>
  <c r="N225" i="5"/>
  <c r="M225" i="5"/>
  <c r="L225" i="5"/>
  <c r="D225" i="5"/>
  <c r="C225" i="5"/>
  <c r="B225" i="5"/>
  <c r="R224" i="5"/>
  <c r="Q224" i="5"/>
  <c r="P224" i="5"/>
  <c r="O224" i="5"/>
  <c r="N224" i="5"/>
  <c r="M224" i="5"/>
  <c r="L224" i="5"/>
  <c r="D224" i="5"/>
  <c r="C224" i="5"/>
  <c r="B224" i="5"/>
  <c r="R223" i="5"/>
  <c r="Q223" i="5"/>
  <c r="P223" i="5"/>
  <c r="O223" i="5"/>
  <c r="N223" i="5"/>
  <c r="M223" i="5"/>
  <c r="L223" i="5"/>
  <c r="D223" i="5"/>
  <c r="C223" i="5"/>
  <c r="B223" i="5"/>
  <c r="R222" i="5"/>
  <c r="Q222" i="5"/>
  <c r="P222" i="5"/>
  <c r="O222" i="5"/>
  <c r="N222" i="5"/>
  <c r="M222" i="5"/>
  <c r="L222" i="5"/>
  <c r="D222" i="5"/>
  <c r="C222" i="5"/>
  <c r="B222" i="5"/>
  <c r="R221" i="5"/>
  <c r="Q221" i="5"/>
  <c r="P221" i="5"/>
  <c r="O221" i="5"/>
  <c r="N221" i="5"/>
  <c r="M221" i="5"/>
  <c r="L221" i="5"/>
  <c r="D221" i="5"/>
  <c r="C221" i="5"/>
  <c r="B221" i="5"/>
  <c r="R220" i="5"/>
  <c r="Q220" i="5"/>
  <c r="P220" i="5"/>
  <c r="O220" i="5"/>
  <c r="N220" i="5"/>
  <c r="M220" i="5"/>
  <c r="L220" i="5"/>
  <c r="D220" i="5"/>
  <c r="C220" i="5"/>
  <c r="B220" i="5"/>
  <c r="R219" i="5"/>
  <c r="Q219" i="5"/>
  <c r="P219" i="5"/>
  <c r="O219" i="5"/>
  <c r="N219" i="5"/>
  <c r="M219" i="5"/>
  <c r="L219" i="5"/>
  <c r="D219" i="5"/>
  <c r="C219" i="5"/>
  <c r="B219" i="5"/>
  <c r="R218" i="5"/>
  <c r="Q218" i="5"/>
  <c r="P218" i="5"/>
  <c r="O218" i="5"/>
  <c r="N218" i="5"/>
  <c r="M218" i="5"/>
  <c r="L218" i="5"/>
  <c r="D218" i="5"/>
  <c r="C218" i="5"/>
  <c r="B218" i="5"/>
  <c r="R217" i="5"/>
  <c r="Q217" i="5"/>
  <c r="P217" i="5"/>
  <c r="O217" i="5"/>
  <c r="N217" i="5"/>
  <c r="M217" i="5"/>
  <c r="L217" i="5"/>
  <c r="D217" i="5"/>
  <c r="C217" i="5"/>
  <c r="B217" i="5"/>
  <c r="R216" i="5"/>
  <c r="Q216" i="5"/>
  <c r="P216" i="5"/>
  <c r="O216" i="5"/>
  <c r="N216" i="5"/>
  <c r="M216" i="5"/>
  <c r="L216" i="5"/>
  <c r="D216" i="5"/>
  <c r="C216" i="5"/>
  <c r="B216" i="5"/>
  <c r="R215" i="5"/>
  <c r="Q215" i="5"/>
  <c r="P215" i="5"/>
  <c r="O215" i="5"/>
  <c r="N215" i="5"/>
  <c r="M215" i="5"/>
  <c r="L215" i="5"/>
  <c r="D215" i="5"/>
  <c r="C215" i="5"/>
  <c r="B215" i="5"/>
  <c r="R214" i="5"/>
  <c r="Q214" i="5"/>
  <c r="P214" i="5"/>
  <c r="O214" i="5"/>
  <c r="N214" i="5"/>
  <c r="M214" i="5"/>
  <c r="L214" i="5"/>
  <c r="D214" i="5"/>
  <c r="C214" i="5"/>
  <c r="B214" i="5"/>
  <c r="R213" i="5"/>
  <c r="Q213" i="5"/>
  <c r="P213" i="5"/>
  <c r="O213" i="5"/>
  <c r="N213" i="5"/>
  <c r="M213" i="5"/>
  <c r="L213" i="5"/>
  <c r="D213" i="5"/>
  <c r="C213" i="5"/>
  <c r="B213" i="5"/>
  <c r="R212" i="5"/>
  <c r="Q212" i="5"/>
  <c r="P212" i="5"/>
  <c r="O212" i="5"/>
  <c r="N212" i="5"/>
  <c r="M212" i="5"/>
  <c r="L212" i="5"/>
  <c r="D212" i="5"/>
  <c r="C212" i="5"/>
  <c r="B212" i="5"/>
  <c r="R211" i="5"/>
  <c r="Q211" i="5"/>
  <c r="P211" i="5"/>
  <c r="O211" i="5"/>
  <c r="N211" i="5"/>
  <c r="M211" i="5"/>
  <c r="L211" i="5"/>
  <c r="D211" i="5"/>
  <c r="C211" i="5"/>
  <c r="B211" i="5"/>
  <c r="R210" i="5"/>
  <c r="Q210" i="5"/>
  <c r="P210" i="5"/>
  <c r="O210" i="5"/>
  <c r="N210" i="5"/>
  <c r="M210" i="5"/>
  <c r="L210" i="5"/>
  <c r="D210" i="5"/>
  <c r="C210" i="5"/>
  <c r="B210" i="5"/>
  <c r="R209" i="5"/>
  <c r="Q209" i="5"/>
  <c r="P209" i="5"/>
  <c r="O209" i="5"/>
  <c r="N209" i="5"/>
  <c r="M209" i="5"/>
  <c r="L209" i="5"/>
  <c r="D209" i="5"/>
  <c r="C209" i="5"/>
  <c r="B209" i="5"/>
  <c r="R208" i="5"/>
  <c r="Q208" i="5"/>
  <c r="P208" i="5"/>
  <c r="O208" i="5"/>
  <c r="N208" i="5"/>
  <c r="M208" i="5"/>
  <c r="L208" i="5"/>
  <c r="D208" i="5"/>
  <c r="C208" i="5"/>
  <c r="B208" i="5"/>
  <c r="R207" i="5"/>
  <c r="Q207" i="5"/>
  <c r="P207" i="5"/>
  <c r="O207" i="5"/>
  <c r="N207" i="5"/>
  <c r="M207" i="5"/>
  <c r="L207" i="5"/>
  <c r="D207" i="5"/>
  <c r="C207" i="5"/>
  <c r="B207" i="5"/>
  <c r="R206" i="5"/>
  <c r="Q206" i="5"/>
  <c r="P206" i="5"/>
  <c r="O206" i="5"/>
  <c r="N206" i="5"/>
  <c r="M206" i="5"/>
  <c r="L206" i="5"/>
  <c r="D206" i="5"/>
  <c r="C206" i="5"/>
  <c r="B206" i="5"/>
  <c r="R205" i="5"/>
  <c r="Q205" i="5"/>
  <c r="P205" i="5"/>
  <c r="O205" i="5"/>
  <c r="N205" i="5"/>
  <c r="M205" i="5"/>
  <c r="L205" i="5"/>
  <c r="D205" i="5"/>
  <c r="C205" i="5"/>
  <c r="B205" i="5"/>
  <c r="R204" i="5"/>
  <c r="Q204" i="5"/>
  <c r="P204" i="5"/>
  <c r="O204" i="5"/>
  <c r="N204" i="5"/>
  <c r="M204" i="5"/>
  <c r="L204" i="5"/>
  <c r="D204" i="5"/>
  <c r="C204" i="5"/>
  <c r="B204" i="5"/>
  <c r="R203" i="5"/>
  <c r="Q203" i="5"/>
  <c r="P203" i="5"/>
  <c r="O203" i="5"/>
  <c r="N203" i="5"/>
  <c r="M203" i="5"/>
  <c r="L203" i="5"/>
  <c r="D203" i="5"/>
  <c r="C203" i="5"/>
  <c r="B203" i="5"/>
  <c r="R202" i="5"/>
  <c r="Q202" i="5"/>
  <c r="P202" i="5"/>
  <c r="O202" i="5"/>
  <c r="N202" i="5"/>
  <c r="M202" i="5"/>
  <c r="L202" i="5"/>
  <c r="D202" i="5"/>
  <c r="C202" i="5"/>
  <c r="B202" i="5"/>
  <c r="R201" i="5"/>
  <c r="Q201" i="5"/>
  <c r="P201" i="5"/>
  <c r="O201" i="5"/>
  <c r="N201" i="5"/>
  <c r="M201" i="5"/>
  <c r="L201" i="5"/>
  <c r="D201" i="5"/>
  <c r="C201" i="5"/>
  <c r="B201" i="5"/>
  <c r="R200" i="5"/>
  <c r="Q200" i="5"/>
  <c r="P200" i="5"/>
  <c r="O200" i="5"/>
  <c r="N200" i="5"/>
  <c r="M200" i="5"/>
  <c r="L200" i="5"/>
  <c r="D200" i="5"/>
  <c r="C200" i="5"/>
  <c r="B200" i="5"/>
  <c r="R199" i="5"/>
  <c r="Q199" i="5"/>
  <c r="P199" i="5"/>
  <c r="O199" i="5"/>
  <c r="N199" i="5"/>
  <c r="M199" i="5"/>
  <c r="L199" i="5"/>
  <c r="D199" i="5"/>
  <c r="C199" i="5"/>
  <c r="B199" i="5"/>
  <c r="R198" i="5"/>
  <c r="Q198" i="5"/>
  <c r="P198" i="5"/>
  <c r="O198" i="5"/>
  <c r="N198" i="5"/>
  <c r="M198" i="5"/>
  <c r="L198" i="5"/>
  <c r="D198" i="5"/>
  <c r="C198" i="5"/>
  <c r="B198" i="5"/>
  <c r="R197" i="5"/>
  <c r="Q197" i="5"/>
  <c r="P197" i="5"/>
  <c r="O197" i="5"/>
  <c r="N197" i="5"/>
  <c r="M197" i="5"/>
  <c r="L197" i="5"/>
  <c r="D197" i="5"/>
  <c r="C197" i="5"/>
  <c r="B197" i="5"/>
  <c r="R196" i="5"/>
  <c r="Q196" i="5"/>
  <c r="P196" i="5"/>
  <c r="O196" i="5"/>
  <c r="N196" i="5"/>
  <c r="M196" i="5"/>
  <c r="L196" i="5"/>
  <c r="D196" i="5"/>
  <c r="C196" i="5"/>
  <c r="B196" i="5"/>
  <c r="R195" i="5"/>
  <c r="Q195" i="5"/>
  <c r="P195" i="5"/>
  <c r="O195" i="5"/>
  <c r="N195" i="5"/>
  <c r="M195" i="5"/>
  <c r="L195" i="5"/>
  <c r="D195" i="5"/>
  <c r="C195" i="5"/>
  <c r="B195" i="5"/>
  <c r="R194" i="5"/>
  <c r="Q194" i="5"/>
  <c r="P194" i="5"/>
  <c r="O194" i="5"/>
  <c r="N194" i="5"/>
  <c r="M194" i="5"/>
  <c r="L194" i="5"/>
  <c r="D194" i="5"/>
  <c r="C194" i="5"/>
  <c r="B194" i="5"/>
  <c r="R193" i="5"/>
  <c r="Q193" i="5"/>
  <c r="P193" i="5"/>
  <c r="O193" i="5"/>
  <c r="N193" i="5"/>
  <c r="M193" i="5"/>
  <c r="L193" i="5"/>
  <c r="D193" i="5"/>
  <c r="C193" i="5"/>
  <c r="B193" i="5"/>
  <c r="R192" i="5"/>
  <c r="Q192" i="5"/>
  <c r="P192" i="5"/>
  <c r="O192" i="5"/>
  <c r="N192" i="5"/>
  <c r="M192" i="5"/>
  <c r="L192" i="5"/>
  <c r="D192" i="5"/>
  <c r="C192" i="5"/>
  <c r="B192" i="5"/>
  <c r="R191" i="5"/>
  <c r="Q191" i="5"/>
  <c r="P191" i="5"/>
  <c r="O191" i="5"/>
  <c r="N191" i="5"/>
  <c r="M191" i="5"/>
  <c r="L191" i="5"/>
  <c r="D191" i="5"/>
  <c r="C191" i="5"/>
  <c r="B191" i="5"/>
  <c r="R190" i="5"/>
  <c r="Q190" i="5"/>
  <c r="P190" i="5"/>
  <c r="O190" i="5"/>
  <c r="N190" i="5"/>
  <c r="M190" i="5"/>
  <c r="L190" i="5"/>
  <c r="D190" i="5"/>
  <c r="C190" i="5"/>
  <c r="B190" i="5"/>
  <c r="R189" i="5"/>
  <c r="Q189" i="5"/>
  <c r="P189" i="5"/>
  <c r="O189" i="5"/>
  <c r="N189" i="5"/>
  <c r="M189" i="5"/>
  <c r="L189" i="5"/>
  <c r="D189" i="5"/>
  <c r="C189" i="5"/>
  <c r="B189" i="5"/>
  <c r="R188" i="5"/>
  <c r="Q188" i="5"/>
  <c r="P188" i="5"/>
  <c r="O188" i="5"/>
  <c r="N188" i="5"/>
  <c r="M188" i="5"/>
  <c r="L188" i="5"/>
  <c r="D188" i="5"/>
  <c r="C188" i="5"/>
  <c r="B188" i="5"/>
  <c r="R187" i="5"/>
  <c r="Q187" i="5"/>
  <c r="P187" i="5"/>
  <c r="O187" i="5"/>
  <c r="N187" i="5"/>
  <c r="M187" i="5"/>
  <c r="L187" i="5"/>
  <c r="D187" i="5"/>
  <c r="C187" i="5"/>
  <c r="B187" i="5"/>
  <c r="R186" i="5"/>
  <c r="Q186" i="5"/>
  <c r="P186" i="5"/>
  <c r="O186" i="5"/>
  <c r="N186" i="5"/>
  <c r="M186" i="5"/>
  <c r="L186" i="5"/>
  <c r="D186" i="5"/>
  <c r="C186" i="5"/>
  <c r="B186" i="5"/>
  <c r="R185" i="5"/>
  <c r="Q185" i="5"/>
  <c r="P185" i="5"/>
  <c r="O185" i="5"/>
  <c r="N185" i="5"/>
  <c r="M185" i="5"/>
  <c r="L185" i="5"/>
  <c r="D185" i="5"/>
  <c r="C185" i="5"/>
  <c r="B185" i="5"/>
  <c r="R184" i="5"/>
  <c r="Q184" i="5"/>
  <c r="P184" i="5"/>
  <c r="O184" i="5"/>
  <c r="N184" i="5"/>
  <c r="M184" i="5"/>
  <c r="L184" i="5"/>
  <c r="D184" i="5"/>
  <c r="C184" i="5"/>
  <c r="B184" i="5"/>
  <c r="R183" i="5"/>
  <c r="Q183" i="5"/>
  <c r="P183" i="5"/>
  <c r="O183" i="5"/>
  <c r="N183" i="5"/>
  <c r="M183" i="5"/>
  <c r="L183" i="5"/>
  <c r="D183" i="5"/>
  <c r="C183" i="5"/>
  <c r="B183" i="5"/>
  <c r="R182" i="5"/>
  <c r="Q182" i="5"/>
  <c r="P182" i="5"/>
  <c r="O182" i="5"/>
  <c r="N182" i="5"/>
  <c r="M182" i="5"/>
  <c r="L182" i="5"/>
  <c r="D182" i="5"/>
  <c r="C182" i="5"/>
  <c r="B182" i="5"/>
  <c r="R181" i="5"/>
  <c r="Q181" i="5"/>
  <c r="P181" i="5"/>
  <c r="O181" i="5"/>
  <c r="N181" i="5"/>
  <c r="M181" i="5"/>
  <c r="L181" i="5"/>
  <c r="D181" i="5"/>
  <c r="C181" i="5"/>
  <c r="B181" i="5"/>
  <c r="R180" i="5"/>
  <c r="Q180" i="5"/>
  <c r="P180" i="5"/>
  <c r="O180" i="5"/>
  <c r="N180" i="5"/>
  <c r="M180" i="5"/>
  <c r="L180" i="5"/>
  <c r="D180" i="5"/>
  <c r="C180" i="5"/>
  <c r="B180" i="5"/>
  <c r="R179" i="5"/>
  <c r="Q179" i="5"/>
  <c r="P179" i="5"/>
  <c r="O179" i="5"/>
  <c r="N179" i="5"/>
  <c r="M179" i="5"/>
  <c r="L179" i="5"/>
  <c r="D179" i="5"/>
  <c r="C179" i="5"/>
  <c r="B179" i="5"/>
  <c r="R178" i="5"/>
  <c r="Q178" i="5"/>
  <c r="P178" i="5"/>
  <c r="O178" i="5"/>
  <c r="N178" i="5"/>
  <c r="M178" i="5"/>
  <c r="L178" i="5"/>
  <c r="D178" i="5"/>
  <c r="C178" i="5"/>
  <c r="B178" i="5"/>
  <c r="R177" i="5"/>
  <c r="Q177" i="5"/>
  <c r="P177" i="5"/>
  <c r="O177" i="5"/>
  <c r="N177" i="5"/>
  <c r="M177" i="5"/>
  <c r="L177" i="5"/>
  <c r="D177" i="5"/>
  <c r="C177" i="5"/>
  <c r="B177" i="5"/>
  <c r="R176" i="5"/>
  <c r="Q176" i="5"/>
  <c r="P176" i="5"/>
  <c r="O176" i="5"/>
  <c r="N176" i="5"/>
  <c r="M176" i="5"/>
  <c r="L176" i="5"/>
  <c r="D176" i="5"/>
  <c r="C176" i="5"/>
  <c r="B176" i="5"/>
  <c r="R175" i="5"/>
  <c r="Q175" i="5"/>
  <c r="P175" i="5"/>
  <c r="O175" i="5"/>
  <c r="N175" i="5"/>
  <c r="M175" i="5"/>
  <c r="L175" i="5"/>
  <c r="D175" i="5"/>
  <c r="C175" i="5"/>
  <c r="B175" i="5"/>
  <c r="R174" i="5"/>
  <c r="Q174" i="5"/>
  <c r="P174" i="5"/>
  <c r="O174" i="5"/>
  <c r="N174" i="5"/>
  <c r="M174" i="5"/>
  <c r="L174" i="5"/>
  <c r="D174" i="5"/>
  <c r="C174" i="5"/>
  <c r="B174" i="5"/>
  <c r="R173" i="5"/>
  <c r="Q173" i="5"/>
  <c r="P173" i="5"/>
  <c r="O173" i="5"/>
  <c r="N173" i="5"/>
  <c r="M173" i="5"/>
  <c r="L173" i="5"/>
  <c r="D173" i="5"/>
  <c r="C173" i="5"/>
  <c r="B173" i="5"/>
  <c r="R172" i="5"/>
  <c r="Q172" i="5"/>
  <c r="P172" i="5"/>
  <c r="O172" i="5"/>
  <c r="N172" i="5"/>
  <c r="M172" i="5"/>
  <c r="L172" i="5"/>
  <c r="D172" i="5"/>
  <c r="C172" i="5"/>
  <c r="B172" i="5"/>
  <c r="R171" i="5"/>
  <c r="Q171" i="5"/>
  <c r="P171" i="5"/>
  <c r="O171" i="5"/>
  <c r="N171" i="5"/>
  <c r="M171" i="5"/>
  <c r="L171" i="5"/>
  <c r="D171" i="5"/>
  <c r="C171" i="5"/>
  <c r="B171" i="5"/>
  <c r="R170" i="5"/>
  <c r="Q170" i="5"/>
  <c r="P170" i="5"/>
  <c r="O170" i="5"/>
  <c r="N170" i="5"/>
  <c r="M170" i="5"/>
  <c r="L170" i="5"/>
  <c r="D170" i="5"/>
  <c r="C170" i="5"/>
  <c r="B170" i="5"/>
  <c r="R169" i="5"/>
  <c r="Q169" i="5"/>
  <c r="P169" i="5"/>
  <c r="O169" i="5"/>
  <c r="N169" i="5"/>
  <c r="M169" i="5"/>
  <c r="L169" i="5"/>
  <c r="D169" i="5"/>
  <c r="C169" i="5"/>
  <c r="B169" i="5"/>
  <c r="R168" i="5"/>
  <c r="Q168" i="5"/>
  <c r="P168" i="5"/>
  <c r="O168" i="5"/>
  <c r="N168" i="5"/>
  <c r="M168" i="5"/>
  <c r="L168" i="5"/>
  <c r="D168" i="5"/>
  <c r="C168" i="5"/>
  <c r="B168" i="5"/>
  <c r="R167" i="5"/>
  <c r="Q167" i="5"/>
  <c r="P167" i="5"/>
  <c r="O167" i="5"/>
  <c r="N167" i="5"/>
  <c r="M167" i="5"/>
  <c r="L167" i="5"/>
  <c r="D167" i="5"/>
  <c r="C167" i="5"/>
  <c r="B167" i="5"/>
  <c r="R166" i="5"/>
  <c r="Q166" i="5"/>
  <c r="P166" i="5"/>
  <c r="O166" i="5"/>
  <c r="N166" i="5"/>
  <c r="M166" i="5"/>
  <c r="L166" i="5"/>
  <c r="D166" i="5"/>
  <c r="C166" i="5"/>
  <c r="B166" i="5"/>
  <c r="R165" i="5"/>
  <c r="Q165" i="5"/>
  <c r="P165" i="5"/>
  <c r="O165" i="5"/>
  <c r="N165" i="5"/>
  <c r="M165" i="5"/>
  <c r="L165" i="5"/>
  <c r="D165" i="5"/>
  <c r="C165" i="5"/>
  <c r="B165" i="5"/>
  <c r="R164" i="5"/>
  <c r="Q164" i="5"/>
  <c r="P164" i="5"/>
  <c r="O164" i="5"/>
  <c r="N164" i="5"/>
  <c r="M164" i="5"/>
  <c r="L164" i="5"/>
  <c r="D164" i="5"/>
  <c r="C164" i="5"/>
  <c r="B164" i="5"/>
  <c r="R163" i="5"/>
  <c r="Q163" i="5"/>
  <c r="P163" i="5"/>
  <c r="O163" i="5"/>
  <c r="N163" i="5"/>
  <c r="M163" i="5"/>
  <c r="L163" i="5"/>
  <c r="D163" i="5"/>
  <c r="C163" i="5"/>
  <c r="B163" i="5"/>
  <c r="R162" i="5"/>
  <c r="Q162" i="5"/>
  <c r="P162" i="5"/>
  <c r="O162" i="5"/>
  <c r="N162" i="5"/>
  <c r="M162" i="5"/>
  <c r="L162" i="5"/>
  <c r="D162" i="5"/>
  <c r="C162" i="5"/>
  <c r="B162" i="5"/>
  <c r="R161" i="5"/>
  <c r="Q161" i="5"/>
  <c r="P161" i="5"/>
  <c r="O161" i="5"/>
  <c r="N161" i="5"/>
  <c r="M161" i="5"/>
  <c r="L161" i="5"/>
  <c r="D161" i="5"/>
  <c r="C161" i="5"/>
  <c r="B161" i="5"/>
  <c r="R160" i="5"/>
  <c r="Q160" i="5"/>
  <c r="P160" i="5"/>
  <c r="O160" i="5"/>
  <c r="N160" i="5"/>
  <c r="M160" i="5"/>
  <c r="L160" i="5"/>
  <c r="D160" i="5"/>
  <c r="C160" i="5"/>
  <c r="B160" i="5"/>
  <c r="R159" i="5"/>
  <c r="Q159" i="5"/>
  <c r="P159" i="5"/>
  <c r="O159" i="5"/>
  <c r="N159" i="5"/>
  <c r="M159" i="5"/>
  <c r="L159" i="5"/>
  <c r="D159" i="5"/>
  <c r="C159" i="5"/>
  <c r="B159" i="5"/>
  <c r="R158" i="5"/>
  <c r="Q158" i="5"/>
  <c r="P158" i="5"/>
  <c r="O158" i="5"/>
  <c r="N158" i="5"/>
  <c r="M158" i="5"/>
  <c r="L158" i="5"/>
  <c r="D158" i="5"/>
  <c r="C158" i="5"/>
  <c r="B158" i="5"/>
  <c r="R157" i="5"/>
  <c r="Q157" i="5"/>
  <c r="P157" i="5"/>
  <c r="O157" i="5"/>
  <c r="N157" i="5"/>
  <c r="M157" i="5"/>
  <c r="L157" i="5"/>
  <c r="D157" i="5"/>
  <c r="C157" i="5"/>
  <c r="B157" i="5"/>
  <c r="R156" i="5"/>
  <c r="Q156" i="5"/>
  <c r="P156" i="5"/>
  <c r="O156" i="5"/>
  <c r="N156" i="5"/>
  <c r="M156" i="5"/>
  <c r="L156" i="5"/>
  <c r="D156" i="5"/>
  <c r="C156" i="5"/>
  <c r="B156" i="5"/>
  <c r="R155" i="5"/>
  <c r="Q155" i="5"/>
  <c r="P155" i="5"/>
  <c r="O155" i="5"/>
  <c r="N155" i="5"/>
  <c r="M155" i="5"/>
  <c r="L155" i="5"/>
  <c r="D155" i="5"/>
  <c r="C155" i="5"/>
  <c r="B155" i="5"/>
  <c r="R154" i="5"/>
  <c r="Q154" i="5"/>
  <c r="P154" i="5"/>
  <c r="O154" i="5"/>
  <c r="N154" i="5"/>
  <c r="M154" i="5"/>
  <c r="L154" i="5"/>
  <c r="D154" i="5"/>
  <c r="C154" i="5"/>
  <c r="B154" i="5"/>
  <c r="R153" i="5"/>
  <c r="Q153" i="5"/>
  <c r="P153" i="5"/>
  <c r="O153" i="5"/>
  <c r="N153" i="5"/>
  <c r="M153" i="5"/>
  <c r="L153" i="5"/>
  <c r="D153" i="5"/>
  <c r="C153" i="5"/>
  <c r="B153" i="5"/>
  <c r="R152" i="5"/>
  <c r="Q152" i="5"/>
  <c r="P152" i="5"/>
  <c r="O152" i="5"/>
  <c r="N152" i="5"/>
  <c r="M152" i="5"/>
  <c r="L152" i="5"/>
  <c r="D152" i="5"/>
  <c r="C152" i="5"/>
  <c r="B152" i="5"/>
  <c r="R151" i="5"/>
  <c r="Q151" i="5"/>
  <c r="P151" i="5"/>
  <c r="O151" i="5"/>
  <c r="N151" i="5"/>
  <c r="M151" i="5"/>
  <c r="L151" i="5"/>
  <c r="D151" i="5"/>
  <c r="C151" i="5"/>
  <c r="B151" i="5"/>
  <c r="R150" i="5"/>
  <c r="Q150" i="5"/>
  <c r="P150" i="5"/>
  <c r="O150" i="5"/>
  <c r="N150" i="5"/>
  <c r="M150" i="5"/>
  <c r="L150" i="5"/>
  <c r="D150" i="5"/>
  <c r="C150" i="5"/>
  <c r="B150" i="5"/>
  <c r="R149" i="5"/>
  <c r="Q149" i="5"/>
  <c r="P149" i="5"/>
  <c r="O149" i="5"/>
  <c r="N149" i="5"/>
  <c r="M149" i="5"/>
  <c r="L149" i="5"/>
  <c r="D149" i="5"/>
  <c r="C149" i="5"/>
  <c r="B149" i="5"/>
  <c r="R148" i="5"/>
  <c r="Q148" i="5"/>
  <c r="P148" i="5"/>
  <c r="O148" i="5"/>
  <c r="N148" i="5"/>
  <c r="M148" i="5"/>
  <c r="L148" i="5"/>
  <c r="D148" i="5"/>
  <c r="C148" i="5"/>
  <c r="B148" i="5"/>
  <c r="R147" i="5"/>
  <c r="Q147" i="5"/>
  <c r="P147" i="5"/>
  <c r="O147" i="5"/>
  <c r="N147" i="5"/>
  <c r="M147" i="5"/>
  <c r="L147" i="5"/>
  <c r="D147" i="5"/>
  <c r="C147" i="5"/>
  <c r="B147" i="5"/>
  <c r="R146" i="5"/>
  <c r="Q146" i="5"/>
  <c r="P146" i="5"/>
  <c r="O146" i="5"/>
  <c r="N146" i="5"/>
  <c r="M146" i="5"/>
  <c r="L146" i="5"/>
  <c r="D146" i="5"/>
  <c r="C146" i="5"/>
  <c r="B146" i="5"/>
  <c r="R145" i="5"/>
  <c r="Q145" i="5"/>
  <c r="P145" i="5"/>
  <c r="O145" i="5"/>
  <c r="N145" i="5"/>
  <c r="M145" i="5"/>
  <c r="L145" i="5"/>
  <c r="D145" i="5"/>
  <c r="C145" i="5"/>
  <c r="B145" i="5"/>
  <c r="R144" i="5"/>
  <c r="Q144" i="5"/>
  <c r="P144" i="5"/>
  <c r="O144" i="5"/>
  <c r="N144" i="5"/>
  <c r="M144" i="5"/>
  <c r="L144" i="5"/>
  <c r="D144" i="5"/>
  <c r="C144" i="5"/>
  <c r="B144" i="5"/>
  <c r="R143" i="5"/>
  <c r="Q143" i="5"/>
  <c r="P143" i="5"/>
  <c r="O143" i="5"/>
  <c r="N143" i="5"/>
  <c r="M143" i="5"/>
  <c r="L143" i="5"/>
  <c r="D143" i="5"/>
  <c r="C143" i="5"/>
  <c r="B143" i="5"/>
  <c r="R142" i="5"/>
  <c r="Q142" i="5"/>
  <c r="P142" i="5"/>
  <c r="O142" i="5"/>
  <c r="N142" i="5"/>
  <c r="M142" i="5"/>
  <c r="L142" i="5"/>
  <c r="D142" i="5"/>
  <c r="C142" i="5"/>
  <c r="B142" i="5"/>
  <c r="R141" i="5"/>
  <c r="Q141" i="5"/>
  <c r="P141" i="5"/>
  <c r="O141" i="5"/>
  <c r="N141" i="5"/>
  <c r="M141" i="5"/>
  <c r="L141" i="5"/>
  <c r="D141" i="5"/>
  <c r="C141" i="5"/>
  <c r="B141" i="5"/>
  <c r="R140" i="5"/>
  <c r="Q140" i="5"/>
  <c r="P140" i="5"/>
  <c r="O140" i="5"/>
  <c r="N140" i="5"/>
  <c r="M140" i="5"/>
  <c r="L140" i="5"/>
  <c r="D140" i="5"/>
  <c r="C140" i="5"/>
  <c r="B140" i="5"/>
  <c r="R139" i="5"/>
  <c r="Q139" i="5"/>
  <c r="P139" i="5"/>
  <c r="O139" i="5"/>
  <c r="N139" i="5"/>
  <c r="M139" i="5"/>
  <c r="L139" i="5"/>
  <c r="D139" i="5"/>
  <c r="C139" i="5"/>
  <c r="B139" i="5"/>
  <c r="R138" i="5"/>
  <c r="Q138" i="5"/>
  <c r="P138" i="5"/>
  <c r="O138" i="5"/>
  <c r="N138" i="5"/>
  <c r="M138" i="5"/>
  <c r="L138" i="5"/>
  <c r="D138" i="5"/>
  <c r="C138" i="5"/>
  <c r="B138" i="5"/>
  <c r="R137" i="5"/>
  <c r="Q137" i="5"/>
  <c r="P137" i="5"/>
  <c r="O137" i="5"/>
  <c r="N137" i="5"/>
  <c r="M137" i="5"/>
  <c r="L137" i="5"/>
  <c r="D137" i="5"/>
  <c r="C137" i="5"/>
  <c r="B137" i="5"/>
  <c r="R136" i="5"/>
  <c r="Q136" i="5"/>
  <c r="P136" i="5"/>
  <c r="O136" i="5"/>
  <c r="N136" i="5"/>
  <c r="M136" i="5"/>
  <c r="L136" i="5"/>
  <c r="D136" i="5"/>
  <c r="C136" i="5"/>
  <c r="B136" i="5"/>
  <c r="R135" i="5"/>
  <c r="Q135" i="5"/>
  <c r="P135" i="5"/>
  <c r="O135" i="5"/>
  <c r="N135" i="5"/>
  <c r="M135" i="5"/>
  <c r="L135" i="5"/>
  <c r="D135" i="5"/>
  <c r="C135" i="5"/>
  <c r="B135" i="5"/>
  <c r="R134" i="5"/>
  <c r="Q134" i="5"/>
  <c r="P134" i="5"/>
  <c r="O134" i="5"/>
  <c r="N134" i="5"/>
  <c r="M134" i="5"/>
  <c r="L134" i="5"/>
  <c r="D134" i="5"/>
  <c r="C134" i="5"/>
  <c r="B134" i="5"/>
  <c r="R133" i="5"/>
  <c r="Q133" i="5"/>
  <c r="P133" i="5"/>
  <c r="O133" i="5"/>
  <c r="N133" i="5"/>
  <c r="M133" i="5"/>
  <c r="L133" i="5"/>
  <c r="D133" i="5"/>
  <c r="C133" i="5"/>
  <c r="B133" i="5"/>
  <c r="R132" i="5"/>
  <c r="Q132" i="5"/>
  <c r="P132" i="5"/>
  <c r="O132" i="5"/>
  <c r="N132" i="5"/>
  <c r="M132" i="5"/>
  <c r="L132" i="5"/>
  <c r="D132" i="5"/>
  <c r="C132" i="5"/>
  <c r="B132" i="5"/>
  <c r="R131" i="5"/>
  <c r="Q131" i="5"/>
  <c r="P131" i="5"/>
  <c r="O131" i="5"/>
  <c r="N131" i="5"/>
  <c r="M131" i="5"/>
  <c r="L131" i="5"/>
  <c r="D131" i="5"/>
  <c r="C131" i="5"/>
  <c r="B131" i="5"/>
  <c r="R130" i="5"/>
  <c r="Q130" i="5"/>
  <c r="P130" i="5"/>
  <c r="O130" i="5"/>
  <c r="N130" i="5"/>
  <c r="M130" i="5"/>
  <c r="L130" i="5"/>
  <c r="D130" i="5"/>
  <c r="C130" i="5"/>
  <c r="B130" i="5"/>
  <c r="R129" i="5"/>
  <c r="Q129" i="5"/>
  <c r="P129" i="5"/>
  <c r="O129" i="5"/>
  <c r="N129" i="5"/>
  <c r="M129" i="5"/>
  <c r="L129" i="5"/>
  <c r="D129" i="5"/>
  <c r="C129" i="5"/>
  <c r="B129" i="5"/>
  <c r="R128" i="5"/>
  <c r="Q128" i="5"/>
  <c r="P128" i="5"/>
  <c r="O128" i="5"/>
  <c r="N128" i="5"/>
  <c r="M128" i="5"/>
  <c r="L128" i="5"/>
  <c r="D128" i="5"/>
  <c r="C128" i="5"/>
  <c r="B128" i="5"/>
  <c r="R127" i="5"/>
  <c r="Q127" i="5"/>
  <c r="P127" i="5"/>
  <c r="O127" i="5"/>
  <c r="N127" i="5"/>
  <c r="M127" i="5"/>
  <c r="L127" i="5"/>
  <c r="D127" i="5"/>
  <c r="C127" i="5"/>
  <c r="B127" i="5"/>
  <c r="R126" i="5"/>
  <c r="Q126" i="5"/>
  <c r="P126" i="5"/>
  <c r="O126" i="5"/>
  <c r="N126" i="5"/>
  <c r="M126" i="5"/>
  <c r="L126" i="5"/>
  <c r="D126" i="5"/>
  <c r="C126" i="5"/>
  <c r="B126" i="5"/>
  <c r="R125" i="5"/>
  <c r="Q125" i="5"/>
  <c r="P125" i="5"/>
  <c r="O125" i="5"/>
  <c r="N125" i="5"/>
  <c r="M125" i="5"/>
  <c r="L125" i="5"/>
  <c r="D125" i="5"/>
  <c r="C125" i="5"/>
  <c r="B125" i="5"/>
  <c r="R124" i="5"/>
  <c r="Q124" i="5"/>
  <c r="P124" i="5"/>
  <c r="O124" i="5"/>
  <c r="N124" i="5"/>
  <c r="M124" i="5"/>
  <c r="L124" i="5"/>
  <c r="D124" i="5"/>
  <c r="C124" i="5"/>
  <c r="B124" i="5"/>
  <c r="R123" i="5"/>
  <c r="Q123" i="5"/>
  <c r="P123" i="5"/>
  <c r="O123" i="5"/>
  <c r="N123" i="5"/>
  <c r="M123" i="5"/>
  <c r="L123" i="5"/>
  <c r="D123" i="5"/>
  <c r="C123" i="5"/>
  <c r="B123" i="5"/>
  <c r="R122" i="5"/>
  <c r="Q122" i="5"/>
  <c r="P122" i="5"/>
  <c r="O122" i="5"/>
  <c r="N122" i="5"/>
  <c r="M122" i="5"/>
  <c r="L122" i="5"/>
  <c r="D122" i="5"/>
  <c r="C122" i="5"/>
  <c r="B122" i="5"/>
  <c r="R121" i="5"/>
  <c r="Q121" i="5"/>
  <c r="P121" i="5"/>
  <c r="O121" i="5"/>
  <c r="N121" i="5"/>
  <c r="M121" i="5"/>
  <c r="L121" i="5"/>
  <c r="D121" i="5"/>
  <c r="C121" i="5"/>
  <c r="B121" i="5"/>
  <c r="R120" i="5"/>
  <c r="Q120" i="5"/>
  <c r="P120" i="5"/>
  <c r="O120" i="5"/>
  <c r="N120" i="5"/>
  <c r="M120" i="5"/>
  <c r="L120" i="5"/>
  <c r="D120" i="5"/>
  <c r="C120" i="5"/>
  <c r="B120" i="5"/>
  <c r="R119" i="5"/>
  <c r="Q119" i="5"/>
  <c r="P119" i="5"/>
  <c r="O119" i="5"/>
  <c r="N119" i="5"/>
  <c r="M119" i="5"/>
  <c r="L119" i="5"/>
  <c r="D119" i="5"/>
  <c r="C119" i="5"/>
  <c r="B119" i="5"/>
  <c r="R118" i="5"/>
  <c r="Q118" i="5"/>
  <c r="P118" i="5"/>
  <c r="O118" i="5"/>
  <c r="N118" i="5"/>
  <c r="M118" i="5"/>
  <c r="L118" i="5"/>
  <c r="D118" i="5"/>
  <c r="C118" i="5"/>
  <c r="B118" i="5"/>
  <c r="R117" i="5"/>
  <c r="Q117" i="5"/>
  <c r="P117" i="5"/>
  <c r="O117" i="5"/>
  <c r="N117" i="5"/>
  <c r="M117" i="5"/>
  <c r="L117" i="5"/>
  <c r="D117" i="5"/>
  <c r="C117" i="5"/>
  <c r="B117" i="5"/>
  <c r="R116" i="5"/>
  <c r="Q116" i="5"/>
  <c r="P116" i="5"/>
  <c r="O116" i="5"/>
  <c r="N116" i="5"/>
  <c r="M116" i="5"/>
  <c r="L116" i="5"/>
  <c r="D116" i="5"/>
  <c r="C116" i="5"/>
  <c r="B116" i="5"/>
  <c r="R115" i="5"/>
  <c r="Q115" i="5"/>
  <c r="P115" i="5"/>
  <c r="O115" i="5"/>
  <c r="N115" i="5"/>
  <c r="M115" i="5"/>
  <c r="L115" i="5"/>
  <c r="D115" i="5"/>
  <c r="C115" i="5"/>
  <c r="B115" i="5"/>
  <c r="R114" i="5"/>
  <c r="Q114" i="5"/>
  <c r="P114" i="5"/>
  <c r="O114" i="5"/>
  <c r="N114" i="5"/>
  <c r="M114" i="5"/>
  <c r="L114" i="5"/>
  <c r="D114" i="5"/>
  <c r="C114" i="5"/>
  <c r="B114" i="5"/>
  <c r="R113" i="5"/>
  <c r="Q113" i="5"/>
  <c r="P113" i="5"/>
  <c r="O113" i="5"/>
  <c r="N113" i="5"/>
  <c r="M113" i="5"/>
  <c r="L113" i="5"/>
  <c r="D113" i="5"/>
  <c r="C113" i="5"/>
  <c r="B113" i="5"/>
  <c r="R112" i="5"/>
  <c r="Q112" i="5"/>
  <c r="P112" i="5"/>
  <c r="O112" i="5"/>
  <c r="N112" i="5"/>
  <c r="M112" i="5"/>
  <c r="L112" i="5"/>
  <c r="D112" i="5"/>
  <c r="C112" i="5"/>
  <c r="B112" i="5"/>
  <c r="R111" i="5"/>
  <c r="Q111" i="5"/>
  <c r="P111" i="5"/>
  <c r="O111" i="5"/>
  <c r="N111" i="5"/>
  <c r="M111" i="5"/>
  <c r="L111" i="5"/>
  <c r="D111" i="5"/>
  <c r="C111" i="5"/>
  <c r="B111" i="5"/>
  <c r="R110" i="5"/>
  <c r="Q110" i="5"/>
  <c r="P110" i="5"/>
  <c r="O110" i="5"/>
  <c r="N110" i="5"/>
  <c r="M110" i="5"/>
  <c r="L110" i="5"/>
  <c r="D110" i="5"/>
  <c r="C110" i="5"/>
  <c r="B110" i="5"/>
  <c r="R109" i="5"/>
  <c r="Q109" i="5"/>
  <c r="P109" i="5"/>
  <c r="O109" i="5"/>
  <c r="N109" i="5"/>
  <c r="M109" i="5"/>
  <c r="L109" i="5"/>
  <c r="D109" i="5"/>
  <c r="C109" i="5"/>
  <c r="B109" i="5"/>
  <c r="R108" i="5"/>
  <c r="Q108" i="5"/>
  <c r="P108" i="5"/>
  <c r="O108" i="5"/>
  <c r="N108" i="5"/>
  <c r="M108" i="5"/>
  <c r="L108" i="5"/>
  <c r="D108" i="5"/>
  <c r="C108" i="5"/>
  <c r="B108" i="5"/>
  <c r="R107" i="5"/>
  <c r="Q107" i="5"/>
  <c r="P107" i="5"/>
  <c r="O107" i="5"/>
  <c r="N107" i="5"/>
  <c r="M107" i="5"/>
  <c r="L107" i="5"/>
  <c r="D107" i="5"/>
  <c r="C107" i="5"/>
  <c r="B107" i="5"/>
  <c r="R106" i="5"/>
  <c r="Q106" i="5"/>
  <c r="P106" i="5"/>
  <c r="O106" i="5"/>
  <c r="N106" i="5"/>
  <c r="M106" i="5"/>
  <c r="L106" i="5"/>
  <c r="D106" i="5"/>
  <c r="C106" i="5"/>
  <c r="B106" i="5"/>
  <c r="R105" i="5"/>
  <c r="Q105" i="5"/>
  <c r="P105" i="5"/>
  <c r="O105" i="5"/>
  <c r="N105" i="5"/>
  <c r="M105" i="5"/>
  <c r="L105" i="5"/>
  <c r="D105" i="5"/>
  <c r="C105" i="5"/>
  <c r="B105" i="5"/>
  <c r="R104" i="5"/>
  <c r="Q104" i="5"/>
  <c r="P104" i="5"/>
  <c r="O104" i="5"/>
  <c r="N104" i="5"/>
  <c r="M104" i="5"/>
  <c r="L104" i="5"/>
  <c r="D104" i="5"/>
  <c r="C104" i="5"/>
  <c r="B104" i="5"/>
  <c r="R103" i="5"/>
  <c r="Q103" i="5"/>
  <c r="P103" i="5"/>
  <c r="O103" i="5"/>
  <c r="N103" i="5"/>
  <c r="M103" i="5"/>
  <c r="L103" i="5"/>
  <c r="D103" i="5"/>
  <c r="C103" i="5"/>
  <c r="B103" i="5"/>
  <c r="R102" i="5"/>
  <c r="Q102" i="5"/>
  <c r="P102" i="5"/>
  <c r="O102" i="5"/>
  <c r="N102" i="5"/>
  <c r="M102" i="5"/>
  <c r="L102" i="5"/>
  <c r="D102" i="5"/>
  <c r="C102" i="5"/>
  <c r="B102" i="5"/>
  <c r="R101" i="5"/>
  <c r="Q101" i="5"/>
  <c r="P101" i="5"/>
  <c r="O101" i="5"/>
  <c r="N101" i="5"/>
  <c r="M101" i="5"/>
  <c r="L101" i="5"/>
  <c r="D101" i="5"/>
  <c r="C101" i="5"/>
  <c r="B101" i="5"/>
  <c r="R100" i="5"/>
  <c r="Q100" i="5"/>
  <c r="P100" i="5"/>
  <c r="O100" i="5"/>
  <c r="N100" i="5"/>
  <c r="M100" i="5"/>
  <c r="L100" i="5"/>
  <c r="D100" i="5"/>
  <c r="C100" i="5"/>
  <c r="B100" i="5"/>
  <c r="R99" i="5"/>
  <c r="Q99" i="5"/>
  <c r="P99" i="5"/>
  <c r="O99" i="5"/>
  <c r="N99" i="5"/>
  <c r="M99" i="5"/>
  <c r="L99" i="5"/>
  <c r="D99" i="5"/>
  <c r="C99" i="5"/>
  <c r="B99" i="5"/>
  <c r="R98" i="5"/>
  <c r="Q98" i="5"/>
  <c r="P98" i="5"/>
  <c r="O98" i="5"/>
  <c r="N98" i="5"/>
  <c r="M98" i="5"/>
  <c r="L98" i="5"/>
  <c r="D98" i="5"/>
  <c r="C98" i="5"/>
  <c r="B98" i="5"/>
  <c r="R97" i="5"/>
  <c r="Q97" i="5"/>
  <c r="P97" i="5"/>
  <c r="O97" i="5"/>
  <c r="N97" i="5"/>
  <c r="M97" i="5"/>
  <c r="L97" i="5"/>
  <c r="D97" i="5"/>
  <c r="C97" i="5"/>
  <c r="B97" i="5"/>
  <c r="R96" i="5"/>
  <c r="Q96" i="5"/>
  <c r="P96" i="5"/>
  <c r="O96" i="5"/>
  <c r="N96" i="5"/>
  <c r="M96" i="5"/>
  <c r="L96" i="5"/>
  <c r="D96" i="5"/>
  <c r="C96" i="5"/>
  <c r="B96" i="5"/>
  <c r="R95" i="5"/>
  <c r="Q95" i="5"/>
  <c r="P95" i="5"/>
  <c r="O95" i="5"/>
  <c r="N95" i="5"/>
  <c r="M95" i="5"/>
  <c r="L95" i="5"/>
  <c r="D95" i="5"/>
  <c r="C95" i="5"/>
  <c r="B95" i="5"/>
  <c r="R94" i="5"/>
  <c r="Q94" i="5"/>
  <c r="P94" i="5"/>
  <c r="O94" i="5"/>
  <c r="N94" i="5"/>
  <c r="M94" i="5"/>
  <c r="L94" i="5"/>
  <c r="D94" i="5"/>
  <c r="C94" i="5"/>
  <c r="B94" i="5"/>
  <c r="R93" i="5"/>
  <c r="Q93" i="5"/>
  <c r="P93" i="5"/>
  <c r="O93" i="5"/>
  <c r="N93" i="5"/>
  <c r="M93" i="5"/>
  <c r="L93" i="5"/>
  <c r="D93" i="5"/>
  <c r="C93" i="5"/>
  <c r="B93" i="5"/>
  <c r="R92" i="5"/>
  <c r="Q92" i="5"/>
  <c r="P92" i="5"/>
  <c r="O92" i="5"/>
  <c r="N92" i="5"/>
  <c r="M92" i="5"/>
  <c r="L92" i="5"/>
  <c r="D92" i="5"/>
  <c r="C92" i="5"/>
  <c r="B92" i="5"/>
  <c r="R91" i="5"/>
  <c r="Q91" i="5"/>
  <c r="P91" i="5"/>
  <c r="O91" i="5"/>
  <c r="N91" i="5"/>
  <c r="M91" i="5"/>
  <c r="L91" i="5"/>
  <c r="D91" i="5"/>
  <c r="C91" i="5"/>
  <c r="B91" i="5"/>
  <c r="R90" i="5"/>
  <c r="Q90" i="5"/>
  <c r="P90" i="5"/>
  <c r="O90" i="5"/>
  <c r="N90" i="5"/>
  <c r="M90" i="5"/>
  <c r="L90" i="5"/>
  <c r="D90" i="5"/>
  <c r="C90" i="5"/>
  <c r="B90" i="5"/>
  <c r="R89" i="5"/>
  <c r="Q89" i="5"/>
  <c r="P89" i="5"/>
  <c r="O89" i="5"/>
  <c r="N89" i="5"/>
  <c r="M89" i="5"/>
  <c r="L89" i="5"/>
  <c r="D89" i="5"/>
  <c r="C89" i="5"/>
  <c r="B89" i="5"/>
  <c r="R88" i="5"/>
  <c r="Q88" i="5"/>
  <c r="P88" i="5"/>
  <c r="O88" i="5"/>
  <c r="N88" i="5"/>
  <c r="M88" i="5"/>
  <c r="L88" i="5"/>
  <c r="D88" i="5"/>
  <c r="C88" i="5"/>
  <c r="B88" i="5"/>
  <c r="R87" i="5"/>
  <c r="Q87" i="5"/>
  <c r="P87" i="5"/>
  <c r="O87" i="5"/>
  <c r="N87" i="5"/>
  <c r="M87" i="5"/>
  <c r="L87" i="5"/>
  <c r="D87" i="5"/>
  <c r="C87" i="5"/>
  <c r="B87" i="5"/>
  <c r="R86" i="5"/>
  <c r="Q86" i="5"/>
  <c r="P86" i="5"/>
  <c r="O86" i="5"/>
  <c r="N86" i="5"/>
  <c r="M86" i="5"/>
  <c r="L86" i="5"/>
  <c r="D86" i="5"/>
  <c r="C86" i="5"/>
  <c r="B86" i="5"/>
  <c r="R85" i="5"/>
  <c r="Q85" i="5"/>
  <c r="P85" i="5"/>
  <c r="O85" i="5"/>
  <c r="N85" i="5"/>
  <c r="M85" i="5"/>
  <c r="L85" i="5"/>
  <c r="D85" i="5"/>
  <c r="C85" i="5"/>
  <c r="B85" i="5"/>
  <c r="R84" i="5"/>
  <c r="Q84" i="5"/>
  <c r="P84" i="5"/>
  <c r="O84" i="5"/>
  <c r="N84" i="5"/>
  <c r="M84" i="5"/>
  <c r="L84" i="5"/>
  <c r="D84" i="5"/>
  <c r="C84" i="5"/>
  <c r="B84" i="5"/>
  <c r="R83" i="5"/>
  <c r="Q83" i="5"/>
  <c r="P83" i="5"/>
  <c r="O83" i="5"/>
  <c r="N83" i="5"/>
  <c r="M83" i="5"/>
  <c r="L83" i="5"/>
  <c r="D83" i="5"/>
  <c r="C83" i="5"/>
  <c r="B83" i="5"/>
  <c r="R82" i="5"/>
  <c r="Q82" i="5"/>
  <c r="P82" i="5"/>
  <c r="O82" i="5"/>
  <c r="N82" i="5"/>
  <c r="M82" i="5"/>
  <c r="L82" i="5"/>
  <c r="D82" i="5"/>
  <c r="C82" i="5"/>
  <c r="B82" i="5"/>
  <c r="R81" i="5"/>
  <c r="Q81" i="5"/>
  <c r="P81" i="5"/>
  <c r="O81" i="5"/>
  <c r="N81" i="5"/>
  <c r="M81" i="5"/>
  <c r="L81" i="5"/>
  <c r="D81" i="5"/>
  <c r="C81" i="5"/>
  <c r="B81" i="5"/>
  <c r="R80" i="5"/>
  <c r="Q80" i="5"/>
  <c r="P80" i="5"/>
  <c r="O80" i="5"/>
  <c r="N80" i="5"/>
  <c r="M80" i="5"/>
  <c r="L80" i="5"/>
  <c r="D80" i="5"/>
  <c r="C80" i="5"/>
  <c r="B80" i="5"/>
  <c r="R79" i="5"/>
  <c r="Q79" i="5"/>
  <c r="P79" i="5"/>
  <c r="O79" i="5"/>
  <c r="N79" i="5"/>
  <c r="M79" i="5"/>
  <c r="L79" i="5"/>
  <c r="D79" i="5"/>
  <c r="C79" i="5"/>
  <c r="B79" i="5"/>
  <c r="R78" i="5"/>
  <c r="Q78" i="5"/>
  <c r="P78" i="5"/>
  <c r="O78" i="5"/>
  <c r="N78" i="5"/>
  <c r="M78" i="5"/>
  <c r="L78" i="5"/>
  <c r="D78" i="5"/>
  <c r="C78" i="5"/>
  <c r="B78" i="5"/>
  <c r="R77" i="5"/>
  <c r="Q77" i="5"/>
  <c r="P77" i="5"/>
  <c r="O77" i="5"/>
  <c r="N77" i="5"/>
  <c r="M77" i="5"/>
  <c r="L77" i="5"/>
  <c r="D77" i="5"/>
  <c r="C77" i="5"/>
  <c r="B77" i="5"/>
  <c r="R76" i="5"/>
  <c r="Q76" i="5"/>
  <c r="P76" i="5"/>
  <c r="O76" i="5"/>
  <c r="N76" i="5"/>
  <c r="M76" i="5"/>
  <c r="L76" i="5"/>
  <c r="D76" i="5"/>
  <c r="C76" i="5"/>
  <c r="B76" i="5"/>
  <c r="R75" i="5"/>
  <c r="Q75" i="5"/>
  <c r="P75" i="5"/>
  <c r="O75" i="5"/>
  <c r="N75" i="5"/>
  <c r="M75" i="5"/>
  <c r="L75" i="5"/>
  <c r="D75" i="5"/>
  <c r="C75" i="5"/>
  <c r="B75" i="5"/>
  <c r="R74" i="5"/>
  <c r="Q74" i="5"/>
  <c r="P74" i="5"/>
  <c r="O74" i="5"/>
  <c r="N74" i="5"/>
  <c r="M74" i="5"/>
  <c r="L74" i="5"/>
  <c r="D74" i="5"/>
  <c r="C74" i="5"/>
  <c r="B74" i="5"/>
  <c r="R73" i="5"/>
  <c r="Q73" i="5"/>
  <c r="P73" i="5"/>
  <c r="O73" i="5"/>
  <c r="N73" i="5"/>
  <c r="M73" i="5"/>
  <c r="L73" i="5"/>
  <c r="D73" i="5"/>
  <c r="C73" i="5"/>
  <c r="B73" i="5"/>
  <c r="R72" i="5"/>
  <c r="Q72" i="5"/>
  <c r="P72" i="5"/>
  <c r="O72" i="5"/>
  <c r="N72" i="5"/>
  <c r="M72" i="5"/>
  <c r="L72" i="5"/>
  <c r="D72" i="5"/>
  <c r="C72" i="5"/>
  <c r="B72" i="5"/>
  <c r="R71" i="5"/>
  <c r="Q71" i="5"/>
  <c r="P71" i="5"/>
  <c r="O71" i="5"/>
  <c r="N71" i="5"/>
  <c r="M71" i="5"/>
  <c r="L71" i="5"/>
  <c r="D71" i="5"/>
  <c r="C71" i="5"/>
  <c r="B71" i="5"/>
  <c r="R70" i="5"/>
  <c r="Q70" i="5"/>
  <c r="P70" i="5"/>
  <c r="O70" i="5"/>
  <c r="N70" i="5"/>
  <c r="M70" i="5"/>
  <c r="L70" i="5"/>
  <c r="D70" i="5"/>
  <c r="C70" i="5"/>
  <c r="B70" i="5"/>
  <c r="R69" i="5"/>
  <c r="Q69" i="5"/>
  <c r="P69" i="5"/>
  <c r="O69" i="5"/>
  <c r="N69" i="5"/>
  <c r="M69" i="5"/>
  <c r="L69" i="5"/>
  <c r="D69" i="5"/>
  <c r="C69" i="5"/>
  <c r="B69" i="5"/>
  <c r="R68" i="5"/>
  <c r="Q68" i="5"/>
  <c r="P68" i="5"/>
  <c r="O68" i="5"/>
  <c r="N68" i="5"/>
  <c r="M68" i="5"/>
  <c r="L68" i="5"/>
  <c r="D68" i="5"/>
  <c r="C68" i="5"/>
  <c r="B68" i="5"/>
  <c r="R67" i="5"/>
  <c r="Q67" i="5"/>
  <c r="P67" i="5"/>
  <c r="O67" i="5"/>
  <c r="N67" i="5"/>
  <c r="M67" i="5"/>
  <c r="L67" i="5"/>
  <c r="D67" i="5"/>
  <c r="C67" i="5"/>
  <c r="B67" i="5"/>
  <c r="R66" i="5"/>
  <c r="Q66" i="5"/>
  <c r="P66" i="5"/>
  <c r="O66" i="5"/>
  <c r="N66" i="5"/>
  <c r="M66" i="5"/>
  <c r="L66" i="5"/>
  <c r="D66" i="5"/>
  <c r="C66" i="5"/>
  <c r="B66" i="5"/>
  <c r="R65" i="5"/>
  <c r="Q65" i="5"/>
  <c r="P65" i="5"/>
  <c r="O65" i="5"/>
  <c r="N65" i="5"/>
  <c r="M65" i="5"/>
  <c r="L65" i="5"/>
  <c r="D65" i="5"/>
  <c r="C65" i="5"/>
  <c r="B65" i="5"/>
  <c r="R64" i="5"/>
  <c r="Q64" i="5"/>
  <c r="P64" i="5"/>
  <c r="O64" i="5"/>
  <c r="N64" i="5"/>
  <c r="M64" i="5"/>
  <c r="L64" i="5"/>
  <c r="D64" i="5"/>
  <c r="C64" i="5"/>
  <c r="B64" i="5"/>
  <c r="R63" i="5"/>
  <c r="Q63" i="5"/>
  <c r="P63" i="5"/>
  <c r="O63" i="5"/>
  <c r="N63" i="5"/>
  <c r="M63" i="5"/>
  <c r="L63" i="5"/>
  <c r="D63" i="5"/>
  <c r="C63" i="5"/>
  <c r="B63" i="5"/>
  <c r="R62" i="5"/>
  <c r="Q62" i="5"/>
  <c r="P62" i="5"/>
  <c r="O62" i="5"/>
  <c r="N62" i="5"/>
  <c r="M62" i="5"/>
  <c r="L62" i="5"/>
  <c r="D62" i="5"/>
  <c r="C62" i="5"/>
  <c r="B62" i="5"/>
  <c r="R61" i="5"/>
  <c r="Q61" i="5"/>
  <c r="P61" i="5"/>
  <c r="O61" i="5"/>
  <c r="N61" i="5"/>
  <c r="M61" i="5"/>
  <c r="L61" i="5"/>
  <c r="D61" i="5"/>
  <c r="C61" i="5"/>
  <c r="B61" i="5"/>
  <c r="R60" i="5"/>
  <c r="Q60" i="5"/>
  <c r="P60" i="5"/>
  <c r="O60" i="5"/>
  <c r="N60" i="5"/>
  <c r="M60" i="5"/>
  <c r="L60" i="5"/>
  <c r="D60" i="5"/>
  <c r="C60" i="5"/>
  <c r="B60" i="5"/>
  <c r="R59" i="5"/>
  <c r="Q59" i="5"/>
  <c r="P59" i="5"/>
  <c r="O59" i="5"/>
  <c r="N59" i="5"/>
  <c r="M59" i="5"/>
  <c r="L59" i="5"/>
  <c r="D59" i="5"/>
  <c r="C59" i="5"/>
  <c r="B59" i="5"/>
  <c r="R58" i="5"/>
  <c r="Q58" i="5"/>
  <c r="P58" i="5"/>
  <c r="O58" i="5"/>
  <c r="N58" i="5"/>
  <c r="M58" i="5"/>
  <c r="L58" i="5"/>
  <c r="D58" i="5"/>
  <c r="C58" i="5"/>
  <c r="B58" i="5"/>
  <c r="R57" i="5"/>
  <c r="Q57" i="5"/>
  <c r="P57" i="5"/>
  <c r="O57" i="5"/>
  <c r="N57" i="5"/>
  <c r="M57" i="5"/>
  <c r="L57" i="5"/>
  <c r="D57" i="5"/>
  <c r="C57" i="5"/>
  <c r="B57" i="5"/>
  <c r="R56" i="5"/>
  <c r="Q56" i="5"/>
  <c r="P56" i="5"/>
  <c r="O56" i="5"/>
  <c r="N56" i="5"/>
  <c r="M56" i="5"/>
  <c r="L56" i="5"/>
  <c r="D56" i="5"/>
  <c r="C56" i="5"/>
  <c r="B56" i="5"/>
  <c r="R55" i="5"/>
  <c r="Q55" i="5"/>
  <c r="P55" i="5"/>
  <c r="O55" i="5"/>
  <c r="N55" i="5"/>
  <c r="M55" i="5"/>
  <c r="L55" i="5"/>
  <c r="D55" i="5"/>
  <c r="C55" i="5"/>
  <c r="B55" i="5"/>
  <c r="R54" i="5"/>
  <c r="Q54" i="5"/>
  <c r="P54" i="5"/>
  <c r="O54" i="5"/>
  <c r="N54" i="5"/>
  <c r="M54" i="5"/>
  <c r="L54" i="5"/>
  <c r="D54" i="5"/>
  <c r="C54" i="5"/>
  <c r="B54" i="5"/>
  <c r="R53" i="5"/>
  <c r="Q53" i="5"/>
  <c r="P53" i="5"/>
  <c r="O53" i="5"/>
  <c r="N53" i="5"/>
  <c r="M53" i="5"/>
  <c r="L53" i="5"/>
  <c r="D53" i="5"/>
  <c r="C53" i="5"/>
  <c r="B53" i="5"/>
  <c r="R52" i="5"/>
  <c r="Q52" i="5"/>
  <c r="P52" i="5"/>
  <c r="O52" i="5"/>
  <c r="N52" i="5"/>
  <c r="M52" i="5"/>
  <c r="L52" i="5"/>
  <c r="D52" i="5"/>
  <c r="C52" i="5"/>
  <c r="B52" i="5"/>
  <c r="R51" i="5"/>
  <c r="Q51" i="5"/>
  <c r="P51" i="5"/>
  <c r="O51" i="5"/>
  <c r="N51" i="5"/>
  <c r="M51" i="5"/>
  <c r="L51" i="5"/>
  <c r="D51" i="5"/>
  <c r="C51" i="5"/>
  <c r="B51" i="5"/>
  <c r="R50" i="5"/>
  <c r="Q50" i="5"/>
  <c r="P50" i="5"/>
  <c r="O50" i="5"/>
  <c r="N50" i="5"/>
  <c r="M50" i="5"/>
  <c r="L50" i="5"/>
  <c r="D50" i="5"/>
  <c r="C50" i="5"/>
  <c r="B50" i="5"/>
  <c r="R49" i="5"/>
  <c r="Q49" i="5"/>
  <c r="P49" i="5"/>
  <c r="O49" i="5"/>
  <c r="N49" i="5"/>
  <c r="M49" i="5"/>
  <c r="L49" i="5"/>
  <c r="D49" i="5"/>
  <c r="C49" i="5"/>
  <c r="B49" i="5"/>
  <c r="R48" i="5"/>
  <c r="Q48" i="5"/>
  <c r="P48" i="5"/>
  <c r="O48" i="5"/>
  <c r="N48" i="5"/>
  <c r="M48" i="5"/>
  <c r="L48" i="5"/>
  <c r="D48" i="5"/>
  <c r="C48" i="5"/>
  <c r="B48" i="5"/>
  <c r="R47" i="5"/>
  <c r="Q47" i="5"/>
  <c r="P47" i="5"/>
  <c r="O47" i="5"/>
  <c r="N47" i="5"/>
  <c r="M47" i="5"/>
  <c r="L47" i="5"/>
  <c r="D47" i="5"/>
  <c r="C47" i="5"/>
  <c r="B47" i="5"/>
  <c r="R46" i="5"/>
  <c r="Q46" i="5"/>
  <c r="P46" i="5"/>
  <c r="O46" i="5"/>
  <c r="N46" i="5"/>
  <c r="M46" i="5"/>
  <c r="L46" i="5"/>
  <c r="D46" i="5"/>
  <c r="C46" i="5"/>
  <c r="B46" i="5"/>
  <c r="R45" i="5"/>
  <c r="Q45" i="5"/>
  <c r="P45" i="5"/>
  <c r="O45" i="5"/>
  <c r="N45" i="5"/>
  <c r="M45" i="5"/>
  <c r="L45" i="5"/>
  <c r="D45" i="5"/>
  <c r="C45" i="5"/>
  <c r="B45" i="5"/>
  <c r="R44" i="5"/>
  <c r="Q44" i="5"/>
  <c r="P44" i="5"/>
  <c r="O44" i="5"/>
  <c r="N44" i="5"/>
  <c r="M44" i="5"/>
  <c r="L44" i="5"/>
  <c r="D44" i="5"/>
  <c r="C44" i="5"/>
  <c r="B44" i="5"/>
  <c r="R43" i="5"/>
  <c r="Q43" i="5"/>
  <c r="P43" i="5"/>
  <c r="O43" i="5"/>
  <c r="N43" i="5"/>
  <c r="M43" i="5"/>
  <c r="L43" i="5"/>
  <c r="D43" i="5"/>
  <c r="C43" i="5"/>
  <c r="B43" i="5"/>
  <c r="R42" i="5"/>
  <c r="Q42" i="5"/>
  <c r="P42" i="5"/>
  <c r="O42" i="5"/>
  <c r="N42" i="5"/>
  <c r="M42" i="5"/>
  <c r="L42" i="5"/>
  <c r="D42" i="5"/>
  <c r="C42" i="5"/>
  <c r="B42" i="5"/>
  <c r="R41" i="5"/>
  <c r="Q41" i="5"/>
  <c r="P41" i="5"/>
  <c r="O41" i="5"/>
  <c r="N41" i="5"/>
  <c r="M41" i="5"/>
  <c r="L41" i="5"/>
  <c r="D41" i="5"/>
  <c r="C41" i="5"/>
  <c r="B41" i="5"/>
  <c r="R40" i="5"/>
  <c r="Q40" i="5"/>
  <c r="P40" i="5"/>
  <c r="O40" i="5"/>
  <c r="N40" i="5"/>
  <c r="M40" i="5"/>
  <c r="L40" i="5"/>
  <c r="D40" i="5"/>
  <c r="C40" i="5"/>
  <c r="B40" i="5"/>
  <c r="R39" i="5"/>
  <c r="Q39" i="5"/>
  <c r="P39" i="5"/>
  <c r="O39" i="5"/>
  <c r="N39" i="5"/>
  <c r="M39" i="5"/>
  <c r="L39" i="5"/>
  <c r="D39" i="5"/>
  <c r="C39" i="5"/>
  <c r="B39" i="5"/>
  <c r="R38" i="5"/>
  <c r="Q38" i="5"/>
  <c r="P38" i="5"/>
  <c r="O38" i="5"/>
  <c r="N38" i="5"/>
  <c r="M38" i="5"/>
  <c r="L38" i="5"/>
  <c r="D38" i="5"/>
  <c r="C38" i="5"/>
  <c r="B38" i="5"/>
  <c r="R37" i="5"/>
  <c r="Q37" i="5"/>
  <c r="P37" i="5"/>
  <c r="O37" i="5"/>
  <c r="N37" i="5"/>
  <c r="M37" i="5"/>
  <c r="L37" i="5"/>
  <c r="D37" i="5"/>
  <c r="C37" i="5"/>
  <c r="B37" i="5"/>
  <c r="R36" i="5"/>
  <c r="Q36" i="5"/>
  <c r="P36" i="5"/>
  <c r="O36" i="5"/>
  <c r="N36" i="5"/>
  <c r="M36" i="5"/>
  <c r="L36" i="5"/>
  <c r="D36" i="5"/>
  <c r="C36" i="5"/>
  <c r="B36" i="5"/>
  <c r="R35" i="5"/>
  <c r="Q35" i="5"/>
  <c r="P35" i="5"/>
  <c r="O35" i="5"/>
  <c r="N35" i="5"/>
  <c r="M35" i="5"/>
  <c r="L35" i="5"/>
  <c r="D35" i="5"/>
  <c r="C35" i="5"/>
  <c r="B35" i="5"/>
  <c r="R34" i="5"/>
  <c r="Q34" i="5"/>
  <c r="P34" i="5"/>
  <c r="O34" i="5"/>
  <c r="N34" i="5"/>
  <c r="M34" i="5"/>
  <c r="L34" i="5"/>
  <c r="D34" i="5"/>
  <c r="C34" i="5"/>
  <c r="B34" i="5"/>
  <c r="R33" i="5"/>
  <c r="Q33" i="5"/>
  <c r="P33" i="5"/>
  <c r="O33" i="5"/>
  <c r="N33" i="5"/>
  <c r="M33" i="5"/>
  <c r="L33" i="5"/>
  <c r="D33" i="5"/>
  <c r="C33" i="5"/>
  <c r="B33" i="5"/>
  <c r="R32" i="5"/>
  <c r="Q32" i="5"/>
  <c r="P32" i="5"/>
  <c r="O32" i="5"/>
  <c r="N32" i="5"/>
  <c r="M32" i="5"/>
  <c r="L32" i="5"/>
  <c r="D32" i="5"/>
  <c r="C32" i="5"/>
  <c r="B32" i="5"/>
  <c r="R31" i="5"/>
  <c r="Q31" i="5"/>
  <c r="P31" i="5"/>
  <c r="O31" i="5"/>
  <c r="N31" i="5"/>
  <c r="M31" i="5"/>
  <c r="L31" i="5"/>
  <c r="D31" i="5"/>
  <c r="C31" i="5"/>
  <c r="B31" i="5"/>
  <c r="R30" i="5"/>
  <c r="Q30" i="5"/>
  <c r="P30" i="5"/>
  <c r="O30" i="5"/>
  <c r="N30" i="5"/>
  <c r="M30" i="5"/>
  <c r="L30" i="5"/>
  <c r="D30" i="5"/>
  <c r="C30" i="5"/>
  <c r="B30" i="5"/>
  <c r="R29" i="5"/>
  <c r="Q29" i="5"/>
  <c r="P29" i="5"/>
  <c r="O29" i="5"/>
  <c r="N29" i="5"/>
  <c r="M29" i="5"/>
  <c r="L29" i="5"/>
  <c r="D29" i="5"/>
  <c r="C29" i="5"/>
  <c r="B29" i="5"/>
  <c r="R28" i="5"/>
  <c r="Q28" i="5"/>
  <c r="P28" i="5"/>
  <c r="O28" i="5"/>
  <c r="N28" i="5"/>
  <c r="M28" i="5"/>
  <c r="L28" i="5"/>
  <c r="D28" i="5"/>
  <c r="C28" i="5"/>
  <c r="B28" i="5"/>
  <c r="R27" i="5"/>
  <c r="Q27" i="5"/>
  <c r="P27" i="5"/>
  <c r="O27" i="5"/>
  <c r="N27" i="5"/>
  <c r="M27" i="5"/>
  <c r="L27" i="5"/>
  <c r="D27" i="5"/>
  <c r="C27" i="5"/>
  <c r="B27" i="5"/>
  <c r="R26" i="5"/>
  <c r="Q26" i="5"/>
  <c r="P26" i="5"/>
  <c r="O26" i="5"/>
  <c r="N26" i="5"/>
  <c r="M26" i="5"/>
  <c r="L26" i="5"/>
  <c r="D26" i="5"/>
  <c r="C26" i="5"/>
  <c r="B26" i="5"/>
  <c r="R25" i="5"/>
  <c r="Q25" i="5"/>
  <c r="P25" i="5"/>
  <c r="O25" i="5"/>
  <c r="N25" i="5"/>
  <c r="M25" i="5"/>
  <c r="L25" i="5"/>
  <c r="D25" i="5"/>
  <c r="C25" i="5"/>
  <c r="B25" i="5"/>
  <c r="R24" i="5"/>
  <c r="Q24" i="5"/>
  <c r="P24" i="5"/>
  <c r="O24" i="5"/>
  <c r="N24" i="5"/>
  <c r="M24" i="5"/>
  <c r="L24" i="5"/>
  <c r="D24" i="5"/>
  <c r="C24" i="5"/>
  <c r="B24" i="5"/>
  <c r="R23" i="5"/>
  <c r="Q23" i="5"/>
  <c r="P23" i="5"/>
  <c r="O23" i="5"/>
  <c r="N23" i="5"/>
  <c r="M23" i="5"/>
  <c r="L23" i="5"/>
  <c r="D23" i="5"/>
  <c r="C23" i="5"/>
  <c r="B23" i="5"/>
  <c r="R22" i="5"/>
  <c r="Q22" i="5"/>
  <c r="P22" i="5"/>
  <c r="O22" i="5"/>
  <c r="N22" i="5"/>
  <c r="M22" i="5"/>
  <c r="L22" i="5"/>
  <c r="D22" i="5"/>
  <c r="C22" i="5"/>
  <c r="B22" i="5"/>
  <c r="R21" i="5"/>
  <c r="Q21" i="5"/>
  <c r="P21" i="5"/>
  <c r="O21" i="5"/>
  <c r="N21" i="5"/>
  <c r="M21" i="5"/>
  <c r="L21" i="5"/>
  <c r="D21" i="5"/>
  <c r="C21" i="5"/>
  <c r="B21" i="5"/>
  <c r="R20" i="5"/>
  <c r="Q20" i="5"/>
  <c r="P20" i="5"/>
  <c r="O20" i="5"/>
  <c r="N20" i="5"/>
  <c r="M20" i="5"/>
  <c r="L20" i="5"/>
  <c r="D20" i="5"/>
  <c r="C20" i="5"/>
  <c r="B20" i="5"/>
  <c r="R19" i="5"/>
  <c r="Q19" i="5"/>
  <c r="P19" i="5"/>
  <c r="O19" i="5"/>
  <c r="N19" i="5"/>
  <c r="M19" i="5"/>
  <c r="L19" i="5"/>
  <c r="D19" i="5"/>
  <c r="C19" i="5"/>
  <c r="B19" i="5"/>
  <c r="R18" i="5"/>
  <c r="Q18" i="5"/>
  <c r="P18" i="5"/>
  <c r="O18" i="5"/>
  <c r="N18" i="5"/>
  <c r="M18" i="5"/>
  <c r="L18" i="5"/>
  <c r="D18" i="5"/>
  <c r="C18" i="5"/>
  <c r="B18" i="5"/>
  <c r="R17" i="5"/>
  <c r="Q17" i="5"/>
  <c r="P17" i="5"/>
  <c r="O17" i="5"/>
  <c r="N17" i="5"/>
  <c r="M17" i="5"/>
  <c r="L17" i="5"/>
  <c r="D17" i="5"/>
  <c r="C17" i="5"/>
  <c r="B17" i="5"/>
  <c r="R16" i="5"/>
  <c r="Q16" i="5"/>
  <c r="P16" i="5"/>
  <c r="O16" i="5"/>
  <c r="N16" i="5"/>
  <c r="M16" i="5"/>
  <c r="L16" i="5"/>
  <c r="D16" i="5"/>
  <c r="C16" i="5"/>
  <c r="B16" i="5"/>
  <c r="R15" i="5"/>
  <c r="Q15" i="5"/>
  <c r="P15" i="5"/>
  <c r="O15" i="5"/>
  <c r="N15" i="5"/>
  <c r="M15" i="5"/>
  <c r="L15" i="5"/>
  <c r="D15" i="5"/>
  <c r="C15" i="5"/>
  <c r="B15" i="5"/>
  <c r="R14" i="5"/>
  <c r="Q14" i="5"/>
  <c r="P14" i="5"/>
  <c r="O14" i="5"/>
  <c r="N14" i="5"/>
  <c r="M14" i="5"/>
  <c r="L14" i="5"/>
  <c r="D14" i="5"/>
  <c r="C14" i="5"/>
  <c r="B14" i="5"/>
  <c r="R13" i="5"/>
  <c r="Q13" i="5"/>
  <c r="P13" i="5"/>
  <c r="O13" i="5"/>
  <c r="N13" i="5"/>
  <c r="M13" i="5"/>
  <c r="L13" i="5"/>
  <c r="D13" i="5"/>
  <c r="C13" i="5"/>
  <c r="B13" i="5"/>
  <c r="R12" i="5"/>
  <c r="Q12" i="5"/>
  <c r="P12" i="5"/>
  <c r="O12" i="5"/>
  <c r="N12" i="5"/>
  <c r="M12" i="5"/>
  <c r="L12" i="5"/>
  <c r="D12" i="5"/>
  <c r="C12" i="5"/>
  <c r="B12" i="5"/>
  <c r="R11" i="5"/>
  <c r="Q11" i="5"/>
  <c r="P11" i="5"/>
  <c r="O11" i="5"/>
  <c r="N11" i="5"/>
  <c r="M11" i="5"/>
  <c r="L11" i="5"/>
  <c r="D11" i="5"/>
  <c r="C11" i="5"/>
  <c r="B11" i="5"/>
  <c r="R10" i="5"/>
  <c r="Q10" i="5"/>
  <c r="P10" i="5"/>
  <c r="O10" i="5"/>
  <c r="N10" i="5"/>
  <c r="M10" i="5"/>
  <c r="L10" i="5"/>
  <c r="D10" i="5"/>
  <c r="C10" i="5"/>
  <c r="B10" i="5"/>
  <c r="R9" i="5"/>
  <c r="Q9" i="5"/>
  <c r="P9" i="5"/>
  <c r="O9" i="5"/>
  <c r="N9" i="5"/>
  <c r="M9" i="5"/>
  <c r="L9" i="5"/>
  <c r="D9" i="5"/>
  <c r="C9" i="5"/>
  <c r="B9" i="5"/>
  <c r="R8" i="5"/>
  <c r="Q8" i="5"/>
  <c r="P8" i="5"/>
  <c r="O8" i="5"/>
  <c r="N8" i="5"/>
  <c r="M8" i="5"/>
  <c r="L8" i="5"/>
  <c r="D8" i="5"/>
  <c r="C8" i="5"/>
  <c r="B8" i="5"/>
  <c r="R7" i="5"/>
  <c r="Q7" i="5"/>
  <c r="P7" i="5"/>
  <c r="O7" i="5"/>
  <c r="N7" i="5"/>
  <c r="M7" i="5"/>
  <c r="L7" i="5"/>
  <c r="D7" i="5"/>
  <c r="C7" i="5"/>
  <c r="B7" i="5"/>
  <c r="R6" i="5"/>
  <c r="Q6" i="5"/>
  <c r="P6" i="5"/>
  <c r="O6" i="5"/>
  <c r="N6" i="5"/>
  <c r="M6" i="5"/>
  <c r="L6" i="5"/>
  <c r="D6" i="5"/>
  <c r="C6" i="5"/>
  <c r="B6" i="5"/>
  <c r="R5" i="5"/>
  <c r="Q5" i="5"/>
  <c r="P5" i="5"/>
  <c r="O5" i="5"/>
  <c r="N5" i="5"/>
  <c r="M5" i="5"/>
  <c r="L5" i="5"/>
  <c r="D5" i="5"/>
  <c r="C5" i="5"/>
  <c r="B5" i="5"/>
  <c r="R4" i="5"/>
  <c r="Q4" i="5"/>
  <c r="P4" i="5"/>
  <c r="O4" i="5"/>
  <c r="N4" i="5"/>
  <c r="M4" i="5"/>
  <c r="L4" i="5"/>
  <c r="D4" i="5"/>
  <c r="C4" i="5"/>
  <c r="B4" i="5"/>
  <c r="R3" i="5"/>
  <c r="Q3" i="5"/>
  <c r="P3" i="5"/>
  <c r="O3" i="5"/>
  <c r="N3" i="5"/>
  <c r="M3" i="5"/>
  <c r="L3" i="5"/>
  <c r="D3" i="5"/>
  <c r="C3" i="5"/>
  <c r="B3" i="5"/>
  <c r="R2" i="5"/>
  <c r="Q2" i="5"/>
  <c r="P2" i="5"/>
  <c r="O2" i="5"/>
  <c r="N2" i="5"/>
  <c r="M2" i="5"/>
  <c r="L2" i="5"/>
  <c r="D2" i="5"/>
  <c r="C2" i="5"/>
  <c r="B2" i="5"/>
  <c r="AJ1001" i="1"/>
  <c r="AH1001" i="1"/>
  <c r="AF1001" i="1"/>
  <c r="AD1001" i="1"/>
  <c r="AC1001" i="1"/>
  <c r="X1001" i="1"/>
  <c r="U1001" i="1"/>
  <c r="T1001" i="1"/>
  <c r="S1001" i="1"/>
  <c r="R1001" i="1"/>
  <c r="Q1001" i="1"/>
  <c r="P1001" i="1"/>
  <c r="O1001" i="1"/>
  <c r="G1001" i="1"/>
  <c r="D1001" i="1"/>
  <c r="C1001" i="1"/>
  <c r="AJ1000" i="1"/>
  <c r="AH1000" i="1"/>
  <c r="AF1000" i="1"/>
  <c r="AD1000" i="1"/>
  <c r="AC1000" i="1"/>
  <c r="X1000" i="1"/>
  <c r="U1000" i="1"/>
  <c r="T1000" i="1"/>
  <c r="S1000" i="1"/>
  <c r="R1000" i="1"/>
  <c r="Q1000" i="1"/>
  <c r="P1000" i="1"/>
  <c r="O1000" i="1"/>
  <c r="G1000" i="1"/>
  <c r="D1000" i="1"/>
  <c r="C1000" i="1"/>
  <c r="AJ999" i="1"/>
  <c r="AH999" i="1"/>
  <c r="AF999" i="1"/>
  <c r="AD999" i="1"/>
  <c r="AC999" i="1"/>
  <c r="X999" i="1"/>
  <c r="U999" i="1"/>
  <c r="T999" i="1"/>
  <c r="S999" i="1"/>
  <c r="R999" i="1"/>
  <c r="Q999" i="1"/>
  <c r="P999" i="1"/>
  <c r="O999" i="1"/>
  <c r="G999" i="1"/>
  <c r="D999" i="1"/>
  <c r="C999" i="1"/>
  <c r="AJ998" i="1"/>
  <c r="AH998" i="1"/>
  <c r="AF998" i="1"/>
  <c r="AD998" i="1"/>
  <c r="AC998" i="1"/>
  <c r="X998" i="1"/>
  <c r="U998" i="1"/>
  <c r="T998" i="1"/>
  <c r="S998" i="1"/>
  <c r="R998" i="1"/>
  <c r="Q998" i="1"/>
  <c r="P998" i="1"/>
  <c r="O998" i="1"/>
  <c r="G998" i="1"/>
  <c r="D998" i="1"/>
  <c r="C998" i="1"/>
  <c r="AJ997" i="1"/>
  <c r="AH997" i="1"/>
  <c r="AF997" i="1"/>
  <c r="AD997" i="1"/>
  <c r="AC997" i="1"/>
  <c r="X997" i="1"/>
  <c r="U997" i="1"/>
  <c r="T997" i="1"/>
  <c r="S997" i="1"/>
  <c r="R997" i="1"/>
  <c r="Q997" i="1"/>
  <c r="P997" i="1"/>
  <c r="O997" i="1"/>
  <c r="G997" i="1"/>
  <c r="D997" i="1"/>
  <c r="C997" i="1"/>
  <c r="AJ996" i="1"/>
  <c r="AH996" i="1"/>
  <c r="AF996" i="1"/>
  <c r="AD996" i="1"/>
  <c r="AC996" i="1"/>
  <c r="X996" i="1"/>
  <c r="U996" i="1"/>
  <c r="T996" i="1"/>
  <c r="S996" i="1"/>
  <c r="R996" i="1"/>
  <c r="Q996" i="1"/>
  <c r="P996" i="1"/>
  <c r="O996" i="1"/>
  <c r="G996" i="1"/>
  <c r="D996" i="1"/>
  <c r="C996" i="1"/>
  <c r="AJ995" i="1"/>
  <c r="AH995" i="1"/>
  <c r="AF995" i="1"/>
  <c r="AD995" i="1"/>
  <c r="AC995" i="1"/>
  <c r="X995" i="1"/>
  <c r="U995" i="1"/>
  <c r="T995" i="1"/>
  <c r="S995" i="1"/>
  <c r="R995" i="1"/>
  <c r="Q995" i="1"/>
  <c r="P995" i="1"/>
  <c r="O995" i="1"/>
  <c r="G995" i="1"/>
  <c r="D995" i="1"/>
  <c r="C995" i="1"/>
  <c r="AJ994" i="1"/>
  <c r="AH994" i="1"/>
  <c r="AF994" i="1"/>
  <c r="AD994" i="1"/>
  <c r="AC994" i="1"/>
  <c r="X994" i="1"/>
  <c r="U994" i="1"/>
  <c r="T994" i="1"/>
  <c r="S994" i="1"/>
  <c r="R994" i="1"/>
  <c r="Q994" i="1"/>
  <c r="P994" i="1"/>
  <c r="O994" i="1"/>
  <c r="G994" i="1"/>
  <c r="D994" i="1"/>
  <c r="C994" i="1"/>
  <c r="AJ993" i="1"/>
  <c r="AH993" i="1"/>
  <c r="AF993" i="1"/>
  <c r="AD993" i="1"/>
  <c r="AC993" i="1"/>
  <c r="X993" i="1"/>
  <c r="U993" i="1"/>
  <c r="T993" i="1"/>
  <c r="S993" i="1"/>
  <c r="R993" i="1"/>
  <c r="Q993" i="1"/>
  <c r="P993" i="1"/>
  <c r="O993" i="1"/>
  <c r="G993" i="1"/>
  <c r="D993" i="1"/>
  <c r="C993" i="1"/>
  <c r="AJ992" i="1"/>
  <c r="AH992" i="1"/>
  <c r="AF992" i="1"/>
  <c r="AD992" i="1"/>
  <c r="AC992" i="1"/>
  <c r="X992" i="1"/>
  <c r="U992" i="1"/>
  <c r="T992" i="1"/>
  <c r="S992" i="1"/>
  <c r="R992" i="1"/>
  <c r="Q992" i="1"/>
  <c r="P992" i="1"/>
  <c r="O992" i="1"/>
  <c r="G992" i="1"/>
  <c r="D992" i="1"/>
  <c r="C992" i="1"/>
  <c r="AJ991" i="1"/>
  <c r="AH991" i="1"/>
  <c r="AF991" i="1"/>
  <c r="AD991" i="1"/>
  <c r="AC991" i="1"/>
  <c r="X991" i="1"/>
  <c r="U991" i="1"/>
  <c r="T991" i="1"/>
  <c r="S991" i="1"/>
  <c r="R991" i="1"/>
  <c r="Q991" i="1"/>
  <c r="P991" i="1"/>
  <c r="O991" i="1"/>
  <c r="G991" i="1"/>
  <c r="D991" i="1"/>
  <c r="C991" i="1"/>
  <c r="AJ990" i="1"/>
  <c r="AH990" i="1"/>
  <c r="AF990" i="1"/>
  <c r="AD990" i="1"/>
  <c r="AC990" i="1"/>
  <c r="X990" i="1"/>
  <c r="U990" i="1"/>
  <c r="T990" i="1"/>
  <c r="S990" i="1"/>
  <c r="R990" i="1"/>
  <c r="Q990" i="1"/>
  <c r="P990" i="1"/>
  <c r="O990" i="1"/>
  <c r="G990" i="1"/>
  <c r="D990" i="1"/>
  <c r="C990" i="1"/>
  <c r="AJ989" i="1"/>
  <c r="AH989" i="1"/>
  <c r="AF989" i="1"/>
  <c r="AD989" i="1"/>
  <c r="AC989" i="1"/>
  <c r="X989" i="1"/>
  <c r="U989" i="1"/>
  <c r="T989" i="1"/>
  <c r="S989" i="1"/>
  <c r="R989" i="1"/>
  <c r="Q989" i="1"/>
  <c r="P989" i="1"/>
  <c r="O989" i="1"/>
  <c r="G989" i="1"/>
  <c r="D989" i="1"/>
  <c r="C989" i="1"/>
  <c r="AJ988" i="1"/>
  <c r="AH988" i="1"/>
  <c r="AF988" i="1"/>
  <c r="AD988" i="1"/>
  <c r="AC988" i="1"/>
  <c r="X988" i="1"/>
  <c r="U988" i="1"/>
  <c r="T988" i="1"/>
  <c r="S988" i="1"/>
  <c r="R988" i="1"/>
  <c r="Q988" i="1"/>
  <c r="P988" i="1"/>
  <c r="O988" i="1"/>
  <c r="G988" i="1"/>
  <c r="D988" i="1"/>
  <c r="C988" i="1"/>
  <c r="AJ987" i="1"/>
  <c r="AH987" i="1"/>
  <c r="AF987" i="1"/>
  <c r="AD987" i="1"/>
  <c r="AC987" i="1"/>
  <c r="X987" i="1"/>
  <c r="U987" i="1"/>
  <c r="T987" i="1"/>
  <c r="S987" i="1"/>
  <c r="R987" i="1"/>
  <c r="Q987" i="1"/>
  <c r="P987" i="1"/>
  <c r="O987" i="1"/>
  <c r="G987" i="1"/>
  <c r="D987" i="1"/>
  <c r="C987" i="1"/>
  <c r="AJ986" i="1"/>
  <c r="AH986" i="1"/>
  <c r="AF986" i="1"/>
  <c r="AD986" i="1"/>
  <c r="AC986" i="1"/>
  <c r="X986" i="1"/>
  <c r="U986" i="1"/>
  <c r="T986" i="1"/>
  <c r="S986" i="1"/>
  <c r="R986" i="1"/>
  <c r="Q986" i="1"/>
  <c r="P986" i="1"/>
  <c r="O986" i="1"/>
  <c r="G986" i="1"/>
  <c r="D986" i="1"/>
  <c r="C986" i="1"/>
  <c r="AJ985" i="1"/>
  <c r="AH985" i="1"/>
  <c r="AF985" i="1"/>
  <c r="AD985" i="1"/>
  <c r="AC985" i="1"/>
  <c r="X985" i="1"/>
  <c r="U985" i="1"/>
  <c r="T985" i="1"/>
  <c r="S985" i="1"/>
  <c r="R985" i="1"/>
  <c r="Q985" i="1"/>
  <c r="P985" i="1"/>
  <c r="O985" i="1"/>
  <c r="G985" i="1"/>
  <c r="D985" i="1"/>
  <c r="C985" i="1"/>
  <c r="AJ984" i="1"/>
  <c r="AH984" i="1"/>
  <c r="AF984" i="1"/>
  <c r="AD984" i="1"/>
  <c r="AC984" i="1"/>
  <c r="X984" i="1"/>
  <c r="U984" i="1"/>
  <c r="T984" i="1"/>
  <c r="S984" i="1"/>
  <c r="R984" i="1"/>
  <c r="Q984" i="1"/>
  <c r="P984" i="1"/>
  <c r="O984" i="1"/>
  <c r="G984" i="1"/>
  <c r="D984" i="1"/>
  <c r="C984" i="1"/>
  <c r="AJ983" i="1"/>
  <c r="AH983" i="1"/>
  <c r="AF983" i="1"/>
  <c r="AD983" i="1"/>
  <c r="AC983" i="1"/>
  <c r="X983" i="1"/>
  <c r="U983" i="1"/>
  <c r="T983" i="1"/>
  <c r="S983" i="1"/>
  <c r="R983" i="1"/>
  <c r="Q983" i="1"/>
  <c r="P983" i="1"/>
  <c r="O983" i="1"/>
  <c r="G983" i="1"/>
  <c r="D983" i="1"/>
  <c r="C983" i="1"/>
  <c r="AJ982" i="1"/>
  <c r="AH982" i="1"/>
  <c r="AF982" i="1"/>
  <c r="AD982" i="1"/>
  <c r="AC982" i="1"/>
  <c r="X982" i="1"/>
  <c r="U982" i="1"/>
  <c r="T982" i="1"/>
  <c r="S982" i="1"/>
  <c r="R982" i="1"/>
  <c r="Q982" i="1"/>
  <c r="P982" i="1"/>
  <c r="O982" i="1"/>
  <c r="G982" i="1"/>
  <c r="D982" i="1"/>
  <c r="C982" i="1"/>
  <c r="AJ981" i="1"/>
  <c r="AH981" i="1"/>
  <c r="AF981" i="1"/>
  <c r="AD981" i="1"/>
  <c r="AC981" i="1"/>
  <c r="X981" i="1"/>
  <c r="U981" i="1"/>
  <c r="T981" i="1"/>
  <c r="S981" i="1"/>
  <c r="R981" i="1"/>
  <c r="Q981" i="1"/>
  <c r="P981" i="1"/>
  <c r="O981" i="1"/>
  <c r="G981" i="1"/>
  <c r="D981" i="1"/>
  <c r="C981" i="1"/>
  <c r="AJ980" i="1"/>
  <c r="AH980" i="1"/>
  <c r="AF980" i="1"/>
  <c r="AD980" i="1"/>
  <c r="AC980" i="1"/>
  <c r="X980" i="1"/>
  <c r="U980" i="1"/>
  <c r="T980" i="1"/>
  <c r="S980" i="1"/>
  <c r="R980" i="1"/>
  <c r="Q980" i="1"/>
  <c r="P980" i="1"/>
  <c r="O980" i="1"/>
  <c r="G980" i="1"/>
  <c r="D980" i="1"/>
  <c r="C980" i="1"/>
  <c r="AJ979" i="1"/>
  <c r="AH979" i="1"/>
  <c r="AF979" i="1"/>
  <c r="AD979" i="1"/>
  <c r="AC979" i="1"/>
  <c r="X979" i="1"/>
  <c r="U979" i="1"/>
  <c r="T979" i="1"/>
  <c r="S979" i="1"/>
  <c r="R979" i="1"/>
  <c r="Q979" i="1"/>
  <c r="P979" i="1"/>
  <c r="O979" i="1"/>
  <c r="G979" i="1"/>
  <c r="D979" i="1"/>
  <c r="C979" i="1"/>
  <c r="AJ978" i="1"/>
  <c r="AH978" i="1"/>
  <c r="AF978" i="1"/>
  <c r="AD978" i="1"/>
  <c r="AC978" i="1"/>
  <c r="X978" i="1"/>
  <c r="U978" i="1"/>
  <c r="T978" i="1"/>
  <c r="S978" i="1"/>
  <c r="R978" i="1"/>
  <c r="Q978" i="1"/>
  <c r="P978" i="1"/>
  <c r="O978" i="1"/>
  <c r="G978" i="1"/>
  <c r="D978" i="1"/>
  <c r="C978" i="1"/>
  <c r="AJ977" i="1"/>
  <c r="AH977" i="1"/>
  <c r="AF977" i="1"/>
  <c r="AD977" i="1"/>
  <c r="AC977" i="1"/>
  <c r="X977" i="1"/>
  <c r="U977" i="1"/>
  <c r="T977" i="1"/>
  <c r="S977" i="1"/>
  <c r="R977" i="1"/>
  <c r="Q977" i="1"/>
  <c r="P977" i="1"/>
  <c r="O977" i="1"/>
  <c r="G977" i="1"/>
  <c r="D977" i="1"/>
  <c r="C977" i="1"/>
  <c r="AJ976" i="1"/>
  <c r="AH976" i="1"/>
  <c r="AF976" i="1"/>
  <c r="AD976" i="1"/>
  <c r="AC976" i="1"/>
  <c r="X976" i="1"/>
  <c r="U976" i="1"/>
  <c r="T976" i="1"/>
  <c r="S976" i="1"/>
  <c r="R976" i="1"/>
  <c r="Q976" i="1"/>
  <c r="P976" i="1"/>
  <c r="O976" i="1"/>
  <c r="G976" i="1"/>
  <c r="D976" i="1"/>
  <c r="C976" i="1"/>
  <c r="AJ975" i="1"/>
  <c r="AH975" i="1"/>
  <c r="AF975" i="1"/>
  <c r="AD975" i="1"/>
  <c r="AC975" i="1"/>
  <c r="X975" i="1"/>
  <c r="U975" i="1"/>
  <c r="T975" i="1"/>
  <c r="S975" i="1"/>
  <c r="R975" i="1"/>
  <c r="Q975" i="1"/>
  <c r="P975" i="1"/>
  <c r="O975" i="1"/>
  <c r="G975" i="1"/>
  <c r="D975" i="1"/>
  <c r="C975" i="1"/>
  <c r="AJ974" i="1"/>
  <c r="AH974" i="1"/>
  <c r="AF974" i="1"/>
  <c r="AD974" i="1"/>
  <c r="AC974" i="1"/>
  <c r="X974" i="1"/>
  <c r="U974" i="1"/>
  <c r="T974" i="1"/>
  <c r="S974" i="1"/>
  <c r="R974" i="1"/>
  <c r="Q974" i="1"/>
  <c r="P974" i="1"/>
  <c r="O974" i="1"/>
  <c r="G974" i="1"/>
  <c r="D974" i="1"/>
  <c r="C974" i="1"/>
  <c r="AJ973" i="1"/>
  <c r="AH973" i="1"/>
  <c r="AF973" i="1"/>
  <c r="AD973" i="1"/>
  <c r="AC973" i="1"/>
  <c r="X973" i="1"/>
  <c r="U973" i="1"/>
  <c r="T973" i="1"/>
  <c r="S973" i="1"/>
  <c r="R973" i="1"/>
  <c r="Q973" i="1"/>
  <c r="P973" i="1"/>
  <c r="O973" i="1"/>
  <c r="G973" i="1"/>
  <c r="D973" i="1"/>
  <c r="C973" i="1"/>
  <c r="AJ972" i="1"/>
  <c r="AH972" i="1"/>
  <c r="AF972" i="1"/>
  <c r="AD972" i="1"/>
  <c r="AC972" i="1"/>
  <c r="X972" i="1"/>
  <c r="U972" i="1"/>
  <c r="T972" i="1"/>
  <c r="S972" i="1"/>
  <c r="R972" i="1"/>
  <c r="Q972" i="1"/>
  <c r="P972" i="1"/>
  <c r="O972" i="1"/>
  <c r="G972" i="1"/>
  <c r="D972" i="1"/>
  <c r="C972" i="1"/>
  <c r="AJ971" i="1"/>
  <c r="AH971" i="1"/>
  <c r="AF971" i="1"/>
  <c r="AD971" i="1"/>
  <c r="AC971" i="1"/>
  <c r="X971" i="1"/>
  <c r="U971" i="1"/>
  <c r="T971" i="1"/>
  <c r="S971" i="1"/>
  <c r="R971" i="1"/>
  <c r="Q971" i="1"/>
  <c r="P971" i="1"/>
  <c r="O971" i="1"/>
  <c r="G971" i="1"/>
  <c r="D971" i="1"/>
  <c r="C971" i="1"/>
  <c r="AJ970" i="1"/>
  <c r="AH970" i="1"/>
  <c r="AF970" i="1"/>
  <c r="AD970" i="1"/>
  <c r="AC970" i="1"/>
  <c r="X970" i="1"/>
  <c r="U970" i="1"/>
  <c r="T970" i="1"/>
  <c r="S970" i="1"/>
  <c r="R970" i="1"/>
  <c r="Q970" i="1"/>
  <c r="P970" i="1"/>
  <c r="O970" i="1"/>
  <c r="G970" i="1"/>
  <c r="D970" i="1"/>
  <c r="C970" i="1"/>
  <c r="AJ969" i="1"/>
  <c r="AH969" i="1"/>
  <c r="AF969" i="1"/>
  <c r="AD969" i="1"/>
  <c r="AC969" i="1"/>
  <c r="X969" i="1"/>
  <c r="U969" i="1"/>
  <c r="T969" i="1"/>
  <c r="S969" i="1"/>
  <c r="R969" i="1"/>
  <c r="Q969" i="1"/>
  <c r="P969" i="1"/>
  <c r="O969" i="1"/>
  <c r="G969" i="1"/>
  <c r="D969" i="1"/>
  <c r="C969" i="1"/>
  <c r="AJ968" i="1"/>
  <c r="AH968" i="1"/>
  <c r="AF968" i="1"/>
  <c r="AD968" i="1"/>
  <c r="AC968" i="1"/>
  <c r="X968" i="1"/>
  <c r="U968" i="1"/>
  <c r="T968" i="1"/>
  <c r="S968" i="1"/>
  <c r="R968" i="1"/>
  <c r="Q968" i="1"/>
  <c r="P968" i="1"/>
  <c r="O968" i="1"/>
  <c r="G968" i="1"/>
  <c r="D968" i="1"/>
  <c r="C968" i="1"/>
  <c r="AJ967" i="1"/>
  <c r="AH967" i="1"/>
  <c r="AF967" i="1"/>
  <c r="AD967" i="1"/>
  <c r="AC967" i="1"/>
  <c r="X967" i="1"/>
  <c r="U967" i="1"/>
  <c r="T967" i="1"/>
  <c r="S967" i="1"/>
  <c r="R967" i="1"/>
  <c r="Q967" i="1"/>
  <c r="P967" i="1"/>
  <c r="O967" i="1"/>
  <c r="G967" i="1"/>
  <c r="D967" i="1"/>
  <c r="C967" i="1"/>
  <c r="AJ966" i="1"/>
  <c r="AH966" i="1"/>
  <c r="AF966" i="1"/>
  <c r="AD966" i="1"/>
  <c r="AC966" i="1"/>
  <c r="X966" i="1"/>
  <c r="U966" i="1"/>
  <c r="T966" i="1"/>
  <c r="S966" i="1"/>
  <c r="R966" i="1"/>
  <c r="Q966" i="1"/>
  <c r="P966" i="1"/>
  <c r="O966" i="1"/>
  <c r="G966" i="1"/>
  <c r="D966" i="1"/>
  <c r="C966" i="1"/>
  <c r="AJ965" i="1"/>
  <c r="AH965" i="1"/>
  <c r="AF965" i="1"/>
  <c r="AD965" i="1"/>
  <c r="AC965" i="1"/>
  <c r="X965" i="1"/>
  <c r="U965" i="1"/>
  <c r="T965" i="1"/>
  <c r="S965" i="1"/>
  <c r="R965" i="1"/>
  <c r="Q965" i="1"/>
  <c r="P965" i="1"/>
  <c r="O965" i="1"/>
  <c r="G965" i="1"/>
  <c r="D965" i="1"/>
  <c r="C965" i="1"/>
  <c r="AJ964" i="1"/>
  <c r="AH964" i="1"/>
  <c r="AF964" i="1"/>
  <c r="AD964" i="1"/>
  <c r="AC964" i="1"/>
  <c r="X964" i="1"/>
  <c r="U964" i="1"/>
  <c r="T964" i="1"/>
  <c r="S964" i="1"/>
  <c r="R964" i="1"/>
  <c r="Q964" i="1"/>
  <c r="P964" i="1"/>
  <c r="O964" i="1"/>
  <c r="G964" i="1"/>
  <c r="D964" i="1"/>
  <c r="C964" i="1"/>
  <c r="AJ963" i="1"/>
  <c r="AH963" i="1"/>
  <c r="AF963" i="1"/>
  <c r="AD963" i="1"/>
  <c r="AC963" i="1"/>
  <c r="X963" i="1"/>
  <c r="U963" i="1"/>
  <c r="T963" i="1"/>
  <c r="S963" i="1"/>
  <c r="R963" i="1"/>
  <c r="Q963" i="1"/>
  <c r="P963" i="1"/>
  <c r="O963" i="1"/>
  <c r="G963" i="1"/>
  <c r="D963" i="1"/>
  <c r="C963" i="1"/>
  <c r="AJ962" i="1"/>
  <c r="AH962" i="1"/>
  <c r="AF962" i="1"/>
  <c r="AD962" i="1"/>
  <c r="AC962" i="1"/>
  <c r="X962" i="1"/>
  <c r="U962" i="1"/>
  <c r="T962" i="1"/>
  <c r="S962" i="1"/>
  <c r="R962" i="1"/>
  <c r="Q962" i="1"/>
  <c r="P962" i="1"/>
  <c r="O962" i="1"/>
  <c r="G962" i="1"/>
  <c r="D962" i="1"/>
  <c r="C962" i="1"/>
  <c r="AJ961" i="1"/>
  <c r="AH961" i="1"/>
  <c r="AF961" i="1"/>
  <c r="AD961" i="1"/>
  <c r="AC961" i="1"/>
  <c r="X961" i="1"/>
  <c r="U961" i="1"/>
  <c r="T961" i="1"/>
  <c r="S961" i="1"/>
  <c r="R961" i="1"/>
  <c r="Q961" i="1"/>
  <c r="P961" i="1"/>
  <c r="O961" i="1"/>
  <c r="G961" i="1"/>
  <c r="D961" i="1"/>
  <c r="C961" i="1"/>
  <c r="AJ960" i="1"/>
  <c r="AH960" i="1"/>
  <c r="AF960" i="1"/>
  <c r="AD960" i="1"/>
  <c r="AC960" i="1"/>
  <c r="X960" i="1"/>
  <c r="U960" i="1"/>
  <c r="T960" i="1"/>
  <c r="S960" i="1"/>
  <c r="R960" i="1"/>
  <c r="Q960" i="1"/>
  <c r="P960" i="1"/>
  <c r="O960" i="1"/>
  <c r="G960" i="1"/>
  <c r="D960" i="1"/>
  <c r="C960" i="1"/>
  <c r="AJ959" i="1"/>
  <c r="AH959" i="1"/>
  <c r="AF959" i="1"/>
  <c r="AD959" i="1"/>
  <c r="AC959" i="1"/>
  <c r="X959" i="1"/>
  <c r="U959" i="1"/>
  <c r="T959" i="1"/>
  <c r="S959" i="1"/>
  <c r="R959" i="1"/>
  <c r="Q959" i="1"/>
  <c r="P959" i="1"/>
  <c r="O959" i="1"/>
  <c r="G959" i="1"/>
  <c r="D959" i="1"/>
  <c r="C959" i="1"/>
  <c r="AJ958" i="1"/>
  <c r="AH958" i="1"/>
  <c r="AF958" i="1"/>
  <c r="AD958" i="1"/>
  <c r="AC958" i="1"/>
  <c r="X958" i="1"/>
  <c r="U958" i="1"/>
  <c r="T958" i="1"/>
  <c r="S958" i="1"/>
  <c r="R958" i="1"/>
  <c r="Q958" i="1"/>
  <c r="P958" i="1"/>
  <c r="O958" i="1"/>
  <c r="G958" i="1"/>
  <c r="D958" i="1"/>
  <c r="C958" i="1"/>
  <c r="AJ957" i="1"/>
  <c r="AH957" i="1"/>
  <c r="AF957" i="1"/>
  <c r="AD957" i="1"/>
  <c r="AC957" i="1"/>
  <c r="X957" i="1"/>
  <c r="U957" i="1"/>
  <c r="T957" i="1"/>
  <c r="S957" i="1"/>
  <c r="R957" i="1"/>
  <c r="Q957" i="1"/>
  <c r="P957" i="1"/>
  <c r="O957" i="1"/>
  <c r="G957" i="1"/>
  <c r="D957" i="1"/>
  <c r="C957" i="1"/>
  <c r="AJ956" i="1"/>
  <c r="AH956" i="1"/>
  <c r="AF956" i="1"/>
  <c r="AD956" i="1"/>
  <c r="AC956" i="1"/>
  <c r="X956" i="1"/>
  <c r="U956" i="1"/>
  <c r="T956" i="1"/>
  <c r="S956" i="1"/>
  <c r="R956" i="1"/>
  <c r="Q956" i="1"/>
  <c r="P956" i="1"/>
  <c r="O956" i="1"/>
  <c r="G956" i="1"/>
  <c r="D956" i="1"/>
  <c r="C956" i="1"/>
  <c r="AJ955" i="1"/>
  <c r="AH955" i="1"/>
  <c r="AF955" i="1"/>
  <c r="AD955" i="1"/>
  <c r="AC955" i="1"/>
  <c r="X955" i="1"/>
  <c r="U955" i="1"/>
  <c r="T955" i="1"/>
  <c r="S955" i="1"/>
  <c r="R955" i="1"/>
  <c r="Q955" i="1"/>
  <c r="P955" i="1"/>
  <c r="O955" i="1"/>
  <c r="G955" i="1"/>
  <c r="D955" i="1"/>
  <c r="C955" i="1"/>
  <c r="AJ954" i="1"/>
  <c r="AH954" i="1"/>
  <c r="AF954" i="1"/>
  <c r="AD954" i="1"/>
  <c r="AC954" i="1"/>
  <c r="X954" i="1"/>
  <c r="U954" i="1"/>
  <c r="T954" i="1"/>
  <c r="S954" i="1"/>
  <c r="R954" i="1"/>
  <c r="Q954" i="1"/>
  <c r="P954" i="1"/>
  <c r="O954" i="1"/>
  <c r="G954" i="1"/>
  <c r="D954" i="1"/>
  <c r="C954" i="1"/>
  <c r="AJ953" i="1"/>
  <c r="AH953" i="1"/>
  <c r="AF953" i="1"/>
  <c r="AD953" i="1"/>
  <c r="AC953" i="1"/>
  <c r="X953" i="1"/>
  <c r="U953" i="1"/>
  <c r="T953" i="1"/>
  <c r="S953" i="1"/>
  <c r="R953" i="1"/>
  <c r="Q953" i="1"/>
  <c r="P953" i="1"/>
  <c r="O953" i="1"/>
  <c r="G953" i="1"/>
  <c r="D953" i="1"/>
  <c r="C953" i="1"/>
  <c r="AJ952" i="1"/>
  <c r="AH952" i="1"/>
  <c r="AF952" i="1"/>
  <c r="AD952" i="1"/>
  <c r="AC952" i="1"/>
  <c r="X952" i="1"/>
  <c r="U952" i="1"/>
  <c r="T952" i="1"/>
  <c r="S952" i="1"/>
  <c r="R952" i="1"/>
  <c r="Q952" i="1"/>
  <c r="P952" i="1"/>
  <c r="O952" i="1"/>
  <c r="G952" i="1"/>
  <c r="D952" i="1"/>
  <c r="C952" i="1"/>
  <c r="AJ951" i="1"/>
  <c r="AH951" i="1"/>
  <c r="AF951" i="1"/>
  <c r="AD951" i="1"/>
  <c r="AC951" i="1"/>
  <c r="X951" i="1"/>
  <c r="U951" i="1"/>
  <c r="T951" i="1"/>
  <c r="S951" i="1"/>
  <c r="R951" i="1"/>
  <c r="Q951" i="1"/>
  <c r="P951" i="1"/>
  <c r="O951" i="1"/>
  <c r="G951" i="1"/>
  <c r="D951" i="1"/>
  <c r="C951" i="1"/>
  <c r="AJ950" i="1"/>
  <c r="AH950" i="1"/>
  <c r="AF950" i="1"/>
  <c r="AD950" i="1"/>
  <c r="AC950" i="1"/>
  <c r="X950" i="1"/>
  <c r="U950" i="1"/>
  <c r="T950" i="1"/>
  <c r="S950" i="1"/>
  <c r="R950" i="1"/>
  <c r="Q950" i="1"/>
  <c r="P950" i="1"/>
  <c r="O950" i="1"/>
  <c r="G950" i="1"/>
  <c r="D950" i="1"/>
  <c r="C950" i="1"/>
  <c r="AJ949" i="1"/>
  <c r="AH949" i="1"/>
  <c r="AF949" i="1"/>
  <c r="AD949" i="1"/>
  <c r="AC949" i="1"/>
  <c r="X949" i="1"/>
  <c r="U949" i="1"/>
  <c r="T949" i="1"/>
  <c r="S949" i="1"/>
  <c r="R949" i="1"/>
  <c r="Q949" i="1"/>
  <c r="P949" i="1"/>
  <c r="O949" i="1"/>
  <c r="G949" i="1"/>
  <c r="D949" i="1"/>
  <c r="C949" i="1"/>
  <c r="AJ948" i="1"/>
  <c r="AH948" i="1"/>
  <c r="AF948" i="1"/>
  <c r="AD948" i="1"/>
  <c r="AC948" i="1"/>
  <c r="X948" i="1"/>
  <c r="U948" i="1"/>
  <c r="T948" i="1"/>
  <c r="S948" i="1"/>
  <c r="R948" i="1"/>
  <c r="Q948" i="1"/>
  <c r="P948" i="1"/>
  <c r="O948" i="1"/>
  <c r="G948" i="1"/>
  <c r="D948" i="1"/>
  <c r="C948" i="1"/>
  <c r="AJ947" i="1"/>
  <c r="AH947" i="1"/>
  <c r="AF947" i="1"/>
  <c r="AD947" i="1"/>
  <c r="AC947" i="1"/>
  <c r="X947" i="1"/>
  <c r="U947" i="1"/>
  <c r="T947" i="1"/>
  <c r="S947" i="1"/>
  <c r="R947" i="1"/>
  <c r="Q947" i="1"/>
  <c r="P947" i="1"/>
  <c r="O947" i="1"/>
  <c r="G947" i="1"/>
  <c r="D947" i="1"/>
  <c r="C947" i="1"/>
  <c r="AJ946" i="1"/>
  <c r="AH946" i="1"/>
  <c r="AF946" i="1"/>
  <c r="AD946" i="1"/>
  <c r="AC946" i="1"/>
  <c r="X946" i="1"/>
  <c r="U946" i="1"/>
  <c r="T946" i="1"/>
  <c r="S946" i="1"/>
  <c r="R946" i="1"/>
  <c r="Q946" i="1"/>
  <c r="P946" i="1"/>
  <c r="O946" i="1"/>
  <c r="G946" i="1"/>
  <c r="D946" i="1"/>
  <c r="C946" i="1"/>
  <c r="AJ945" i="1"/>
  <c r="AH945" i="1"/>
  <c r="AF945" i="1"/>
  <c r="AD945" i="1"/>
  <c r="AC945" i="1"/>
  <c r="X945" i="1"/>
  <c r="U945" i="1"/>
  <c r="T945" i="1"/>
  <c r="S945" i="1"/>
  <c r="R945" i="1"/>
  <c r="Q945" i="1"/>
  <c r="P945" i="1"/>
  <c r="O945" i="1"/>
  <c r="G945" i="1"/>
  <c r="D945" i="1"/>
  <c r="C945" i="1"/>
  <c r="AJ944" i="1"/>
  <c r="AH944" i="1"/>
  <c r="AF944" i="1"/>
  <c r="AD944" i="1"/>
  <c r="AC944" i="1"/>
  <c r="X944" i="1"/>
  <c r="U944" i="1"/>
  <c r="T944" i="1"/>
  <c r="S944" i="1"/>
  <c r="R944" i="1"/>
  <c r="Q944" i="1"/>
  <c r="P944" i="1"/>
  <c r="O944" i="1"/>
  <c r="G944" i="1"/>
  <c r="D944" i="1"/>
  <c r="C944" i="1"/>
  <c r="AJ943" i="1"/>
  <c r="AH943" i="1"/>
  <c r="AF943" i="1"/>
  <c r="AD943" i="1"/>
  <c r="AC943" i="1"/>
  <c r="X943" i="1"/>
  <c r="U943" i="1"/>
  <c r="T943" i="1"/>
  <c r="S943" i="1"/>
  <c r="R943" i="1"/>
  <c r="Q943" i="1"/>
  <c r="P943" i="1"/>
  <c r="O943" i="1"/>
  <c r="G943" i="1"/>
  <c r="D943" i="1"/>
  <c r="C943" i="1"/>
  <c r="AJ942" i="1"/>
  <c r="AH942" i="1"/>
  <c r="AF942" i="1"/>
  <c r="AD942" i="1"/>
  <c r="AC942" i="1"/>
  <c r="X942" i="1"/>
  <c r="U942" i="1"/>
  <c r="T942" i="1"/>
  <c r="S942" i="1"/>
  <c r="R942" i="1"/>
  <c r="Q942" i="1"/>
  <c r="P942" i="1"/>
  <c r="O942" i="1"/>
  <c r="G942" i="1"/>
  <c r="D942" i="1"/>
  <c r="C942" i="1"/>
  <c r="AJ941" i="1"/>
  <c r="AH941" i="1"/>
  <c r="AF941" i="1"/>
  <c r="AD941" i="1"/>
  <c r="AC941" i="1"/>
  <c r="X941" i="1"/>
  <c r="U941" i="1"/>
  <c r="T941" i="1"/>
  <c r="S941" i="1"/>
  <c r="R941" i="1"/>
  <c r="Q941" i="1"/>
  <c r="P941" i="1"/>
  <c r="O941" i="1"/>
  <c r="G941" i="1"/>
  <c r="D941" i="1"/>
  <c r="C941" i="1"/>
  <c r="AJ940" i="1"/>
  <c r="AH940" i="1"/>
  <c r="AF940" i="1"/>
  <c r="AD940" i="1"/>
  <c r="AC940" i="1"/>
  <c r="X940" i="1"/>
  <c r="U940" i="1"/>
  <c r="T940" i="1"/>
  <c r="S940" i="1"/>
  <c r="R940" i="1"/>
  <c r="Q940" i="1"/>
  <c r="P940" i="1"/>
  <c r="O940" i="1"/>
  <c r="G940" i="1"/>
  <c r="D940" i="1"/>
  <c r="C940" i="1"/>
  <c r="AJ939" i="1"/>
  <c r="AH939" i="1"/>
  <c r="AF939" i="1"/>
  <c r="AD939" i="1"/>
  <c r="AC939" i="1"/>
  <c r="X939" i="1"/>
  <c r="U939" i="1"/>
  <c r="T939" i="1"/>
  <c r="S939" i="1"/>
  <c r="R939" i="1"/>
  <c r="Q939" i="1"/>
  <c r="P939" i="1"/>
  <c r="O939" i="1"/>
  <c r="G939" i="1"/>
  <c r="D939" i="1"/>
  <c r="C939" i="1"/>
  <c r="AJ938" i="1"/>
  <c r="AH938" i="1"/>
  <c r="AF938" i="1"/>
  <c r="AD938" i="1"/>
  <c r="AC938" i="1"/>
  <c r="X938" i="1"/>
  <c r="U938" i="1"/>
  <c r="T938" i="1"/>
  <c r="S938" i="1"/>
  <c r="R938" i="1"/>
  <c r="Q938" i="1"/>
  <c r="P938" i="1"/>
  <c r="O938" i="1"/>
  <c r="G938" i="1"/>
  <c r="D938" i="1"/>
  <c r="C938" i="1"/>
  <c r="AJ937" i="1"/>
  <c r="AH937" i="1"/>
  <c r="AF937" i="1"/>
  <c r="AD937" i="1"/>
  <c r="AC937" i="1"/>
  <c r="X937" i="1"/>
  <c r="U937" i="1"/>
  <c r="T937" i="1"/>
  <c r="S937" i="1"/>
  <c r="R937" i="1"/>
  <c r="Q937" i="1"/>
  <c r="P937" i="1"/>
  <c r="O937" i="1"/>
  <c r="G937" i="1"/>
  <c r="D937" i="1"/>
  <c r="C937" i="1"/>
  <c r="AJ936" i="1"/>
  <c r="AH936" i="1"/>
  <c r="AF936" i="1"/>
  <c r="AD936" i="1"/>
  <c r="AC936" i="1"/>
  <c r="X936" i="1"/>
  <c r="U936" i="1"/>
  <c r="T936" i="1"/>
  <c r="S936" i="1"/>
  <c r="R936" i="1"/>
  <c r="Q936" i="1"/>
  <c r="P936" i="1"/>
  <c r="O936" i="1"/>
  <c r="G936" i="1"/>
  <c r="D936" i="1"/>
  <c r="C936" i="1"/>
  <c r="AJ935" i="1"/>
  <c r="AH935" i="1"/>
  <c r="AF935" i="1"/>
  <c r="AD935" i="1"/>
  <c r="AC935" i="1"/>
  <c r="X935" i="1"/>
  <c r="U935" i="1"/>
  <c r="T935" i="1"/>
  <c r="S935" i="1"/>
  <c r="R935" i="1"/>
  <c r="Q935" i="1"/>
  <c r="P935" i="1"/>
  <c r="O935" i="1"/>
  <c r="G935" i="1"/>
  <c r="D935" i="1"/>
  <c r="C935" i="1"/>
  <c r="AJ934" i="1"/>
  <c r="AH934" i="1"/>
  <c r="AF934" i="1"/>
  <c r="AD934" i="1"/>
  <c r="AC934" i="1"/>
  <c r="X934" i="1"/>
  <c r="U934" i="1"/>
  <c r="T934" i="1"/>
  <c r="S934" i="1"/>
  <c r="R934" i="1"/>
  <c r="Q934" i="1"/>
  <c r="P934" i="1"/>
  <c r="O934" i="1"/>
  <c r="G934" i="1"/>
  <c r="D934" i="1"/>
  <c r="C934" i="1"/>
  <c r="AJ933" i="1"/>
  <c r="AH933" i="1"/>
  <c r="AF933" i="1"/>
  <c r="AD933" i="1"/>
  <c r="AC933" i="1"/>
  <c r="X933" i="1"/>
  <c r="U933" i="1"/>
  <c r="T933" i="1"/>
  <c r="S933" i="1"/>
  <c r="R933" i="1"/>
  <c r="Q933" i="1"/>
  <c r="P933" i="1"/>
  <c r="O933" i="1"/>
  <c r="G933" i="1"/>
  <c r="D933" i="1"/>
  <c r="C933" i="1"/>
  <c r="AJ932" i="1"/>
  <c r="AH932" i="1"/>
  <c r="AF932" i="1"/>
  <c r="AD932" i="1"/>
  <c r="AC932" i="1"/>
  <c r="X932" i="1"/>
  <c r="U932" i="1"/>
  <c r="T932" i="1"/>
  <c r="S932" i="1"/>
  <c r="R932" i="1"/>
  <c r="Q932" i="1"/>
  <c r="P932" i="1"/>
  <c r="O932" i="1"/>
  <c r="G932" i="1"/>
  <c r="D932" i="1"/>
  <c r="C932" i="1"/>
  <c r="AJ931" i="1"/>
  <c r="AH931" i="1"/>
  <c r="AF931" i="1"/>
  <c r="AD931" i="1"/>
  <c r="AC931" i="1"/>
  <c r="X931" i="1"/>
  <c r="U931" i="1"/>
  <c r="T931" i="1"/>
  <c r="S931" i="1"/>
  <c r="R931" i="1"/>
  <c r="Q931" i="1"/>
  <c r="P931" i="1"/>
  <c r="O931" i="1"/>
  <c r="G931" i="1"/>
  <c r="D931" i="1"/>
  <c r="C931" i="1"/>
  <c r="AJ930" i="1"/>
  <c r="AH930" i="1"/>
  <c r="AF930" i="1"/>
  <c r="AD930" i="1"/>
  <c r="AC930" i="1"/>
  <c r="X930" i="1"/>
  <c r="U930" i="1"/>
  <c r="T930" i="1"/>
  <c r="S930" i="1"/>
  <c r="R930" i="1"/>
  <c r="Q930" i="1"/>
  <c r="P930" i="1"/>
  <c r="O930" i="1"/>
  <c r="G930" i="1"/>
  <c r="D930" i="1"/>
  <c r="C930" i="1"/>
  <c r="AJ929" i="1"/>
  <c r="AH929" i="1"/>
  <c r="AF929" i="1"/>
  <c r="AD929" i="1"/>
  <c r="AC929" i="1"/>
  <c r="X929" i="1"/>
  <c r="U929" i="1"/>
  <c r="T929" i="1"/>
  <c r="S929" i="1"/>
  <c r="R929" i="1"/>
  <c r="Q929" i="1"/>
  <c r="P929" i="1"/>
  <c r="O929" i="1"/>
  <c r="G929" i="1"/>
  <c r="D929" i="1"/>
  <c r="C929" i="1"/>
  <c r="AJ928" i="1"/>
  <c r="AH928" i="1"/>
  <c r="AF928" i="1"/>
  <c r="AD928" i="1"/>
  <c r="AC928" i="1"/>
  <c r="X928" i="1"/>
  <c r="U928" i="1"/>
  <c r="T928" i="1"/>
  <c r="S928" i="1"/>
  <c r="R928" i="1"/>
  <c r="Q928" i="1"/>
  <c r="P928" i="1"/>
  <c r="O928" i="1"/>
  <c r="G928" i="1"/>
  <c r="D928" i="1"/>
  <c r="C928" i="1"/>
  <c r="AJ927" i="1"/>
  <c r="AH927" i="1"/>
  <c r="AF927" i="1"/>
  <c r="AD927" i="1"/>
  <c r="AC927" i="1"/>
  <c r="X927" i="1"/>
  <c r="U927" i="1"/>
  <c r="T927" i="1"/>
  <c r="S927" i="1"/>
  <c r="R927" i="1"/>
  <c r="Q927" i="1"/>
  <c r="P927" i="1"/>
  <c r="O927" i="1"/>
  <c r="G927" i="1"/>
  <c r="D927" i="1"/>
  <c r="C927" i="1"/>
  <c r="AJ926" i="1"/>
  <c r="AH926" i="1"/>
  <c r="AF926" i="1"/>
  <c r="AD926" i="1"/>
  <c r="AC926" i="1"/>
  <c r="X926" i="1"/>
  <c r="U926" i="1"/>
  <c r="T926" i="1"/>
  <c r="S926" i="1"/>
  <c r="R926" i="1"/>
  <c r="Q926" i="1"/>
  <c r="P926" i="1"/>
  <c r="O926" i="1"/>
  <c r="G926" i="1"/>
  <c r="D926" i="1"/>
  <c r="C926" i="1"/>
  <c r="AJ925" i="1"/>
  <c r="AH925" i="1"/>
  <c r="AF925" i="1"/>
  <c r="AD925" i="1"/>
  <c r="AC925" i="1"/>
  <c r="X925" i="1"/>
  <c r="U925" i="1"/>
  <c r="T925" i="1"/>
  <c r="S925" i="1"/>
  <c r="R925" i="1"/>
  <c r="Q925" i="1"/>
  <c r="P925" i="1"/>
  <c r="O925" i="1"/>
  <c r="G925" i="1"/>
  <c r="D925" i="1"/>
  <c r="C925" i="1"/>
  <c r="AJ924" i="1"/>
  <c r="AH924" i="1"/>
  <c r="AF924" i="1"/>
  <c r="AD924" i="1"/>
  <c r="AC924" i="1"/>
  <c r="X924" i="1"/>
  <c r="U924" i="1"/>
  <c r="T924" i="1"/>
  <c r="S924" i="1"/>
  <c r="R924" i="1"/>
  <c r="Q924" i="1"/>
  <c r="P924" i="1"/>
  <c r="O924" i="1"/>
  <c r="G924" i="1"/>
  <c r="D924" i="1"/>
  <c r="C924" i="1"/>
  <c r="AJ923" i="1"/>
  <c r="AH923" i="1"/>
  <c r="AF923" i="1"/>
  <c r="AD923" i="1"/>
  <c r="AC923" i="1"/>
  <c r="X923" i="1"/>
  <c r="U923" i="1"/>
  <c r="T923" i="1"/>
  <c r="S923" i="1"/>
  <c r="R923" i="1"/>
  <c r="Q923" i="1"/>
  <c r="P923" i="1"/>
  <c r="O923" i="1"/>
  <c r="G923" i="1"/>
  <c r="D923" i="1"/>
  <c r="C923" i="1"/>
  <c r="AJ922" i="1"/>
  <c r="AH922" i="1"/>
  <c r="AF922" i="1"/>
  <c r="AD922" i="1"/>
  <c r="AC922" i="1"/>
  <c r="X922" i="1"/>
  <c r="U922" i="1"/>
  <c r="T922" i="1"/>
  <c r="S922" i="1"/>
  <c r="R922" i="1"/>
  <c r="Q922" i="1"/>
  <c r="P922" i="1"/>
  <c r="O922" i="1"/>
  <c r="G922" i="1"/>
  <c r="D922" i="1"/>
  <c r="C922" i="1"/>
  <c r="AJ921" i="1"/>
  <c r="AH921" i="1"/>
  <c r="AF921" i="1"/>
  <c r="AD921" i="1"/>
  <c r="AC921" i="1"/>
  <c r="X921" i="1"/>
  <c r="U921" i="1"/>
  <c r="T921" i="1"/>
  <c r="S921" i="1"/>
  <c r="R921" i="1"/>
  <c r="Q921" i="1"/>
  <c r="P921" i="1"/>
  <c r="O921" i="1"/>
  <c r="G921" i="1"/>
  <c r="D921" i="1"/>
  <c r="C921" i="1"/>
  <c r="AJ920" i="1"/>
  <c r="AH920" i="1"/>
  <c r="AF920" i="1"/>
  <c r="AD920" i="1"/>
  <c r="AC920" i="1"/>
  <c r="X920" i="1"/>
  <c r="U920" i="1"/>
  <c r="T920" i="1"/>
  <c r="S920" i="1"/>
  <c r="R920" i="1"/>
  <c r="Q920" i="1"/>
  <c r="P920" i="1"/>
  <c r="O920" i="1"/>
  <c r="G920" i="1"/>
  <c r="D920" i="1"/>
  <c r="C920" i="1"/>
  <c r="AJ919" i="1"/>
  <c r="AH919" i="1"/>
  <c r="AF919" i="1"/>
  <c r="AD919" i="1"/>
  <c r="AC919" i="1"/>
  <c r="X919" i="1"/>
  <c r="U919" i="1"/>
  <c r="T919" i="1"/>
  <c r="S919" i="1"/>
  <c r="R919" i="1"/>
  <c r="Q919" i="1"/>
  <c r="P919" i="1"/>
  <c r="O919" i="1"/>
  <c r="G919" i="1"/>
  <c r="D919" i="1"/>
  <c r="C919" i="1"/>
  <c r="AJ918" i="1"/>
  <c r="AH918" i="1"/>
  <c r="AF918" i="1"/>
  <c r="AD918" i="1"/>
  <c r="AC918" i="1"/>
  <c r="X918" i="1"/>
  <c r="U918" i="1"/>
  <c r="T918" i="1"/>
  <c r="S918" i="1"/>
  <c r="R918" i="1"/>
  <c r="Q918" i="1"/>
  <c r="P918" i="1"/>
  <c r="O918" i="1"/>
  <c r="G918" i="1"/>
  <c r="D918" i="1"/>
  <c r="C918" i="1"/>
  <c r="AJ917" i="1"/>
  <c r="AH917" i="1"/>
  <c r="AF917" i="1"/>
  <c r="AD917" i="1"/>
  <c r="AC917" i="1"/>
  <c r="X917" i="1"/>
  <c r="U917" i="1"/>
  <c r="T917" i="1"/>
  <c r="S917" i="1"/>
  <c r="R917" i="1"/>
  <c r="Q917" i="1"/>
  <c r="P917" i="1"/>
  <c r="O917" i="1"/>
  <c r="G917" i="1"/>
  <c r="D917" i="1"/>
  <c r="C917" i="1"/>
  <c r="AJ916" i="1"/>
  <c r="AH916" i="1"/>
  <c r="AF916" i="1"/>
  <c r="AD916" i="1"/>
  <c r="AC916" i="1"/>
  <c r="X916" i="1"/>
  <c r="U916" i="1"/>
  <c r="T916" i="1"/>
  <c r="S916" i="1"/>
  <c r="R916" i="1"/>
  <c r="Q916" i="1"/>
  <c r="P916" i="1"/>
  <c r="O916" i="1"/>
  <c r="G916" i="1"/>
  <c r="D916" i="1"/>
  <c r="C916" i="1"/>
  <c r="AJ915" i="1"/>
  <c r="AH915" i="1"/>
  <c r="AF915" i="1"/>
  <c r="AD915" i="1"/>
  <c r="AC915" i="1"/>
  <c r="X915" i="1"/>
  <c r="U915" i="1"/>
  <c r="T915" i="1"/>
  <c r="S915" i="1"/>
  <c r="R915" i="1"/>
  <c r="Q915" i="1"/>
  <c r="P915" i="1"/>
  <c r="O915" i="1"/>
  <c r="G915" i="1"/>
  <c r="D915" i="1"/>
  <c r="C915" i="1"/>
  <c r="AJ914" i="1"/>
  <c r="AH914" i="1"/>
  <c r="AF914" i="1"/>
  <c r="AD914" i="1"/>
  <c r="AC914" i="1"/>
  <c r="X914" i="1"/>
  <c r="U914" i="1"/>
  <c r="T914" i="1"/>
  <c r="S914" i="1"/>
  <c r="R914" i="1"/>
  <c r="Q914" i="1"/>
  <c r="P914" i="1"/>
  <c r="O914" i="1"/>
  <c r="G914" i="1"/>
  <c r="D914" i="1"/>
  <c r="C914" i="1"/>
  <c r="AJ913" i="1"/>
  <c r="AH913" i="1"/>
  <c r="AF913" i="1"/>
  <c r="AD913" i="1"/>
  <c r="AC913" i="1"/>
  <c r="X913" i="1"/>
  <c r="U913" i="1"/>
  <c r="T913" i="1"/>
  <c r="S913" i="1"/>
  <c r="R913" i="1"/>
  <c r="Q913" i="1"/>
  <c r="P913" i="1"/>
  <c r="O913" i="1"/>
  <c r="G913" i="1"/>
  <c r="D913" i="1"/>
  <c r="C913" i="1"/>
  <c r="AJ912" i="1"/>
  <c r="AH912" i="1"/>
  <c r="AF912" i="1"/>
  <c r="AD912" i="1"/>
  <c r="AC912" i="1"/>
  <c r="X912" i="1"/>
  <c r="U912" i="1"/>
  <c r="T912" i="1"/>
  <c r="S912" i="1"/>
  <c r="R912" i="1"/>
  <c r="Q912" i="1"/>
  <c r="P912" i="1"/>
  <c r="O912" i="1"/>
  <c r="G912" i="1"/>
  <c r="D912" i="1"/>
  <c r="C912" i="1"/>
  <c r="AJ911" i="1"/>
  <c r="AH911" i="1"/>
  <c r="AF911" i="1"/>
  <c r="AD911" i="1"/>
  <c r="AC911" i="1"/>
  <c r="X911" i="1"/>
  <c r="U911" i="1"/>
  <c r="T911" i="1"/>
  <c r="S911" i="1"/>
  <c r="R911" i="1"/>
  <c r="Q911" i="1"/>
  <c r="P911" i="1"/>
  <c r="O911" i="1"/>
  <c r="G911" i="1"/>
  <c r="D911" i="1"/>
  <c r="C911" i="1"/>
  <c r="AJ910" i="1"/>
  <c r="AH910" i="1"/>
  <c r="AF910" i="1"/>
  <c r="AD910" i="1"/>
  <c r="AC910" i="1"/>
  <c r="X910" i="1"/>
  <c r="U910" i="1"/>
  <c r="T910" i="1"/>
  <c r="S910" i="1"/>
  <c r="R910" i="1"/>
  <c r="Q910" i="1"/>
  <c r="P910" i="1"/>
  <c r="O910" i="1"/>
  <c r="G910" i="1"/>
  <c r="D910" i="1"/>
  <c r="C910" i="1"/>
  <c r="AJ909" i="1"/>
  <c r="AH909" i="1"/>
  <c r="AF909" i="1"/>
  <c r="AD909" i="1"/>
  <c r="AC909" i="1"/>
  <c r="X909" i="1"/>
  <c r="U909" i="1"/>
  <c r="T909" i="1"/>
  <c r="S909" i="1"/>
  <c r="R909" i="1"/>
  <c r="Q909" i="1"/>
  <c r="P909" i="1"/>
  <c r="O909" i="1"/>
  <c r="G909" i="1"/>
  <c r="D909" i="1"/>
  <c r="C909" i="1"/>
  <c r="AJ908" i="1"/>
  <c r="AH908" i="1"/>
  <c r="AF908" i="1"/>
  <c r="AD908" i="1"/>
  <c r="AC908" i="1"/>
  <c r="X908" i="1"/>
  <c r="U908" i="1"/>
  <c r="T908" i="1"/>
  <c r="S908" i="1"/>
  <c r="R908" i="1"/>
  <c r="Q908" i="1"/>
  <c r="P908" i="1"/>
  <c r="O908" i="1"/>
  <c r="G908" i="1"/>
  <c r="D908" i="1"/>
  <c r="C908" i="1"/>
  <c r="AJ907" i="1"/>
  <c r="AH907" i="1"/>
  <c r="AF907" i="1"/>
  <c r="AD907" i="1"/>
  <c r="AC907" i="1"/>
  <c r="X907" i="1"/>
  <c r="U907" i="1"/>
  <c r="T907" i="1"/>
  <c r="S907" i="1"/>
  <c r="R907" i="1"/>
  <c r="Q907" i="1"/>
  <c r="P907" i="1"/>
  <c r="O907" i="1"/>
  <c r="G907" i="1"/>
  <c r="D907" i="1"/>
  <c r="C907" i="1"/>
  <c r="AJ906" i="1"/>
  <c r="AH906" i="1"/>
  <c r="AF906" i="1"/>
  <c r="AD906" i="1"/>
  <c r="AC906" i="1"/>
  <c r="X906" i="1"/>
  <c r="U906" i="1"/>
  <c r="T906" i="1"/>
  <c r="S906" i="1"/>
  <c r="R906" i="1"/>
  <c r="Q906" i="1"/>
  <c r="P906" i="1"/>
  <c r="O906" i="1"/>
  <c r="G906" i="1"/>
  <c r="D906" i="1"/>
  <c r="C906" i="1"/>
  <c r="AJ905" i="1"/>
  <c r="AH905" i="1"/>
  <c r="AF905" i="1"/>
  <c r="AD905" i="1"/>
  <c r="AC905" i="1"/>
  <c r="X905" i="1"/>
  <c r="U905" i="1"/>
  <c r="T905" i="1"/>
  <c r="S905" i="1"/>
  <c r="R905" i="1"/>
  <c r="Q905" i="1"/>
  <c r="P905" i="1"/>
  <c r="O905" i="1"/>
  <c r="G905" i="1"/>
  <c r="D905" i="1"/>
  <c r="C905" i="1"/>
  <c r="AJ904" i="1"/>
  <c r="AH904" i="1"/>
  <c r="AF904" i="1"/>
  <c r="AD904" i="1"/>
  <c r="AC904" i="1"/>
  <c r="X904" i="1"/>
  <c r="U904" i="1"/>
  <c r="T904" i="1"/>
  <c r="S904" i="1"/>
  <c r="R904" i="1"/>
  <c r="Q904" i="1"/>
  <c r="P904" i="1"/>
  <c r="O904" i="1"/>
  <c r="G904" i="1"/>
  <c r="D904" i="1"/>
  <c r="C904" i="1"/>
  <c r="AJ903" i="1"/>
  <c r="AH903" i="1"/>
  <c r="AF903" i="1"/>
  <c r="AD903" i="1"/>
  <c r="AC903" i="1"/>
  <c r="X903" i="1"/>
  <c r="U903" i="1"/>
  <c r="T903" i="1"/>
  <c r="S903" i="1"/>
  <c r="R903" i="1"/>
  <c r="Q903" i="1"/>
  <c r="P903" i="1"/>
  <c r="O903" i="1"/>
  <c r="G903" i="1"/>
  <c r="D903" i="1"/>
  <c r="C903" i="1"/>
  <c r="AJ902" i="1"/>
  <c r="AH902" i="1"/>
  <c r="AF902" i="1"/>
  <c r="AD902" i="1"/>
  <c r="AC902" i="1"/>
  <c r="X902" i="1"/>
  <c r="U902" i="1"/>
  <c r="T902" i="1"/>
  <c r="S902" i="1"/>
  <c r="R902" i="1"/>
  <c r="Q902" i="1"/>
  <c r="P902" i="1"/>
  <c r="O902" i="1"/>
  <c r="G902" i="1"/>
  <c r="D902" i="1"/>
  <c r="C902" i="1"/>
  <c r="AJ901" i="1"/>
  <c r="AH901" i="1"/>
  <c r="AF901" i="1"/>
  <c r="AD901" i="1"/>
  <c r="AC901" i="1"/>
  <c r="X901" i="1"/>
  <c r="U901" i="1"/>
  <c r="T901" i="1"/>
  <c r="S901" i="1"/>
  <c r="R901" i="1"/>
  <c r="Q901" i="1"/>
  <c r="P901" i="1"/>
  <c r="O901" i="1"/>
  <c r="G901" i="1"/>
  <c r="D901" i="1"/>
  <c r="C901" i="1"/>
  <c r="AJ900" i="1"/>
  <c r="AH900" i="1"/>
  <c r="AF900" i="1"/>
  <c r="AD900" i="1"/>
  <c r="AC900" i="1"/>
  <c r="X900" i="1"/>
  <c r="U900" i="1"/>
  <c r="T900" i="1"/>
  <c r="S900" i="1"/>
  <c r="R900" i="1"/>
  <c r="Q900" i="1"/>
  <c r="P900" i="1"/>
  <c r="O900" i="1"/>
  <c r="G900" i="1"/>
  <c r="D900" i="1"/>
  <c r="C900" i="1"/>
  <c r="AJ899" i="1"/>
  <c r="AH899" i="1"/>
  <c r="AF899" i="1"/>
  <c r="AD899" i="1"/>
  <c r="AC899" i="1"/>
  <c r="X899" i="1"/>
  <c r="U899" i="1"/>
  <c r="T899" i="1"/>
  <c r="S899" i="1"/>
  <c r="R899" i="1"/>
  <c r="Q899" i="1"/>
  <c r="P899" i="1"/>
  <c r="O899" i="1"/>
  <c r="G899" i="1"/>
  <c r="D899" i="1"/>
  <c r="C899" i="1"/>
  <c r="AJ898" i="1"/>
  <c r="AH898" i="1"/>
  <c r="AF898" i="1"/>
  <c r="AD898" i="1"/>
  <c r="AC898" i="1"/>
  <c r="X898" i="1"/>
  <c r="U898" i="1"/>
  <c r="T898" i="1"/>
  <c r="S898" i="1"/>
  <c r="R898" i="1"/>
  <c r="Q898" i="1"/>
  <c r="P898" i="1"/>
  <c r="O898" i="1"/>
  <c r="G898" i="1"/>
  <c r="D898" i="1"/>
  <c r="C898" i="1"/>
  <c r="AJ897" i="1"/>
  <c r="AH897" i="1"/>
  <c r="AF897" i="1"/>
  <c r="AD897" i="1"/>
  <c r="AC897" i="1"/>
  <c r="X897" i="1"/>
  <c r="U897" i="1"/>
  <c r="T897" i="1"/>
  <c r="S897" i="1"/>
  <c r="R897" i="1"/>
  <c r="Q897" i="1"/>
  <c r="P897" i="1"/>
  <c r="O897" i="1"/>
  <c r="G897" i="1"/>
  <c r="D897" i="1"/>
  <c r="C897" i="1"/>
  <c r="AJ896" i="1"/>
  <c r="AH896" i="1"/>
  <c r="AF896" i="1"/>
  <c r="AD896" i="1"/>
  <c r="AC896" i="1"/>
  <c r="X896" i="1"/>
  <c r="U896" i="1"/>
  <c r="T896" i="1"/>
  <c r="S896" i="1"/>
  <c r="R896" i="1"/>
  <c r="Q896" i="1"/>
  <c r="P896" i="1"/>
  <c r="O896" i="1"/>
  <c r="G896" i="1"/>
  <c r="D896" i="1"/>
  <c r="C896" i="1"/>
  <c r="AJ895" i="1"/>
  <c r="AH895" i="1"/>
  <c r="AF895" i="1"/>
  <c r="AD895" i="1"/>
  <c r="AC895" i="1"/>
  <c r="X895" i="1"/>
  <c r="U895" i="1"/>
  <c r="T895" i="1"/>
  <c r="S895" i="1"/>
  <c r="R895" i="1"/>
  <c r="Q895" i="1"/>
  <c r="P895" i="1"/>
  <c r="O895" i="1"/>
  <c r="G895" i="1"/>
  <c r="D895" i="1"/>
  <c r="C895" i="1"/>
  <c r="AJ894" i="1"/>
  <c r="AH894" i="1"/>
  <c r="AF894" i="1"/>
  <c r="AD894" i="1"/>
  <c r="AC894" i="1"/>
  <c r="X894" i="1"/>
  <c r="U894" i="1"/>
  <c r="T894" i="1"/>
  <c r="S894" i="1"/>
  <c r="R894" i="1"/>
  <c r="Q894" i="1"/>
  <c r="P894" i="1"/>
  <c r="O894" i="1"/>
  <c r="G894" i="1"/>
  <c r="D894" i="1"/>
  <c r="C894" i="1"/>
  <c r="AJ893" i="1"/>
  <c r="AH893" i="1"/>
  <c r="AF893" i="1"/>
  <c r="AD893" i="1"/>
  <c r="AC893" i="1"/>
  <c r="X893" i="1"/>
  <c r="U893" i="1"/>
  <c r="T893" i="1"/>
  <c r="S893" i="1"/>
  <c r="R893" i="1"/>
  <c r="Q893" i="1"/>
  <c r="P893" i="1"/>
  <c r="O893" i="1"/>
  <c r="G893" i="1"/>
  <c r="D893" i="1"/>
  <c r="C893" i="1"/>
  <c r="AJ892" i="1"/>
  <c r="AH892" i="1"/>
  <c r="AF892" i="1"/>
  <c r="AD892" i="1"/>
  <c r="AC892" i="1"/>
  <c r="X892" i="1"/>
  <c r="U892" i="1"/>
  <c r="T892" i="1"/>
  <c r="S892" i="1"/>
  <c r="R892" i="1"/>
  <c r="Q892" i="1"/>
  <c r="P892" i="1"/>
  <c r="O892" i="1"/>
  <c r="G892" i="1"/>
  <c r="D892" i="1"/>
  <c r="C892" i="1"/>
  <c r="AJ891" i="1"/>
  <c r="AH891" i="1"/>
  <c r="AF891" i="1"/>
  <c r="AD891" i="1"/>
  <c r="AC891" i="1"/>
  <c r="X891" i="1"/>
  <c r="U891" i="1"/>
  <c r="T891" i="1"/>
  <c r="S891" i="1"/>
  <c r="R891" i="1"/>
  <c r="Q891" i="1"/>
  <c r="P891" i="1"/>
  <c r="O891" i="1"/>
  <c r="G891" i="1"/>
  <c r="D891" i="1"/>
  <c r="C891" i="1"/>
  <c r="AJ890" i="1"/>
  <c r="AH890" i="1"/>
  <c r="AF890" i="1"/>
  <c r="AD890" i="1"/>
  <c r="AC890" i="1"/>
  <c r="X890" i="1"/>
  <c r="U890" i="1"/>
  <c r="T890" i="1"/>
  <c r="S890" i="1"/>
  <c r="R890" i="1"/>
  <c r="Q890" i="1"/>
  <c r="P890" i="1"/>
  <c r="O890" i="1"/>
  <c r="G890" i="1"/>
  <c r="D890" i="1"/>
  <c r="C890" i="1"/>
  <c r="AJ889" i="1"/>
  <c r="AH889" i="1"/>
  <c r="AF889" i="1"/>
  <c r="AD889" i="1"/>
  <c r="AC889" i="1"/>
  <c r="X889" i="1"/>
  <c r="U889" i="1"/>
  <c r="T889" i="1"/>
  <c r="S889" i="1"/>
  <c r="R889" i="1"/>
  <c r="Q889" i="1"/>
  <c r="P889" i="1"/>
  <c r="O889" i="1"/>
  <c r="G889" i="1"/>
  <c r="D889" i="1"/>
  <c r="C889" i="1"/>
  <c r="AJ888" i="1"/>
  <c r="AH888" i="1"/>
  <c r="AF888" i="1"/>
  <c r="AD888" i="1"/>
  <c r="AC888" i="1"/>
  <c r="X888" i="1"/>
  <c r="U888" i="1"/>
  <c r="T888" i="1"/>
  <c r="S888" i="1"/>
  <c r="R888" i="1"/>
  <c r="Q888" i="1"/>
  <c r="P888" i="1"/>
  <c r="O888" i="1"/>
  <c r="G888" i="1"/>
  <c r="D888" i="1"/>
  <c r="C888" i="1"/>
  <c r="AJ887" i="1"/>
  <c r="AH887" i="1"/>
  <c r="AF887" i="1"/>
  <c r="AD887" i="1"/>
  <c r="AC887" i="1"/>
  <c r="X887" i="1"/>
  <c r="U887" i="1"/>
  <c r="T887" i="1"/>
  <c r="S887" i="1"/>
  <c r="R887" i="1"/>
  <c r="Q887" i="1"/>
  <c r="P887" i="1"/>
  <c r="O887" i="1"/>
  <c r="G887" i="1"/>
  <c r="D887" i="1"/>
  <c r="C887" i="1"/>
  <c r="AJ886" i="1"/>
  <c r="AH886" i="1"/>
  <c r="AF886" i="1"/>
  <c r="AD886" i="1"/>
  <c r="AC886" i="1"/>
  <c r="X886" i="1"/>
  <c r="U886" i="1"/>
  <c r="T886" i="1"/>
  <c r="S886" i="1"/>
  <c r="R886" i="1"/>
  <c r="Q886" i="1"/>
  <c r="P886" i="1"/>
  <c r="O886" i="1"/>
  <c r="G886" i="1"/>
  <c r="D886" i="1"/>
  <c r="C886" i="1"/>
  <c r="AJ885" i="1"/>
  <c r="AH885" i="1"/>
  <c r="AF885" i="1"/>
  <c r="AD885" i="1"/>
  <c r="AC885" i="1"/>
  <c r="X885" i="1"/>
  <c r="U885" i="1"/>
  <c r="T885" i="1"/>
  <c r="S885" i="1"/>
  <c r="R885" i="1"/>
  <c r="Q885" i="1"/>
  <c r="P885" i="1"/>
  <c r="O885" i="1"/>
  <c r="G885" i="1"/>
  <c r="D885" i="1"/>
  <c r="C885" i="1"/>
  <c r="AJ884" i="1"/>
  <c r="AH884" i="1"/>
  <c r="AF884" i="1"/>
  <c r="AD884" i="1"/>
  <c r="AC884" i="1"/>
  <c r="X884" i="1"/>
  <c r="U884" i="1"/>
  <c r="T884" i="1"/>
  <c r="S884" i="1"/>
  <c r="R884" i="1"/>
  <c r="Q884" i="1"/>
  <c r="P884" i="1"/>
  <c r="O884" i="1"/>
  <c r="G884" i="1"/>
  <c r="D884" i="1"/>
  <c r="C884" i="1"/>
  <c r="AJ883" i="1"/>
  <c r="AH883" i="1"/>
  <c r="AF883" i="1"/>
  <c r="AD883" i="1"/>
  <c r="AC883" i="1"/>
  <c r="X883" i="1"/>
  <c r="U883" i="1"/>
  <c r="T883" i="1"/>
  <c r="S883" i="1"/>
  <c r="R883" i="1"/>
  <c r="Q883" i="1"/>
  <c r="P883" i="1"/>
  <c r="O883" i="1"/>
  <c r="G883" i="1"/>
  <c r="D883" i="1"/>
  <c r="C883" i="1"/>
  <c r="AJ882" i="1"/>
  <c r="AH882" i="1"/>
  <c r="AF882" i="1"/>
  <c r="AD882" i="1"/>
  <c r="AC882" i="1"/>
  <c r="X882" i="1"/>
  <c r="U882" i="1"/>
  <c r="T882" i="1"/>
  <c r="S882" i="1"/>
  <c r="R882" i="1"/>
  <c r="Q882" i="1"/>
  <c r="P882" i="1"/>
  <c r="O882" i="1"/>
  <c r="G882" i="1"/>
  <c r="D882" i="1"/>
  <c r="C882" i="1"/>
  <c r="AJ881" i="1"/>
  <c r="AH881" i="1"/>
  <c r="AF881" i="1"/>
  <c r="AD881" i="1"/>
  <c r="AC881" i="1"/>
  <c r="X881" i="1"/>
  <c r="U881" i="1"/>
  <c r="T881" i="1"/>
  <c r="S881" i="1"/>
  <c r="R881" i="1"/>
  <c r="Q881" i="1"/>
  <c r="P881" i="1"/>
  <c r="O881" i="1"/>
  <c r="G881" i="1"/>
  <c r="D881" i="1"/>
  <c r="C881" i="1"/>
  <c r="AJ880" i="1"/>
  <c r="AH880" i="1"/>
  <c r="AF880" i="1"/>
  <c r="AD880" i="1"/>
  <c r="AC880" i="1"/>
  <c r="X880" i="1"/>
  <c r="U880" i="1"/>
  <c r="T880" i="1"/>
  <c r="S880" i="1"/>
  <c r="R880" i="1"/>
  <c r="Q880" i="1"/>
  <c r="P880" i="1"/>
  <c r="O880" i="1"/>
  <c r="G880" i="1"/>
  <c r="D880" i="1"/>
  <c r="C880" i="1"/>
  <c r="AJ879" i="1"/>
  <c r="AH879" i="1"/>
  <c r="AF879" i="1"/>
  <c r="AD879" i="1"/>
  <c r="AC879" i="1"/>
  <c r="X879" i="1"/>
  <c r="U879" i="1"/>
  <c r="T879" i="1"/>
  <c r="S879" i="1"/>
  <c r="R879" i="1"/>
  <c r="Q879" i="1"/>
  <c r="P879" i="1"/>
  <c r="O879" i="1"/>
  <c r="G879" i="1"/>
  <c r="D879" i="1"/>
  <c r="C879" i="1"/>
  <c r="AJ878" i="1"/>
  <c r="AH878" i="1"/>
  <c r="AF878" i="1"/>
  <c r="AD878" i="1"/>
  <c r="AC878" i="1"/>
  <c r="X878" i="1"/>
  <c r="U878" i="1"/>
  <c r="T878" i="1"/>
  <c r="S878" i="1"/>
  <c r="R878" i="1"/>
  <c r="Q878" i="1"/>
  <c r="P878" i="1"/>
  <c r="O878" i="1"/>
  <c r="G878" i="1"/>
  <c r="D878" i="1"/>
  <c r="C878" i="1"/>
  <c r="AJ877" i="1"/>
  <c r="AH877" i="1"/>
  <c r="AF877" i="1"/>
  <c r="AD877" i="1"/>
  <c r="AC877" i="1"/>
  <c r="X877" i="1"/>
  <c r="U877" i="1"/>
  <c r="T877" i="1"/>
  <c r="S877" i="1"/>
  <c r="R877" i="1"/>
  <c r="Q877" i="1"/>
  <c r="P877" i="1"/>
  <c r="O877" i="1"/>
  <c r="G877" i="1"/>
  <c r="D877" i="1"/>
  <c r="C877" i="1"/>
  <c r="AJ876" i="1"/>
  <c r="AH876" i="1"/>
  <c r="AF876" i="1"/>
  <c r="AD876" i="1"/>
  <c r="AC876" i="1"/>
  <c r="X876" i="1"/>
  <c r="U876" i="1"/>
  <c r="T876" i="1"/>
  <c r="S876" i="1"/>
  <c r="R876" i="1"/>
  <c r="Q876" i="1"/>
  <c r="P876" i="1"/>
  <c r="O876" i="1"/>
  <c r="G876" i="1"/>
  <c r="D876" i="1"/>
  <c r="C876" i="1"/>
  <c r="AJ875" i="1"/>
  <c r="AH875" i="1"/>
  <c r="AF875" i="1"/>
  <c r="AD875" i="1"/>
  <c r="AC875" i="1"/>
  <c r="X875" i="1"/>
  <c r="U875" i="1"/>
  <c r="T875" i="1"/>
  <c r="S875" i="1"/>
  <c r="R875" i="1"/>
  <c r="Q875" i="1"/>
  <c r="P875" i="1"/>
  <c r="O875" i="1"/>
  <c r="G875" i="1"/>
  <c r="D875" i="1"/>
  <c r="C875" i="1"/>
  <c r="AJ874" i="1"/>
  <c r="AH874" i="1"/>
  <c r="AF874" i="1"/>
  <c r="AD874" i="1"/>
  <c r="AC874" i="1"/>
  <c r="X874" i="1"/>
  <c r="U874" i="1"/>
  <c r="T874" i="1"/>
  <c r="S874" i="1"/>
  <c r="R874" i="1"/>
  <c r="Q874" i="1"/>
  <c r="P874" i="1"/>
  <c r="O874" i="1"/>
  <c r="G874" i="1"/>
  <c r="D874" i="1"/>
  <c r="C874" i="1"/>
  <c r="AJ873" i="1"/>
  <c r="AH873" i="1"/>
  <c r="AF873" i="1"/>
  <c r="AD873" i="1"/>
  <c r="AC873" i="1"/>
  <c r="X873" i="1"/>
  <c r="U873" i="1"/>
  <c r="T873" i="1"/>
  <c r="S873" i="1"/>
  <c r="R873" i="1"/>
  <c r="Q873" i="1"/>
  <c r="P873" i="1"/>
  <c r="O873" i="1"/>
  <c r="G873" i="1"/>
  <c r="D873" i="1"/>
  <c r="C873" i="1"/>
  <c r="AJ872" i="1"/>
  <c r="AH872" i="1"/>
  <c r="AF872" i="1"/>
  <c r="AD872" i="1"/>
  <c r="AC872" i="1"/>
  <c r="X872" i="1"/>
  <c r="U872" i="1"/>
  <c r="T872" i="1"/>
  <c r="S872" i="1"/>
  <c r="R872" i="1"/>
  <c r="Q872" i="1"/>
  <c r="P872" i="1"/>
  <c r="O872" i="1"/>
  <c r="G872" i="1"/>
  <c r="D872" i="1"/>
  <c r="C872" i="1"/>
  <c r="AJ871" i="1"/>
  <c r="AH871" i="1"/>
  <c r="AF871" i="1"/>
  <c r="AD871" i="1"/>
  <c r="AC871" i="1"/>
  <c r="X871" i="1"/>
  <c r="U871" i="1"/>
  <c r="T871" i="1"/>
  <c r="S871" i="1"/>
  <c r="R871" i="1"/>
  <c r="Q871" i="1"/>
  <c r="P871" i="1"/>
  <c r="O871" i="1"/>
  <c r="G871" i="1"/>
  <c r="D871" i="1"/>
  <c r="C871" i="1"/>
  <c r="AJ870" i="1"/>
  <c r="AH870" i="1"/>
  <c r="AF870" i="1"/>
  <c r="AD870" i="1"/>
  <c r="AC870" i="1"/>
  <c r="X870" i="1"/>
  <c r="U870" i="1"/>
  <c r="T870" i="1"/>
  <c r="S870" i="1"/>
  <c r="R870" i="1"/>
  <c r="Q870" i="1"/>
  <c r="P870" i="1"/>
  <c r="O870" i="1"/>
  <c r="G870" i="1"/>
  <c r="D870" i="1"/>
  <c r="C870" i="1"/>
  <c r="AJ869" i="1"/>
  <c r="AH869" i="1"/>
  <c r="AF869" i="1"/>
  <c r="AD869" i="1"/>
  <c r="AC869" i="1"/>
  <c r="X869" i="1"/>
  <c r="U869" i="1"/>
  <c r="T869" i="1"/>
  <c r="S869" i="1"/>
  <c r="R869" i="1"/>
  <c r="Q869" i="1"/>
  <c r="P869" i="1"/>
  <c r="O869" i="1"/>
  <c r="G869" i="1"/>
  <c r="D869" i="1"/>
  <c r="C869" i="1"/>
  <c r="AJ868" i="1"/>
  <c r="AH868" i="1"/>
  <c r="AF868" i="1"/>
  <c r="AD868" i="1"/>
  <c r="AC868" i="1"/>
  <c r="X868" i="1"/>
  <c r="U868" i="1"/>
  <c r="T868" i="1"/>
  <c r="S868" i="1"/>
  <c r="R868" i="1"/>
  <c r="Q868" i="1"/>
  <c r="P868" i="1"/>
  <c r="O868" i="1"/>
  <c r="G868" i="1"/>
  <c r="D868" i="1"/>
  <c r="C868" i="1"/>
  <c r="AJ867" i="1"/>
  <c r="AH867" i="1"/>
  <c r="AF867" i="1"/>
  <c r="AD867" i="1"/>
  <c r="AC867" i="1"/>
  <c r="X867" i="1"/>
  <c r="U867" i="1"/>
  <c r="T867" i="1"/>
  <c r="S867" i="1"/>
  <c r="R867" i="1"/>
  <c r="Q867" i="1"/>
  <c r="P867" i="1"/>
  <c r="O867" i="1"/>
  <c r="G867" i="1"/>
  <c r="D867" i="1"/>
  <c r="C867" i="1"/>
  <c r="AJ866" i="1"/>
  <c r="AH866" i="1"/>
  <c r="AF866" i="1"/>
  <c r="AD866" i="1"/>
  <c r="AC866" i="1"/>
  <c r="X866" i="1"/>
  <c r="U866" i="1"/>
  <c r="T866" i="1"/>
  <c r="S866" i="1"/>
  <c r="R866" i="1"/>
  <c r="Q866" i="1"/>
  <c r="P866" i="1"/>
  <c r="O866" i="1"/>
  <c r="G866" i="1"/>
  <c r="D866" i="1"/>
  <c r="C866" i="1"/>
  <c r="AJ865" i="1"/>
  <c r="AH865" i="1"/>
  <c r="AF865" i="1"/>
  <c r="AD865" i="1"/>
  <c r="AC865" i="1"/>
  <c r="X865" i="1"/>
  <c r="U865" i="1"/>
  <c r="T865" i="1"/>
  <c r="S865" i="1"/>
  <c r="R865" i="1"/>
  <c r="Q865" i="1"/>
  <c r="P865" i="1"/>
  <c r="O865" i="1"/>
  <c r="G865" i="1"/>
  <c r="D865" i="1"/>
  <c r="C865" i="1"/>
  <c r="AJ864" i="1"/>
  <c r="AH864" i="1"/>
  <c r="AF864" i="1"/>
  <c r="AD864" i="1"/>
  <c r="AC864" i="1"/>
  <c r="X864" i="1"/>
  <c r="U864" i="1"/>
  <c r="T864" i="1"/>
  <c r="S864" i="1"/>
  <c r="R864" i="1"/>
  <c r="Q864" i="1"/>
  <c r="P864" i="1"/>
  <c r="O864" i="1"/>
  <c r="G864" i="1"/>
  <c r="D864" i="1"/>
  <c r="C864" i="1"/>
  <c r="AJ863" i="1"/>
  <c r="AH863" i="1"/>
  <c r="AF863" i="1"/>
  <c r="AD863" i="1"/>
  <c r="AC863" i="1"/>
  <c r="X863" i="1"/>
  <c r="U863" i="1"/>
  <c r="T863" i="1"/>
  <c r="S863" i="1"/>
  <c r="R863" i="1"/>
  <c r="Q863" i="1"/>
  <c r="P863" i="1"/>
  <c r="O863" i="1"/>
  <c r="G863" i="1"/>
  <c r="D863" i="1"/>
  <c r="C863" i="1"/>
  <c r="AJ862" i="1"/>
  <c r="AH862" i="1"/>
  <c r="AF862" i="1"/>
  <c r="AD862" i="1"/>
  <c r="AC862" i="1"/>
  <c r="X862" i="1"/>
  <c r="U862" i="1"/>
  <c r="T862" i="1"/>
  <c r="S862" i="1"/>
  <c r="R862" i="1"/>
  <c r="Q862" i="1"/>
  <c r="P862" i="1"/>
  <c r="O862" i="1"/>
  <c r="G862" i="1"/>
  <c r="D862" i="1"/>
  <c r="C862" i="1"/>
  <c r="AJ861" i="1"/>
  <c r="AH861" i="1"/>
  <c r="AF861" i="1"/>
  <c r="AD861" i="1"/>
  <c r="AC861" i="1"/>
  <c r="X861" i="1"/>
  <c r="U861" i="1"/>
  <c r="T861" i="1"/>
  <c r="S861" i="1"/>
  <c r="R861" i="1"/>
  <c r="Q861" i="1"/>
  <c r="P861" i="1"/>
  <c r="O861" i="1"/>
  <c r="G861" i="1"/>
  <c r="D861" i="1"/>
  <c r="C861" i="1"/>
  <c r="AJ860" i="1"/>
  <c r="AH860" i="1"/>
  <c r="AF860" i="1"/>
  <c r="AD860" i="1"/>
  <c r="AC860" i="1"/>
  <c r="X860" i="1"/>
  <c r="U860" i="1"/>
  <c r="T860" i="1"/>
  <c r="S860" i="1"/>
  <c r="R860" i="1"/>
  <c r="Q860" i="1"/>
  <c r="P860" i="1"/>
  <c r="O860" i="1"/>
  <c r="G860" i="1"/>
  <c r="D860" i="1"/>
  <c r="C860" i="1"/>
  <c r="AJ859" i="1"/>
  <c r="AH859" i="1"/>
  <c r="AF859" i="1"/>
  <c r="AD859" i="1"/>
  <c r="AC859" i="1"/>
  <c r="X859" i="1"/>
  <c r="U859" i="1"/>
  <c r="T859" i="1"/>
  <c r="S859" i="1"/>
  <c r="R859" i="1"/>
  <c r="Q859" i="1"/>
  <c r="P859" i="1"/>
  <c r="O859" i="1"/>
  <c r="G859" i="1"/>
  <c r="D859" i="1"/>
  <c r="C859" i="1"/>
  <c r="AJ858" i="1"/>
  <c r="AH858" i="1"/>
  <c r="AF858" i="1"/>
  <c r="AD858" i="1"/>
  <c r="AC858" i="1"/>
  <c r="X858" i="1"/>
  <c r="U858" i="1"/>
  <c r="T858" i="1"/>
  <c r="S858" i="1"/>
  <c r="R858" i="1"/>
  <c r="Q858" i="1"/>
  <c r="P858" i="1"/>
  <c r="O858" i="1"/>
  <c r="G858" i="1"/>
  <c r="D858" i="1"/>
  <c r="C858" i="1"/>
  <c r="AJ857" i="1"/>
  <c r="AH857" i="1"/>
  <c r="AF857" i="1"/>
  <c r="AD857" i="1"/>
  <c r="AC857" i="1"/>
  <c r="X857" i="1"/>
  <c r="U857" i="1"/>
  <c r="T857" i="1"/>
  <c r="S857" i="1"/>
  <c r="R857" i="1"/>
  <c r="Q857" i="1"/>
  <c r="P857" i="1"/>
  <c r="O857" i="1"/>
  <c r="G857" i="1"/>
  <c r="D857" i="1"/>
  <c r="C857" i="1"/>
  <c r="AJ856" i="1"/>
  <c r="AH856" i="1"/>
  <c r="AF856" i="1"/>
  <c r="AD856" i="1"/>
  <c r="AC856" i="1"/>
  <c r="X856" i="1"/>
  <c r="U856" i="1"/>
  <c r="T856" i="1"/>
  <c r="S856" i="1"/>
  <c r="R856" i="1"/>
  <c r="Q856" i="1"/>
  <c r="P856" i="1"/>
  <c r="O856" i="1"/>
  <c r="G856" i="1"/>
  <c r="D856" i="1"/>
  <c r="C856" i="1"/>
  <c r="AJ855" i="1"/>
  <c r="AH855" i="1"/>
  <c r="AF855" i="1"/>
  <c r="AD855" i="1"/>
  <c r="AC855" i="1"/>
  <c r="X855" i="1"/>
  <c r="U855" i="1"/>
  <c r="T855" i="1"/>
  <c r="S855" i="1"/>
  <c r="R855" i="1"/>
  <c r="Q855" i="1"/>
  <c r="P855" i="1"/>
  <c r="O855" i="1"/>
  <c r="G855" i="1"/>
  <c r="D855" i="1"/>
  <c r="C855" i="1"/>
  <c r="AJ854" i="1"/>
  <c r="AH854" i="1"/>
  <c r="AF854" i="1"/>
  <c r="AD854" i="1"/>
  <c r="AC854" i="1"/>
  <c r="X854" i="1"/>
  <c r="U854" i="1"/>
  <c r="T854" i="1"/>
  <c r="S854" i="1"/>
  <c r="R854" i="1"/>
  <c r="Q854" i="1"/>
  <c r="P854" i="1"/>
  <c r="O854" i="1"/>
  <c r="G854" i="1"/>
  <c r="D854" i="1"/>
  <c r="C854" i="1"/>
  <c r="AJ853" i="1"/>
  <c r="AH853" i="1"/>
  <c r="AF853" i="1"/>
  <c r="AD853" i="1"/>
  <c r="AC853" i="1"/>
  <c r="X853" i="1"/>
  <c r="U853" i="1"/>
  <c r="T853" i="1"/>
  <c r="S853" i="1"/>
  <c r="R853" i="1"/>
  <c r="Q853" i="1"/>
  <c r="P853" i="1"/>
  <c r="O853" i="1"/>
  <c r="G853" i="1"/>
  <c r="D853" i="1"/>
  <c r="C853" i="1"/>
  <c r="AJ852" i="1"/>
  <c r="AH852" i="1"/>
  <c r="AF852" i="1"/>
  <c r="AD852" i="1"/>
  <c r="AC852" i="1"/>
  <c r="X852" i="1"/>
  <c r="U852" i="1"/>
  <c r="T852" i="1"/>
  <c r="S852" i="1"/>
  <c r="R852" i="1"/>
  <c r="Q852" i="1"/>
  <c r="P852" i="1"/>
  <c r="O852" i="1"/>
  <c r="G852" i="1"/>
  <c r="D852" i="1"/>
  <c r="C852" i="1"/>
  <c r="AJ851" i="1"/>
  <c r="AH851" i="1"/>
  <c r="AF851" i="1"/>
  <c r="AD851" i="1"/>
  <c r="AC851" i="1"/>
  <c r="X851" i="1"/>
  <c r="U851" i="1"/>
  <c r="T851" i="1"/>
  <c r="S851" i="1"/>
  <c r="R851" i="1"/>
  <c r="Q851" i="1"/>
  <c r="P851" i="1"/>
  <c r="O851" i="1"/>
  <c r="G851" i="1"/>
  <c r="D851" i="1"/>
  <c r="C851" i="1"/>
  <c r="AJ850" i="1"/>
  <c r="AH850" i="1"/>
  <c r="AF850" i="1"/>
  <c r="AD850" i="1"/>
  <c r="AC850" i="1"/>
  <c r="X850" i="1"/>
  <c r="U850" i="1"/>
  <c r="T850" i="1"/>
  <c r="S850" i="1"/>
  <c r="R850" i="1"/>
  <c r="Q850" i="1"/>
  <c r="P850" i="1"/>
  <c r="O850" i="1"/>
  <c r="G850" i="1"/>
  <c r="D850" i="1"/>
  <c r="C850" i="1"/>
  <c r="AJ849" i="1"/>
  <c r="AH849" i="1"/>
  <c r="AF849" i="1"/>
  <c r="AD849" i="1"/>
  <c r="AC849" i="1"/>
  <c r="X849" i="1"/>
  <c r="U849" i="1"/>
  <c r="T849" i="1"/>
  <c r="S849" i="1"/>
  <c r="R849" i="1"/>
  <c r="Q849" i="1"/>
  <c r="P849" i="1"/>
  <c r="O849" i="1"/>
  <c r="G849" i="1"/>
  <c r="D849" i="1"/>
  <c r="C849" i="1"/>
  <c r="AJ848" i="1"/>
  <c r="AH848" i="1"/>
  <c r="AF848" i="1"/>
  <c r="AD848" i="1"/>
  <c r="AC848" i="1"/>
  <c r="X848" i="1"/>
  <c r="U848" i="1"/>
  <c r="T848" i="1"/>
  <c r="S848" i="1"/>
  <c r="R848" i="1"/>
  <c r="Q848" i="1"/>
  <c r="P848" i="1"/>
  <c r="O848" i="1"/>
  <c r="G848" i="1"/>
  <c r="D848" i="1"/>
  <c r="C848" i="1"/>
  <c r="AJ847" i="1"/>
  <c r="AH847" i="1"/>
  <c r="AF847" i="1"/>
  <c r="AD847" i="1"/>
  <c r="AC847" i="1"/>
  <c r="X847" i="1"/>
  <c r="U847" i="1"/>
  <c r="T847" i="1"/>
  <c r="S847" i="1"/>
  <c r="R847" i="1"/>
  <c r="Q847" i="1"/>
  <c r="P847" i="1"/>
  <c r="O847" i="1"/>
  <c r="G847" i="1"/>
  <c r="D847" i="1"/>
  <c r="C847" i="1"/>
  <c r="AJ846" i="1"/>
  <c r="AH846" i="1"/>
  <c r="AF846" i="1"/>
  <c r="AD846" i="1"/>
  <c r="AC846" i="1"/>
  <c r="X846" i="1"/>
  <c r="U846" i="1"/>
  <c r="T846" i="1"/>
  <c r="S846" i="1"/>
  <c r="R846" i="1"/>
  <c r="Q846" i="1"/>
  <c r="P846" i="1"/>
  <c r="O846" i="1"/>
  <c r="G846" i="1"/>
  <c r="D846" i="1"/>
  <c r="C846" i="1"/>
  <c r="AJ845" i="1"/>
  <c r="AH845" i="1"/>
  <c r="AF845" i="1"/>
  <c r="AD845" i="1"/>
  <c r="AC845" i="1"/>
  <c r="X845" i="1"/>
  <c r="U845" i="1"/>
  <c r="T845" i="1"/>
  <c r="S845" i="1"/>
  <c r="R845" i="1"/>
  <c r="Q845" i="1"/>
  <c r="P845" i="1"/>
  <c r="O845" i="1"/>
  <c r="G845" i="1"/>
  <c r="D845" i="1"/>
  <c r="C845" i="1"/>
  <c r="AJ844" i="1"/>
  <c r="AH844" i="1"/>
  <c r="AF844" i="1"/>
  <c r="AD844" i="1"/>
  <c r="AC844" i="1"/>
  <c r="X844" i="1"/>
  <c r="U844" i="1"/>
  <c r="T844" i="1"/>
  <c r="S844" i="1"/>
  <c r="R844" i="1"/>
  <c r="Q844" i="1"/>
  <c r="P844" i="1"/>
  <c r="O844" i="1"/>
  <c r="G844" i="1"/>
  <c r="D844" i="1"/>
  <c r="C844" i="1"/>
  <c r="AJ843" i="1"/>
  <c r="AH843" i="1"/>
  <c r="AF843" i="1"/>
  <c r="AD843" i="1"/>
  <c r="AC843" i="1"/>
  <c r="X843" i="1"/>
  <c r="U843" i="1"/>
  <c r="T843" i="1"/>
  <c r="S843" i="1"/>
  <c r="R843" i="1"/>
  <c r="Q843" i="1"/>
  <c r="P843" i="1"/>
  <c r="O843" i="1"/>
  <c r="G843" i="1"/>
  <c r="D843" i="1"/>
  <c r="C843" i="1"/>
  <c r="AJ842" i="1"/>
  <c r="AH842" i="1"/>
  <c r="AF842" i="1"/>
  <c r="AD842" i="1"/>
  <c r="AC842" i="1"/>
  <c r="X842" i="1"/>
  <c r="U842" i="1"/>
  <c r="T842" i="1"/>
  <c r="S842" i="1"/>
  <c r="R842" i="1"/>
  <c r="Q842" i="1"/>
  <c r="P842" i="1"/>
  <c r="O842" i="1"/>
  <c r="G842" i="1"/>
  <c r="D842" i="1"/>
  <c r="C842" i="1"/>
  <c r="AJ841" i="1"/>
  <c r="AH841" i="1"/>
  <c r="AF841" i="1"/>
  <c r="AD841" i="1"/>
  <c r="AC841" i="1"/>
  <c r="X841" i="1"/>
  <c r="U841" i="1"/>
  <c r="T841" i="1"/>
  <c r="S841" i="1"/>
  <c r="R841" i="1"/>
  <c r="Q841" i="1"/>
  <c r="P841" i="1"/>
  <c r="O841" i="1"/>
  <c r="G841" i="1"/>
  <c r="D841" i="1"/>
  <c r="C841" i="1"/>
  <c r="AJ840" i="1"/>
  <c r="AH840" i="1"/>
  <c r="AF840" i="1"/>
  <c r="AD840" i="1"/>
  <c r="AC840" i="1"/>
  <c r="X840" i="1"/>
  <c r="U840" i="1"/>
  <c r="T840" i="1"/>
  <c r="S840" i="1"/>
  <c r="R840" i="1"/>
  <c r="Q840" i="1"/>
  <c r="P840" i="1"/>
  <c r="O840" i="1"/>
  <c r="G840" i="1"/>
  <c r="D840" i="1"/>
  <c r="C840" i="1"/>
  <c r="AJ839" i="1"/>
  <c r="AH839" i="1"/>
  <c r="AF839" i="1"/>
  <c r="AD839" i="1"/>
  <c r="AC839" i="1"/>
  <c r="X839" i="1"/>
  <c r="U839" i="1"/>
  <c r="T839" i="1"/>
  <c r="S839" i="1"/>
  <c r="R839" i="1"/>
  <c r="Q839" i="1"/>
  <c r="P839" i="1"/>
  <c r="O839" i="1"/>
  <c r="G839" i="1"/>
  <c r="D839" i="1"/>
  <c r="C839" i="1"/>
  <c r="AJ838" i="1"/>
  <c r="AH838" i="1"/>
  <c r="AF838" i="1"/>
  <c r="AD838" i="1"/>
  <c r="AC838" i="1"/>
  <c r="X838" i="1"/>
  <c r="U838" i="1"/>
  <c r="T838" i="1"/>
  <c r="S838" i="1"/>
  <c r="R838" i="1"/>
  <c r="Q838" i="1"/>
  <c r="P838" i="1"/>
  <c r="O838" i="1"/>
  <c r="G838" i="1"/>
  <c r="D838" i="1"/>
  <c r="C838" i="1"/>
  <c r="AJ837" i="1"/>
  <c r="AH837" i="1"/>
  <c r="AF837" i="1"/>
  <c r="AD837" i="1"/>
  <c r="AC837" i="1"/>
  <c r="X837" i="1"/>
  <c r="U837" i="1"/>
  <c r="T837" i="1"/>
  <c r="S837" i="1"/>
  <c r="R837" i="1"/>
  <c r="Q837" i="1"/>
  <c r="P837" i="1"/>
  <c r="O837" i="1"/>
  <c r="G837" i="1"/>
  <c r="D837" i="1"/>
  <c r="C837" i="1"/>
  <c r="AJ836" i="1"/>
  <c r="AH836" i="1"/>
  <c r="AF836" i="1"/>
  <c r="AD836" i="1"/>
  <c r="AC836" i="1"/>
  <c r="X836" i="1"/>
  <c r="U836" i="1"/>
  <c r="T836" i="1"/>
  <c r="S836" i="1"/>
  <c r="R836" i="1"/>
  <c r="Q836" i="1"/>
  <c r="P836" i="1"/>
  <c r="O836" i="1"/>
  <c r="G836" i="1"/>
  <c r="D836" i="1"/>
  <c r="C836" i="1"/>
  <c r="AJ835" i="1"/>
  <c r="AH835" i="1"/>
  <c r="AF835" i="1"/>
  <c r="AD835" i="1"/>
  <c r="AC835" i="1"/>
  <c r="X835" i="1"/>
  <c r="U835" i="1"/>
  <c r="T835" i="1"/>
  <c r="S835" i="1"/>
  <c r="R835" i="1"/>
  <c r="Q835" i="1"/>
  <c r="P835" i="1"/>
  <c r="O835" i="1"/>
  <c r="G835" i="1"/>
  <c r="D835" i="1"/>
  <c r="C835" i="1"/>
  <c r="AJ834" i="1"/>
  <c r="AH834" i="1"/>
  <c r="AF834" i="1"/>
  <c r="AD834" i="1"/>
  <c r="AC834" i="1"/>
  <c r="X834" i="1"/>
  <c r="U834" i="1"/>
  <c r="T834" i="1"/>
  <c r="S834" i="1"/>
  <c r="R834" i="1"/>
  <c r="Q834" i="1"/>
  <c r="P834" i="1"/>
  <c r="O834" i="1"/>
  <c r="G834" i="1"/>
  <c r="D834" i="1"/>
  <c r="C834" i="1"/>
  <c r="AJ833" i="1"/>
  <c r="AH833" i="1"/>
  <c r="AF833" i="1"/>
  <c r="AD833" i="1"/>
  <c r="AC833" i="1"/>
  <c r="X833" i="1"/>
  <c r="U833" i="1"/>
  <c r="T833" i="1"/>
  <c r="S833" i="1"/>
  <c r="R833" i="1"/>
  <c r="Q833" i="1"/>
  <c r="P833" i="1"/>
  <c r="O833" i="1"/>
  <c r="G833" i="1"/>
  <c r="D833" i="1"/>
  <c r="C833" i="1"/>
  <c r="AJ832" i="1"/>
  <c r="AH832" i="1"/>
  <c r="AF832" i="1"/>
  <c r="AD832" i="1"/>
  <c r="AC832" i="1"/>
  <c r="X832" i="1"/>
  <c r="U832" i="1"/>
  <c r="T832" i="1"/>
  <c r="S832" i="1"/>
  <c r="R832" i="1"/>
  <c r="Q832" i="1"/>
  <c r="P832" i="1"/>
  <c r="O832" i="1"/>
  <c r="G832" i="1"/>
  <c r="D832" i="1"/>
  <c r="C832" i="1"/>
  <c r="AJ831" i="1"/>
  <c r="AH831" i="1"/>
  <c r="AF831" i="1"/>
  <c r="AD831" i="1"/>
  <c r="AC831" i="1"/>
  <c r="X831" i="1"/>
  <c r="U831" i="1"/>
  <c r="T831" i="1"/>
  <c r="S831" i="1"/>
  <c r="R831" i="1"/>
  <c r="Q831" i="1"/>
  <c r="P831" i="1"/>
  <c r="O831" i="1"/>
  <c r="G831" i="1"/>
  <c r="D831" i="1"/>
  <c r="C831" i="1"/>
  <c r="AJ830" i="1"/>
  <c r="AH830" i="1"/>
  <c r="AF830" i="1"/>
  <c r="AD830" i="1"/>
  <c r="AC830" i="1"/>
  <c r="X830" i="1"/>
  <c r="U830" i="1"/>
  <c r="T830" i="1"/>
  <c r="S830" i="1"/>
  <c r="R830" i="1"/>
  <c r="Q830" i="1"/>
  <c r="P830" i="1"/>
  <c r="O830" i="1"/>
  <c r="G830" i="1"/>
  <c r="D830" i="1"/>
  <c r="C830" i="1"/>
  <c r="AJ829" i="1"/>
  <c r="AH829" i="1"/>
  <c r="AF829" i="1"/>
  <c r="AD829" i="1"/>
  <c r="AC829" i="1"/>
  <c r="X829" i="1"/>
  <c r="U829" i="1"/>
  <c r="T829" i="1"/>
  <c r="S829" i="1"/>
  <c r="R829" i="1"/>
  <c r="Q829" i="1"/>
  <c r="P829" i="1"/>
  <c r="O829" i="1"/>
  <c r="G829" i="1"/>
  <c r="D829" i="1"/>
  <c r="C829" i="1"/>
  <c r="AJ828" i="1"/>
  <c r="AH828" i="1"/>
  <c r="AF828" i="1"/>
  <c r="AD828" i="1"/>
  <c r="AC828" i="1"/>
  <c r="X828" i="1"/>
  <c r="U828" i="1"/>
  <c r="T828" i="1"/>
  <c r="S828" i="1"/>
  <c r="R828" i="1"/>
  <c r="Q828" i="1"/>
  <c r="P828" i="1"/>
  <c r="O828" i="1"/>
  <c r="G828" i="1"/>
  <c r="D828" i="1"/>
  <c r="C828" i="1"/>
  <c r="AJ827" i="1"/>
  <c r="AH827" i="1"/>
  <c r="AF827" i="1"/>
  <c r="AD827" i="1"/>
  <c r="AC827" i="1"/>
  <c r="X827" i="1"/>
  <c r="U827" i="1"/>
  <c r="T827" i="1"/>
  <c r="S827" i="1"/>
  <c r="R827" i="1"/>
  <c r="Q827" i="1"/>
  <c r="P827" i="1"/>
  <c r="O827" i="1"/>
  <c r="G827" i="1"/>
  <c r="D827" i="1"/>
  <c r="C827" i="1"/>
  <c r="AJ826" i="1"/>
  <c r="AH826" i="1"/>
  <c r="AF826" i="1"/>
  <c r="AD826" i="1"/>
  <c r="AC826" i="1"/>
  <c r="X826" i="1"/>
  <c r="U826" i="1"/>
  <c r="T826" i="1"/>
  <c r="S826" i="1"/>
  <c r="R826" i="1"/>
  <c r="Q826" i="1"/>
  <c r="P826" i="1"/>
  <c r="O826" i="1"/>
  <c r="G826" i="1"/>
  <c r="D826" i="1"/>
  <c r="C826" i="1"/>
  <c r="AJ825" i="1"/>
  <c r="AH825" i="1"/>
  <c r="AF825" i="1"/>
  <c r="AD825" i="1"/>
  <c r="AC825" i="1"/>
  <c r="X825" i="1"/>
  <c r="U825" i="1"/>
  <c r="T825" i="1"/>
  <c r="S825" i="1"/>
  <c r="R825" i="1"/>
  <c r="Q825" i="1"/>
  <c r="P825" i="1"/>
  <c r="O825" i="1"/>
  <c r="G825" i="1"/>
  <c r="D825" i="1"/>
  <c r="C825" i="1"/>
  <c r="AJ824" i="1"/>
  <c r="AH824" i="1"/>
  <c r="AF824" i="1"/>
  <c r="AD824" i="1"/>
  <c r="AC824" i="1"/>
  <c r="X824" i="1"/>
  <c r="U824" i="1"/>
  <c r="T824" i="1"/>
  <c r="S824" i="1"/>
  <c r="R824" i="1"/>
  <c r="Q824" i="1"/>
  <c r="P824" i="1"/>
  <c r="O824" i="1"/>
  <c r="G824" i="1"/>
  <c r="D824" i="1"/>
  <c r="C824" i="1"/>
  <c r="AJ823" i="1"/>
  <c r="AH823" i="1"/>
  <c r="AF823" i="1"/>
  <c r="AD823" i="1"/>
  <c r="AC823" i="1"/>
  <c r="X823" i="1"/>
  <c r="U823" i="1"/>
  <c r="T823" i="1"/>
  <c r="S823" i="1"/>
  <c r="R823" i="1"/>
  <c r="Q823" i="1"/>
  <c r="P823" i="1"/>
  <c r="O823" i="1"/>
  <c r="G823" i="1"/>
  <c r="D823" i="1"/>
  <c r="C823" i="1"/>
  <c r="AJ822" i="1"/>
  <c r="AH822" i="1"/>
  <c r="AF822" i="1"/>
  <c r="AD822" i="1"/>
  <c r="AC822" i="1"/>
  <c r="X822" i="1"/>
  <c r="U822" i="1"/>
  <c r="T822" i="1"/>
  <c r="S822" i="1"/>
  <c r="R822" i="1"/>
  <c r="Q822" i="1"/>
  <c r="P822" i="1"/>
  <c r="O822" i="1"/>
  <c r="G822" i="1"/>
  <c r="D822" i="1"/>
  <c r="C822" i="1"/>
  <c r="AJ821" i="1"/>
  <c r="AH821" i="1"/>
  <c r="AF821" i="1"/>
  <c r="AD821" i="1"/>
  <c r="AC821" i="1"/>
  <c r="X821" i="1"/>
  <c r="U821" i="1"/>
  <c r="T821" i="1"/>
  <c r="S821" i="1"/>
  <c r="R821" i="1"/>
  <c r="Q821" i="1"/>
  <c r="P821" i="1"/>
  <c r="O821" i="1"/>
  <c r="G821" i="1"/>
  <c r="D821" i="1"/>
  <c r="C821" i="1"/>
  <c r="AJ820" i="1"/>
  <c r="AH820" i="1"/>
  <c r="AF820" i="1"/>
  <c r="AD820" i="1"/>
  <c r="AC820" i="1"/>
  <c r="X820" i="1"/>
  <c r="U820" i="1"/>
  <c r="T820" i="1"/>
  <c r="S820" i="1"/>
  <c r="R820" i="1"/>
  <c r="Q820" i="1"/>
  <c r="P820" i="1"/>
  <c r="O820" i="1"/>
  <c r="G820" i="1"/>
  <c r="D820" i="1"/>
  <c r="C820" i="1"/>
  <c r="AJ819" i="1"/>
  <c r="AH819" i="1"/>
  <c r="AF819" i="1"/>
  <c r="AD819" i="1"/>
  <c r="AC819" i="1"/>
  <c r="X819" i="1"/>
  <c r="U819" i="1"/>
  <c r="T819" i="1"/>
  <c r="S819" i="1"/>
  <c r="R819" i="1"/>
  <c r="Q819" i="1"/>
  <c r="P819" i="1"/>
  <c r="O819" i="1"/>
  <c r="G819" i="1"/>
  <c r="D819" i="1"/>
  <c r="C819" i="1"/>
  <c r="AJ818" i="1"/>
  <c r="AH818" i="1"/>
  <c r="AF818" i="1"/>
  <c r="AD818" i="1"/>
  <c r="AC818" i="1"/>
  <c r="X818" i="1"/>
  <c r="U818" i="1"/>
  <c r="T818" i="1"/>
  <c r="S818" i="1"/>
  <c r="R818" i="1"/>
  <c r="Q818" i="1"/>
  <c r="P818" i="1"/>
  <c r="O818" i="1"/>
  <c r="G818" i="1"/>
  <c r="D818" i="1"/>
  <c r="C818" i="1"/>
  <c r="AJ817" i="1"/>
  <c r="AH817" i="1"/>
  <c r="AF817" i="1"/>
  <c r="AD817" i="1"/>
  <c r="AC817" i="1"/>
  <c r="X817" i="1"/>
  <c r="U817" i="1"/>
  <c r="T817" i="1"/>
  <c r="S817" i="1"/>
  <c r="R817" i="1"/>
  <c r="Q817" i="1"/>
  <c r="P817" i="1"/>
  <c r="O817" i="1"/>
  <c r="G817" i="1"/>
  <c r="D817" i="1"/>
  <c r="C817" i="1"/>
  <c r="AJ816" i="1"/>
  <c r="AH816" i="1"/>
  <c r="AF816" i="1"/>
  <c r="AD816" i="1"/>
  <c r="AC816" i="1"/>
  <c r="X816" i="1"/>
  <c r="U816" i="1"/>
  <c r="T816" i="1"/>
  <c r="S816" i="1"/>
  <c r="R816" i="1"/>
  <c r="Q816" i="1"/>
  <c r="P816" i="1"/>
  <c r="O816" i="1"/>
  <c r="G816" i="1"/>
  <c r="D816" i="1"/>
  <c r="C816" i="1"/>
  <c r="AJ815" i="1"/>
  <c r="AH815" i="1"/>
  <c r="AF815" i="1"/>
  <c r="AD815" i="1"/>
  <c r="AC815" i="1"/>
  <c r="X815" i="1"/>
  <c r="U815" i="1"/>
  <c r="T815" i="1"/>
  <c r="S815" i="1"/>
  <c r="R815" i="1"/>
  <c r="Q815" i="1"/>
  <c r="P815" i="1"/>
  <c r="O815" i="1"/>
  <c r="G815" i="1"/>
  <c r="D815" i="1"/>
  <c r="C815" i="1"/>
  <c r="AJ814" i="1"/>
  <c r="AH814" i="1"/>
  <c r="AF814" i="1"/>
  <c r="AD814" i="1"/>
  <c r="AC814" i="1"/>
  <c r="X814" i="1"/>
  <c r="U814" i="1"/>
  <c r="T814" i="1"/>
  <c r="S814" i="1"/>
  <c r="R814" i="1"/>
  <c r="Q814" i="1"/>
  <c r="P814" i="1"/>
  <c r="O814" i="1"/>
  <c r="G814" i="1"/>
  <c r="D814" i="1"/>
  <c r="C814" i="1"/>
  <c r="AJ813" i="1"/>
  <c r="AH813" i="1"/>
  <c r="AF813" i="1"/>
  <c r="AD813" i="1"/>
  <c r="AC813" i="1"/>
  <c r="X813" i="1"/>
  <c r="U813" i="1"/>
  <c r="T813" i="1"/>
  <c r="S813" i="1"/>
  <c r="R813" i="1"/>
  <c r="Q813" i="1"/>
  <c r="P813" i="1"/>
  <c r="O813" i="1"/>
  <c r="G813" i="1"/>
  <c r="D813" i="1"/>
  <c r="C813" i="1"/>
  <c r="AJ812" i="1"/>
  <c r="AH812" i="1"/>
  <c r="AF812" i="1"/>
  <c r="AD812" i="1"/>
  <c r="AC812" i="1"/>
  <c r="X812" i="1"/>
  <c r="U812" i="1"/>
  <c r="T812" i="1"/>
  <c r="S812" i="1"/>
  <c r="R812" i="1"/>
  <c r="Q812" i="1"/>
  <c r="P812" i="1"/>
  <c r="O812" i="1"/>
  <c r="G812" i="1"/>
  <c r="D812" i="1"/>
  <c r="C812" i="1"/>
  <c r="AJ811" i="1"/>
  <c r="AH811" i="1"/>
  <c r="AF811" i="1"/>
  <c r="AD811" i="1"/>
  <c r="AC811" i="1"/>
  <c r="X811" i="1"/>
  <c r="U811" i="1"/>
  <c r="T811" i="1"/>
  <c r="S811" i="1"/>
  <c r="R811" i="1"/>
  <c r="Q811" i="1"/>
  <c r="P811" i="1"/>
  <c r="O811" i="1"/>
  <c r="G811" i="1"/>
  <c r="D811" i="1"/>
  <c r="C811" i="1"/>
  <c r="AJ810" i="1"/>
  <c r="AH810" i="1"/>
  <c r="AF810" i="1"/>
  <c r="AD810" i="1"/>
  <c r="AC810" i="1"/>
  <c r="X810" i="1"/>
  <c r="U810" i="1"/>
  <c r="T810" i="1"/>
  <c r="S810" i="1"/>
  <c r="R810" i="1"/>
  <c r="Q810" i="1"/>
  <c r="P810" i="1"/>
  <c r="O810" i="1"/>
  <c r="G810" i="1"/>
  <c r="D810" i="1"/>
  <c r="C810" i="1"/>
  <c r="AJ809" i="1"/>
  <c r="AH809" i="1"/>
  <c r="AF809" i="1"/>
  <c r="AD809" i="1"/>
  <c r="AC809" i="1"/>
  <c r="X809" i="1"/>
  <c r="U809" i="1"/>
  <c r="T809" i="1"/>
  <c r="S809" i="1"/>
  <c r="R809" i="1"/>
  <c r="Q809" i="1"/>
  <c r="P809" i="1"/>
  <c r="O809" i="1"/>
  <c r="G809" i="1"/>
  <c r="D809" i="1"/>
  <c r="C809" i="1"/>
  <c r="AJ808" i="1"/>
  <c r="AH808" i="1"/>
  <c r="AF808" i="1"/>
  <c r="AD808" i="1"/>
  <c r="AC808" i="1"/>
  <c r="X808" i="1"/>
  <c r="U808" i="1"/>
  <c r="T808" i="1"/>
  <c r="S808" i="1"/>
  <c r="R808" i="1"/>
  <c r="Q808" i="1"/>
  <c r="P808" i="1"/>
  <c r="O808" i="1"/>
  <c r="G808" i="1"/>
  <c r="D808" i="1"/>
  <c r="C808" i="1"/>
  <c r="AJ807" i="1"/>
  <c r="AH807" i="1"/>
  <c r="AF807" i="1"/>
  <c r="AD807" i="1"/>
  <c r="AC807" i="1"/>
  <c r="X807" i="1"/>
  <c r="U807" i="1"/>
  <c r="T807" i="1"/>
  <c r="S807" i="1"/>
  <c r="R807" i="1"/>
  <c r="Q807" i="1"/>
  <c r="P807" i="1"/>
  <c r="O807" i="1"/>
  <c r="G807" i="1"/>
  <c r="D807" i="1"/>
  <c r="C807" i="1"/>
  <c r="AJ806" i="1"/>
  <c r="AH806" i="1"/>
  <c r="AF806" i="1"/>
  <c r="AD806" i="1"/>
  <c r="AC806" i="1"/>
  <c r="X806" i="1"/>
  <c r="U806" i="1"/>
  <c r="T806" i="1"/>
  <c r="S806" i="1"/>
  <c r="R806" i="1"/>
  <c r="Q806" i="1"/>
  <c r="P806" i="1"/>
  <c r="O806" i="1"/>
  <c r="G806" i="1"/>
  <c r="D806" i="1"/>
  <c r="C806" i="1"/>
  <c r="AJ805" i="1"/>
  <c r="AH805" i="1"/>
  <c r="AF805" i="1"/>
  <c r="AD805" i="1"/>
  <c r="AC805" i="1"/>
  <c r="X805" i="1"/>
  <c r="U805" i="1"/>
  <c r="T805" i="1"/>
  <c r="S805" i="1"/>
  <c r="R805" i="1"/>
  <c r="Q805" i="1"/>
  <c r="P805" i="1"/>
  <c r="O805" i="1"/>
  <c r="G805" i="1"/>
  <c r="D805" i="1"/>
  <c r="C805" i="1"/>
  <c r="AJ804" i="1"/>
  <c r="AH804" i="1"/>
  <c r="AF804" i="1"/>
  <c r="AD804" i="1"/>
  <c r="AC804" i="1"/>
  <c r="X804" i="1"/>
  <c r="U804" i="1"/>
  <c r="T804" i="1"/>
  <c r="S804" i="1"/>
  <c r="R804" i="1"/>
  <c r="Q804" i="1"/>
  <c r="P804" i="1"/>
  <c r="O804" i="1"/>
  <c r="G804" i="1"/>
  <c r="D804" i="1"/>
  <c r="C804" i="1"/>
  <c r="AJ803" i="1"/>
  <c r="AH803" i="1"/>
  <c r="AF803" i="1"/>
  <c r="AD803" i="1"/>
  <c r="AC803" i="1"/>
  <c r="X803" i="1"/>
  <c r="U803" i="1"/>
  <c r="T803" i="1"/>
  <c r="S803" i="1"/>
  <c r="R803" i="1"/>
  <c r="Q803" i="1"/>
  <c r="P803" i="1"/>
  <c r="O803" i="1"/>
  <c r="G803" i="1"/>
  <c r="D803" i="1"/>
  <c r="C803" i="1"/>
  <c r="AJ802" i="1"/>
  <c r="AH802" i="1"/>
  <c r="AF802" i="1"/>
  <c r="AD802" i="1"/>
  <c r="AC802" i="1"/>
  <c r="X802" i="1"/>
  <c r="U802" i="1"/>
  <c r="T802" i="1"/>
  <c r="S802" i="1"/>
  <c r="R802" i="1"/>
  <c r="Q802" i="1"/>
  <c r="P802" i="1"/>
  <c r="O802" i="1"/>
  <c r="G802" i="1"/>
  <c r="D802" i="1"/>
  <c r="C802" i="1"/>
  <c r="AJ801" i="1"/>
  <c r="AH801" i="1"/>
  <c r="AF801" i="1"/>
  <c r="AD801" i="1"/>
  <c r="AC801" i="1"/>
  <c r="X801" i="1"/>
  <c r="U801" i="1"/>
  <c r="T801" i="1"/>
  <c r="S801" i="1"/>
  <c r="R801" i="1"/>
  <c r="Q801" i="1"/>
  <c r="P801" i="1"/>
  <c r="O801" i="1"/>
  <c r="G801" i="1"/>
  <c r="D801" i="1"/>
  <c r="C801" i="1"/>
  <c r="AJ800" i="1"/>
  <c r="AH800" i="1"/>
  <c r="AF800" i="1"/>
  <c r="AD800" i="1"/>
  <c r="AC800" i="1"/>
  <c r="X800" i="1"/>
  <c r="U800" i="1"/>
  <c r="T800" i="1"/>
  <c r="S800" i="1"/>
  <c r="R800" i="1"/>
  <c r="Q800" i="1"/>
  <c r="P800" i="1"/>
  <c r="O800" i="1"/>
  <c r="G800" i="1"/>
  <c r="D800" i="1"/>
  <c r="C800" i="1"/>
  <c r="AJ799" i="1"/>
  <c r="AH799" i="1"/>
  <c r="AF799" i="1"/>
  <c r="AD799" i="1"/>
  <c r="AC799" i="1"/>
  <c r="X799" i="1"/>
  <c r="U799" i="1"/>
  <c r="T799" i="1"/>
  <c r="S799" i="1"/>
  <c r="R799" i="1"/>
  <c r="Q799" i="1"/>
  <c r="P799" i="1"/>
  <c r="O799" i="1"/>
  <c r="G799" i="1"/>
  <c r="D799" i="1"/>
  <c r="C799" i="1"/>
  <c r="AJ798" i="1"/>
  <c r="AH798" i="1"/>
  <c r="AF798" i="1"/>
  <c r="AD798" i="1"/>
  <c r="AC798" i="1"/>
  <c r="X798" i="1"/>
  <c r="U798" i="1"/>
  <c r="T798" i="1"/>
  <c r="S798" i="1"/>
  <c r="R798" i="1"/>
  <c r="Q798" i="1"/>
  <c r="P798" i="1"/>
  <c r="O798" i="1"/>
  <c r="G798" i="1"/>
  <c r="D798" i="1"/>
  <c r="C798" i="1"/>
  <c r="AJ797" i="1"/>
  <c r="AH797" i="1"/>
  <c r="AF797" i="1"/>
  <c r="AD797" i="1"/>
  <c r="AC797" i="1"/>
  <c r="X797" i="1"/>
  <c r="U797" i="1"/>
  <c r="T797" i="1"/>
  <c r="S797" i="1"/>
  <c r="R797" i="1"/>
  <c r="Q797" i="1"/>
  <c r="P797" i="1"/>
  <c r="O797" i="1"/>
  <c r="G797" i="1"/>
  <c r="D797" i="1"/>
  <c r="C797" i="1"/>
  <c r="AJ796" i="1"/>
  <c r="AH796" i="1"/>
  <c r="AF796" i="1"/>
  <c r="AD796" i="1"/>
  <c r="AC796" i="1"/>
  <c r="X796" i="1"/>
  <c r="U796" i="1"/>
  <c r="T796" i="1"/>
  <c r="S796" i="1"/>
  <c r="R796" i="1"/>
  <c r="Q796" i="1"/>
  <c r="P796" i="1"/>
  <c r="O796" i="1"/>
  <c r="G796" i="1"/>
  <c r="D796" i="1"/>
  <c r="C796" i="1"/>
  <c r="AJ795" i="1"/>
  <c r="AH795" i="1"/>
  <c r="AF795" i="1"/>
  <c r="AD795" i="1"/>
  <c r="AC795" i="1"/>
  <c r="X795" i="1"/>
  <c r="U795" i="1"/>
  <c r="T795" i="1"/>
  <c r="S795" i="1"/>
  <c r="R795" i="1"/>
  <c r="Q795" i="1"/>
  <c r="P795" i="1"/>
  <c r="O795" i="1"/>
  <c r="G795" i="1"/>
  <c r="D795" i="1"/>
  <c r="C795" i="1"/>
  <c r="AJ794" i="1"/>
  <c r="AH794" i="1"/>
  <c r="AF794" i="1"/>
  <c r="AD794" i="1"/>
  <c r="AC794" i="1"/>
  <c r="X794" i="1"/>
  <c r="U794" i="1"/>
  <c r="T794" i="1"/>
  <c r="S794" i="1"/>
  <c r="R794" i="1"/>
  <c r="Q794" i="1"/>
  <c r="P794" i="1"/>
  <c r="O794" i="1"/>
  <c r="G794" i="1"/>
  <c r="D794" i="1"/>
  <c r="C794" i="1"/>
  <c r="AJ793" i="1"/>
  <c r="AH793" i="1"/>
  <c r="AF793" i="1"/>
  <c r="AD793" i="1"/>
  <c r="AC793" i="1"/>
  <c r="X793" i="1"/>
  <c r="U793" i="1"/>
  <c r="T793" i="1"/>
  <c r="S793" i="1"/>
  <c r="R793" i="1"/>
  <c r="Q793" i="1"/>
  <c r="P793" i="1"/>
  <c r="O793" i="1"/>
  <c r="G793" i="1"/>
  <c r="D793" i="1"/>
  <c r="C793" i="1"/>
  <c r="AJ792" i="1"/>
  <c r="AH792" i="1"/>
  <c r="AF792" i="1"/>
  <c r="AD792" i="1"/>
  <c r="AC792" i="1"/>
  <c r="X792" i="1"/>
  <c r="U792" i="1"/>
  <c r="T792" i="1"/>
  <c r="S792" i="1"/>
  <c r="R792" i="1"/>
  <c r="Q792" i="1"/>
  <c r="P792" i="1"/>
  <c r="O792" i="1"/>
  <c r="G792" i="1"/>
  <c r="D792" i="1"/>
  <c r="C792" i="1"/>
  <c r="AJ791" i="1"/>
  <c r="AH791" i="1"/>
  <c r="AF791" i="1"/>
  <c r="AD791" i="1"/>
  <c r="AC791" i="1"/>
  <c r="X791" i="1"/>
  <c r="U791" i="1"/>
  <c r="T791" i="1"/>
  <c r="S791" i="1"/>
  <c r="R791" i="1"/>
  <c r="Q791" i="1"/>
  <c r="P791" i="1"/>
  <c r="O791" i="1"/>
  <c r="G791" i="1"/>
  <c r="D791" i="1"/>
  <c r="C791" i="1"/>
  <c r="AJ790" i="1"/>
  <c r="AH790" i="1"/>
  <c r="AF790" i="1"/>
  <c r="AD790" i="1"/>
  <c r="AC790" i="1"/>
  <c r="X790" i="1"/>
  <c r="U790" i="1"/>
  <c r="T790" i="1"/>
  <c r="S790" i="1"/>
  <c r="R790" i="1"/>
  <c r="Q790" i="1"/>
  <c r="P790" i="1"/>
  <c r="O790" i="1"/>
  <c r="G790" i="1"/>
  <c r="D790" i="1"/>
  <c r="C790" i="1"/>
  <c r="AJ789" i="1"/>
  <c r="AH789" i="1"/>
  <c r="AF789" i="1"/>
  <c r="AD789" i="1"/>
  <c r="AC789" i="1"/>
  <c r="X789" i="1"/>
  <c r="U789" i="1"/>
  <c r="T789" i="1"/>
  <c r="S789" i="1"/>
  <c r="R789" i="1"/>
  <c r="Q789" i="1"/>
  <c r="P789" i="1"/>
  <c r="O789" i="1"/>
  <c r="G789" i="1"/>
  <c r="D789" i="1"/>
  <c r="C789" i="1"/>
  <c r="AJ788" i="1"/>
  <c r="AH788" i="1"/>
  <c r="AF788" i="1"/>
  <c r="AD788" i="1"/>
  <c r="AC788" i="1"/>
  <c r="X788" i="1"/>
  <c r="U788" i="1"/>
  <c r="T788" i="1"/>
  <c r="S788" i="1"/>
  <c r="R788" i="1"/>
  <c r="Q788" i="1"/>
  <c r="P788" i="1"/>
  <c r="O788" i="1"/>
  <c r="G788" i="1"/>
  <c r="D788" i="1"/>
  <c r="C788" i="1"/>
  <c r="AJ787" i="1"/>
  <c r="AH787" i="1"/>
  <c r="AF787" i="1"/>
  <c r="AD787" i="1"/>
  <c r="AC787" i="1"/>
  <c r="X787" i="1"/>
  <c r="U787" i="1"/>
  <c r="T787" i="1"/>
  <c r="S787" i="1"/>
  <c r="R787" i="1"/>
  <c r="Q787" i="1"/>
  <c r="P787" i="1"/>
  <c r="O787" i="1"/>
  <c r="G787" i="1"/>
  <c r="D787" i="1"/>
  <c r="C787" i="1"/>
  <c r="AJ786" i="1"/>
  <c r="AH786" i="1"/>
  <c r="AF786" i="1"/>
  <c r="AD786" i="1"/>
  <c r="AC786" i="1"/>
  <c r="X786" i="1"/>
  <c r="U786" i="1"/>
  <c r="T786" i="1"/>
  <c r="S786" i="1"/>
  <c r="R786" i="1"/>
  <c r="Q786" i="1"/>
  <c r="P786" i="1"/>
  <c r="O786" i="1"/>
  <c r="G786" i="1"/>
  <c r="D786" i="1"/>
  <c r="C786" i="1"/>
  <c r="AJ785" i="1"/>
  <c r="AH785" i="1"/>
  <c r="AF785" i="1"/>
  <c r="AD785" i="1"/>
  <c r="AC785" i="1"/>
  <c r="X785" i="1"/>
  <c r="U785" i="1"/>
  <c r="T785" i="1"/>
  <c r="S785" i="1"/>
  <c r="R785" i="1"/>
  <c r="Q785" i="1"/>
  <c r="P785" i="1"/>
  <c r="O785" i="1"/>
  <c r="G785" i="1"/>
  <c r="D785" i="1"/>
  <c r="C785" i="1"/>
  <c r="AJ784" i="1"/>
  <c r="AH784" i="1"/>
  <c r="AF784" i="1"/>
  <c r="AD784" i="1"/>
  <c r="AC784" i="1"/>
  <c r="X784" i="1"/>
  <c r="U784" i="1"/>
  <c r="T784" i="1"/>
  <c r="S784" i="1"/>
  <c r="R784" i="1"/>
  <c r="Q784" i="1"/>
  <c r="P784" i="1"/>
  <c r="O784" i="1"/>
  <c r="G784" i="1"/>
  <c r="D784" i="1"/>
  <c r="C784" i="1"/>
  <c r="AJ783" i="1"/>
  <c r="AH783" i="1"/>
  <c r="AF783" i="1"/>
  <c r="AD783" i="1"/>
  <c r="AC783" i="1"/>
  <c r="X783" i="1"/>
  <c r="U783" i="1"/>
  <c r="T783" i="1"/>
  <c r="S783" i="1"/>
  <c r="R783" i="1"/>
  <c r="Q783" i="1"/>
  <c r="P783" i="1"/>
  <c r="O783" i="1"/>
  <c r="G783" i="1"/>
  <c r="D783" i="1"/>
  <c r="C783" i="1"/>
  <c r="AJ782" i="1"/>
  <c r="AH782" i="1"/>
  <c r="AF782" i="1"/>
  <c r="AD782" i="1"/>
  <c r="AC782" i="1"/>
  <c r="X782" i="1"/>
  <c r="U782" i="1"/>
  <c r="T782" i="1"/>
  <c r="S782" i="1"/>
  <c r="R782" i="1"/>
  <c r="Q782" i="1"/>
  <c r="P782" i="1"/>
  <c r="O782" i="1"/>
  <c r="G782" i="1"/>
  <c r="D782" i="1"/>
  <c r="C782" i="1"/>
  <c r="AJ781" i="1"/>
  <c r="AH781" i="1"/>
  <c r="AF781" i="1"/>
  <c r="AD781" i="1"/>
  <c r="AC781" i="1"/>
  <c r="X781" i="1"/>
  <c r="U781" i="1"/>
  <c r="T781" i="1"/>
  <c r="S781" i="1"/>
  <c r="R781" i="1"/>
  <c r="Q781" i="1"/>
  <c r="P781" i="1"/>
  <c r="O781" i="1"/>
  <c r="G781" i="1"/>
  <c r="D781" i="1"/>
  <c r="C781" i="1"/>
  <c r="AJ780" i="1"/>
  <c r="AH780" i="1"/>
  <c r="AF780" i="1"/>
  <c r="AD780" i="1"/>
  <c r="AC780" i="1"/>
  <c r="X780" i="1"/>
  <c r="U780" i="1"/>
  <c r="T780" i="1"/>
  <c r="S780" i="1"/>
  <c r="R780" i="1"/>
  <c r="Q780" i="1"/>
  <c r="P780" i="1"/>
  <c r="O780" i="1"/>
  <c r="G780" i="1"/>
  <c r="D780" i="1"/>
  <c r="C780" i="1"/>
  <c r="AJ779" i="1"/>
  <c r="AH779" i="1"/>
  <c r="AF779" i="1"/>
  <c r="AD779" i="1"/>
  <c r="AC779" i="1"/>
  <c r="X779" i="1"/>
  <c r="U779" i="1"/>
  <c r="T779" i="1"/>
  <c r="S779" i="1"/>
  <c r="R779" i="1"/>
  <c r="Q779" i="1"/>
  <c r="P779" i="1"/>
  <c r="O779" i="1"/>
  <c r="G779" i="1"/>
  <c r="D779" i="1"/>
  <c r="C779" i="1"/>
  <c r="AJ778" i="1"/>
  <c r="AH778" i="1"/>
  <c r="AF778" i="1"/>
  <c r="AD778" i="1"/>
  <c r="AC778" i="1"/>
  <c r="X778" i="1"/>
  <c r="U778" i="1"/>
  <c r="T778" i="1"/>
  <c r="S778" i="1"/>
  <c r="R778" i="1"/>
  <c r="Q778" i="1"/>
  <c r="P778" i="1"/>
  <c r="O778" i="1"/>
  <c r="G778" i="1"/>
  <c r="D778" i="1"/>
  <c r="C778" i="1"/>
  <c r="AJ777" i="1"/>
  <c r="AH777" i="1"/>
  <c r="AF777" i="1"/>
  <c r="AD777" i="1"/>
  <c r="AC777" i="1"/>
  <c r="X777" i="1"/>
  <c r="U777" i="1"/>
  <c r="T777" i="1"/>
  <c r="S777" i="1"/>
  <c r="R777" i="1"/>
  <c r="Q777" i="1"/>
  <c r="P777" i="1"/>
  <c r="O777" i="1"/>
  <c r="G777" i="1"/>
  <c r="D777" i="1"/>
  <c r="C777" i="1"/>
  <c r="AJ776" i="1"/>
  <c r="AH776" i="1"/>
  <c r="AF776" i="1"/>
  <c r="AD776" i="1"/>
  <c r="AC776" i="1"/>
  <c r="X776" i="1"/>
  <c r="U776" i="1"/>
  <c r="T776" i="1"/>
  <c r="S776" i="1"/>
  <c r="R776" i="1"/>
  <c r="Q776" i="1"/>
  <c r="P776" i="1"/>
  <c r="O776" i="1"/>
  <c r="G776" i="1"/>
  <c r="D776" i="1"/>
  <c r="C776" i="1"/>
  <c r="AJ775" i="1"/>
  <c r="AH775" i="1"/>
  <c r="AF775" i="1"/>
  <c r="AD775" i="1"/>
  <c r="AC775" i="1"/>
  <c r="X775" i="1"/>
  <c r="U775" i="1"/>
  <c r="T775" i="1"/>
  <c r="S775" i="1"/>
  <c r="R775" i="1"/>
  <c r="Q775" i="1"/>
  <c r="P775" i="1"/>
  <c r="O775" i="1"/>
  <c r="G775" i="1"/>
  <c r="D775" i="1"/>
  <c r="C775" i="1"/>
  <c r="AJ774" i="1"/>
  <c r="AH774" i="1"/>
  <c r="AF774" i="1"/>
  <c r="AD774" i="1"/>
  <c r="AC774" i="1"/>
  <c r="X774" i="1"/>
  <c r="U774" i="1"/>
  <c r="T774" i="1"/>
  <c r="S774" i="1"/>
  <c r="R774" i="1"/>
  <c r="Q774" i="1"/>
  <c r="P774" i="1"/>
  <c r="O774" i="1"/>
  <c r="G774" i="1"/>
  <c r="D774" i="1"/>
  <c r="C774" i="1"/>
  <c r="AJ773" i="1"/>
  <c r="AH773" i="1"/>
  <c r="AF773" i="1"/>
  <c r="AD773" i="1"/>
  <c r="AC773" i="1"/>
  <c r="X773" i="1"/>
  <c r="U773" i="1"/>
  <c r="T773" i="1"/>
  <c r="S773" i="1"/>
  <c r="R773" i="1"/>
  <c r="Q773" i="1"/>
  <c r="P773" i="1"/>
  <c r="O773" i="1"/>
  <c r="G773" i="1"/>
  <c r="D773" i="1"/>
  <c r="C773" i="1"/>
  <c r="AJ772" i="1"/>
  <c r="AH772" i="1"/>
  <c r="AF772" i="1"/>
  <c r="AD772" i="1"/>
  <c r="AC772" i="1"/>
  <c r="X772" i="1"/>
  <c r="U772" i="1"/>
  <c r="T772" i="1"/>
  <c r="S772" i="1"/>
  <c r="R772" i="1"/>
  <c r="Q772" i="1"/>
  <c r="P772" i="1"/>
  <c r="O772" i="1"/>
  <c r="G772" i="1"/>
  <c r="D772" i="1"/>
  <c r="C772" i="1"/>
  <c r="AJ771" i="1"/>
  <c r="AH771" i="1"/>
  <c r="AF771" i="1"/>
  <c r="AD771" i="1"/>
  <c r="AC771" i="1"/>
  <c r="X771" i="1"/>
  <c r="U771" i="1"/>
  <c r="T771" i="1"/>
  <c r="S771" i="1"/>
  <c r="R771" i="1"/>
  <c r="Q771" i="1"/>
  <c r="P771" i="1"/>
  <c r="O771" i="1"/>
  <c r="G771" i="1"/>
  <c r="D771" i="1"/>
  <c r="C771" i="1"/>
  <c r="AJ770" i="1"/>
  <c r="AH770" i="1"/>
  <c r="AF770" i="1"/>
  <c r="AD770" i="1"/>
  <c r="AC770" i="1"/>
  <c r="X770" i="1"/>
  <c r="U770" i="1"/>
  <c r="T770" i="1"/>
  <c r="S770" i="1"/>
  <c r="R770" i="1"/>
  <c r="Q770" i="1"/>
  <c r="P770" i="1"/>
  <c r="O770" i="1"/>
  <c r="G770" i="1"/>
  <c r="D770" i="1"/>
  <c r="C770" i="1"/>
  <c r="AJ769" i="1"/>
  <c r="AH769" i="1"/>
  <c r="AF769" i="1"/>
  <c r="AD769" i="1"/>
  <c r="AC769" i="1"/>
  <c r="X769" i="1"/>
  <c r="U769" i="1"/>
  <c r="T769" i="1"/>
  <c r="S769" i="1"/>
  <c r="R769" i="1"/>
  <c r="Q769" i="1"/>
  <c r="P769" i="1"/>
  <c r="O769" i="1"/>
  <c r="G769" i="1"/>
  <c r="D769" i="1"/>
  <c r="C769" i="1"/>
  <c r="AJ768" i="1"/>
  <c r="AH768" i="1"/>
  <c r="AF768" i="1"/>
  <c r="AD768" i="1"/>
  <c r="AC768" i="1"/>
  <c r="X768" i="1"/>
  <c r="U768" i="1"/>
  <c r="T768" i="1"/>
  <c r="S768" i="1"/>
  <c r="R768" i="1"/>
  <c r="Q768" i="1"/>
  <c r="P768" i="1"/>
  <c r="O768" i="1"/>
  <c r="G768" i="1"/>
  <c r="D768" i="1"/>
  <c r="C768" i="1"/>
  <c r="AJ767" i="1"/>
  <c r="AH767" i="1"/>
  <c r="AF767" i="1"/>
  <c r="AD767" i="1"/>
  <c r="AC767" i="1"/>
  <c r="X767" i="1"/>
  <c r="U767" i="1"/>
  <c r="T767" i="1"/>
  <c r="S767" i="1"/>
  <c r="R767" i="1"/>
  <c r="Q767" i="1"/>
  <c r="P767" i="1"/>
  <c r="O767" i="1"/>
  <c r="G767" i="1"/>
  <c r="D767" i="1"/>
  <c r="C767" i="1"/>
  <c r="AJ766" i="1"/>
  <c r="AH766" i="1"/>
  <c r="AF766" i="1"/>
  <c r="AD766" i="1"/>
  <c r="AC766" i="1"/>
  <c r="X766" i="1"/>
  <c r="U766" i="1"/>
  <c r="T766" i="1"/>
  <c r="S766" i="1"/>
  <c r="R766" i="1"/>
  <c r="Q766" i="1"/>
  <c r="P766" i="1"/>
  <c r="O766" i="1"/>
  <c r="G766" i="1"/>
  <c r="D766" i="1"/>
  <c r="C766" i="1"/>
  <c r="AJ765" i="1"/>
  <c r="AH765" i="1"/>
  <c r="AF765" i="1"/>
  <c r="AD765" i="1"/>
  <c r="AC765" i="1"/>
  <c r="X765" i="1"/>
  <c r="U765" i="1"/>
  <c r="T765" i="1"/>
  <c r="S765" i="1"/>
  <c r="R765" i="1"/>
  <c r="Q765" i="1"/>
  <c r="P765" i="1"/>
  <c r="O765" i="1"/>
  <c r="G765" i="1"/>
  <c r="D765" i="1"/>
  <c r="C765" i="1"/>
  <c r="AJ764" i="1"/>
  <c r="AH764" i="1"/>
  <c r="AF764" i="1"/>
  <c r="AD764" i="1"/>
  <c r="AC764" i="1"/>
  <c r="X764" i="1"/>
  <c r="U764" i="1"/>
  <c r="T764" i="1"/>
  <c r="S764" i="1"/>
  <c r="R764" i="1"/>
  <c r="Q764" i="1"/>
  <c r="P764" i="1"/>
  <c r="O764" i="1"/>
  <c r="G764" i="1"/>
  <c r="D764" i="1"/>
  <c r="C764" i="1"/>
  <c r="AJ763" i="1"/>
  <c r="AH763" i="1"/>
  <c r="AF763" i="1"/>
  <c r="AD763" i="1"/>
  <c r="AC763" i="1"/>
  <c r="X763" i="1"/>
  <c r="U763" i="1"/>
  <c r="T763" i="1"/>
  <c r="S763" i="1"/>
  <c r="R763" i="1"/>
  <c r="Q763" i="1"/>
  <c r="P763" i="1"/>
  <c r="O763" i="1"/>
  <c r="G763" i="1"/>
  <c r="D763" i="1"/>
  <c r="C763" i="1"/>
  <c r="AJ762" i="1"/>
  <c r="AH762" i="1"/>
  <c r="AF762" i="1"/>
  <c r="AD762" i="1"/>
  <c r="AC762" i="1"/>
  <c r="X762" i="1"/>
  <c r="U762" i="1"/>
  <c r="T762" i="1"/>
  <c r="S762" i="1"/>
  <c r="R762" i="1"/>
  <c r="Q762" i="1"/>
  <c r="P762" i="1"/>
  <c r="O762" i="1"/>
  <c r="G762" i="1"/>
  <c r="D762" i="1"/>
  <c r="C762" i="1"/>
  <c r="AJ761" i="1"/>
  <c r="AH761" i="1"/>
  <c r="AF761" i="1"/>
  <c r="AD761" i="1"/>
  <c r="AC761" i="1"/>
  <c r="X761" i="1"/>
  <c r="U761" i="1"/>
  <c r="T761" i="1"/>
  <c r="S761" i="1"/>
  <c r="R761" i="1"/>
  <c r="Q761" i="1"/>
  <c r="P761" i="1"/>
  <c r="O761" i="1"/>
  <c r="G761" i="1"/>
  <c r="D761" i="1"/>
  <c r="C761" i="1"/>
  <c r="AJ760" i="1"/>
  <c r="AH760" i="1"/>
  <c r="AF760" i="1"/>
  <c r="AD760" i="1"/>
  <c r="AC760" i="1"/>
  <c r="X760" i="1"/>
  <c r="U760" i="1"/>
  <c r="T760" i="1"/>
  <c r="S760" i="1"/>
  <c r="R760" i="1"/>
  <c r="Q760" i="1"/>
  <c r="P760" i="1"/>
  <c r="O760" i="1"/>
  <c r="G760" i="1"/>
  <c r="D760" i="1"/>
  <c r="C760" i="1"/>
  <c r="AJ759" i="1"/>
  <c r="AH759" i="1"/>
  <c r="AF759" i="1"/>
  <c r="AD759" i="1"/>
  <c r="AC759" i="1"/>
  <c r="X759" i="1"/>
  <c r="U759" i="1"/>
  <c r="T759" i="1"/>
  <c r="S759" i="1"/>
  <c r="R759" i="1"/>
  <c r="Q759" i="1"/>
  <c r="P759" i="1"/>
  <c r="O759" i="1"/>
  <c r="G759" i="1"/>
  <c r="D759" i="1"/>
  <c r="C759" i="1"/>
  <c r="AJ758" i="1"/>
  <c r="AH758" i="1"/>
  <c r="AF758" i="1"/>
  <c r="AD758" i="1"/>
  <c r="AC758" i="1"/>
  <c r="X758" i="1"/>
  <c r="U758" i="1"/>
  <c r="T758" i="1"/>
  <c r="S758" i="1"/>
  <c r="R758" i="1"/>
  <c r="Q758" i="1"/>
  <c r="P758" i="1"/>
  <c r="O758" i="1"/>
  <c r="G758" i="1"/>
  <c r="D758" i="1"/>
  <c r="C758" i="1"/>
  <c r="AJ757" i="1"/>
  <c r="AH757" i="1"/>
  <c r="AF757" i="1"/>
  <c r="AD757" i="1"/>
  <c r="AC757" i="1"/>
  <c r="X757" i="1"/>
  <c r="U757" i="1"/>
  <c r="T757" i="1"/>
  <c r="S757" i="1"/>
  <c r="R757" i="1"/>
  <c r="Q757" i="1"/>
  <c r="P757" i="1"/>
  <c r="O757" i="1"/>
  <c r="G757" i="1"/>
  <c r="D757" i="1"/>
  <c r="C757" i="1"/>
  <c r="AJ756" i="1"/>
  <c r="AH756" i="1"/>
  <c r="AF756" i="1"/>
  <c r="AD756" i="1"/>
  <c r="AC756" i="1"/>
  <c r="X756" i="1"/>
  <c r="U756" i="1"/>
  <c r="T756" i="1"/>
  <c r="S756" i="1"/>
  <c r="R756" i="1"/>
  <c r="Q756" i="1"/>
  <c r="P756" i="1"/>
  <c r="O756" i="1"/>
  <c r="G756" i="1"/>
  <c r="D756" i="1"/>
  <c r="C756" i="1"/>
  <c r="AJ755" i="1"/>
  <c r="AH755" i="1"/>
  <c r="AF755" i="1"/>
  <c r="AD755" i="1"/>
  <c r="AC755" i="1"/>
  <c r="X755" i="1"/>
  <c r="U755" i="1"/>
  <c r="T755" i="1"/>
  <c r="S755" i="1"/>
  <c r="R755" i="1"/>
  <c r="Q755" i="1"/>
  <c r="P755" i="1"/>
  <c r="O755" i="1"/>
  <c r="G755" i="1"/>
  <c r="D755" i="1"/>
  <c r="C755" i="1"/>
  <c r="AJ754" i="1"/>
  <c r="AH754" i="1"/>
  <c r="AF754" i="1"/>
  <c r="AD754" i="1"/>
  <c r="AC754" i="1"/>
  <c r="X754" i="1"/>
  <c r="U754" i="1"/>
  <c r="T754" i="1"/>
  <c r="S754" i="1"/>
  <c r="R754" i="1"/>
  <c r="Q754" i="1"/>
  <c r="P754" i="1"/>
  <c r="O754" i="1"/>
  <c r="G754" i="1"/>
  <c r="D754" i="1"/>
  <c r="C754" i="1"/>
  <c r="AJ753" i="1"/>
  <c r="AH753" i="1"/>
  <c r="AF753" i="1"/>
  <c r="AD753" i="1"/>
  <c r="AC753" i="1"/>
  <c r="X753" i="1"/>
  <c r="U753" i="1"/>
  <c r="T753" i="1"/>
  <c r="S753" i="1"/>
  <c r="R753" i="1"/>
  <c r="Q753" i="1"/>
  <c r="P753" i="1"/>
  <c r="O753" i="1"/>
  <c r="G753" i="1"/>
  <c r="D753" i="1"/>
  <c r="C753" i="1"/>
  <c r="AJ752" i="1"/>
  <c r="AH752" i="1"/>
  <c r="AF752" i="1"/>
  <c r="AD752" i="1"/>
  <c r="AC752" i="1"/>
  <c r="X752" i="1"/>
  <c r="U752" i="1"/>
  <c r="T752" i="1"/>
  <c r="S752" i="1"/>
  <c r="R752" i="1"/>
  <c r="Q752" i="1"/>
  <c r="P752" i="1"/>
  <c r="O752" i="1"/>
  <c r="G752" i="1"/>
  <c r="D752" i="1"/>
  <c r="C752" i="1"/>
  <c r="AJ751" i="1"/>
  <c r="AH751" i="1"/>
  <c r="AF751" i="1"/>
  <c r="AD751" i="1"/>
  <c r="AC751" i="1"/>
  <c r="X751" i="1"/>
  <c r="U751" i="1"/>
  <c r="T751" i="1"/>
  <c r="S751" i="1"/>
  <c r="R751" i="1"/>
  <c r="Q751" i="1"/>
  <c r="P751" i="1"/>
  <c r="O751" i="1"/>
  <c r="G751" i="1"/>
  <c r="D751" i="1"/>
  <c r="C751" i="1"/>
  <c r="AJ750" i="1"/>
  <c r="AH750" i="1"/>
  <c r="AF750" i="1"/>
  <c r="AD750" i="1"/>
  <c r="AC750" i="1"/>
  <c r="X750" i="1"/>
  <c r="U750" i="1"/>
  <c r="T750" i="1"/>
  <c r="S750" i="1"/>
  <c r="R750" i="1"/>
  <c r="Q750" i="1"/>
  <c r="P750" i="1"/>
  <c r="O750" i="1"/>
  <c r="G750" i="1"/>
  <c r="D750" i="1"/>
  <c r="C750" i="1"/>
  <c r="AJ749" i="1"/>
  <c r="AH749" i="1"/>
  <c r="AF749" i="1"/>
  <c r="AD749" i="1"/>
  <c r="AC749" i="1"/>
  <c r="X749" i="1"/>
  <c r="U749" i="1"/>
  <c r="T749" i="1"/>
  <c r="S749" i="1"/>
  <c r="R749" i="1"/>
  <c r="Q749" i="1"/>
  <c r="P749" i="1"/>
  <c r="O749" i="1"/>
  <c r="G749" i="1"/>
  <c r="D749" i="1"/>
  <c r="C749" i="1"/>
  <c r="AJ748" i="1"/>
  <c r="AH748" i="1"/>
  <c r="AF748" i="1"/>
  <c r="AD748" i="1"/>
  <c r="AC748" i="1"/>
  <c r="X748" i="1"/>
  <c r="U748" i="1"/>
  <c r="T748" i="1"/>
  <c r="S748" i="1"/>
  <c r="R748" i="1"/>
  <c r="Q748" i="1"/>
  <c r="P748" i="1"/>
  <c r="O748" i="1"/>
  <c r="G748" i="1"/>
  <c r="D748" i="1"/>
  <c r="C748" i="1"/>
  <c r="AJ747" i="1"/>
  <c r="AH747" i="1"/>
  <c r="AF747" i="1"/>
  <c r="AD747" i="1"/>
  <c r="AC747" i="1"/>
  <c r="X747" i="1"/>
  <c r="U747" i="1"/>
  <c r="T747" i="1"/>
  <c r="S747" i="1"/>
  <c r="R747" i="1"/>
  <c r="Q747" i="1"/>
  <c r="P747" i="1"/>
  <c r="O747" i="1"/>
  <c r="G747" i="1"/>
  <c r="D747" i="1"/>
  <c r="C747" i="1"/>
  <c r="AJ746" i="1"/>
  <c r="AH746" i="1"/>
  <c r="AF746" i="1"/>
  <c r="AD746" i="1"/>
  <c r="AC746" i="1"/>
  <c r="X746" i="1"/>
  <c r="U746" i="1"/>
  <c r="T746" i="1"/>
  <c r="S746" i="1"/>
  <c r="R746" i="1"/>
  <c r="Q746" i="1"/>
  <c r="P746" i="1"/>
  <c r="O746" i="1"/>
  <c r="G746" i="1"/>
  <c r="D746" i="1"/>
  <c r="C746" i="1"/>
  <c r="AJ745" i="1"/>
  <c r="AH745" i="1"/>
  <c r="AF745" i="1"/>
  <c r="AD745" i="1"/>
  <c r="AC745" i="1"/>
  <c r="X745" i="1"/>
  <c r="U745" i="1"/>
  <c r="T745" i="1"/>
  <c r="S745" i="1"/>
  <c r="R745" i="1"/>
  <c r="Q745" i="1"/>
  <c r="P745" i="1"/>
  <c r="O745" i="1"/>
  <c r="G745" i="1"/>
  <c r="D745" i="1"/>
  <c r="C745" i="1"/>
  <c r="AJ744" i="1"/>
  <c r="AH744" i="1"/>
  <c r="AF744" i="1"/>
  <c r="AD744" i="1"/>
  <c r="AC744" i="1"/>
  <c r="X744" i="1"/>
  <c r="U744" i="1"/>
  <c r="T744" i="1"/>
  <c r="S744" i="1"/>
  <c r="R744" i="1"/>
  <c r="Q744" i="1"/>
  <c r="P744" i="1"/>
  <c r="O744" i="1"/>
  <c r="G744" i="1"/>
  <c r="D744" i="1"/>
  <c r="C744" i="1"/>
  <c r="AJ743" i="1"/>
  <c r="AH743" i="1"/>
  <c r="AF743" i="1"/>
  <c r="AD743" i="1"/>
  <c r="AC743" i="1"/>
  <c r="X743" i="1"/>
  <c r="U743" i="1"/>
  <c r="T743" i="1"/>
  <c r="S743" i="1"/>
  <c r="R743" i="1"/>
  <c r="Q743" i="1"/>
  <c r="P743" i="1"/>
  <c r="O743" i="1"/>
  <c r="G743" i="1"/>
  <c r="D743" i="1"/>
  <c r="C743" i="1"/>
  <c r="AJ742" i="1"/>
  <c r="AH742" i="1"/>
  <c r="AF742" i="1"/>
  <c r="AD742" i="1"/>
  <c r="AC742" i="1"/>
  <c r="X742" i="1"/>
  <c r="U742" i="1"/>
  <c r="T742" i="1"/>
  <c r="S742" i="1"/>
  <c r="R742" i="1"/>
  <c r="Q742" i="1"/>
  <c r="P742" i="1"/>
  <c r="O742" i="1"/>
  <c r="G742" i="1"/>
  <c r="D742" i="1"/>
  <c r="C742" i="1"/>
  <c r="AJ741" i="1"/>
  <c r="AH741" i="1"/>
  <c r="AF741" i="1"/>
  <c r="AD741" i="1"/>
  <c r="AC741" i="1"/>
  <c r="X741" i="1"/>
  <c r="U741" i="1"/>
  <c r="T741" i="1"/>
  <c r="S741" i="1"/>
  <c r="R741" i="1"/>
  <c r="Q741" i="1"/>
  <c r="P741" i="1"/>
  <c r="O741" i="1"/>
  <c r="G741" i="1"/>
  <c r="D741" i="1"/>
  <c r="C741" i="1"/>
  <c r="AJ740" i="1"/>
  <c r="AH740" i="1"/>
  <c r="AF740" i="1"/>
  <c r="AD740" i="1"/>
  <c r="AC740" i="1"/>
  <c r="X740" i="1"/>
  <c r="U740" i="1"/>
  <c r="T740" i="1"/>
  <c r="S740" i="1"/>
  <c r="R740" i="1"/>
  <c r="Q740" i="1"/>
  <c r="P740" i="1"/>
  <c r="O740" i="1"/>
  <c r="G740" i="1"/>
  <c r="D740" i="1"/>
  <c r="C740" i="1"/>
  <c r="AJ739" i="1"/>
  <c r="AH739" i="1"/>
  <c r="AF739" i="1"/>
  <c r="AD739" i="1"/>
  <c r="AC739" i="1"/>
  <c r="X739" i="1"/>
  <c r="U739" i="1"/>
  <c r="T739" i="1"/>
  <c r="S739" i="1"/>
  <c r="R739" i="1"/>
  <c r="Q739" i="1"/>
  <c r="P739" i="1"/>
  <c r="O739" i="1"/>
  <c r="G739" i="1"/>
  <c r="D739" i="1"/>
  <c r="C739" i="1"/>
  <c r="AJ738" i="1"/>
  <c r="AH738" i="1"/>
  <c r="AF738" i="1"/>
  <c r="AD738" i="1"/>
  <c r="AC738" i="1"/>
  <c r="X738" i="1"/>
  <c r="U738" i="1"/>
  <c r="T738" i="1"/>
  <c r="S738" i="1"/>
  <c r="R738" i="1"/>
  <c r="Q738" i="1"/>
  <c r="P738" i="1"/>
  <c r="O738" i="1"/>
  <c r="G738" i="1"/>
  <c r="D738" i="1"/>
  <c r="C738" i="1"/>
  <c r="AJ737" i="1"/>
  <c r="AH737" i="1"/>
  <c r="AF737" i="1"/>
  <c r="AD737" i="1"/>
  <c r="AC737" i="1"/>
  <c r="X737" i="1"/>
  <c r="U737" i="1"/>
  <c r="T737" i="1"/>
  <c r="S737" i="1"/>
  <c r="R737" i="1"/>
  <c r="Q737" i="1"/>
  <c r="P737" i="1"/>
  <c r="O737" i="1"/>
  <c r="G737" i="1"/>
  <c r="D737" i="1"/>
  <c r="C737" i="1"/>
  <c r="AJ736" i="1"/>
  <c r="AH736" i="1"/>
  <c r="AF736" i="1"/>
  <c r="AD736" i="1"/>
  <c r="AC736" i="1"/>
  <c r="X736" i="1"/>
  <c r="U736" i="1"/>
  <c r="T736" i="1"/>
  <c r="S736" i="1"/>
  <c r="R736" i="1"/>
  <c r="Q736" i="1"/>
  <c r="P736" i="1"/>
  <c r="O736" i="1"/>
  <c r="G736" i="1"/>
  <c r="D736" i="1"/>
  <c r="C736" i="1"/>
  <c r="AJ735" i="1"/>
  <c r="AH735" i="1"/>
  <c r="AF735" i="1"/>
  <c r="AD735" i="1"/>
  <c r="AC735" i="1"/>
  <c r="X735" i="1"/>
  <c r="U735" i="1"/>
  <c r="T735" i="1"/>
  <c r="S735" i="1"/>
  <c r="R735" i="1"/>
  <c r="Q735" i="1"/>
  <c r="P735" i="1"/>
  <c r="O735" i="1"/>
  <c r="G735" i="1"/>
  <c r="D735" i="1"/>
  <c r="C735" i="1"/>
  <c r="AJ734" i="1"/>
  <c r="AH734" i="1"/>
  <c r="AF734" i="1"/>
  <c r="AD734" i="1"/>
  <c r="AC734" i="1"/>
  <c r="X734" i="1"/>
  <c r="U734" i="1"/>
  <c r="T734" i="1"/>
  <c r="S734" i="1"/>
  <c r="R734" i="1"/>
  <c r="Q734" i="1"/>
  <c r="P734" i="1"/>
  <c r="O734" i="1"/>
  <c r="G734" i="1"/>
  <c r="D734" i="1"/>
  <c r="C734" i="1"/>
  <c r="AJ733" i="1"/>
  <c r="AH733" i="1"/>
  <c r="AF733" i="1"/>
  <c r="AD733" i="1"/>
  <c r="AC733" i="1"/>
  <c r="X733" i="1"/>
  <c r="U733" i="1"/>
  <c r="T733" i="1"/>
  <c r="S733" i="1"/>
  <c r="R733" i="1"/>
  <c r="Q733" i="1"/>
  <c r="P733" i="1"/>
  <c r="O733" i="1"/>
  <c r="G733" i="1"/>
  <c r="D733" i="1"/>
  <c r="C733" i="1"/>
  <c r="AJ732" i="1"/>
  <c r="AH732" i="1"/>
  <c r="AF732" i="1"/>
  <c r="AD732" i="1"/>
  <c r="AC732" i="1"/>
  <c r="X732" i="1"/>
  <c r="U732" i="1"/>
  <c r="T732" i="1"/>
  <c r="S732" i="1"/>
  <c r="R732" i="1"/>
  <c r="Q732" i="1"/>
  <c r="P732" i="1"/>
  <c r="O732" i="1"/>
  <c r="G732" i="1"/>
  <c r="D732" i="1"/>
  <c r="C732" i="1"/>
  <c r="AJ731" i="1"/>
  <c r="AH731" i="1"/>
  <c r="AF731" i="1"/>
  <c r="AD731" i="1"/>
  <c r="AC731" i="1"/>
  <c r="X731" i="1"/>
  <c r="U731" i="1"/>
  <c r="T731" i="1"/>
  <c r="S731" i="1"/>
  <c r="R731" i="1"/>
  <c r="Q731" i="1"/>
  <c r="P731" i="1"/>
  <c r="O731" i="1"/>
  <c r="G731" i="1"/>
  <c r="D731" i="1"/>
  <c r="C731" i="1"/>
  <c r="AJ730" i="1"/>
  <c r="AH730" i="1"/>
  <c r="AF730" i="1"/>
  <c r="AD730" i="1"/>
  <c r="AC730" i="1"/>
  <c r="X730" i="1"/>
  <c r="U730" i="1"/>
  <c r="T730" i="1"/>
  <c r="S730" i="1"/>
  <c r="R730" i="1"/>
  <c r="Q730" i="1"/>
  <c r="P730" i="1"/>
  <c r="O730" i="1"/>
  <c r="G730" i="1"/>
  <c r="D730" i="1"/>
  <c r="C730" i="1"/>
  <c r="AJ729" i="1"/>
  <c r="AH729" i="1"/>
  <c r="AF729" i="1"/>
  <c r="AD729" i="1"/>
  <c r="AC729" i="1"/>
  <c r="X729" i="1"/>
  <c r="U729" i="1"/>
  <c r="T729" i="1"/>
  <c r="S729" i="1"/>
  <c r="R729" i="1"/>
  <c r="Q729" i="1"/>
  <c r="P729" i="1"/>
  <c r="O729" i="1"/>
  <c r="G729" i="1"/>
  <c r="D729" i="1"/>
  <c r="C729" i="1"/>
  <c r="AJ728" i="1"/>
  <c r="AH728" i="1"/>
  <c r="AF728" i="1"/>
  <c r="AD728" i="1"/>
  <c r="AC728" i="1"/>
  <c r="X728" i="1"/>
  <c r="U728" i="1"/>
  <c r="T728" i="1"/>
  <c r="S728" i="1"/>
  <c r="R728" i="1"/>
  <c r="Q728" i="1"/>
  <c r="P728" i="1"/>
  <c r="O728" i="1"/>
  <c r="G728" i="1"/>
  <c r="D728" i="1"/>
  <c r="C728" i="1"/>
  <c r="AJ727" i="1"/>
  <c r="AH727" i="1"/>
  <c r="AF727" i="1"/>
  <c r="AD727" i="1"/>
  <c r="AC727" i="1"/>
  <c r="X727" i="1"/>
  <c r="U727" i="1"/>
  <c r="T727" i="1"/>
  <c r="S727" i="1"/>
  <c r="R727" i="1"/>
  <c r="Q727" i="1"/>
  <c r="P727" i="1"/>
  <c r="O727" i="1"/>
  <c r="G727" i="1"/>
  <c r="D727" i="1"/>
  <c r="C727" i="1"/>
  <c r="AJ726" i="1"/>
  <c r="AH726" i="1"/>
  <c r="AF726" i="1"/>
  <c r="AD726" i="1"/>
  <c r="AC726" i="1"/>
  <c r="X726" i="1"/>
  <c r="U726" i="1"/>
  <c r="T726" i="1"/>
  <c r="S726" i="1"/>
  <c r="R726" i="1"/>
  <c r="Q726" i="1"/>
  <c r="P726" i="1"/>
  <c r="O726" i="1"/>
  <c r="G726" i="1"/>
  <c r="D726" i="1"/>
  <c r="C726" i="1"/>
  <c r="AJ725" i="1"/>
  <c r="AH725" i="1"/>
  <c r="AF725" i="1"/>
  <c r="AD725" i="1"/>
  <c r="AC725" i="1"/>
  <c r="X725" i="1"/>
  <c r="U725" i="1"/>
  <c r="T725" i="1"/>
  <c r="S725" i="1"/>
  <c r="R725" i="1"/>
  <c r="Q725" i="1"/>
  <c r="P725" i="1"/>
  <c r="O725" i="1"/>
  <c r="G725" i="1"/>
  <c r="D725" i="1"/>
  <c r="C725" i="1"/>
  <c r="AJ724" i="1"/>
  <c r="AH724" i="1"/>
  <c r="AF724" i="1"/>
  <c r="AD724" i="1"/>
  <c r="AC724" i="1"/>
  <c r="X724" i="1"/>
  <c r="U724" i="1"/>
  <c r="T724" i="1"/>
  <c r="S724" i="1"/>
  <c r="R724" i="1"/>
  <c r="Q724" i="1"/>
  <c r="P724" i="1"/>
  <c r="O724" i="1"/>
  <c r="G724" i="1"/>
  <c r="D724" i="1"/>
  <c r="C724" i="1"/>
  <c r="AJ723" i="1"/>
  <c r="AH723" i="1"/>
  <c r="AF723" i="1"/>
  <c r="AD723" i="1"/>
  <c r="AC723" i="1"/>
  <c r="X723" i="1"/>
  <c r="U723" i="1"/>
  <c r="T723" i="1"/>
  <c r="S723" i="1"/>
  <c r="R723" i="1"/>
  <c r="Q723" i="1"/>
  <c r="P723" i="1"/>
  <c r="O723" i="1"/>
  <c r="G723" i="1"/>
  <c r="D723" i="1"/>
  <c r="C723" i="1"/>
  <c r="AJ722" i="1"/>
  <c r="AH722" i="1"/>
  <c r="AF722" i="1"/>
  <c r="AD722" i="1"/>
  <c r="AC722" i="1"/>
  <c r="X722" i="1"/>
  <c r="U722" i="1"/>
  <c r="T722" i="1"/>
  <c r="S722" i="1"/>
  <c r="R722" i="1"/>
  <c r="Q722" i="1"/>
  <c r="P722" i="1"/>
  <c r="O722" i="1"/>
  <c r="G722" i="1"/>
  <c r="D722" i="1"/>
  <c r="C722" i="1"/>
  <c r="AJ721" i="1"/>
  <c r="AH721" i="1"/>
  <c r="AF721" i="1"/>
  <c r="AD721" i="1"/>
  <c r="AC721" i="1"/>
  <c r="X721" i="1"/>
  <c r="U721" i="1"/>
  <c r="T721" i="1"/>
  <c r="S721" i="1"/>
  <c r="R721" i="1"/>
  <c r="Q721" i="1"/>
  <c r="P721" i="1"/>
  <c r="O721" i="1"/>
  <c r="G721" i="1"/>
  <c r="D721" i="1"/>
  <c r="C721" i="1"/>
  <c r="AJ720" i="1"/>
  <c r="AH720" i="1"/>
  <c r="AF720" i="1"/>
  <c r="AD720" i="1"/>
  <c r="AC720" i="1"/>
  <c r="X720" i="1"/>
  <c r="U720" i="1"/>
  <c r="T720" i="1"/>
  <c r="S720" i="1"/>
  <c r="R720" i="1"/>
  <c r="Q720" i="1"/>
  <c r="P720" i="1"/>
  <c r="O720" i="1"/>
  <c r="G720" i="1"/>
  <c r="D720" i="1"/>
  <c r="C720" i="1"/>
  <c r="AJ719" i="1"/>
  <c r="AH719" i="1"/>
  <c r="AF719" i="1"/>
  <c r="AD719" i="1"/>
  <c r="AC719" i="1"/>
  <c r="X719" i="1"/>
  <c r="U719" i="1"/>
  <c r="T719" i="1"/>
  <c r="S719" i="1"/>
  <c r="R719" i="1"/>
  <c r="Q719" i="1"/>
  <c r="P719" i="1"/>
  <c r="O719" i="1"/>
  <c r="G719" i="1"/>
  <c r="D719" i="1"/>
  <c r="C719" i="1"/>
  <c r="AJ718" i="1"/>
  <c r="AH718" i="1"/>
  <c r="AF718" i="1"/>
  <c r="AD718" i="1"/>
  <c r="AC718" i="1"/>
  <c r="X718" i="1"/>
  <c r="U718" i="1"/>
  <c r="T718" i="1"/>
  <c r="S718" i="1"/>
  <c r="R718" i="1"/>
  <c r="Q718" i="1"/>
  <c r="P718" i="1"/>
  <c r="O718" i="1"/>
  <c r="G718" i="1"/>
  <c r="D718" i="1"/>
  <c r="C718" i="1"/>
  <c r="AJ717" i="1"/>
  <c r="AH717" i="1"/>
  <c r="AF717" i="1"/>
  <c r="AD717" i="1"/>
  <c r="AC717" i="1"/>
  <c r="X717" i="1"/>
  <c r="U717" i="1"/>
  <c r="T717" i="1"/>
  <c r="S717" i="1"/>
  <c r="R717" i="1"/>
  <c r="Q717" i="1"/>
  <c r="P717" i="1"/>
  <c r="O717" i="1"/>
  <c r="G717" i="1"/>
  <c r="D717" i="1"/>
  <c r="C717" i="1"/>
  <c r="AJ716" i="1"/>
  <c r="AH716" i="1"/>
  <c r="AF716" i="1"/>
  <c r="AD716" i="1"/>
  <c r="AC716" i="1"/>
  <c r="X716" i="1"/>
  <c r="U716" i="1"/>
  <c r="T716" i="1"/>
  <c r="S716" i="1"/>
  <c r="R716" i="1"/>
  <c r="Q716" i="1"/>
  <c r="P716" i="1"/>
  <c r="O716" i="1"/>
  <c r="G716" i="1"/>
  <c r="D716" i="1"/>
  <c r="C716" i="1"/>
  <c r="AJ715" i="1"/>
  <c r="AH715" i="1"/>
  <c r="AF715" i="1"/>
  <c r="AD715" i="1"/>
  <c r="AC715" i="1"/>
  <c r="X715" i="1"/>
  <c r="U715" i="1"/>
  <c r="T715" i="1"/>
  <c r="S715" i="1"/>
  <c r="R715" i="1"/>
  <c r="Q715" i="1"/>
  <c r="P715" i="1"/>
  <c r="O715" i="1"/>
  <c r="G715" i="1"/>
  <c r="D715" i="1"/>
  <c r="C715" i="1"/>
  <c r="AJ714" i="1"/>
  <c r="AH714" i="1"/>
  <c r="AF714" i="1"/>
  <c r="AD714" i="1"/>
  <c r="AC714" i="1"/>
  <c r="X714" i="1"/>
  <c r="U714" i="1"/>
  <c r="T714" i="1"/>
  <c r="S714" i="1"/>
  <c r="R714" i="1"/>
  <c r="Q714" i="1"/>
  <c r="P714" i="1"/>
  <c r="O714" i="1"/>
  <c r="G714" i="1"/>
  <c r="D714" i="1"/>
  <c r="C714" i="1"/>
  <c r="AJ713" i="1"/>
  <c r="AH713" i="1"/>
  <c r="AF713" i="1"/>
  <c r="AD713" i="1"/>
  <c r="AC713" i="1"/>
  <c r="X713" i="1"/>
  <c r="U713" i="1"/>
  <c r="T713" i="1"/>
  <c r="S713" i="1"/>
  <c r="R713" i="1"/>
  <c r="Q713" i="1"/>
  <c r="P713" i="1"/>
  <c r="O713" i="1"/>
  <c r="G713" i="1"/>
  <c r="D713" i="1"/>
  <c r="C713" i="1"/>
  <c r="AJ712" i="1"/>
  <c r="AH712" i="1"/>
  <c r="AF712" i="1"/>
  <c r="AD712" i="1"/>
  <c r="AC712" i="1"/>
  <c r="X712" i="1"/>
  <c r="U712" i="1"/>
  <c r="T712" i="1"/>
  <c r="S712" i="1"/>
  <c r="R712" i="1"/>
  <c r="Q712" i="1"/>
  <c r="P712" i="1"/>
  <c r="O712" i="1"/>
  <c r="G712" i="1"/>
  <c r="D712" i="1"/>
  <c r="C712" i="1"/>
  <c r="AJ711" i="1"/>
  <c r="AH711" i="1"/>
  <c r="AF711" i="1"/>
  <c r="AD711" i="1"/>
  <c r="AC711" i="1"/>
  <c r="X711" i="1"/>
  <c r="U711" i="1"/>
  <c r="T711" i="1"/>
  <c r="S711" i="1"/>
  <c r="R711" i="1"/>
  <c r="Q711" i="1"/>
  <c r="P711" i="1"/>
  <c r="O711" i="1"/>
  <c r="G711" i="1"/>
  <c r="D711" i="1"/>
  <c r="C711" i="1"/>
  <c r="AJ710" i="1"/>
  <c r="AH710" i="1"/>
  <c r="AF710" i="1"/>
  <c r="AD710" i="1"/>
  <c r="AC710" i="1"/>
  <c r="X710" i="1"/>
  <c r="U710" i="1"/>
  <c r="T710" i="1"/>
  <c r="S710" i="1"/>
  <c r="R710" i="1"/>
  <c r="Q710" i="1"/>
  <c r="P710" i="1"/>
  <c r="O710" i="1"/>
  <c r="G710" i="1"/>
  <c r="D710" i="1"/>
  <c r="C710" i="1"/>
  <c r="AJ709" i="1"/>
  <c r="AH709" i="1"/>
  <c r="AF709" i="1"/>
  <c r="AD709" i="1"/>
  <c r="AC709" i="1"/>
  <c r="X709" i="1"/>
  <c r="U709" i="1"/>
  <c r="T709" i="1"/>
  <c r="S709" i="1"/>
  <c r="R709" i="1"/>
  <c r="Q709" i="1"/>
  <c r="P709" i="1"/>
  <c r="O709" i="1"/>
  <c r="G709" i="1"/>
  <c r="D709" i="1"/>
  <c r="C709" i="1"/>
  <c r="AJ708" i="1"/>
  <c r="AH708" i="1"/>
  <c r="AF708" i="1"/>
  <c r="AD708" i="1"/>
  <c r="AC708" i="1"/>
  <c r="X708" i="1"/>
  <c r="U708" i="1"/>
  <c r="T708" i="1"/>
  <c r="S708" i="1"/>
  <c r="R708" i="1"/>
  <c r="Q708" i="1"/>
  <c r="P708" i="1"/>
  <c r="O708" i="1"/>
  <c r="G708" i="1"/>
  <c r="D708" i="1"/>
  <c r="C708" i="1"/>
  <c r="AJ707" i="1"/>
  <c r="AH707" i="1"/>
  <c r="AF707" i="1"/>
  <c r="AD707" i="1"/>
  <c r="AC707" i="1"/>
  <c r="X707" i="1"/>
  <c r="U707" i="1"/>
  <c r="T707" i="1"/>
  <c r="S707" i="1"/>
  <c r="R707" i="1"/>
  <c r="Q707" i="1"/>
  <c r="P707" i="1"/>
  <c r="O707" i="1"/>
  <c r="G707" i="1"/>
  <c r="D707" i="1"/>
  <c r="C707" i="1"/>
  <c r="AJ706" i="1"/>
  <c r="AH706" i="1"/>
  <c r="AF706" i="1"/>
  <c r="AD706" i="1"/>
  <c r="AC706" i="1"/>
  <c r="X706" i="1"/>
  <c r="U706" i="1"/>
  <c r="T706" i="1"/>
  <c r="S706" i="1"/>
  <c r="R706" i="1"/>
  <c r="Q706" i="1"/>
  <c r="P706" i="1"/>
  <c r="O706" i="1"/>
  <c r="G706" i="1"/>
  <c r="D706" i="1"/>
  <c r="C706" i="1"/>
  <c r="AJ705" i="1"/>
  <c r="AH705" i="1"/>
  <c r="AF705" i="1"/>
  <c r="AD705" i="1"/>
  <c r="AC705" i="1"/>
  <c r="X705" i="1"/>
  <c r="U705" i="1"/>
  <c r="T705" i="1"/>
  <c r="S705" i="1"/>
  <c r="R705" i="1"/>
  <c r="Q705" i="1"/>
  <c r="P705" i="1"/>
  <c r="O705" i="1"/>
  <c r="G705" i="1"/>
  <c r="D705" i="1"/>
  <c r="C705" i="1"/>
  <c r="AJ704" i="1"/>
  <c r="AH704" i="1"/>
  <c r="AF704" i="1"/>
  <c r="AD704" i="1"/>
  <c r="AC704" i="1"/>
  <c r="X704" i="1"/>
  <c r="U704" i="1"/>
  <c r="T704" i="1"/>
  <c r="S704" i="1"/>
  <c r="R704" i="1"/>
  <c r="Q704" i="1"/>
  <c r="P704" i="1"/>
  <c r="O704" i="1"/>
  <c r="G704" i="1"/>
  <c r="D704" i="1"/>
  <c r="C704" i="1"/>
  <c r="AJ703" i="1"/>
  <c r="AH703" i="1"/>
  <c r="AF703" i="1"/>
  <c r="AD703" i="1"/>
  <c r="AC703" i="1"/>
  <c r="X703" i="1"/>
  <c r="U703" i="1"/>
  <c r="T703" i="1"/>
  <c r="S703" i="1"/>
  <c r="R703" i="1"/>
  <c r="Q703" i="1"/>
  <c r="P703" i="1"/>
  <c r="O703" i="1"/>
  <c r="G703" i="1"/>
  <c r="D703" i="1"/>
  <c r="C703" i="1"/>
  <c r="AJ702" i="1"/>
  <c r="AH702" i="1"/>
  <c r="AF702" i="1"/>
  <c r="AD702" i="1"/>
  <c r="AC702" i="1"/>
  <c r="X702" i="1"/>
  <c r="U702" i="1"/>
  <c r="T702" i="1"/>
  <c r="S702" i="1"/>
  <c r="R702" i="1"/>
  <c r="Q702" i="1"/>
  <c r="P702" i="1"/>
  <c r="O702" i="1"/>
  <c r="G702" i="1"/>
  <c r="D702" i="1"/>
  <c r="C702" i="1"/>
  <c r="AJ701" i="1"/>
  <c r="AH701" i="1"/>
  <c r="AF701" i="1"/>
  <c r="AD701" i="1"/>
  <c r="AC701" i="1"/>
  <c r="X701" i="1"/>
  <c r="U701" i="1"/>
  <c r="T701" i="1"/>
  <c r="S701" i="1"/>
  <c r="R701" i="1"/>
  <c r="Q701" i="1"/>
  <c r="P701" i="1"/>
  <c r="O701" i="1"/>
  <c r="G701" i="1"/>
  <c r="D701" i="1"/>
  <c r="C701" i="1"/>
  <c r="AJ700" i="1"/>
  <c r="AH700" i="1"/>
  <c r="AF700" i="1"/>
  <c r="AD700" i="1"/>
  <c r="AC700" i="1"/>
  <c r="X700" i="1"/>
  <c r="U700" i="1"/>
  <c r="T700" i="1"/>
  <c r="S700" i="1"/>
  <c r="R700" i="1"/>
  <c r="Q700" i="1"/>
  <c r="P700" i="1"/>
  <c r="O700" i="1"/>
  <c r="G700" i="1"/>
  <c r="D700" i="1"/>
  <c r="C700" i="1"/>
  <c r="AJ699" i="1"/>
  <c r="AH699" i="1"/>
  <c r="AF699" i="1"/>
  <c r="AD699" i="1"/>
  <c r="AC699" i="1"/>
  <c r="X699" i="1"/>
  <c r="U699" i="1"/>
  <c r="T699" i="1"/>
  <c r="S699" i="1"/>
  <c r="R699" i="1"/>
  <c r="Q699" i="1"/>
  <c r="P699" i="1"/>
  <c r="O699" i="1"/>
  <c r="G699" i="1"/>
  <c r="D699" i="1"/>
  <c r="C699" i="1"/>
  <c r="AJ698" i="1"/>
  <c r="AH698" i="1"/>
  <c r="AF698" i="1"/>
  <c r="AD698" i="1"/>
  <c r="AC698" i="1"/>
  <c r="X698" i="1"/>
  <c r="U698" i="1"/>
  <c r="T698" i="1"/>
  <c r="S698" i="1"/>
  <c r="R698" i="1"/>
  <c r="Q698" i="1"/>
  <c r="P698" i="1"/>
  <c r="O698" i="1"/>
  <c r="G698" i="1"/>
  <c r="D698" i="1"/>
  <c r="C698" i="1"/>
  <c r="AJ697" i="1"/>
  <c r="AH697" i="1"/>
  <c r="AF697" i="1"/>
  <c r="AD697" i="1"/>
  <c r="AC697" i="1"/>
  <c r="X697" i="1"/>
  <c r="U697" i="1"/>
  <c r="T697" i="1"/>
  <c r="S697" i="1"/>
  <c r="R697" i="1"/>
  <c r="Q697" i="1"/>
  <c r="P697" i="1"/>
  <c r="O697" i="1"/>
  <c r="G697" i="1"/>
  <c r="D697" i="1"/>
  <c r="C697" i="1"/>
  <c r="AJ696" i="1"/>
  <c r="AH696" i="1"/>
  <c r="AF696" i="1"/>
  <c r="AD696" i="1"/>
  <c r="AC696" i="1"/>
  <c r="X696" i="1"/>
  <c r="U696" i="1"/>
  <c r="T696" i="1"/>
  <c r="S696" i="1"/>
  <c r="R696" i="1"/>
  <c r="Q696" i="1"/>
  <c r="P696" i="1"/>
  <c r="O696" i="1"/>
  <c r="G696" i="1"/>
  <c r="D696" i="1"/>
  <c r="C696" i="1"/>
  <c r="AJ695" i="1"/>
  <c r="AH695" i="1"/>
  <c r="AF695" i="1"/>
  <c r="AD695" i="1"/>
  <c r="AC695" i="1"/>
  <c r="X695" i="1"/>
  <c r="U695" i="1"/>
  <c r="T695" i="1"/>
  <c r="S695" i="1"/>
  <c r="R695" i="1"/>
  <c r="Q695" i="1"/>
  <c r="P695" i="1"/>
  <c r="O695" i="1"/>
  <c r="G695" i="1"/>
  <c r="D695" i="1"/>
  <c r="C695" i="1"/>
  <c r="AJ694" i="1"/>
  <c r="AH694" i="1"/>
  <c r="AF694" i="1"/>
  <c r="AD694" i="1"/>
  <c r="AC694" i="1"/>
  <c r="X694" i="1"/>
  <c r="U694" i="1"/>
  <c r="T694" i="1"/>
  <c r="S694" i="1"/>
  <c r="R694" i="1"/>
  <c r="Q694" i="1"/>
  <c r="P694" i="1"/>
  <c r="O694" i="1"/>
  <c r="G694" i="1"/>
  <c r="D694" i="1"/>
  <c r="C694" i="1"/>
  <c r="AJ693" i="1"/>
  <c r="AH693" i="1"/>
  <c r="AF693" i="1"/>
  <c r="AD693" i="1"/>
  <c r="AC693" i="1"/>
  <c r="X693" i="1"/>
  <c r="U693" i="1"/>
  <c r="T693" i="1"/>
  <c r="S693" i="1"/>
  <c r="R693" i="1"/>
  <c r="Q693" i="1"/>
  <c r="P693" i="1"/>
  <c r="O693" i="1"/>
  <c r="G693" i="1"/>
  <c r="D693" i="1"/>
  <c r="C693" i="1"/>
  <c r="AJ692" i="1"/>
  <c r="AH692" i="1"/>
  <c r="AF692" i="1"/>
  <c r="AD692" i="1"/>
  <c r="AC692" i="1"/>
  <c r="X692" i="1"/>
  <c r="U692" i="1"/>
  <c r="T692" i="1"/>
  <c r="S692" i="1"/>
  <c r="R692" i="1"/>
  <c r="Q692" i="1"/>
  <c r="P692" i="1"/>
  <c r="O692" i="1"/>
  <c r="G692" i="1"/>
  <c r="D692" i="1"/>
  <c r="C692" i="1"/>
  <c r="AJ691" i="1"/>
  <c r="AH691" i="1"/>
  <c r="AF691" i="1"/>
  <c r="AD691" i="1"/>
  <c r="AC691" i="1"/>
  <c r="X691" i="1"/>
  <c r="U691" i="1"/>
  <c r="T691" i="1"/>
  <c r="S691" i="1"/>
  <c r="R691" i="1"/>
  <c r="Q691" i="1"/>
  <c r="P691" i="1"/>
  <c r="O691" i="1"/>
  <c r="G691" i="1"/>
  <c r="D691" i="1"/>
  <c r="C691" i="1"/>
  <c r="AJ690" i="1"/>
  <c r="AH690" i="1"/>
  <c r="AF690" i="1"/>
  <c r="AD690" i="1"/>
  <c r="AC690" i="1"/>
  <c r="X690" i="1"/>
  <c r="U690" i="1"/>
  <c r="T690" i="1"/>
  <c r="S690" i="1"/>
  <c r="R690" i="1"/>
  <c r="Q690" i="1"/>
  <c r="P690" i="1"/>
  <c r="O690" i="1"/>
  <c r="G690" i="1"/>
  <c r="D690" i="1"/>
  <c r="C690" i="1"/>
  <c r="AJ689" i="1"/>
  <c r="AH689" i="1"/>
  <c r="AF689" i="1"/>
  <c r="AD689" i="1"/>
  <c r="AC689" i="1"/>
  <c r="X689" i="1"/>
  <c r="U689" i="1"/>
  <c r="T689" i="1"/>
  <c r="S689" i="1"/>
  <c r="R689" i="1"/>
  <c r="Q689" i="1"/>
  <c r="P689" i="1"/>
  <c r="O689" i="1"/>
  <c r="G689" i="1"/>
  <c r="D689" i="1"/>
  <c r="C689" i="1"/>
  <c r="AJ688" i="1"/>
  <c r="AH688" i="1"/>
  <c r="AF688" i="1"/>
  <c r="AD688" i="1"/>
  <c r="AC688" i="1"/>
  <c r="X688" i="1"/>
  <c r="U688" i="1"/>
  <c r="T688" i="1"/>
  <c r="S688" i="1"/>
  <c r="R688" i="1"/>
  <c r="Q688" i="1"/>
  <c r="P688" i="1"/>
  <c r="O688" i="1"/>
  <c r="G688" i="1"/>
  <c r="D688" i="1"/>
  <c r="C688" i="1"/>
  <c r="AJ687" i="1"/>
  <c r="AH687" i="1"/>
  <c r="AF687" i="1"/>
  <c r="AD687" i="1"/>
  <c r="AC687" i="1"/>
  <c r="X687" i="1"/>
  <c r="U687" i="1"/>
  <c r="T687" i="1"/>
  <c r="S687" i="1"/>
  <c r="R687" i="1"/>
  <c r="Q687" i="1"/>
  <c r="P687" i="1"/>
  <c r="O687" i="1"/>
  <c r="G687" i="1"/>
  <c r="D687" i="1"/>
  <c r="C687" i="1"/>
  <c r="AJ686" i="1"/>
  <c r="AH686" i="1"/>
  <c r="AF686" i="1"/>
  <c r="AD686" i="1"/>
  <c r="AC686" i="1"/>
  <c r="X686" i="1"/>
  <c r="U686" i="1"/>
  <c r="T686" i="1"/>
  <c r="S686" i="1"/>
  <c r="R686" i="1"/>
  <c r="Q686" i="1"/>
  <c r="P686" i="1"/>
  <c r="O686" i="1"/>
  <c r="G686" i="1"/>
  <c r="D686" i="1"/>
  <c r="C686" i="1"/>
  <c r="AJ685" i="1"/>
  <c r="AH685" i="1"/>
  <c r="AF685" i="1"/>
  <c r="AD685" i="1"/>
  <c r="AC685" i="1"/>
  <c r="X685" i="1"/>
  <c r="U685" i="1"/>
  <c r="T685" i="1"/>
  <c r="S685" i="1"/>
  <c r="R685" i="1"/>
  <c r="Q685" i="1"/>
  <c r="P685" i="1"/>
  <c r="O685" i="1"/>
  <c r="G685" i="1"/>
  <c r="D685" i="1"/>
  <c r="C685" i="1"/>
  <c r="AJ684" i="1"/>
  <c r="AH684" i="1"/>
  <c r="AF684" i="1"/>
  <c r="AD684" i="1"/>
  <c r="AC684" i="1"/>
  <c r="X684" i="1"/>
  <c r="U684" i="1"/>
  <c r="T684" i="1"/>
  <c r="S684" i="1"/>
  <c r="R684" i="1"/>
  <c r="Q684" i="1"/>
  <c r="P684" i="1"/>
  <c r="O684" i="1"/>
  <c r="G684" i="1"/>
  <c r="D684" i="1"/>
  <c r="C684" i="1"/>
  <c r="AJ683" i="1"/>
  <c r="AH683" i="1"/>
  <c r="AF683" i="1"/>
  <c r="AD683" i="1"/>
  <c r="AC683" i="1"/>
  <c r="X683" i="1"/>
  <c r="U683" i="1"/>
  <c r="T683" i="1"/>
  <c r="S683" i="1"/>
  <c r="R683" i="1"/>
  <c r="Q683" i="1"/>
  <c r="P683" i="1"/>
  <c r="O683" i="1"/>
  <c r="G683" i="1"/>
  <c r="D683" i="1"/>
  <c r="C683" i="1"/>
  <c r="AJ682" i="1"/>
  <c r="AH682" i="1"/>
  <c r="AF682" i="1"/>
  <c r="AD682" i="1"/>
  <c r="AC682" i="1"/>
  <c r="X682" i="1"/>
  <c r="U682" i="1"/>
  <c r="T682" i="1"/>
  <c r="S682" i="1"/>
  <c r="R682" i="1"/>
  <c r="Q682" i="1"/>
  <c r="P682" i="1"/>
  <c r="O682" i="1"/>
  <c r="G682" i="1"/>
  <c r="D682" i="1"/>
  <c r="C682" i="1"/>
  <c r="AJ681" i="1"/>
  <c r="AH681" i="1"/>
  <c r="AF681" i="1"/>
  <c r="AD681" i="1"/>
  <c r="AC681" i="1"/>
  <c r="X681" i="1"/>
  <c r="U681" i="1"/>
  <c r="T681" i="1"/>
  <c r="S681" i="1"/>
  <c r="R681" i="1"/>
  <c r="Q681" i="1"/>
  <c r="P681" i="1"/>
  <c r="O681" i="1"/>
  <c r="G681" i="1"/>
  <c r="D681" i="1"/>
  <c r="C681" i="1"/>
  <c r="AJ680" i="1"/>
  <c r="AH680" i="1"/>
  <c r="AF680" i="1"/>
  <c r="AD680" i="1"/>
  <c r="AC680" i="1"/>
  <c r="X680" i="1"/>
  <c r="U680" i="1"/>
  <c r="T680" i="1"/>
  <c r="S680" i="1"/>
  <c r="R680" i="1"/>
  <c r="Q680" i="1"/>
  <c r="P680" i="1"/>
  <c r="O680" i="1"/>
  <c r="G680" i="1"/>
  <c r="D680" i="1"/>
  <c r="C680" i="1"/>
  <c r="AJ679" i="1"/>
  <c r="AH679" i="1"/>
  <c r="AF679" i="1"/>
  <c r="AD679" i="1"/>
  <c r="AC679" i="1"/>
  <c r="X679" i="1"/>
  <c r="U679" i="1"/>
  <c r="T679" i="1"/>
  <c r="S679" i="1"/>
  <c r="R679" i="1"/>
  <c r="Q679" i="1"/>
  <c r="P679" i="1"/>
  <c r="O679" i="1"/>
  <c r="G679" i="1"/>
  <c r="D679" i="1"/>
  <c r="C679" i="1"/>
  <c r="AJ678" i="1"/>
  <c r="AH678" i="1"/>
  <c r="AF678" i="1"/>
  <c r="AD678" i="1"/>
  <c r="AC678" i="1"/>
  <c r="X678" i="1"/>
  <c r="U678" i="1"/>
  <c r="T678" i="1"/>
  <c r="S678" i="1"/>
  <c r="R678" i="1"/>
  <c r="Q678" i="1"/>
  <c r="P678" i="1"/>
  <c r="O678" i="1"/>
  <c r="G678" i="1"/>
  <c r="D678" i="1"/>
  <c r="C678" i="1"/>
  <c r="AJ677" i="1"/>
  <c r="AH677" i="1"/>
  <c r="AF677" i="1"/>
  <c r="AD677" i="1"/>
  <c r="AC677" i="1"/>
  <c r="X677" i="1"/>
  <c r="U677" i="1"/>
  <c r="T677" i="1"/>
  <c r="S677" i="1"/>
  <c r="R677" i="1"/>
  <c r="Q677" i="1"/>
  <c r="P677" i="1"/>
  <c r="O677" i="1"/>
  <c r="G677" i="1"/>
  <c r="D677" i="1"/>
  <c r="C677" i="1"/>
  <c r="AJ676" i="1"/>
  <c r="AH676" i="1"/>
  <c r="AF676" i="1"/>
  <c r="AD676" i="1"/>
  <c r="AC676" i="1"/>
  <c r="X676" i="1"/>
  <c r="U676" i="1"/>
  <c r="T676" i="1"/>
  <c r="S676" i="1"/>
  <c r="R676" i="1"/>
  <c r="Q676" i="1"/>
  <c r="P676" i="1"/>
  <c r="O676" i="1"/>
  <c r="G676" i="1"/>
  <c r="D676" i="1"/>
  <c r="C676" i="1"/>
  <c r="AJ675" i="1"/>
  <c r="AH675" i="1"/>
  <c r="AF675" i="1"/>
  <c r="AD675" i="1"/>
  <c r="AC675" i="1"/>
  <c r="X675" i="1"/>
  <c r="U675" i="1"/>
  <c r="T675" i="1"/>
  <c r="S675" i="1"/>
  <c r="R675" i="1"/>
  <c r="Q675" i="1"/>
  <c r="P675" i="1"/>
  <c r="O675" i="1"/>
  <c r="G675" i="1"/>
  <c r="D675" i="1"/>
  <c r="C675" i="1"/>
  <c r="AJ674" i="1"/>
  <c r="AH674" i="1"/>
  <c r="AF674" i="1"/>
  <c r="AD674" i="1"/>
  <c r="AC674" i="1"/>
  <c r="X674" i="1"/>
  <c r="U674" i="1"/>
  <c r="T674" i="1"/>
  <c r="S674" i="1"/>
  <c r="R674" i="1"/>
  <c r="Q674" i="1"/>
  <c r="P674" i="1"/>
  <c r="O674" i="1"/>
  <c r="G674" i="1"/>
  <c r="D674" i="1"/>
  <c r="C674" i="1"/>
  <c r="AJ673" i="1"/>
  <c r="AH673" i="1"/>
  <c r="AF673" i="1"/>
  <c r="AD673" i="1"/>
  <c r="AC673" i="1"/>
  <c r="X673" i="1"/>
  <c r="U673" i="1"/>
  <c r="T673" i="1"/>
  <c r="S673" i="1"/>
  <c r="R673" i="1"/>
  <c r="Q673" i="1"/>
  <c r="P673" i="1"/>
  <c r="O673" i="1"/>
  <c r="G673" i="1"/>
  <c r="D673" i="1"/>
  <c r="C673" i="1"/>
  <c r="AJ672" i="1"/>
  <c r="AH672" i="1"/>
  <c r="AF672" i="1"/>
  <c r="AD672" i="1"/>
  <c r="AC672" i="1"/>
  <c r="X672" i="1"/>
  <c r="U672" i="1"/>
  <c r="T672" i="1"/>
  <c r="S672" i="1"/>
  <c r="R672" i="1"/>
  <c r="Q672" i="1"/>
  <c r="P672" i="1"/>
  <c r="O672" i="1"/>
  <c r="G672" i="1"/>
  <c r="D672" i="1"/>
  <c r="C672" i="1"/>
  <c r="AJ671" i="1"/>
  <c r="AH671" i="1"/>
  <c r="AF671" i="1"/>
  <c r="AD671" i="1"/>
  <c r="AC671" i="1"/>
  <c r="X671" i="1"/>
  <c r="U671" i="1"/>
  <c r="T671" i="1"/>
  <c r="S671" i="1"/>
  <c r="R671" i="1"/>
  <c r="Q671" i="1"/>
  <c r="P671" i="1"/>
  <c r="O671" i="1"/>
  <c r="G671" i="1"/>
  <c r="D671" i="1"/>
  <c r="C671" i="1"/>
  <c r="AJ670" i="1"/>
  <c r="AH670" i="1"/>
  <c r="AF670" i="1"/>
  <c r="AD670" i="1"/>
  <c r="AC670" i="1"/>
  <c r="X670" i="1"/>
  <c r="U670" i="1"/>
  <c r="T670" i="1"/>
  <c r="S670" i="1"/>
  <c r="R670" i="1"/>
  <c r="Q670" i="1"/>
  <c r="P670" i="1"/>
  <c r="O670" i="1"/>
  <c r="G670" i="1"/>
  <c r="D670" i="1"/>
  <c r="C670" i="1"/>
  <c r="AJ669" i="1"/>
  <c r="AH669" i="1"/>
  <c r="AF669" i="1"/>
  <c r="AD669" i="1"/>
  <c r="AC669" i="1"/>
  <c r="X669" i="1"/>
  <c r="U669" i="1"/>
  <c r="T669" i="1"/>
  <c r="S669" i="1"/>
  <c r="R669" i="1"/>
  <c r="Q669" i="1"/>
  <c r="P669" i="1"/>
  <c r="O669" i="1"/>
  <c r="G669" i="1"/>
  <c r="D669" i="1"/>
  <c r="C669" i="1"/>
  <c r="AJ668" i="1"/>
  <c r="AH668" i="1"/>
  <c r="AF668" i="1"/>
  <c r="AD668" i="1"/>
  <c r="AC668" i="1"/>
  <c r="X668" i="1"/>
  <c r="U668" i="1"/>
  <c r="T668" i="1"/>
  <c r="S668" i="1"/>
  <c r="R668" i="1"/>
  <c r="Q668" i="1"/>
  <c r="P668" i="1"/>
  <c r="O668" i="1"/>
  <c r="G668" i="1"/>
  <c r="D668" i="1"/>
  <c r="C668" i="1"/>
  <c r="AJ667" i="1"/>
  <c r="AH667" i="1"/>
  <c r="AF667" i="1"/>
  <c r="AD667" i="1"/>
  <c r="AC667" i="1"/>
  <c r="X667" i="1"/>
  <c r="U667" i="1"/>
  <c r="T667" i="1"/>
  <c r="S667" i="1"/>
  <c r="R667" i="1"/>
  <c r="Q667" i="1"/>
  <c r="P667" i="1"/>
  <c r="O667" i="1"/>
  <c r="G667" i="1"/>
  <c r="D667" i="1"/>
  <c r="C667" i="1"/>
  <c r="AJ666" i="1"/>
  <c r="AH666" i="1"/>
  <c r="AF666" i="1"/>
  <c r="AD666" i="1"/>
  <c r="AC666" i="1"/>
  <c r="X666" i="1"/>
  <c r="U666" i="1"/>
  <c r="T666" i="1"/>
  <c r="S666" i="1"/>
  <c r="R666" i="1"/>
  <c r="Q666" i="1"/>
  <c r="P666" i="1"/>
  <c r="O666" i="1"/>
  <c r="G666" i="1"/>
  <c r="D666" i="1"/>
  <c r="C666" i="1"/>
  <c r="AJ665" i="1"/>
  <c r="AH665" i="1"/>
  <c r="AF665" i="1"/>
  <c r="AD665" i="1"/>
  <c r="AC665" i="1"/>
  <c r="X665" i="1"/>
  <c r="U665" i="1"/>
  <c r="T665" i="1"/>
  <c r="S665" i="1"/>
  <c r="R665" i="1"/>
  <c r="Q665" i="1"/>
  <c r="P665" i="1"/>
  <c r="O665" i="1"/>
  <c r="G665" i="1"/>
  <c r="D665" i="1"/>
  <c r="C665" i="1"/>
  <c r="AJ664" i="1"/>
  <c r="AH664" i="1"/>
  <c r="AF664" i="1"/>
  <c r="AD664" i="1"/>
  <c r="AC664" i="1"/>
  <c r="X664" i="1"/>
  <c r="U664" i="1"/>
  <c r="T664" i="1"/>
  <c r="S664" i="1"/>
  <c r="R664" i="1"/>
  <c r="Q664" i="1"/>
  <c r="P664" i="1"/>
  <c r="O664" i="1"/>
  <c r="G664" i="1"/>
  <c r="D664" i="1"/>
  <c r="C664" i="1"/>
  <c r="AJ663" i="1"/>
  <c r="AH663" i="1"/>
  <c r="AF663" i="1"/>
  <c r="AD663" i="1"/>
  <c r="AC663" i="1"/>
  <c r="X663" i="1"/>
  <c r="U663" i="1"/>
  <c r="T663" i="1"/>
  <c r="S663" i="1"/>
  <c r="R663" i="1"/>
  <c r="Q663" i="1"/>
  <c r="P663" i="1"/>
  <c r="O663" i="1"/>
  <c r="G663" i="1"/>
  <c r="D663" i="1"/>
  <c r="C663" i="1"/>
  <c r="AJ662" i="1"/>
  <c r="AH662" i="1"/>
  <c r="AF662" i="1"/>
  <c r="AD662" i="1"/>
  <c r="AC662" i="1"/>
  <c r="X662" i="1"/>
  <c r="U662" i="1"/>
  <c r="T662" i="1"/>
  <c r="S662" i="1"/>
  <c r="R662" i="1"/>
  <c r="Q662" i="1"/>
  <c r="P662" i="1"/>
  <c r="O662" i="1"/>
  <c r="G662" i="1"/>
  <c r="D662" i="1"/>
  <c r="C662" i="1"/>
  <c r="AJ661" i="1"/>
  <c r="AH661" i="1"/>
  <c r="AF661" i="1"/>
  <c r="AD661" i="1"/>
  <c r="AC661" i="1"/>
  <c r="X661" i="1"/>
  <c r="U661" i="1"/>
  <c r="T661" i="1"/>
  <c r="S661" i="1"/>
  <c r="R661" i="1"/>
  <c r="Q661" i="1"/>
  <c r="P661" i="1"/>
  <c r="O661" i="1"/>
  <c r="G661" i="1"/>
  <c r="D661" i="1"/>
  <c r="C661" i="1"/>
  <c r="AJ660" i="1"/>
  <c r="AH660" i="1"/>
  <c r="AF660" i="1"/>
  <c r="AD660" i="1"/>
  <c r="AC660" i="1"/>
  <c r="X660" i="1"/>
  <c r="U660" i="1"/>
  <c r="T660" i="1"/>
  <c r="S660" i="1"/>
  <c r="R660" i="1"/>
  <c r="Q660" i="1"/>
  <c r="P660" i="1"/>
  <c r="O660" i="1"/>
  <c r="G660" i="1"/>
  <c r="D660" i="1"/>
  <c r="C660" i="1"/>
  <c r="AJ659" i="1"/>
  <c r="AH659" i="1"/>
  <c r="AF659" i="1"/>
  <c r="AD659" i="1"/>
  <c r="AC659" i="1"/>
  <c r="X659" i="1"/>
  <c r="U659" i="1"/>
  <c r="T659" i="1"/>
  <c r="S659" i="1"/>
  <c r="R659" i="1"/>
  <c r="Q659" i="1"/>
  <c r="P659" i="1"/>
  <c r="O659" i="1"/>
  <c r="G659" i="1"/>
  <c r="D659" i="1"/>
  <c r="C659" i="1"/>
  <c r="AJ658" i="1"/>
  <c r="AH658" i="1"/>
  <c r="AF658" i="1"/>
  <c r="AD658" i="1"/>
  <c r="AC658" i="1"/>
  <c r="X658" i="1"/>
  <c r="U658" i="1"/>
  <c r="T658" i="1"/>
  <c r="S658" i="1"/>
  <c r="R658" i="1"/>
  <c r="Q658" i="1"/>
  <c r="P658" i="1"/>
  <c r="O658" i="1"/>
  <c r="G658" i="1"/>
  <c r="D658" i="1"/>
  <c r="C658" i="1"/>
  <c r="AJ657" i="1"/>
  <c r="AH657" i="1"/>
  <c r="AF657" i="1"/>
  <c r="AD657" i="1"/>
  <c r="AC657" i="1"/>
  <c r="X657" i="1"/>
  <c r="U657" i="1"/>
  <c r="T657" i="1"/>
  <c r="S657" i="1"/>
  <c r="R657" i="1"/>
  <c r="Q657" i="1"/>
  <c r="P657" i="1"/>
  <c r="O657" i="1"/>
  <c r="G657" i="1"/>
  <c r="D657" i="1"/>
  <c r="C657" i="1"/>
  <c r="AJ656" i="1"/>
  <c r="AH656" i="1"/>
  <c r="AF656" i="1"/>
  <c r="AD656" i="1"/>
  <c r="AC656" i="1"/>
  <c r="X656" i="1"/>
  <c r="U656" i="1"/>
  <c r="T656" i="1"/>
  <c r="S656" i="1"/>
  <c r="R656" i="1"/>
  <c r="Q656" i="1"/>
  <c r="P656" i="1"/>
  <c r="O656" i="1"/>
  <c r="G656" i="1"/>
  <c r="D656" i="1"/>
  <c r="C656" i="1"/>
  <c r="AJ655" i="1"/>
  <c r="AH655" i="1"/>
  <c r="AF655" i="1"/>
  <c r="AD655" i="1"/>
  <c r="AC655" i="1"/>
  <c r="X655" i="1"/>
  <c r="U655" i="1"/>
  <c r="T655" i="1"/>
  <c r="S655" i="1"/>
  <c r="R655" i="1"/>
  <c r="Q655" i="1"/>
  <c r="P655" i="1"/>
  <c r="O655" i="1"/>
  <c r="G655" i="1"/>
  <c r="D655" i="1"/>
  <c r="C655" i="1"/>
  <c r="AJ654" i="1"/>
  <c r="AH654" i="1"/>
  <c r="AF654" i="1"/>
  <c r="AD654" i="1"/>
  <c r="AC654" i="1"/>
  <c r="X654" i="1"/>
  <c r="U654" i="1"/>
  <c r="T654" i="1"/>
  <c r="S654" i="1"/>
  <c r="R654" i="1"/>
  <c r="Q654" i="1"/>
  <c r="P654" i="1"/>
  <c r="O654" i="1"/>
  <c r="G654" i="1"/>
  <c r="D654" i="1"/>
  <c r="C654" i="1"/>
  <c r="AJ653" i="1"/>
  <c r="AH653" i="1"/>
  <c r="AF653" i="1"/>
  <c r="AD653" i="1"/>
  <c r="AC653" i="1"/>
  <c r="X653" i="1"/>
  <c r="U653" i="1"/>
  <c r="T653" i="1"/>
  <c r="S653" i="1"/>
  <c r="R653" i="1"/>
  <c r="Q653" i="1"/>
  <c r="P653" i="1"/>
  <c r="O653" i="1"/>
  <c r="G653" i="1"/>
  <c r="D653" i="1"/>
  <c r="C653" i="1"/>
  <c r="AJ652" i="1"/>
  <c r="AH652" i="1"/>
  <c r="AF652" i="1"/>
  <c r="AD652" i="1"/>
  <c r="AC652" i="1"/>
  <c r="X652" i="1"/>
  <c r="U652" i="1"/>
  <c r="T652" i="1"/>
  <c r="S652" i="1"/>
  <c r="R652" i="1"/>
  <c r="Q652" i="1"/>
  <c r="P652" i="1"/>
  <c r="O652" i="1"/>
  <c r="G652" i="1"/>
  <c r="D652" i="1"/>
  <c r="C652" i="1"/>
  <c r="AJ651" i="1"/>
  <c r="AH651" i="1"/>
  <c r="AF651" i="1"/>
  <c r="AD651" i="1"/>
  <c r="AC651" i="1"/>
  <c r="X651" i="1"/>
  <c r="U651" i="1"/>
  <c r="T651" i="1"/>
  <c r="S651" i="1"/>
  <c r="R651" i="1"/>
  <c r="Q651" i="1"/>
  <c r="P651" i="1"/>
  <c r="O651" i="1"/>
  <c r="G651" i="1"/>
  <c r="D651" i="1"/>
  <c r="C651" i="1"/>
  <c r="AJ650" i="1"/>
  <c r="AH650" i="1"/>
  <c r="AF650" i="1"/>
  <c r="AD650" i="1"/>
  <c r="AC650" i="1"/>
  <c r="X650" i="1"/>
  <c r="U650" i="1"/>
  <c r="T650" i="1"/>
  <c r="S650" i="1"/>
  <c r="R650" i="1"/>
  <c r="Q650" i="1"/>
  <c r="P650" i="1"/>
  <c r="O650" i="1"/>
  <c r="G650" i="1"/>
  <c r="D650" i="1"/>
  <c r="C650" i="1"/>
  <c r="AJ649" i="1"/>
  <c r="AH649" i="1"/>
  <c r="AF649" i="1"/>
  <c r="AD649" i="1"/>
  <c r="AC649" i="1"/>
  <c r="X649" i="1"/>
  <c r="U649" i="1"/>
  <c r="T649" i="1"/>
  <c r="S649" i="1"/>
  <c r="R649" i="1"/>
  <c r="Q649" i="1"/>
  <c r="P649" i="1"/>
  <c r="O649" i="1"/>
  <c r="G649" i="1"/>
  <c r="D649" i="1"/>
  <c r="C649" i="1"/>
  <c r="AJ648" i="1"/>
  <c r="AH648" i="1"/>
  <c r="AF648" i="1"/>
  <c r="AD648" i="1"/>
  <c r="AC648" i="1"/>
  <c r="X648" i="1"/>
  <c r="U648" i="1"/>
  <c r="T648" i="1"/>
  <c r="S648" i="1"/>
  <c r="R648" i="1"/>
  <c r="Q648" i="1"/>
  <c r="P648" i="1"/>
  <c r="O648" i="1"/>
  <c r="G648" i="1"/>
  <c r="D648" i="1"/>
  <c r="C648" i="1"/>
  <c r="AJ647" i="1"/>
  <c r="AH647" i="1"/>
  <c r="AF647" i="1"/>
  <c r="AD647" i="1"/>
  <c r="AC647" i="1"/>
  <c r="X647" i="1"/>
  <c r="U647" i="1"/>
  <c r="T647" i="1"/>
  <c r="S647" i="1"/>
  <c r="R647" i="1"/>
  <c r="Q647" i="1"/>
  <c r="P647" i="1"/>
  <c r="O647" i="1"/>
  <c r="G647" i="1"/>
  <c r="D647" i="1"/>
  <c r="C647" i="1"/>
  <c r="AJ646" i="1"/>
  <c r="AH646" i="1"/>
  <c r="AF646" i="1"/>
  <c r="AD646" i="1"/>
  <c r="AC646" i="1"/>
  <c r="X646" i="1"/>
  <c r="U646" i="1"/>
  <c r="T646" i="1"/>
  <c r="S646" i="1"/>
  <c r="R646" i="1"/>
  <c r="Q646" i="1"/>
  <c r="P646" i="1"/>
  <c r="O646" i="1"/>
  <c r="G646" i="1"/>
  <c r="D646" i="1"/>
  <c r="C646" i="1"/>
  <c r="AJ645" i="1"/>
  <c r="AH645" i="1"/>
  <c r="AF645" i="1"/>
  <c r="AD645" i="1"/>
  <c r="AC645" i="1"/>
  <c r="X645" i="1"/>
  <c r="U645" i="1"/>
  <c r="T645" i="1"/>
  <c r="S645" i="1"/>
  <c r="R645" i="1"/>
  <c r="Q645" i="1"/>
  <c r="P645" i="1"/>
  <c r="O645" i="1"/>
  <c r="G645" i="1"/>
  <c r="D645" i="1"/>
  <c r="C645" i="1"/>
  <c r="AJ644" i="1"/>
  <c r="AH644" i="1"/>
  <c r="AF644" i="1"/>
  <c r="AD644" i="1"/>
  <c r="AC644" i="1"/>
  <c r="X644" i="1"/>
  <c r="U644" i="1"/>
  <c r="T644" i="1"/>
  <c r="S644" i="1"/>
  <c r="R644" i="1"/>
  <c r="Q644" i="1"/>
  <c r="P644" i="1"/>
  <c r="O644" i="1"/>
  <c r="G644" i="1"/>
  <c r="D644" i="1"/>
  <c r="C644" i="1"/>
  <c r="AJ643" i="1"/>
  <c r="AH643" i="1"/>
  <c r="AF643" i="1"/>
  <c r="AD643" i="1"/>
  <c r="AC643" i="1"/>
  <c r="X643" i="1"/>
  <c r="U643" i="1"/>
  <c r="T643" i="1"/>
  <c r="S643" i="1"/>
  <c r="R643" i="1"/>
  <c r="Q643" i="1"/>
  <c r="P643" i="1"/>
  <c r="O643" i="1"/>
  <c r="G643" i="1"/>
  <c r="D643" i="1"/>
  <c r="C643" i="1"/>
  <c r="AJ642" i="1"/>
  <c r="AH642" i="1"/>
  <c r="AF642" i="1"/>
  <c r="AD642" i="1"/>
  <c r="AC642" i="1"/>
  <c r="X642" i="1"/>
  <c r="U642" i="1"/>
  <c r="T642" i="1"/>
  <c r="S642" i="1"/>
  <c r="R642" i="1"/>
  <c r="Q642" i="1"/>
  <c r="P642" i="1"/>
  <c r="O642" i="1"/>
  <c r="G642" i="1"/>
  <c r="D642" i="1"/>
  <c r="C642" i="1"/>
  <c r="AJ641" i="1"/>
  <c r="AH641" i="1"/>
  <c r="AF641" i="1"/>
  <c r="AD641" i="1"/>
  <c r="AC641" i="1"/>
  <c r="X641" i="1"/>
  <c r="U641" i="1"/>
  <c r="T641" i="1"/>
  <c r="S641" i="1"/>
  <c r="R641" i="1"/>
  <c r="Q641" i="1"/>
  <c r="P641" i="1"/>
  <c r="O641" i="1"/>
  <c r="G641" i="1"/>
  <c r="D641" i="1"/>
  <c r="C641" i="1"/>
  <c r="AJ640" i="1"/>
  <c r="AH640" i="1"/>
  <c r="AF640" i="1"/>
  <c r="AD640" i="1"/>
  <c r="AC640" i="1"/>
  <c r="X640" i="1"/>
  <c r="U640" i="1"/>
  <c r="T640" i="1"/>
  <c r="S640" i="1"/>
  <c r="R640" i="1"/>
  <c r="Q640" i="1"/>
  <c r="P640" i="1"/>
  <c r="O640" i="1"/>
  <c r="G640" i="1"/>
  <c r="D640" i="1"/>
  <c r="C640" i="1"/>
  <c r="AJ639" i="1"/>
  <c r="AH639" i="1"/>
  <c r="AF639" i="1"/>
  <c r="AD639" i="1"/>
  <c r="AC639" i="1"/>
  <c r="X639" i="1"/>
  <c r="U639" i="1"/>
  <c r="T639" i="1"/>
  <c r="S639" i="1"/>
  <c r="R639" i="1"/>
  <c r="Q639" i="1"/>
  <c r="P639" i="1"/>
  <c r="O639" i="1"/>
  <c r="G639" i="1"/>
  <c r="D639" i="1"/>
  <c r="C639" i="1"/>
  <c r="AJ638" i="1"/>
  <c r="AH638" i="1"/>
  <c r="AF638" i="1"/>
  <c r="AD638" i="1"/>
  <c r="AC638" i="1"/>
  <c r="X638" i="1"/>
  <c r="U638" i="1"/>
  <c r="T638" i="1"/>
  <c r="S638" i="1"/>
  <c r="R638" i="1"/>
  <c r="Q638" i="1"/>
  <c r="P638" i="1"/>
  <c r="O638" i="1"/>
  <c r="G638" i="1"/>
  <c r="D638" i="1"/>
  <c r="C638" i="1"/>
  <c r="AJ637" i="1"/>
  <c r="AH637" i="1"/>
  <c r="AF637" i="1"/>
  <c r="AD637" i="1"/>
  <c r="AC637" i="1"/>
  <c r="X637" i="1"/>
  <c r="U637" i="1"/>
  <c r="T637" i="1"/>
  <c r="S637" i="1"/>
  <c r="R637" i="1"/>
  <c r="Q637" i="1"/>
  <c r="P637" i="1"/>
  <c r="O637" i="1"/>
  <c r="G637" i="1"/>
  <c r="D637" i="1"/>
  <c r="C637" i="1"/>
  <c r="AJ636" i="1"/>
  <c r="AH636" i="1"/>
  <c r="AF636" i="1"/>
  <c r="AD636" i="1"/>
  <c r="AC636" i="1"/>
  <c r="X636" i="1"/>
  <c r="U636" i="1"/>
  <c r="T636" i="1"/>
  <c r="S636" i="1"/>
  <c r="R636" i="1"/>
  <c r="Q636" i="1"/>
  <c r="P636" i="1"/>
  <c r="O636" i="1"/>
  <c r="G636" i="1"/>
  <c r="D636" i="1"/>
  <c r="C636" i="1"/>
  <c r="AJ635" i="1"/>
  <c r="AH635" i="1"/>
  <c r="AF635" i="1"/>
  <c r="AD635" i="1"/>
  <c r="AC635" i="1"/>
  <c r="X635" i="1"/>
  <c r="U635" i="1"/>
  <c r="T635" i="1"/>
  <c r="S635" i="1"/>
  <c r="R635" i="1"/>
  <c r="Q635" i="1"/>
  <c r="P635" i="1"/>
  <c r="O635" i="1"/>
  <c r="G635" i="1"/>
  <c r="D635" i="1"/>
  <c r="C635" i="1"/>
  <c r="AJ634" i="1"/>
  <c r="AH634" i="1"/>
  <c r="AF634" i="1"/>
  <c r="AD634" i="1"/>
  <c r="AC634" i="1"/>
  <c r="X634" i="1"/>
  <c r="U634" i="1"/>
  <c r="T634" i="1"/>
  <c r="S634" i="1"/>
  <c r="R634" i="1"/>
  <c r="Q634" i="1"/>
  <c r="P634" i="1"/>
  <c r="O634" i="1"/>
  <c r="G634" i="1"/>
  <c r="D634" i="1"/>
  <c r="C634" i="1"/>
  <c r="AJ633" i="1"/>
  <c r="AH633" i="1"/>
  <c r="AF633" i="1"/>
  <c r="AD633" i="1"/>
  <c r="AC633" i="1"/>
  <c r="X633" i="1"/>
  <c r="U633" i="1"/>
  <c r="T633" i="1"/>
  <c r="S633" i="1"/>
  <c r="R633" i="1"/>
  <c r="Q633" i="1"/>
  <c r="P633" i="1"/>
  <c r="O633" i="1"/>
  <c r="G633" i="1"/>
  <c r="D633" i="1"/>
  <c r="C633" i="1"/>
  <c r="AJ632" i="1"/>
  <c r="AH632" i="1"/>
  <c r="AF632" i="1"/>
  <c r="AD632" i="1"/>
  <c r="AC632" i="1"/>
  <c r="X632" i="1"/>
  <c r="U632" i="1"/>
  <c r="T632" i="1"/>
  <c r="S632" i="1"/>
  <c r="R632" i="1"/>
  <c r="Q632" i="1"/>
  <c r="P632" i="1"/>
  <c r="O632" i="1"/>
  <c r="G632" i="1"/>
  <c r="D632" i="1"/>
  <c r="C632" i="1"/>
  <c r="AJ631" i="1"/>
  <c r="AH631" i="1"/>
  <c r="AF631" i="1"/>
  <c r="AD631" i="1"/>
  <c r="AC631" i="1"/>
  <c r="X631" i="1"/>
  <c r="U631" i="1"/>
  <c r="T631" i="1"/>
  <c r="S631" i="1"/>
  <c r="R631" i="1"/>
  <c r="Q631" i="1"/>
  <c r="P631" i="1"/>
  <c r="O631" i="1"/>
  <c r="G631" i="1"/>
  <c r="D631" i="1"/>
  <c r="C631" i="1"/>
  <c r="AJ630" i="1"/>
  <c r="AH630" i="1"/>
  <c r="AF630" i="1"/>
  <c r="AD630" i="1"/>
  <c r="AC630" i="1"/>
  <c r="X630" i="1"/>
  <c r="U630" i="1"/>
  <c r="T630" i="1"/>
  <c r="S630" i="1"/>
  <c r="R630" i="1"/>
  <c r="Q630" i="1"/>
  <c r="P630" i="1"/>
  <c r="O630" i="1"/>
  <c r="G630" i="1"/>
  <c r="D630" i="1"/>
  <c r="C630" i="1"/>
  <c r="AJ629" i="1"/>
  <c r="AH629" i="1"/>
  <c r="AF629" i="1"/>
  <c r="AD629" i="1"/>
  <c r="AC629" i="1"/>
  <c r="X629" i="1"/>
  <c r="U629" i="1"/>
  <c r="T629" i="1"/>
  <c r="S629" i="1"/>
  <c r="R629" i="1"/>
  <c r="Q629" i="1"/>
  <c r="P629" i="1"/>
  <c r="O629" i="1"/>
  <c r="G629" i="1"/>
  <c r="D629" i="1"/>
  <c r="C629" i="1"/>
  <c r="AJ628" i="1"/>
  <c r="AH628" i="1"/>
  <c r="AF628" i="1"/>
  <c r="AD628" i="1"/>
  <c r="AC628" i="1"/>
  <c r="X628" i="1"/>
  <c r="U628" i="1"/>
  <c r="T628" i="1"/>
  <c r="S628" i="1"/>
  <c r="R628" i="1"/>
  <c r="Q628" i="1"/>
  <c r="P628" i="1"/>
  <c r="O628" i="1"/>
  <c r="G628" i="1"/>
  <c r="D628" i="1"/>
  <c r="C628" i="1"/>
  <c r="AJ627" i="1"/>
  <c r="AH627" i="1"/>
  <c r="AF627" i="1"/>
  <c r="AD627" i="1"/>
  <c r="AC627" i="1"/>
  <c r="X627" i="1"/>
  <c r="U627" i="1"/>
  <c r="T627" i="1"/>
  <c r="S627" i="1"/>
  <c r="R627" i="1"/>
  <c r="Q627" i="1"/>
  <c r="P627" i="1"/>
  <c r="O627" i="1"/>
  <c r="G627" i="1"/>
  <c r="D627" i="1"/>
  <c r="C627" i="1"/>
  <c r="AJ626" i="1"/>
  <c r="AH626" i="1"/>
  <c r="AF626" i="1"/>
  <c r="AD626" i="1"/>
  <c r="AC626" i="1"/>
  <c r="X626" i="1"/>
  <c r="U626" i="1"/>
  <c r="T626" i="1"/>
  <c r="S626" i="1"/>
  <c r="R626" i="1"/>
  <c r="Q626" i="1"/>
  <c r="P626" i="1"/>
  <c r="O626" i="1"/>
  <c r="G626" i="1"/>
  <c r="D626" i="1"/>
  <c r="C626" i="1"/>
  <c r="AJ625" i="1"/>
  <c r="AH625" i="1"/>
  <c r="AF625" i="1"/>
  <c r="AD625" i="1"/>
  <c r="AC625" i="1"/>
  <c r="X625" i="1"/>
  <c r="U625" i="1"/>
  <c r="T625" i="1"/>
  <c r="S625" i="1"/>
  <c r="R625" i="1"/>
  <c r="Q625" i="1"/>
  <c r="P625" i="1"/>
  <c r="O625" i="1"/>
  <c r="G625" i="1"/>
  <c r="D625" i="1"/>
  <c r="C625" i="1"/>
  <c r="AJ624" i="1"/>
  <c r="AH624" i="1"/>
  <c r="AF624" i="1"/>
  <c r="AD624" i="1"/>
  <c r="AC624" i="1"/>
  <c r="X624" i="1"/>
  <c r="U624" i="1"/>
  <c r="T624" i="1"/>
  <c r="S624" i="1"/>
  <c r="R624" i="1"/>
  <c r="Q624" i="1"/>
  <c r="P624" i="1"/>
  <c r="O624" i="1"/>
  <c r="G624" i="1"/>
  <c r="D624" i="1"/>
  <c r="C624" i="1"/>
  <c r="AJ623" i="1"/>
  <c r="AH623" i="1"/>
  <c r="AF623" i="1"/>
  <c r="AD623" i="1"/>
  <c r="AC623" i="1"/>
  <c r="X623" i="1"/>
  <c r="U623" i="1"/>
  <c r="T623" i="1"/>
  <c r="S623" i="1"/>
  <c r="R623" i="1"/>
  <c r="Q623" i="1"/>
  <c r="P623" i="1"/>
  <c r="O623" i="1"/>
  <c r="G623" i="1"/>
  <c r="D623" i="1"/>
  <c r="C623" i="1"/>
  <c r="AJ622" i="1"/>
  <c r="AH622" i="1"/>
  <c r="AF622" i="1"/>
  <c r="AD622" i="1"/>
  <c r="AC622" i="1"/>
  <c r="X622" i="1"/>
  <c r="U622" i="1"/>
  <c r="T622" i="1"/>
  <c r="S622" i="1"/>
  <c r="R622" i="1"/>
  <c r="Q622" i="1"/>
  <c r="P622" i="1"/>
  <c r="O622" i="1"/>
  <c r="G622" i="1"/>
  <c r="D622" i="1"/>
  <c r="C622" i="1"/>
  <c r="AJ621" i="1"/>
  <c r="AH621" i="1"/>
  <c r="AF621" i="1"/>
  <c r="AD621" i="1"/>
  <c r="AC621" i="1"/>
  <c r="X621" i="1"/>
  <c r="U621" i="1"/>
  <c r="T621" i="1"/>
  <c r="S621" i="1"/>
  <c r="R621" i="1"/>
  <c r="Q621" i="1"/>
  <c r="P621" i="1"/>
  <c r="O621" i="1"/>
  <c r="G621" i="1"/>
  <c r="D621" i="1"/>
  <c r="C621" i="1"/>
  <c r="AJ620" i="1"/>
  <c r="AH620" i="1"/>
  <c r="AF620" i="1"/>
  <c r="AD620" i="1"/>
  <c r="AC620" i="1"/>
  <c r="X620" i="1"/>
  <c r="U620" i="1"/>
  <c r="T620" i="1"/>
  <c r="S620" i="1"/>
  <c r="R620" i="1"/>
  <c r="Q620" i="1"/>
  <c r="P620" i="1"/>
  <c r="O620" i="1"/>
  <c r="G620" i="1"/>
  <c r="D620" i="1"/>
  <c r="C620" i="1"/>
  <c r="AJ619" i="1"/>
  <c r="AH619" i="1"/>
  <c r="AF619" i="1"/>
  <c r="AD619" i="1"/>
  <c r="AC619" i="1"/>
  <c r="X619" i="1"/>
  <c r="U619" i="1"/>
  <c r="T619" i="1"/>
  <c r="S619" i="1"/>
  <c r="R619" i="1"/>
  <c r="Q619" i="1"/>
  <c r="P619" i="1"/>
  <c r="O619" i="1"/>
  <c r="G619" i="1"/>
  <c r="D619" i="1"/>
  <c r="C619" i="1"/>
  <c r="AJ618" i="1"/>
  <c r="AH618" i="1"/>
  <c r="AF618" i="1"/>
  <c r="AD618" i="1"/>
  <c r="AC618" i="1"/>
  <c r="X618" i="1"/>
  <c r="U618" i="1"/>
  <c r="T618" i="1"/>
  <c r="S618" i="1"/>
  <c r="R618" i="1"/>
  <c r="Q618" i="1"/>
  <c r="P618" i="1"/>
  <c r="O618" i="1"/>
  <c r="G618" i="1"/>
  <c r="D618" i="1"/>
  <c r="C618" i="1"/>
  <c r="AJ617" i="1"/>
  <c r="AH617" i="1"/>
  <c r="AF617" i="1"/>
  <c r="AD617" i="1"/>
  <c r="AC617" i="1"/>
  <c r="X617" i="1"/>
  <c r="U617" i="1"/>
  <c r="T617" i="1"/>
  <c r="S617" i="1"/>
  <c r="R617" i="1"/>
  <c r="Q617" i="1"/>
  <c r="P617" i="1"/>
  <c r="O617" i="1"/>
  <c r="G617" i="1"/>
  <c r="D617" i="1"/>
  <c r="C617" i="1"/>
  <c r="AJ616" i="1"/>
  <c r="AH616" i="1"/>
  <c r="AF616" i="1"/>
  <c r="AD616" i="1"/>
  <c r="AC616" i="1"/>
  <c r="X616" i="1"/>
  <c r="U616" i="1"/>
  <c r="T616" i="1"/>
  <c r="S616" i="1"/>
  <c r="R616" i="1"/>
  <c r="Q616" i="1"/>
  <c r="P616" i="1"/>
  <c r="O616" i="1"/>
  <c r="G616" i="1"/>
  <c r="D616" i="1"/>
  <c r="C616" i="1"/>
  <c r="AJ615" i="1"/>
  <c r="AH615" i="1"/>
  <c r="AF615" i="1"/>
  <c r="AD615" i="1"/>
  <c r="AC615" i="1"/>
  <c r="X615" i="1"/>
  <c r="U615" i="1"/>
  <c r="T615" i="1"/>
  <c r="S615" i="1"/>
  <c r="R615" i="1"/>
  <c r="Q615" i="1"/>
  <c r="P615" i="1"/>
  <c r="O615" i="1"/>
  <c r="G615" i="1"/>
  <c r="D615" i="1"/>
  <c r="C615" i="1"/>
  <c r="AJ614" i="1"/>
  <c r="AH614" i="1"/>
  <c r="AF614" i="1"/>
  <c r="AD614" i="1"/>
  <c r="AC614" i="1"/>
  <c r="X614" i="1"/>
  <c r="U614" i="1"/>
  <c r="T614" i="1"/>
  <c r="S614" i="1"/>
  <c r="R614" i="1"/>
  <c r="Q614" i="1"/>
  <c r="P614" i="1"/>
  <c r="O614" i="1"/>
  <c r="G614" i="1"/>
  <c r="D614" i="1"/>
  <c r="C614" i="1"/>
  <c r="AJ613" i="1"/>
  <c r="AH613" i="1"/>
  <c r="AF613" i="1"/>
  <c r="AD613" i="1"/>
  <c r="AC613" i="1"/>
  <c r="X613" i="1"/>
  <c r="U613" i="1"/>
  <c r="T613" i="1"/>
  <c r="S613" i="1"/>
  <c r="R613" i="1"/>
  <c r="Q613" i="1"/>
  <c r="P613" i="1"/>
  <c r="O613" i="1"/>
  <c r="G613" i="1"/>
  <c r="D613" i="1"/>
  <c r="C613" i="1"/>
  <c r="AJ612" i="1"/>
  <c r="AH612" i="1"/>
  <c r="AF612" i="1"/>
  <c r="AD612" i="1"/>
  <c r="AC612" i="1"/>
  <c r="X612" i="1"/>
  <c r="U612" i="1"/>
  <c r="T612" i="1"/>
  <c r="S612" i="1"/>
  <c r="R612" i="1"/>
  <c r="Q612" i="1"/>
  <c r="P612" i="1"/>
  <c r="O612" i="1"/>
  <c r="G612" i="1"/>
  <c r="D612" i="1"/>
  <c r="C612" i="1"/>
  <c r="AJ611" i="1"/>
  <c r="AH611" i="1"/>
  <c r="AF611" i="1"/>
  <c r="AD611" i="1"/>
  <c r="AC611" i="1"/>
  <c r="X611" i="1"/>
  <c r="U611" i="1"/>
  <c r="T611" i="1"/>
  <c r="S611" i="1"/>
  <c r="R611" i="1"/>
  <c r="Q611" i="1"/>
  <c r="P611" i="1"/>
  <c r="O611" i="1"/>
  <c r="G611" i="1"/>
  <c r="D611" i="1"/>
  <c r="C611" i="1"/>
  <c r="AJ610" i="1"/>
  <c r="AH610" i="1"/>
  <c r="AF610" i="1"/>
  <c r="AD610" i="1"/>
  <c r="AC610" i="1"/>
  <c r="X610" i="1"/>
  <c r="U610" i="1"/>
  <c r="T610" i="1"/>
  <c r="S610" i="1"/>
  <c r="R610" i="1"/>
  <c r="Q610" i="1"/>
  <c r="P610" i="1"/>
  <c r="O610" i="1"/>
  <c r="G610" i="1"/>
  <c r="D610" i="1"/>
  <c r="C610" i="1"/>
  <c r="AJ609" i="1"/>
  <c r="AH609" i="1"/>
  <c r="AF609" i="1"/>
  <c r="AD609" i="1"/>
  <c r="AC609" i="1"/>
  <c r="X609" i="1"/>
  <c r="U609" i="1"/>
  <c r="T609" i="1"/>
  <c r="S609" i="1"/>
  <c r="R609" i="1"/>
  <c r="Q609" i="1"/>
  <c r="P609" i="1"/>
  <c r="O609" i="1"/>
  <c r="G609" i="1"/>
  <c r="D609" i="1"/>
  <c r="C609" i="1"/>
  <c r="AJ608" i="1"/>
  <c r="AH608" i="1"/>
  <c r="AF608" i="1"/>
  <c r="AD608" i="1"/>
  <c r="AC608" i="1"/>
  <c r="X608" i="1"/>
  <c r="U608" i="1"/>
  <c r="T608" i="1"/>
  <c r="S608" i="1"/>
  <c r="R608" i="1"/>
  <c r="Q608" i="1"/>
  <c r="P608" i="1"/>
  <c r="O608" i="1"/>
  <c r="G608" i="1"/>
  <c r="D608" i="1"/>
  <c r="C608" i="1"/>
  <c r="AJ607" i="1"/>
  <c r="AH607" i="1"/>
  <c r="AF607" i="1"/>
  <c r="AD607" i="1"/>
  <c r="AC607" i="1"/>
  <c r="X607" i="1"/>
  <c r="U607" i="1"/>
  <c r="T607" i="1"/>
  <c r="S607" i="1"/>
  <c r="R607" i="1"/>
  <c r="Q607" i="1"/>
  <c r="P607" i="1"/>
  <c r="O607" i="1"/>
  <c r="G607" i="1"/>
  <c r="D607" i="1"/>
  <c r="C607" i="1"/>
  <c r="AJ606" i="1"/>
  <c r="AH606" i="1"/>
  <c r="AF606" i="1"/>
  <c r="AD606" i="1"/>
  <c r="AC606" i="1"/>
  <c r="X606" i="1"/>
  <c r="U606" i="1"/>
  <c r="T606" i="1"/>
  <c r="S606" i="1"/>
  <c r="R606" i="1"/>
  <c r="Q606" i="1"/>
  <c r="P606" i="1"/>
  <c r="O606" i="1"/>
  <c r="G606" i="1"/>
  <c r="D606" i="1"/>
  <c r="C606" i="1"/>
  <c r="AJ605" i="1"/>
  <c r="AH605" i="1"/>
  <c r="AF605" i="1"/>
  <c r="AD605" i="1"/>
  <c r="AC605" i="1"/>
  <c r="X605" i="1"/>
  <c r="U605" i="1"/>
  <c r="T605" i="1"/>
  <c r="S605" i="1"/>
  <c r="R605" i="1"/>
  <c r="Q605" i="1"/>
  <c r="P605" i="1"/>
  <c r="O605" i="1"/>
  <c r="G605" i="1"/>
  <c r="D605" i="1"/>
  <c r="C605" i="1"/>
  <c r="AJ604" i="1"/>
  <c r="AH604" i="1"/>
  <c r="AF604" i="1"/>
  <c r="AD604" i="1"/>
  <c r="AC604" i="1"/>
  <c r="X604" i="1"/>
  <c r="U604" i="1"/>
  <c r="T604" i="1"/>
  <c r="S604" i="1"/>
  <c r="R604" i="1"/>
  <c r="Q604" i="1"/>
  <c r="P604" i="1"/>
  <c r="O604" i="1"/>
  <c r="G604" i="1"/>
  <c r="D604" i="1"/>
  <c r="C604" i="1"/>
  <c r="AJ603" i="1"/>
  <c r="AH603" i="1"/>
  <c r="AF603" i="1"/>
  <c r="AD603" i="1"/>
  <c r="AC603" i="1"/>
  <c r="X603" i="1"/>
  <c r="U603" i="1"/>
  <c r="T603" i="1"/>
  <c r="S603" i="1"/>
  <c r="R603" i="1"/>
  <c r="Q603" i="1"/>
  <c r="P603" i="1"/>
  <c r="O603" i="1"/>
  <c r="G603" i="1"/>
  <c r="D603" i="1"/>
  <c r="C603" i="1"/>
  <c r="AJ602" i="1"/>
  <c r="AH602" i="1"/>
  <c r="AF602" i="1"/>
  <c r="AD602" i="1"/>
  <c r="AC602" i="1"/>
  <c r="X602" i="1"/>
  <c r="U602" i="1"/>
  <c r="T602" i="1"/>
  <c r="S602" i="1"/>
  <c r="R602" i="1"/>
  <c r="Q602" i="1"/>
  <c r="P602" i="1"/>
  <c r="O602" i="1"/>
  <c r="G602" i="1"/>
  <c r="D602" i="1"/>
  <c r="C602" i="1"/>
  <c r="AJ601" i="1"/>
  <c r="AH601" i="1"/>
  <c r="AF601" i="1"/>
  <c r="AD601" i="1"/>
  <c r="AC601" i="1"/>
  <c r="X601" i="1"/>
  <c r="U601" i="1"/>
  <c r="T601" i="1"/>
  <c r="S601" i="1"/>
  <c r="R601" i="1"/>
  <c r="Q601" i="1"/>
  <c r="P601" i="1"/>
  <c r="O601" i="1"/>
  <c r="G601" i="1"/>
  <c r="D601" i="1"/>
  <c r="C601" i="1"/>
  <c r="AJ600" i="1"/>
  <c r="AH600" i="1"/>
  <c r="AF600" i="1"/>
  <c r="AD600" i="1"/>
  <c r="AC600" i="1"/>
  <c r="X600" i="1"/>
  <c r="U600" i="1"/>
  <c r="T600" i="1"/>
  <c r="S600" i="1"/>
  <c r="R600" i="1"/>
  <c r="Q600" i="1"/>
  <c r="P600" i="1"/>
  <c r="O600" i="1"/>
  <c r="G600" i="1"/>
  <c r="D600" i="1"/>
  <c r="C600" i="1"/>
  <c r="AJ599" i="1"/>
  <c r="AH599" i="1"/>
  <c r="AF599" i="1"/>
  <c r="AD599" i="1"/>
  <c r="AC599" i="1"/>
  <c r="X599" i="1"/>
  <c r="U599" i="1"/>
  <c r="T599" i="1"/>
  <c r="S599" i="1"/>
  <c r="R599" i="1"/>
  <c r="Q599" i="1"/>
  <c r="P599" i="1"/>
  <c r="O599" i="1"/>
  <c r="G599" i="1"/>
  <c r="D599" i="1"/>
  <c r="C599" i="1"/>
  <c r="AJ598" i="1"/>
  <c r="AH598" i="1"/>
  <c r="AF598" i="1"/>
  <c r="AD598" i="1"/>
  <c r="AC598" i="1"/>
  <c r="X598" i="1"/>
  <c r="U598" i="1"/>
  <c r="T598" i="1"/>
  <c r="S598" i="1"/>
  <c r="R598" i="1"/>
  <c r="Q598" i="1"/>
  <c r="P598" i="1"/>
  <c r="O598" i="1"/>
  <c r="G598" i="1"/>
  <c r="D598" i="1"/>
  <c r="C598" i="1"/>
  <c r="AJ597" i="1"/>
  <c r="AH597" i="1"/>
  <c r="AF597" i="1"/>
  <c r="AD597" i="1"/>
  <c r="AC597" i="1"/>
  <c r="X597" i="1"/>
  <c r="U597" i="1"/>
  <c r="T597" i="1"/>
  <c r="S597" i="1"/>
  <c r="R597" i="1"/>
  <c r="Q597" i="1"/>
  <c r="P597" i="1"/>
  <c r="O597" i="1"/>
  <c r="G597" i="1"/>
  <c r="D597" i="1"/>
  <c r="C597" i="1"/>
  <c r="AJ596" i="1"/>
  <c r="AH596" i="1"/>
  <c r="AF596" i="1"/>
  <c r="AD596" i="1"/>
  <c r="AC596" i="1"/>
  <c r="X596" i="1"/>
  <c r="U596" i="1"/>
  <c r="T596" i="1"/>
  <c r="S596" i="1"/>
  <c r="R596" i="1"/>
  <c r="Q596" i="1"/>
  <c r="P596" i="1"/>
  <c r="O596" i="1"/>
  <c r="G596" i="1"/>
  <c r="D596" i="1"/>
  <c r="C596" i="1"/>
  <c r="AJ595" i="1"/>
  <c r="AH595" i="1"/>
  <c r="AF595" i="1"/>
  <c r="AD595" i="1"/>
  <c r="AC595" i="1"/>
  <c r="X595" i="1"/>
  <c r="U595" i="1"/>
  <c r="T595" i="1"/>
  <c r="S595" i="1"/>
  <c r="R595" i="1"/>
  <c r="Q595" i="1"/>
  <c r="P595" i="1"/>
  <c r="O595" i="1"/>
  <c r="G595" i="1"/>
  <c r="D595" i="1"/>
  <c r="C595" i="1"/>
  <c r="AJ594" i="1"/>
  <c r="AH594" i="1"/>
  <c r="AF594" i="1"/>
  <c r="AD594" i="1"/>
  <c r="AC594" i="1"/>
  <c r="X594" i="1"/>
  <c r="U594" i="1"/>
  <c r="T594" i="1"/>
  <c r="S594" i="1"/>
  <c r="R594" i="1"/>
  <c r="Q594" i="1"/>
  <c r="P594" i="1"/>
  <c r="O594" i="1"/>
  <c r="G594" i="1"/>
  <c r="D594" i="1"/>
  <c r="C594" i="1"/>
  <c r="AJ593" i="1"/>
  <c r="AH593" i="1"/>
  <c r="AF593" i="1"/>
  <c r="AD593" i="1"/>
  <c r="AC593" i="1"/>
  <c r="X593" i="1"/>
  <c r="U593" i="1"/>
  <c r="T593" i="1"/>
  <c r="S593" i="1"/>
  <c r="R593" i="1"/>
  <c r="Q593" i="1"/>
  <c r="P593" i="1"/>
  <c r="O593" i="1"/>
  <c r="G593" i="1"/>
  <c r="D593" i="1"/>
  <c r="C593" i="1"/>
  <c r="AJ592" i="1"/>
  <c r="AH592" i="1"/>
  <c r="AF592" i="1"/>
  <c r="AD592" i="1"/>
  <c r="AC592" i="1"/>
  <c r="X592" i="1"/>
  <c r="U592" i="1"/>
  <c r="T592" i="1"/>
  <c r="S592" i="1"/>
  <c r="R592" i="1"/>
  <c r="Q592" i="1"/>
  <c r="P592" i="1"/>
  <c r="O592" i="1"/>
  <c r="G592" i="1"/>
  <c r="D592" i="1"/>
  <c r="C592" i="1"/>
  <c r="AJ591" i="1"/>
  <c r="AH591" i="1"/>
  <c r="AF591" i="1"/>
  <c r="AD591" i="1"/>
  <c r="AC591" i="1"/>
  <c r="X591" i="1"/>
  <c r="U591" i="1"/>
  <c r="T591" i="1"/>
  <c r="S591" i="1"/>
  <c r="R591" i="1"/>
  <c r="Q591" i="1"/>
  <c r="P591" i="1"/>
  <c r="O591" i="1"/>
  <c r="G591" i="1"/>
  <c r="D591" i="1"/>
  <c r="C591" i="1"/>
  <c r="AJ590" i="1"/>
  <c r="AH590" i="1"/>
  <c r="AF590" i="1"/>
  <c r="AD590" i="1"/>
  <c r="AC590" i="1"/>
  <c r="X590" i="1"/>
  <c r="U590" i="1"/>
  <c r="T590" i="1"/>
  <c r="S590" i="1"/>
  <c r="R590" i="1"/>
  <c r="Q590" i="1"/>
  <c r="P590" i="1"/>
  <c r="O590" i="1"/>
  <c r="G590" i="1"/>
  <c r="D590" i="1"/>
  <c r="C590" i="1"/>
  <c r="AJ589" i="1"/>
  <c r="AH589" i="1"/>
  <c r="AF589" i="1"/>
  <c r="AD589" i="1"/>
  <c r="AC589" i="1"/>
  <c r="X589" i="1"/>
  <c r="U589" i="1"/>
  <c r="T589" i="1"/>
  <c r="S589" i="1"/>
  <c r="R589" i="1"/>
  <c r="Q589" i="1"/>
  <c r="P589" i="1"/>
  <c r="O589" i="1"/>
  <c r="G589" i="1"/>
  <c r="D589" i="1"/>
  <c r="C589" i="1"/>
  <c r="AJ588" i="1"/>
  <c r="AH588" i="1"/>
  <c r="AF588" i="1"/>
  <c r="AD588" i="1"/>
  <c r="AC588" i="1"/>
  <c r="X588" i="1"/>
  <c r="U588" i="1"/>
  <c r="T588" i="1"/>
  <c r="S588" i="1"/>
  <c r="R588" i="1"/>
  <c r="Q588" i="1"/>
  <c r="P588" i="1"/>
  <c r="O588" i="1"/>
  <c r="G588" i="1"/>
  <c r="D588" i="1"/>
  <c r="C588" i="1"/>
  <c r="AJ587" i="1"/>
  <c r="AH587" i="1"/>
  <c r="AF587" i="1"/>
  <c r="AD587" i="1"/>
  <c r="AC587" i="1"/>
  <c r="X587" i="1"/>
  <c r="U587" i="1"/>
  <c r="T587" i="1"/>
  <c r="S587" i="1"/>
  <c r="R587" i="1"/>
  <c r="Q587" i="1"/>
  <c r="P587" i="1"/>
  <c r="O587" i="1"/>
  <c r="G587" i="1"/>
  <c r="D587" i="1"/>
  <c r="C587" i="1"/>
  <c r="AJ586" i="1"/>
  <c r="AH586" i="1"/>
  <c r="AF586" i="1"/>
  <c r="AD586" i="1"/>
  <c r="AC586" i="1"/>
  <c r="X586" i="1"/>
  <c r="U586" i="1"/>
  <c r="T586" i="1"/>
  <c r="S586" i="1"/>
  <c r="R586" i="1"/>
  <c r="Q586" i="1"/>
  <c r="P586" i="1"/>
  <c r="O586" i="1"/>
  <c r="G586" i="1"/>
  <c r="D586" i="1"/>
  <c r="C586" i="1"/>
  <c r="AJ585" i="1"/>
  <c r="AH585" i="1"/>
  <c r="AF585" i="1"/>
  <c r="AD585" i="1"/>
  <c r="AC585" i="1"/>
  <c r="X585" i="1"/>
  <c r="U585" i="1"/>
  <c r="T585" i="1"/>
  <c r="S585" i="1"/>
  <c r="R585" i="1"/>
  <c r="Q585" i="1"/>
  <c r="P585" i="1"/>
  <c r="O585" i="1"/>
  <c r="G585" i="1"/>
  <c r="D585" i="1"/>
  <c r="C585" i="1"/>
  <c r="AJ584" i="1"/>
  <c r="AH584" i="1"/>
  <c r="AF584" i="1"/>
  <c r="AD584" i="1"/>
  <c r="AC584" i="1"/>
  <c r="X584" i="1"/>
  <c r="U584" i="1"/>
  <c r="T584" i="1"/>
  <c r="S584" i="1"/>
  <c r="R584" i="1"/>
  <c r="Q584" i="1"/>
  <c r="P584" i="1"/>
  <c r="O584" i="1"/>
  <c r="G584" i="1"/>
  <c r="D584" i="1"/>
  <c r="C584" i="1"/>
  <c r="AJ583" i="1"/>
  <c r="AH583" i="1"/>
  <c r="AF583" i="1"/>
  <c r="AD583" i="1"/>
  <c r="AC583" i="1"/>
  <c r="X583" i="1"/>
  <c r="U583" i="1"/>
  <c r="T583" i="1"/>
  <c r="S583" i="1"/>
  <c r="R583" i="1"/>
  <c r="Q583" i="1"/>
  <c r="P583" i="1"/>
  <c r="O583" i="1"/>
  <c r="G583" i="1"/>
  <c r="D583" i="1"/>
  <c r="C583" i="1"/>
  <c r="AJ582" i="1"/>
  <c r="AH582" i="1"/>
  <c r="AF582" i="1"/>
  <c r="AD582" i="1"/>
  <c r="AC582" i="1"/>
  <c r="X582" i="1"/>
  <c r="U582" i="1"/>
  <c r="T582" i="1"/>
  <c r="S582" i="1"/>
  <c r="R582" i="1"/>
  <c r="Q582" i="1"/>
  <c r="P582" i="1"/>
  <c r="O582" i="1"/>
  <c r="G582" i="1"/>
  <c r="D582" i="1"/>
  <c r="C582" i="1"/>
  <c r="AJ581" i="1"/>
  <c r="AH581" i="1"/>
  <c r="AF581" i="1"/>
  <c r="AD581" i="1"/>
  <c r="AC581" i="1"/>
  <c r="X581" i="1"/>
  <c r="U581" i="1"/>
  <c r="T581" i="1"/>
  <c r="S581" i="1"/>
  <c r="R581" i="1"/>
  <c r="Q581" i="1"/>
  <c r="P581" i="1"/>
  <c r="O581" i="1"/>
  <c r="G581" i="1"/>
  <c r="D581" i="1"/>
  <c r="C581" i="1"/>
  <c r="AJ580" i="1"/>
  <c r="AH580" i="1"/>
  <c r="AF580" i="1"/>
  <c r="AD580" i="1"/>
  <c r="AC580" i="1"/>
  <c r="X580" i="1"/>
  <c r="U580" i="1"/>
  <c r="T580" i="1"/>
  <c r="S580" i="1"/>
  <c r="R580" i="1"/>
  <c r="Q580" i="1"/>
  <c r="P580" i="1"/>
  <c r="O580" i="1"/>
  <c r="G580" i="1"/>
  <c r="D580" i="1"/>
  <c r="C580" i="1"/>
  <c r="AJ579" i="1"/>
  <c r="AH579" i="1"/>
  <c r="AF579" i="1"/>
  <c r="AD579" i="1"/>
  <c r="AC579" i="1"/>
  <c r="X579" i="1"/>
  <c r="U579" i="1"/>
  <c r="T579" i="1"/>
  <c r="S579" i="1"/>
  <c r="R579" i="1"/>
  <c r="Q579" i="1"/>
  <c r="P579" i="1"/>
  <c r="O579" i="1"/>
  <c r="G579" i="1"/>
  <c r="D579" i="1"/>
  <c r="C579" i="1"/>
  <c r="AJ578" i="1"/>
  <c r="AH578" i="1"/>
  <c r="AF578" i="1"/>
  <c r="AD578" i="1"/>
  <c r="AC578" i="1"/>
  <c r="X578" i="1"/>
  <c r="U578" i="1"/>
  <c r="T578" i="1"/>
  <c r="S578" i="1"/>
  <c r="R578" i="1"/>
  <c r="Q578" i="1"/>
  <c r="P578" i="1"/>
  <c r="O578" i="1"/>
  <c r="G578" i="1"/>
  <c r="D578" i="1"/>
  <c r="C578" i="1"/>
  <c r="AJ577" i="1"/>
  <c r="AH577" i="1"/>
  <c r="AF577" i="1"/>
  <c r="AD577" i="1"/>
  <c r="AC577" i="1"/>
  <c r="X577" i="1"/>
  <c r="U577" i="1"/>
  <c r="T577" i="1"/>
  <c r="S577" i="1"/>
  <c r="R577" i="1"/>
  <c r="Q577" i="1"/>
  <c r="P577" i="1"/>
  <c r="O577" i="1"/>
  <c r="G577" i="1"/>
  <c r="D577" i="1"/>
  <c r="C577" i="1"/>
  <c r="AJ576" i="1"/>
  <c r="AH576" i="1"/>
  <c r="AF576" i="1"/>
  <c r="AD576" i="1"/>
  <c r="AC576" i="1"/>
  <c r="X576" i="1"/>
  <c r="U576" i="1"/>
  <c r="T576" i="1"/>
  <c r="S576" i="1"/>
  <c r="R576" i="1"/>
  <c r="Q576" i="1"/>
  <c r="P576" i="1"/>
  <c r="O576" i="1"/>
  <c r="G576" i="1"/>
  <c r="D576" i="1"/>
  <c r="C576" i="1"/>
  <c r="AJ575" i="1"/>
  <c r="AH575" i="1"/>
  <c r="AF575" i="1"/>
  <c r="AD575" i="1"/>
  <c r="AC575" i="1"/>
  <c r="X575" i="1"/>
  <c r="U575" i="1"/>
  <c r="T575" i="1"/>
  <c r="S575" i="1"/>
  <c r="R575" i="1"/>
  <c r="Q575" i="1"/>
  <c r="P575" i="1"/>
  <c r="O575" i="1"/>
  <c r="G575" i="1"/>
  <c r="D575" i="1"/>
  <c r="C575" i="1"/>
  <c r="AJ574" i="1"/>
  <c r="AH574" i="1"/>
  <c r="AF574" i="1"/>
  <c r="AD574" i="1"/>
  <c r="AC574" i="1"/>
  <c r="X574" i="1"/>
  <c r="U574" i="1"/>
  <c r="T574" i="1"/>
  <c r="S574" i="1"/>
  <c r="R574" i="1"/>
  <c r="Q574" i="1"/>
  <c r="P574" i="1"/>
  <c r="O574" i="1"/>
  <c r="G574" i="1"/>
  <c r="D574" i="1"/>
  <c r="C574" i="1"/>
  <c r="AJ573" i="1"/>
  <c r="AH573" i="1"/>
  <c r="AF573" i="1"/>
  <c r="AD573" i="1"/>
  <c r="AC573" i="1"/>
  <c r="X573" i="1"/>
  <c r="U573" i="1"/>
  <c r="T573" i="1"/>
  <c r="S573" i="1"/>
  <c r="R573" i="1"/>
  <c r="Q573" i="1"/>
  <c r="P573" i="1"/>
  <c r="O573" i="1"/>
  <c r="G573" i="1"/>
  <c r="D573" i="1"/>
  <c r="C573" i="1"/>
  <c r="AJ572" i="1"/>
  <c r="AH572" i="1"/>
  <c r="AF572" i="1"/>
  <c r="AD572" i="1"/>
  <c r="AC572" i="1"/>
  <c r="X572" i="1"/>
  <c r="U572" i="1"/>
  <c r="T572" i="1"/>
  <c r="S572" i="1"/>
  <c r="R572" i="1"/>
  <c r="Q572" i="1"/>
  <c r="P572" i="1"/>
  <c r="O572" i="1"/>
  <c r="G572" i="1"/>
  <c r="D572" i="1"/>
  <c r="C572" i="1"/>
  <c r="AJ571" i="1"/>
  <c r="AH571" i="1"/>
  <c r="AF571" i="1"/>
  <c r="AD571" i="1"/>
  <c r="AC571" i="1"/>
  <c r="X571" i="1"/>
  <c r="U571" i="1"/>
  <c r="T571" i="1"/>
  <c r="S571" i="1"/>
  <c r="R571" i="1"/>
  <c r="Q571" i="1"/>
  <c r="P571" i="1"/>
  <c r="O571" i="1"/>
  <c r="G571" i="1"/>
  <c r="D571" i="1"/>
  <c r="C571" i="1"/>
  <c r="AJ570" i="1"/>
  <c r="AH570" i="1"/>
  <c r="AF570" i="1"/>
  <c r="AD570" i="1"/>
  <c r="AC570" i="1"/>
  <c r="X570" i="1"/>
  <c r="U570" i="1"/>
  <c r="T570" i="1"/>
  <c r="S570" i="1"/>
  <c r="R570" i="1"/>
  <c r="Q570" i="1"/>
  <c r="P570" i="1"/>
  <c r="O570" i="1"/>
  <c r="G570" i="1"/>
  <c r="D570" i="1"/>
  <c r="C570" i="1"/>
  <c r="AJ569" i="1"/>
  <c r="AH569" i="1"/>
  <c r="AF569" i="1"/>
  <c r="AD569" i="1"/>
  <c r="AC569" i="1"/>
  <c r="X569" i="1"/>
  <c r="U569" i="1"/>
  <c r="T569" i="1"/>
  <c r="S569" i="1"/>
  <c r="R569" i="1"/>
  <c r="Q569" i="1"/>
  <c r="P569" i="1"/>
  <c r="O569" i="1"/>
  <c r="G569" i="1"/>
  <c r="D569" i="1"/>
  <c r="C569" i="1"/>
  <c r="AJ568" i="1"/>
  <c r="AH568" i="1"/>
  <c r="AF568" i="1"/>
  <c r="AD568" i="1"/>
  <c r="AC568" i="1"/>
  <c r="X568" i="1"/>
  <c r="U568" i="1"/>
  <c r="T568" i="1"/>
  <c r="S568" i="1"/>
  <c r="R568" i="1"/>
  <c r="Q568" i="1"/>
  <c r="P568" i="1"/>
  <c r="O568" i="1"/>
  <c r="G568" i="1"/>
  <c r="D568" i="1"/>
  <c r="C568" i="1"/>
  <c r="AJ567" i="1"/>
  <c r="AH567" i="1"/>
  <c r="AF567" i="1"/>
  <c r="AD567" i="1"/>
  <c r="AC567" i="1"/>
  <c r="X567" i="1"/>
  <c r="U567" i="1"/>
  <c r="T567" i="1"/>
  <c r="S567" i="1"/>
  <c r="R567" i="1"/>
  <c r="Q567" i="1"/>
  <c r="P567" i="1"/>
  <c r="O567" i="1"/>
  <c r="G567" i="1"/>
  <c r="D567" i="1"/>
  <c r="C567" i="1"/>
  <c r="AJ566" i="1"/>
  <c r="AH566" i="1"/>
  <c r="AF566" i="1"/>
  <c r="AD566" i="1"/>
  <c r="AC566" i="1"/>
  <c r="X566" i="1"/>
  <c r="U566" i="1"/>
  <c r="T566" i="1"/>
  <c r="S566" i="1"/>
  <c r="R566" i="1"/>
  <c r="Q566" i="1"/>
  <c r="P566" i="1"/>
  <c r="O566" i="1"/>
  <c r="G566" i="1"/>
  <c r="D566" i="1"/>
  <c r="C566" i="1"/>
  <c r="AJ565" i="1"/>
  <c r="AH565" i="1"/>
  <c r="AF565" i="1"/>
  <c r="AD565" i="1"/>
  <c r="AC565" i="1"/>
  <c r="X565" i="1"/>
  <c r="U565" i="1"/>
  <c r="T565" i="1"/>
  <c r="S565" i="1"/>
  <c r="R565" i="1"/>
  <c r="Q565" i="1"/>
  <c r="P565" i="1"/>
  <c r="O565" i="1"/>
  <c r="G565" i="1"/>
  <c r="D565" i="1"/>
  <c r="C565" i="1"/>
  <c r="AJ564" i="1"/>
  <c r="AH564" i="1"/>
  <c r="AF564" i="1"/>
  <c r="AD564" i="1"/>
  <c r="AC564" i="1"/>
  <c r="X564" i="1"/>
  <c r="U564" i="1"/>
  <c r="T564" i="1"/>
  <c r="S564" i="1"/>
  <c r="R564" i="1"/>
  <c r="Q564" i="1"/>
  <c r="P564" i="1"/>
  <c r="O564" i="1"/>
  <c r="G564" i="1"/>
  <c r="D564" i="1"/>
  <c r="C564" i="1"/>
  <c r="AJ563" i="1"/>
  <c r="AH563" i="1"/>
  <c r="AF563" i="1"/>
  <c r="AD563" i="1"/>
  <c r="AC563" i="1"/>
  <c r="X563" i="1"/>
  <c r="U563" i="1"/>
  <c r="T563" i="1"/>
  <c r="S563" i="1"/>
  <c r="R563" i="1"/>
  <c r="Q563" i="1"/>
  <c r="P563" i="1"/>
  <c r="O563" i="1"/>
  <c r="G563" i="1"/>
  <c r="D563" i="1"/>
  <c r="C563" i="1"/>
  <c r="AJ562" i="1"/>
  <c r="AH562" i="1"/>
  <c r="AF562" i="1"/>
  <c r="AD562" i="1"/>
  <c r="AC562" i="1"/>
  <c r="X562" i="1"/>
  <c r="U562" i="1"/>
  <c r="T562" i="1"/>
  <c r="S562" i="1"/>
  <c r="R562" i="1"/>
  <c r="Q562" i="1"/>
  <c r="P562" i="1"/>
  <c r="O562" i="1"/>
  <c r="G562" i="1"/>
  <c r="D562" i="1"/>
  <c r="C562" i="1"/>
  <c r="AJ561" i="1"/>
  <c r="AH561" i="1"/>
  <c r="AF561" i="1"/>
  <c r="AD561" i="1"/>
  <c r="AC561" i="1"/>
  <c r="X561" i="1"/>
  <c r="U561" i="1"/>
  <c r="T561" i="1"/>
  <c r="S561" i="1"/>
  <c r="R561" i="1"/>
  <c r="Q561" i="1"/>
  <c r="P561" i="1"/>
  <c r="O561" i="1"/>
  <c r="G561" i="1"/>
  <c r="D561" i="1"/>
  <c r="C561" i="1"/>
  <c r="AJ560" i="1"/>
  <c r="AH560" i="1"/>
  <c r="AF560" i="1"/>
  <c r="AD560" i="1"/>
  <c r="AC560" i="1"/>
  <c r="X560" i="1"/>
  <c r="U560" i="1"/>
  <c r="T560" i="1"/>
  <c r="S560" i="1"/>
  <c r="R560" i="1"/>
  <c r="Q560" i="1"/>
  <c r="P560" i="1"/>
  <c r="O560" i="1"/>
  <c r="G560" i="1"/>
  <c r="D560" i="1"/>
  <c r="C560" i="1"/>
  <c r="AJ559" i="1"/>
  <c r="AH559" i="1"/>
  <c r="AF559" i="1"/>
  <c r="AD559" i="1"/>
  <c r="AC559" i="1"/>
  <c r="X559" i="1"/>
  <c r="U559" i="1"/>
  <c r="T559" i="1"/>
  <c r="S559" i="1"/>
  <c r="R559" i="1"/>
  <c r="Q559" i="1"/>
  <c r="P559" i="1"/>
  <c r="O559" i="1"/>
  <c r="G559" i="1"/>
  <c r="D559" i="1"/>
  <c r="C559" i="1"/>
  <c r="AJ558" i="1"/>
  <c r="AH558" i="1"/>
  <c r="AF558" i="1"/>
  <c r="AD558" i="1"/>
  <c r="AC558" i="1"/>
  <c r="X558" i="1"/>
  <c r="U558" i="1"/>
  <c r="T558" i="1"/>
  <c r="S558" i="1"/>
  <c r="R558" i="1"/>
  <c r="Q558" i="1"/>
  <c r="P558" i="1"/>
  <c r="O558" i="1"/>
  <c r="G558" i="1"/>
  <c r="D558" i="1"/>
  <c r="C558" i="1"/>
  <c r="AJ557" i="1"/>
  <c r="AH557" i="1"/>
  <c r="AF557" i="1"/>
  <c r="AD557" i="1"/>
  <c r="AC557" i="1"/>
  <c r="X557" i="1"/>
  <c r="U557" i="1"/>
  <c r="T557" i="1"/>
  <c r="S557" i="1"/>
  <c r="R557" i="1"/>
  <c r="Q557" i="1"/>
  <c r="P557" i="1"/>
  <c r="O557" i="1"/>
  <c r="G557" i="1"/>
  <c r="D557" i="1"/>
  <c r="C557" i="1"/>
  <c r="AJ556" i="1"/>
  <c r="AH556" i="1"/>
  <c r="AF556" i="1"/>
  <c r="AD556" i="1"/>
  <c r="AC556" i="1"/>
  <c r="X556" i="1"/>
  <c r="U556" i="1"/>
  <c r="T556" i="1"/>
  <c r="S556" i="1"/>
  <c r="R556" i="1"/>
  <c r="Q556" i="1"/>
  <c r="P556" i="1"/>
  <c r="O556" i="1"/>
  <c r="G556" i="1"/>
  <c r="D556" i="1"/>
  <c r="C556" i="1"/>
  <c r="AJ555" i="1"/>
  <c r="AH555" i="1"/>
  <c r="AF555" i="1"/>
  <c r="AD555" i="1"/>
  <c r="AC555" i="1"/>
  <c r="X555" i="1"/>
  <c r="U555" i="1"/>
  <c r="T555" i="1"/>
  <c r="S555" i="1"/>
  <c r="R555" i="1"/>
  <c r="Q555" i="1"/>
  <c r="P555" i="1"/>
  <c r="O555" i="1"/>
  <c r="G555" i="1"/>
  <c r="D555" i="1"/>
  <c r="C555" i="1"/>
  <c r="AJ554" i="1"/>
  <c r="AH554" i="1"/>
  <c r="AF554" i="1"/>
  <c r="AD554" i="1"/>
  <c r="AC554" i="1"/>
  <c r="X554" i="1"/>
  <c r="U554" i="1"/>
  <c r="T554" i="1"/>
  <c r="S554" i="1"/>
  <c r="R554" i="1"/>
  <c r="Q554" i="1"/>
  <c r="P554" i="1"/>
  <c r="O554" i="1"/>
  <c r="G554" i="1"/>
  <c r="D554" i="1"/>
  <c r="C554" i="1"/>
  <c r="AJ553" i="1"/>
  <c r="AH553" i="1"/>
  <c r="AF553" i="1"/>
  <c r="AD553" i="1"/>
  <c r="AC553" i="1"/>
  <c r="X553" i="1"/>
  <c r="U553" i="1"/>
  <c r="T553" i="1"/>
  <c r="S553" i="1"/>
  <c r="R553" i="1"/>
  <c r="Q553" i="1"/>
  <c r="P553" i="1"/>
  <c r="O553" i="1"/>
  <c r="G553" i="1"/>
  <c r="D553" i="1"/>
  <c r="C553" i="1"/>
  <c r="AJ552" i="1"/>
  <c r="AH552" i="1"/>
  <c r="AF552" i="1"/>
  <c r="AD552" i="1"/>
  <c r="AC552" i="1"/>
  <c r="X552" i="1"/>
  <c r="U552" i="1"/>
  <c r="T552" i="1"/>
  <c r="S552" i="1"/>
  <c r="R552" i="1"/>
  <c r="Q552" i="1"/>
  <c r="P552" i="1"/>
  <c r="O552" i="1"/>
  <c r="G552" i="1"/>
  <c r="D552" i="1"/>
  <c r="C552" i="1"/>
  <c r="AJ551" i="1"/>
  <c r="AH551" i="1"/>
  <c r="AF551" i="1"/>
  <c r="AD551" i="1"/>
  <c r="AC551" i="1"/>
  <c r="X551" i="1"/>
  <c r="U551" i="1"/>
  <c r="T551" i="1"/>
  <c r="S551" i="1"/>
  <c r="R551" i="1"/>
  <c r="Q551" i="1"/>
  <c r="P551" i="1"/>
  <c r="O551" i="1"/>
  <c r="G551" i="1"/>
  <c r="D551" i="1"/>
  <c r="C551" i="1"/>
  <c r="AJ550" i="1"/>
  <c r="AH550" i="1"/>
  <c r="AF550" i="1"/>
  <c r="AD550" i="1"/>
  <c r="AC550" i="1"/>
  <c r="X550" i="1"/>
  <c r="U550" i="1"/>
  <c r="T550" i="1"/>
  <c r="S550" i="1"/>
  <c r="R550" i="1"/>
  <c r="Q550" i="1"/>
  <c r="P550" i="1"/>
  <c r="O550" i="1"/>
  <c r="G550" i="1"/>
  <c r="D550" i="1"/>
  <c r="C550" i="1"/>
  <c r="AJ549" i="1"/>
  <c r="AH549" i="1"/>
  <c r="AF549" i="1"/>
  <c r="AD549" i="1"/>
  <c r="AC549" i="1"/>
  <c r="X549" i="1"/>
  <c r="U549" i="1"/>
  <c r="T549" i="1"/>
  <c r="S549" i="1"/>
  <c r="R549" i="1"/>
  <c r="Q549" i="1"/>
  <c r="P549" i="1"/>
  <c r="O549" i="1"/>
  <c r="G549" i="1"/>
  <c r="D549" i="1"/>
  <c r="C549" i="1"/>
  <c r="AJ548" i="1"/>
  <c r="AH548" i="1"/>
  <c r="AF548" i="1"/>
  <c r="AD548" i="1"/>
  <c r="AC548" i="1"/>
  <c r="X548" i="1"/>
  <c r="U548" i="1"/>
  <c r="T548" i="1"/>
  <c r="S548" i="1"/>
  <c r="R548" i="1"/>
  <c r="Q548" i="1"/>
  <c r="P548" i="1"/>
  <c r="O548" i="1"/>
  <c r="G548" i="1"/>
  <c r="D548" i="1"/>
  <c r="C548" i="1"/>
  <c r="AJ547" i="1"/>
  <c r="AH547" i="1"/>
  <c r="AF547" i="1"/>
  <c r="AD547" i="1"/>
  <c r="AC547" i="1"/>
  <c r="X547" i="1"/>
  <c r="U547" i="1"/>
  <c r="T547" i="1"/>
  <c r="S547" i="1"/>
  <c r="R547" i="1"/>
  <c r="Q547" i="1"/>
  <c r="P547" i="1"/>
  <c r="O547" i="1"/>
  <c r="G547" i="1"/>
  <c r="D547" i="1"/>
  <c r="C547" i="1"/>
  <c r="AJ546" i="1"/>
  <c r="AH546" i="1"/>
  <c r="AF546" i="1"/>
  <c r="AD546" i="1"/>
  <c r="AC546" i="1"/>
  <c r="X546" i="1"/>
  <c r="U546" i="1"/>
  <c r="T546" i="1"/>
  <c r="S546" i="1"/>
  <c r="R546" i="1"/>
  <c r="Q546" i="1"/>
  <c r="P546" i="1"/>
  <c r="O546" i="1"/>
  <c r="G546" i="1"/>
  <c r="D546" i="1"/>
  <c r="C546" i="1"/>
  <c r="AJ545" i="1"/>
  <c r="AH545" i="1"/>
  <c r="AF545" i="1"/>
  <c r="AD545" i="1"/>
  <c r="AC545" i="1"/>
  <c r="X545" i="1"/>
  <c r="U545" i="1"/>
  <c r="T545" i="1"/>
  <c r="S545" i="1"/>
  <c r="R545" i="1"/>
  <c r="Q545" i="1"/>
  <c r="P545" i="1"/>
  <c r="O545" i="1"/>
  <c r="G545" i="1"/>
  <c r="D545" i="1"/>
  <c r="C545" i="1"/>
  <c r="AJ544" i="1"/>
  <c r="AH544" i="1"/>
  <c r="AF544" i="1"/>
  <c r="AD544" i="1"/>
  <c r="AC544" i="1"/>
  <c r="X544" i="1"/>
  <c r="U544" i="1"/>
  <c r="T544" i="1"/>
  <c r="S544" i="1"/>
  <c r="R544" i="1"/>
  <c r="Q544" i="1"/>
  <c r="P544" i="1"/>
  <c r="O544" i="1"/>
  <c r="G544" i="1"/>
  <c r="D544" i="1"/>
  <c r="C544" i="1"/>
  <c r="AJ543" i="1"/>
  <c r="AH543" i="1"/>
  <c r="AF543" i="1"/>
  <c r="AD543" i="1"/>
  <c r="AC543" i="1"/>
  <c r="X543" i="1"/>
  <c r="U543" i="1"/>
  <c r="T543" i="1"/>
  <c r="S543" i="1"/>
  <c r="R543" i="1"/>
  <c r="Q543" i="1"/>
  <c r="P543" i="1"/>
  <c r="O543" i="1"/>
  <c r="G543" i="1"/>
  <c r="D543" i="1"/>
  <c r="C543" i="1"/>
  <c r="AJ542" i="1"/>
  <c r="AH542" i="1"/>
  <c r="AF542" i="1"/>
  <c r="AD542" i="1"/>
  <c r="AC542" i="1"/>
  <c r="X542" i="1"/>
  <c r="U542" i="1"/>
  <c r="T542" i="1"/>
  <c r="S542" i="1"/>
  <c r="R542" i="1"/>
  <c r="Q542" i="1"/>
  <c r="P542" i="1"/>
  <c r="O542" i="1"/>
  <c r="G542" i="1"/>
  <c r="D542" i="1"/>
  <c r="C542" i="1"/>
  <c r="AJ541" i="1"/>
  <c r="AH541" i="1"/>
  <c r="AF541" i="1"/>
  <c r="AD541" i="1"/>
  <c r="AC541" i="1"/>
  <c r="X541" i="1"/>
  <c r="U541" i="1"/>
  <c r="T541" i="1"/>
  <c r="S541" i="1"/>
  <c r="R541" i="1"/>
  <c r="Q541" i="1"/>
  <c r="P541" i="1"/>
  <c r="O541" i="1"/>
  <c r="G541" i="1"/>
  <c r="D541" i="1"/>
  <c r="C541" i="1"/>
  <c r="AJ540" i="1"/>
  <c r="AH540" i="1"/>
  <c r="AF540" i="1"/>
  <c r="AD540" i="1"/>
  <c r="AC540" i="1"/>
  <c r="X540" i="1"/>
  <c r="U540" i="1"/>
  <c r="T540" i="1"/>
  <c r="S540" i="1"/>
  <c r="R540" i="1"/>
  <c r="Q540" i="1"/>
  <c r="P540" i="1"/>
  <c r="O540" i="1"/>
  <c r="G540" i="1"/>
  <c r="D540" i="1"/>
  <c r="C540" i="1"/>
  <c r="AJ539" i="1"/>
  <c r="AH539" i="1"/>
  <c r="AF539" i="1"/>
  <c r="AD539" i="1"/>
  <c r="AC539" i="1"/>
  <c r="X539" i="1"/>
  <c r="U539" i="1"/>
  <c r="T539" i="1"/>
  <c r="S539" i="1"/>
  <c r="R539" i="1"/>
  <c r="Q539" i="1"/>
  <c r="P539" i="1"/>
  <c r="O539" i="1"/>
  <c r="G539" i="1"/>
  <c r="D539" i="1"/>
  <c r="C539" i="1"/>
  <c r="AJ538" i="1"/>
  <c r="AH538" i="1"/>
  <c r="AF538" i="1"/>
  <c r="AD538" i="1"/>
  <c r="AC538" i="1"/>
  <c r="X538" i="1"/>
  <c r="U538" i="1"/>
  <c r="T538" i="1"/>
  <c r="S538" i="1"/>
  <c r="R538" i="1"/>
  <c r="Q538" i="1"/>
  <c r="P538" i="1"/>
  <c r="O538" i="1"/>
  <c r="G538" i="1"/>
  <c r="D538" i="1"/>
  <c r="C538" i="1"/>
  <c r="AJ537" i="1"/>
  <c r="AH537" i="1"/>
  <c r="AF537" i="1"/>
  <c r="AD537" i="1"/>
  <c r="AC537" i="1"/>
  <c r="X537" i="1"/>
  <c r="U537" i="1"/>
  <c r="T537" i="1"/>
  <c r="S537" i="1"/>
  <c r="R537" i="1"/>
  <c r="Q537" i="1"/>
  <c r="P537" i="1"/>
  <c r="O537" i="1"/>
  <c r="G537" i="1"/>
  <c r="D537" i="1"/>
  <c r="C537" i="1"/>
  <c r="AJ536" i="1"/>
  <c r="AH536" i="1"/>
  <c r="AF536" i="1"/>
  <c r="AD536" i="1"/>
  <c r="AC536" i="1"/>
  <c r="X536" i="1"/>
  <c r="U536" i="1"/>
  <c r="T536" i="1"/>
  <c r="S536" i="1"/>
  <c r="R536" i="1"/>
  <c r="Q536" i="1"/>
  <c r="P536" i="1"/>
  <c r="O536" i="1"/>
  <c r="G536" i="1"/>
  <c r="D536" i="1"/>
  <c r="C536" i="1"/>
  <c r="AJ535" i="1"/>
  <c r="AH535" i="1"/>
  <c r="AF535" i="1"/>
  <c r="AD535" i="1"/>
  <c r="AC535" i="1"/>
  <c r="X535" i="1"/>
  <c r="U535" i="1"/>
  <c r="T535" i="1"/>
  <c r="S535" i="1"/>
  <c r="R535" i="1"/>
  <c r="Q535" i="1"/>
  <c r="P535" i="1"/>
  <c r="O535" i="1"/>
  <c r="G535" i="1"/>
  <c r="D535" i="1"/>
  <c r="C535" i="1"/>
  <c r="AJ534" i="1"/>
  <c r="AH534" i="1"/>
  <c r="AF534" i="1"/>
  <c r="AD534" i="1"/>
  <c r="AC534" i="1"/>
  <c r="X534" i="1"/>
  <c r="U534" i="1"/>
  <c r="T534" i="1"/>
  <c r="S534" i="1"/>
  <c r="R534" i="1"/>
  <c r="Q534" i="1"/>
  <c r="P534" i="1"/>
  <c r="O534" i="1"/>
  <c r="G534" i="1"/>
  <c r="D534" i="1"/>
  <c r="C534" i="1"/>
  <c r="AJ533" i="1"/>
  <c r="AH533" i="1"/>
  <c r="AF533" i="1"/>
  <c r="AD533" i="1"/>
  <c r="AC533" i="1"/>
  <c r="X533" i="1"/>
  <c r="U533" i="1"/>
  <c r="T533" i="1"/>
  <c r="S533" i="1"/>
  <c r="R533" i="1"/>
  <c r="Q533" i="1"/>
  <c r="P533" i="1"/>
  <c r="O533" i="1"/>
  <c r="G533" i="1"/>
  <c r="D533" i="1"/>
  <c r="C533" i="1"/>
  <c r="AJ532" i="1"/>
  <c r="AH532" i="1"/>
  <c r="AF532" i="1"/>
  <c r="AD532" i="1"/>
  <c r="AC532" i="1"/>
  <c r="X532" i="1"/>
  <c r="U532" i="1"/>
  <c r="T532" i="1"/>
  <c r="S532" i="1"/>
  <c r="R532" i="1"/>
  <c r="Q532" i="1"/>
  <c r="P532" i="1"/>
  <c r="O532" i="1"/>
  <c r="G532" i="1"/>
  <c r="D532" i="1"/>
  <c r="C532" i="1"/>
  <c r="AJ531" i="1"/>
  <c r="AH531" i="1"/>
  <c r="AF531" i="1"/>
  <c r="AD531" i="1"/>
  <c r="AC531" i="1"/>
  <c r="X531" i="1"/>
  <c r="U531" i="1"/>
  <c r="T531" i="1"/>
  <c r="S531" i="1"/>
  <c r="R531" i="1"/>
  <c r="Q531" i="1"/>
  <c r="P531" i="1"/>
  <c r="O531" i="1"/>
  <c r="G531" i="1"/>
  <c r="D531" i="1"/>
  <c r="C531" i="1"/>
  <c r="AJ530" i="1"/>
  <c r="AH530" i="1"/>
  <c r="AF530" i="1"/>
  <c r="AD530" i="1"/>
  <c r="AC530" i="1"/>
  <c r="X530" i="1"/>
  <c r="U530" i="1"/>
  <c r="T530" i="1"/>
  <c r="S530" i="1"/>
  <c r="R530" i="1"/>
  <c r="Q530" i="1"/>
  <c r="P530" i="1"/>
  <c r="O530" i="1"/>
  <c r="G530" i="1"/>
  <c r="D530" i="1"/>
  <c r="C530" i="1"/>
  <c r="AJ529" i="1"/>
  <c r="AH529" i="1"/>
  <c r="AF529" i="1"/>
  <c r="AD529" i="1"/>
  <c r="AC529" i="1"/>
  <c r="X529" i="1"/>
  <c r="U529" i="1"/>
  <c r="T529" i="1"/>
  <c r="S529" i="1"/>
  <c r="R529" i="1"/>
  <c r="Q529" i="1"/>
  <c r="P529" i="1"/>
  <c r="O529" i="1"/>
  <c r="G529" i="1"/>
  <c r="D529" i="1"/>
  <c r="C529" i="1"/>
  <c r="AJ528" i="1"/>
  <c r="AH528" i="1"/>
  <c r="AF528" i="1"/>
  <c r="AD528" i="1"/>
  <c r="AC528" i="1"/>
  <c r="X528" i="1"/>
  <c r="U528" i="1"/>
  <c r="T528" i="1"/>
  <c r="S528" i="1"/>
  <c r="R528" i="1"/>
  <c r="Q528" i="1"/>
  <c r="P528" i="1"/>
  <c r="O528" i="1"/>
  <c r="G528" i="1"/>
  <c r="D528" i="1"/>
  <c r="C528" i="1"/>
  <c r="AJ527" i="1"/>
  <c r="AH527" i="1"/>
  <c r="AF527" i="1"/>
  <c r="AD527" i="1"/>
  <c r="AC527" i="1"/>
  <c r="X527" i="1"/>
  <c r="U527" i="1"/>
  <c r="T527" i="1"/>
  <c r="S527" i="1"/>
  <c r="R527" i="1"/>
  <c r="Q527" i="1"/>
  <c r="P527" i="1"/>
  <c r="O527" i="1"/>
  <c r="G527" i="1"/>
  <c r="D527" i="1"/>
  <c r="C527" i="1"/>
  <c r="AJ526" i="1"/>
  <c r="AH526" i="1"/>
  <c r="AF526" i="1"/>
  <c r="AD526" i="1"/>
  <c r="AC526" i="1"/>
  <c r="X526" i="1"/>
  <c r="U526" i="1"/>
  <c r="T526" i="1"/>
  <c r="S526" i="1"/>
  <c r="R526" i="1"/>
  <c r="Q526" i="1"/>
  <c r="P526" i="1"/>
  <c r="O526" i="1"/>
  <c r="G526" i="1"/>
  <c r="D526" i="1"/>
  <c r="C526" i="1"/>
  <c r="AJ525" i="1"/>
  <c r="AH525" i="1"/>
  <c r="AF525" i="1"/>
  <c r="AD525" i="1"/>
  <c r="AC525" i="1"/>
  <c r="X525" i="1"/>
  <c r="U525" i="1"/>
  <c r="T525" i="1"/>
  <c r="S525" i="1"/>
  <c r="R525" i="1"/>
  <c r="Q525" i="1"/>
  <c r="P525" i="1"/>
  <c r="O525" i="1"/>
  <c r="G525" i="1"/>
  <c r="D525" i="1"/>
  <c r="C525" i="1"/>
  <c r="AJ524" i="1"/>
  <c r="AH524" i="1"/>
  <c r="AF524" i="1"/>
  <c r="AD524" i="1"/>
  <c r="AC524" i="1"/>
  <c r="X524" i="1"/>
  <c r="U524" i="1"/>
  <c r="T524" i="1"/>
  <c r="S524" i="1"/>
  <c r="R524" i="1"/>
  <c r="Q524" i="1"/>
  <c r="P524" i="1"/>
  <c r="O524" i="1"/>
  <c r="G524" i="1"/>
  <c r="D524" i="1"/>
  <c r="C524" i="1"/>
  <c r="AJ523" i="1"/>
  <c r="AH523" i="1"/>
  <c r="AF523" i="1"/>
  <c r="AD523" i="1"/>
  <c r="AC523" i="1"/>
  <c r="X523" i="1"/>
  <c r="U523" i="1"/>
  <c r="T523" i="1"/>
  <c r="S523" i="1"/>
  <c r="R523" i="1"/>
  <c r="Q523" i="1"/>
  <c r="P523" i="1"/>
  <c r="O523" i="1"/>
  <c r="G523" i="1"/>
  <c r="D523" i="1"/>
  <c r="C523" i="1"/>
  <c r="AJ522" i="1"/>
  <c r="AH522" i="1"/>
  <c r="AF522" i="1"/>
  <c r="AD522" i="1"/>
  <c r="AC522" i="1"/>
  <c r="X522" i="1"/>
  <c r="U522" i="1"/>
  <c r="T522" i="1"/>
  <c r="S522" i="1"/>
  <c r="R522" i="1"/>
  <c r="Q522" i="1"/>
  <c r="P522" i="1"/>
  <c r="O522" i="1"/>
  <c r="G522" i="1"/>
  <c r="D522" i="1"/>
  <c r="C522" i="1"/>
  <c r="AJ521" i="1"/>
  <c r="AH521" i="1"/>
  <c r="AF521" i="1"/>
  <c r="AD521" i="1"/>
  <c r="AC521" i="1"/>
  <c r="X521" i="1"/>
  <c r="U521" i="1"/>
  <c r="T521" i="1"/>
  <c r="S521" i="1"/>
  <c r="R521" i="1"/>
  <c r="Q521" i="1"/>
  <c r="P521" i="1"/>
  <c r="O521" i="1"/>
  <c r="G521" i="1"/>
  <c r="D521" i="1"/>
  <c r="C521" i="1"/>
  <c r="AJ520" i="1"/>
  <c r="AH520" i="1"/>
  <c r="AF520" i="1"/>
  <c r="AD520" i="1"/>
  <c r="AC520" i="1"/>
  <c r="X520" i="1"/>
  <c r="U520" i="1"/>
  <c r="T520" i="1"/>
  <c r="S520" i="1"/>
  <c r="R520" i="1"/>
  <c r="Q520" i="1"/>
  <c r="P520" i="1"/>
  <c r="O520" i="1"/>
  <c r="G520" i="1"/>
  <c r="D520" i="1"/>
  <c r="C520" i="1"/>
  <c r="AJ519" i="1"/>
  <c r="AH519" i="1"/>
  <c r="AF519" i="1"/>
  <c r="AD519" i="1"/>
  <c r="AC519" i="1"/>
  <c r="X519" i="1"/>
  <c r="U519" i="1"/>
  <c r="T519" i="1"/>
  <c r="S519" i="1"/>
  <c r="R519" i="1"/>
  <c r="Q519" i="1"/>
  <c r="P519" i="1"/>
  <c r="O519" i="1"/>
  <c r="G519" i="1"/>
  <c r="D519" i="1"/>
  <c r="C519" i="1"/>
  <c r="AJ518" i="1"/>
  <c r="AH518" i="1"/>
  <c r="AF518" i="1"/>
  <c r="AD518" i="1"/>
  <c r="AC518" i="1"/>
  <c r="X518" i="1"/>
  <c r="U518" i="1"/>
  <c r="T518" i="1"/>
  <c r="S518" i="1"/>
  <c r="R518" i="1"/>
  <c r="Q518" i="1"/>
  <c r="P518" i="1"/>
  <c r="O518" i="1"/>
  <c r="G518" i="1"/>
  <c r="D518" i="1"/>
  <c r="C518" i="1"/>
  <c r="AJ517" i="1"/>
  <c r="AH517" i="1"/>
  <c r="AF517" i="1"/>
  <c r="AD517" i="1"/>
  <c r="AC517" i="1"/>
  <c r="X517" i="1"/>
  <c r="U517" i="1"/>
  <c r="T517" i="1"/>
  <c r="S517" i="1"/>
  <c r="R517" i="1"/>
  <c r="Q517" i="1"/>
  <c r="P517" i="1"/>
  <c r="O517" i="1"/>
  <c r="G517" i="1"/>
  <c r="D517" i="1"/>
  <c r="C517" i="1"/>
  <c r="AJ516" i="1"/>
  <c r="AH516" i="1"/>
  <c r="AF516" i="1"/>
  <c r="AD516" i="1"/>
  <c r="AC516" i="1"/>
  <c r="X516" i="1"/>
  <c r="U516" i="1"/>
  <c r="T516" i="1"/>
  <c r="S516" i="1"/>
  <c r="R516" i="1"/>
  <c r="Q516" i="1"/>
  <c r="P516" i="1"/>
  <c r="O516" i="1"/>
  <c r="G516" i="1"/>
  <c r="D516" i="1"/>
  <c r="C516" i="1"/>
  <c r="AJ515" i="1"/>
  <c r="AH515" i="1"/>
  <c r="AF515" i="1"/>
  <c r="AD515" i="1"/>
  <c r="AC515" i="1"/>
  <c r="X515" i="1"/>
  <c r="U515" i="1"/>
  <c r="T515" i="1"/>
  <c r="S515" i="1"/>
  <c r="R515" i="1"/>
  <c r="Q515" i="1"/>
  <c r="P515" i="1"/>
  <c r="O515" i="1"/>
  <c r="G515" i="1"/>
  <c r="D515" i="1"/>
  <c r="C515" i="1"/>
  <c r="AJ514" i="1"/>
  <c r="AH514" i="1"/>
  <c r="AF514" i="1"/>
  <c r="AD514" i="1"/>
  <c r="AC514" i="1"/>
  <c r="X514" i="1"/>
  <c r="U514" i="1"/>
  <c r="T514" i="1"/>
  <c r="S514" i="1"/>
  <c r="R514" i="1"/>
  <c r="Q514" i="1"/>
  <c r="P514" i="1"/>
  <c r="O514" i="1"/>
  <c r="G514" i="1"/>
  <c r="D514" i="1"/>
  <c r="C514" i="1"/>
  <c r="AJ513" i="1"/>
  <c r="AH513" i="1"/>
  <c r="AF513" i="1"/>
  <c r="AD513" i="1"/>
  <c r="AC513" i="1"/>
  <c r="X513" i="1"/>
  <c r="U513" i="1"/>
  <c r="T513" i="1"/>
  <c r="S513" i="1"/>
  <c r="R513" i="1"/>
  <c r="Q513" i="1"/>
  <c r="P513" i="1"/>
  <c r="O513" i="1"/>
  <c r="G513" i="1"/>
  <c r="D513" i="1"/>
  <c r="C513" i="1"/>
  <c r="AJ512" i="1"/>
  <c r="AH512" i="1"/>
  <c r="AF512" i="1"/>
  <c r="AD512" i="1"/>
  <c r="AC512" i="1"/>
  <c r="X512" i="1"/>
  <c r="U512" i="1"/>
  <c r="T512" i="1"/>
  <c r="S512" i="1"/>
  <c r="R512" i="1"/>
  <c r="Q512" i="1"/>
  <c r="P512" i="1"/>
  <c r="O512" i="1"/>
  <c r="G512" i="1"/>
  <c r="D512" i="1"/>
  <c r="C512" i="1"/>
  <c r="AJ511" i="1"/>
  <c r="AH511" i="1"/>
  <c r="AF511" i="1"/>
  <c r="AD511" i="1"/>
  <c r="AC511" i="1"/>
  <c r="X511" i="1"/>
  <c r="U511" i="1"/>
  <c r="T511" i="1"/>
  <c r="S511" i="1"/>
  <c r="R511" i="1"/>
  <c r="Q511" i="1"/>
  <c r="P511" i="1"/>
  <c r="O511" i="1"/>
  <c r="G511" i="1"/>
  <c r="D511" i="1"/>
  <c r="C511" i="1"/>
  <c r="AJ510" i="1"/>
  <c r="AH510" i="1"/>
  <c r="AF510" i="1"/>
  <c r="AD510" i="1"/>
  <c r="AC510" i="1"/>
  <c r="X510" i="1"/>
  <c r="U510" i="1"/>
  <c r="T510" i="1"/>
  <c r="S510" i="1"/>
  <c r="R510" i="1"/>
  <c r="Q510" i="1"/>
  <c r="P510" i="1"/>
  <c r="O510" i="1"/>
  <c r="G510" i="1"/>
  <c r="D510" i="1"/>
  <c r="C510" i="1"/>
  <c r="AJ509" i="1"/>
  <c r="AH509" i="1"/>
  <c r="AF509" i="1"/>
  <c r="AD509" i="1"/>
  <c r="AC509" i="1"/>
  <c r="X509" i="1"/>
  <c r="U509" i="1"/>
  <c r="T509" i="1"/>
  <c r="S509" i="1"/>
  <c r="R509" i="1"/>
  <c r="Q509" i="1"/>
  <c r="P509" i="1"/>
  <c r="O509" i="1"/>
  <c r="G509" i="1"/>
  <c r="D509" i="1"/>
  <c r="C509" i="1"/>
  <c r="AJ508" i="1"/>
  <c r="AH508" i="1"/>
  <c r="AF508" i="1"/>
  <c r="AD508" i="1"/>
  <c r="AC508" i="1"/>
  <c r="X508" i="1"/>
  <c r="U508" i="1"/>
  <c r="T508" i="1"/>
  <c r="S508" i="1"/>
  <c r="R508" i="1"/>
  <c r="Q508" i="1"/>
  <c r="P508" i="1"/>
  <c r="O508" i="1"/>
  <c r="G508" i="1"/>
  <c r="D508" i="1"/>
  <c r="C508" i="1"/>
  <c r="AJ507" i="1"/>
  <c r="AH507" i="1"/>
  <c r="AF507" i="1"/>
  <c r="AD507" i="1"/>
  <c r="AC507" i="1"/>
  <c r="X507" i="1"/>
  <c r="U507" i="1"/>
  <c r="T507" i="1"/>
  <c r="S507" i="1"/>
  <c r="R507" i="1"/>
  <c r="Q507" i="1"/>
  <c r="P507" i="1"/>
  <c r="O507" i="1"/>
  <c r="G507" i="1"/>
  <c r="D507" i="1"/>
  <c r="C507" i="1"/>
  <c r="AJ506" i="1"/>
  <c r="AH506" i="1"/>
  <c r="AF506" i="1"/>
  <c r="AD506" i="1"/>
  <c r="AC506" i="1"/>
  <c r="X506" i="1"/>
  <c r="U506" i="1"/>
  <c r="T506" i="1"/>
  <c r="S506" i="1"/>
  <c r="R506" i="1"/>
  <c r="Q506" i="1"/>
  <c r="P506" i="1"/>
  <c r="O506" i="1"/>
  <c r="G506" i="1"/>
  <c r="D506" i="1"/>
  <c r="C506" i="1"/>
  <c r="AJ505" i="1"/>
  <c r="AH505" i="1"/>
  <c r="AF505" i="1"/>
  <c r="AD505" i="1"/>
  <c r="AC505" i="1"/>
  <c r="X505" i="1"/>
  <c r="U505" i="1"/>
  <c r="T505" i="1"/>
  <c r="S505" i="1"/>
  <c r="R505" i="1"/>
  <c r="Q505" i="1"/>
  <c r="P505" i="1"/>
  <c r="O505" i="1"/>
  <c r="G505" i="1"/>
  <c r="D505" i="1"/>
  <c r="C505" i="1"/>
  <c r="AJ504" i="1"/>
  <c r="AH504" i="1"/>
  <c r="AF504" i="1"/>
  <c r="AD504" i="1"/>
  <c r="AC504" i="1"/>
  <c r="X504" i="1"/>
  <c r="U504" i="1"/>
  <c r="T504" i="1"/>
  <c r="S504" i="1"/>
  <c r="R504" i="1"/>
  <c r="Q504" i="1"/>
  <c r="P504" i="1"/>
  <c r="O504" i="1"/>
  <c r="G504" i="1"/>
  <c r="D504" i="1"/>
  <c r="C504" i="1"/>
  <c r="AJ503" i="1"/>
  <c r="AH503" i="1"/>
  <c r="AF503" i="1"/>
  <c r="AD503" i="1"/>
  <c r="AC503" i="1"/>
  <c r="X503" i="1"/>
  <c r="U503" i="1"/>
  <c r="T503" i="1"/>
  <c r="S503" i="1"/>
  <c r="R503" i="1"/>
  <c r="Q503" i="1"/>
  <c r="P503" i="1"/>
  <c r="O503" i="1"/>
  <c r="G503" i="1"/>
  <c r="D503" i="1"/>
  <c r="C503" i="1"/>
  <c r="AJ502" i="1"/>
  <c r="AH502" i="1"/>
  <c r="AF502" i="1"/>
  <c r="AD502" i="1"/>
  <c r="AC502" i="1"/>
  <c r="X502" i="1"/>
  <c r="U502" i="1"/>
  <c r="T502" i="1"/>
  <c r="S502" i="1"/>
  <c r="R502" i="1"/>
  <c r="Q502" i="1"/>
  <c r="P502" i="1"/>
  <c r="O502" i="1"/>
  <c r="G502" i="1"/>
  <c r="D502" i="1"/>
  <c r="C502" i="1"/>
  <c r="AJ501" i="1"/>
  <c r="AH501" i="1"/>
  <c r="AF501" i="1"/>
  <c r="AD501" i="1"/>
  <c r="AC501" i="1"/>
  <c r="X501" i="1"/>
  <c r="U501" i="1"/>
  <c r="T501" i="1"/>
  <c r="S501" i="1"/>
  <c r="R501" i="1"/>
  <c r="Q501" i="1"/>
  <c r="P501" i="1"/>
  <c r="O501" i="1"/>
  <c r="G501" i="1"/>
  <c r="D501" i="1"/>
  <c r="C501" i="1"/>
  <c r="AJ500" i="1"/>
  <c r="AH500" i="1"/>
  <c r="AF500" i="1"/>
  <c r="AD500" i="1"/>
  <c r="AC500" i="1"/>
  <c r="X500" i="1"/>
  <c r="U500" i="1"/>
  <c r="T500" i="1"/>
  <c r="S500" i="1"/>
  <c r="R500" i="1"/>
  <c r="Q500" i="1"/>
  <c r="P500" i="1"/>
  <c r="O500" i="1"/>
  <c r="G500" i="1"/>
  <c r="D500" i="1"/>
  <c r="C500" i="1"/>
  <c r="AJ499" i="1"/>
  <c r="AH499" i="1"/>
  <c r="AF499" i="1"/>
  <c r="AD499" i="1"/>
  <c r="AC499" i="1"/>
  <c r="X499" i="1"/>
  <c r="U499" i="1"/>
  <c r="T499" i="1"/>
  <c r="S499" i="1"/>
  <c r="R499" i="1"/>
  <c r="Q499" i="1"/>
  <c r="P499" i="1"/>
  <c r="O499" i="1"/>
  <c r="G499" i="1"/>
  <c r="D499" i="1"/>
  <c r="C499" i="1"/>
  <c r="AJ498" i="1"/>
  <c r="AH498" i="1"/>
  <c r="AF498" i="1"/>
  <c r="AD498" i="1"/>
  <c r="AC498" i="1"/>
  <c r="X498" i="1"/>
  <c r="U498" i="1"/>
  <c r="T498" i="1"/>
  <c r="S498" i="1"/>
  <c r="R498" i="1"/>
  <c r="Q498" i="1"/>
  <c r="P498" i="1"/>
  <c r="O498" i="1"/>
  <c r="G498" i="1"/>
  <c r="D498" i="1"/>
  <c r="C498" i="1"/>
  <c r="AJ497" i="1"/>
  <c r="AH497" i="1"/>
  <c r="AF497" i="1"/>
  <c r="AD497" i="1"/>
  <c r="AC497" i="1"/>
  <c r="X497" i="1"/>
  <c r="U497" i="1"/>
  <c r="T497" i="1"/>
  <c r="S497" i="1"/>
  <c r="R497" i="1"/>
  <c r="Q497" i="1"/>
  <c r="P497" i="1"/>
  <c r="O497" i="1"/>
  <c r="G497" i="1"/>
  <c r="D497" i="1"/>
  <c r="C497" i="1"/>
  <c r="AJ496" i="1"/>
  <c r="AH496" i="1"/>
  <c r="AF496" i="1"/>
  <c r="AD496" i="1"/>
  <c r="AC496" i="1"/>
  <c r="X496" i="1"/>
  <c r="U496" i="1"/>
  <c r="T496" i="1"/>
  <c r="S496" i="1"/>
  <c r="R496" i="1"/>
  <c r="Q496" i="1"/>
  <c r="P496" i="1"/>
  <c r="O496" i="1"/>
  <c r="G496" i="1"/>
  <c r="D496" i="1"/>
  <c r="C496" i="1"/>
  <c r="AJ495" i="1"/>
  <c r="AH495" i="1"/>
  <c r="AF495" i="1"/>
  <c r="AD495" i="1"/>
  <c r="AC495" i="1"/>
  <c r="X495" i="1"/>
  <c r="U495" i="1"/>
  <c r="T495" i="1"/>
  <c r="S495" i="1"/>
  <c r="R495" i="1"/>
  <c r="Q495" i="1"/>
  <c r="P495" i="1"/>
  <c r="O495" i="1"/>
  <c r="G495" i="1"/>
  <c r="D495" i="1"/>
  <c r="C495" i="1"/>
  <c r="AJ494" i="1"/>
  <c r="AH494" i="1"/>
  <c r="AF494" i="1"/>
  <c r="AD494" i="1"/>
  <c r="AC494" i="1"/>
  <c r="X494" i="1"/>
  <c r="U494" i="1"/>
  <c r="T494" i="1"/>
  <c r="S494" i="1"/>
  <c r="R494" i="1"/>
  <c r="Q494" i="1"/>
  <c r="P494" i="1"/>
  <c r="O494" i="1"/>
  <c r="G494" i="1"/>
  <c r="D494" i="1"/>
  <c r="C494" i="1"/>
  <c r="AJ493" i="1"/>
  <c r="AH493" i="1"/>
  <c r="AF493" i="1"/>
  <c r="AD493" i="1"/>
  <c r="AC493" i="1"/>
  <c r="X493" i="1"/>
  <c r="U493" i="1"/>
  <c r="T493" i="1"/>
  <c r="S493" i="1"/>
  <c r="R493" i="1"/>
  <c r="Q493" i="1"/>
  <c r="P493" i="1"/>
  <c r="O493" i="1"/>
  <c r="G493" i="1"/>
  <c r="D493" i="1"/>
  <c r="C493" i="1"/>
  <c r="AJ492" i="1"/>
  <c r="AH492" i="1"/>
  <c r="AF492" i="1"/>
  <c r="AD492" i="1"/>
  <c r="AC492" i="1"/>
  <c r="X492" i="1"/>
  <c r="U492" i="1"/>
  <c r="T492" i="1"/>
  <c r="S492" i="1"/>
  <c r="R492" i="1"/>
  <c r="Q492" i="1"/>
  <c r="P492" i="1"/>
  <c r="O492" i="1"/>
  <c r="G492" i="1"/>
  <c r="D492" i="1"/>
  <c r="C492" i="1"/>
  <c r="AJ491" i="1"/>
  <c r="AH491" i="1"/>
  <c r="AF491" i="1"/>
  <c r="AD491" i="1"/>
  <c r="AC491" i="1"/>
  <c r="X491" i="1"/>
  <c r="U491" i="1"/>
  <c r="T491" i="1"/>
  <c r="S491" i="1"/>
  <c r="R491" i="1"/>
  <c r="Q491" i="1"/>
  <c r="P491" i="1"/>
  <c r="O491" i="1"/>
  <c r="G491" i="1"/>
  <c r="D491" i="1"/>
  <c r="C491" i="1"/>
  <c r="AJ490" i="1"/>
  <c r="AH490" i="1"/>
  <c r="AF490" i="1"/>
  <c r="AD490" i="1"/>
  <c r="AC490" i="1"/>
  <c r="X490" i="1"/>
  <c r="U490" i="1"/>
  <c r="T490" i="1"/>
  <c r="S490" i="1"/>
  <c r="R490" i="1"/>
  <c r="Q490" i="1"/>
  <c r="P490" i="1"/>
  <c r="O490" i="1"/>
  <c r="G490" i="1"/>
  <c r="D490" i="1"/>
  <c r="C490" i="1"/>
  <c r="AJ489" i="1"/>
  <c r="AH489" i="1"/>
  <c r="AF489" i="1"/>
  <c r="AD489" i="1"/>
  <c r="AC489" i="1"/>
  <c r="X489" i="1"/>
  <c r="U489" i="1"/>
  <c r="T489" i="1"/>
  <c r="S489" i="1"/>
  <c r="R489" i="1"/>
  <c r="Q489" i="1"/>
  <c r="P489" i="1"/>
  <c r="O489" i="1"/>
  <c r="G489" i="1"/>
  <c r="D489" i="1"/>
  <c r="C489" i="1"/>
  <c r="AJ488" i="1"/>
  <c r="AH488" i="1"/>
  <c r="AF488" i="1"/>
  <c r="AD488" i="1"/>
  <c r="AC488" i="1"/>
  <c r="X488" i="1"/>
  <c r="U488" i="1"/>
  <c r="T488" i="1"/>
  <c r="S488" i="1"/>
  <c r="R488" i="1"/>
  <c r="Q488" i="1"/>
  <c r="P488" i="1"/>
  <c r="O488" i="1"/>
  <c r="G488" i="1"/>
  <c r="D488" i="1"/>
  <c r="C488" i="1"/>
  <c r="AJ487" i="1"/>
  <c r="AH487" i="1"/>
  <c r="AF487" i="1"/>
  <c r="AD487" i="1"/>
  <c r="AC487" i="1"/>
  <c r="X487" i="1"/>
  <c r="U487" i="1"/>
  <c r="T487" i="1"/>
  <c r="S487" i="1"/>
  <c r="R487" i="1"/>
  <c r="Q487" i="1"/>
  <c r="P487" i="1"/>
  <c r="O487" i="1"/>
  <c r="G487" i="1"/>
  <c r="D487" i="1"/>
  <c r="C487" i="1"/>
  <c r="AJ486" i="1"/>
  <c r="AH486" i="1"/>
  <c r="AF486" i="1"/>
  <c r="AD486" i="1"/>
  <c r="AC486" i="1"/>
  <c r="X486" i="1"/>
  <c r="U486" i="1"/>
  <c r="T486" i="1"/>
  <c r="S486" i="1"/>
  <c r="R486" i="1"/>
  <c r="Q486" i="1"/>
  <c r="P486" i="1"/>
  <c r="O486" i="1"/>
  <c r="G486" i="1"/>
  <c r="D486" i="1"/>
  <c r="C486" i="1"/>
  <c r="AJ485" i="1"/>
  <c r="AH485" i="1"/>
  <c r="AF485" i="1"/>
  <c r="AD485" i="1"/>
  <c r="AC485" i="1"/>
  <c r="X485" i="1"/>
  <c r="U485" i="1"/>
  <c r="T485" i="1"/>
  <c r="S485" i="1"/>
  <c r="R485" i="1"/>
  <c r="Q485" i="1"/>
  <c r="P485" i="1"/>
  <c r="O485" i="1"/>
  <c r="G485" i="1"/>
  <c r="D485" i="1"/>
  <c r="C485" i="1"/>
  <c r="AJ484" i="1"/>
  <c r="AH484" i="1"/>
  <c r="AF484" i="1"/>
  <c r="AD484" i="1"/>
  <c r="AC484" i="1"/>
  <c r="X484" i="1"/>
  <c r="U484" i="1"/>
  <c r="T484" i="1"/>
  <c r="S484" i="1"/>
  <c r="R484" i="1"/>
  <c r="Q484" i="1"/>
  <c r="P484" i="1"/>
  <c r="O484" i="1"/>
  <c r="G484" i="1"/>
  <c r="D484" i="1"/>
  <c r="C484" i="1"/>
  <c r="AJ483" i="1"/>
  <c r="AH483" i="1"/>
  <c r="AF483" i="1"/>
  <c r="AD483" i="1"/>
  <c r="AC483" i="1"/>
  <c r="X483" i="1"/>
  <c r="U483" i="1"/>
  <c r="T483" i="1"/>
  <c r="S483" i="1"/>
  <c r="R483" i="1"/>
  <c r="Q483" i="1"/>
  <c r="P483" i="1"/>
  <c r="O483" i="1"/>
  <c r="G483" i="1"/>
  <c r="D483" i="1"/>
  <c r="C483" i="1"/>
  <c r="AJ482" i="1"/>
  <c r="AH482" i="1"/>
  <c r="AF482" i="1"/>
  <c r="AD482" i="1"/>
  <c r="AC482" i="1"/>
  <c r="X482" i="1"/>
  <c r="U482" i="1"/>
  <c r="T482" i="1"/>
  <c r="S482" i="1"/>
  <c r="R482" i="1"/>
  <c r="Q482" i="1"/>
  <c r="P482" i="1"/>
  <c r="O482" i="1"/>
  <c r="G482" i="1"/>
  <c r="D482" i="1"/>
  <c r="C482" i="1"/>
  <c r="AJ481" i="1"/>
  <c r="AH481" i="1"/>
  <c r="AF481" i="1"/>
  <c r="AD481" i="1"/>
  <c r="AC481" i="1"/>
  <c r="X481" i="1"/>
  <c r="U481" i="1"/>
  <c r="T481" i="1"/>
  <c r="S481" i="1"/>
  <c r="R481" i="1"/>
  <c r="Q481" i="1"/>
  <c r="P481" i="1"/>
  <c r="O481" i="1"/>
  <c r="G481" i="1"/>
  <c r="D481" i="1"/>
  <c r="C481" i="1"/>
  <c r="AJ480" i="1"/>
  <c r="AH480" i="1"/>
  <c r="AF480" i="1"/>
  <c r="AD480" i="1"/>
  <c r="AC480" i="1"/>
  <c r="X480" i="1"/>
  <c r="U480" i="1"/>
  <c r="T480" i="1"/>
  <c r="S480" i="1"/>
  <c r="R480" i="1"/>
  <c r="Q480" i="1"/>
  <c r="P480" i="1"/>
  <c r="O480" i="1"/>
  <c r="G480" i="1"/>
  <c r="D480" i="1"/>
  <c r="C480" i="1"/>
  <c r="AJ479" i="1"/>
  <c r="AH479" i="1"/>
  <c r="AF479" i="1"/>
  <c r="AD479" i="1"/>
  <c r="AC479" i="1"/>
  <c r="X479" i="1"/>
  <c r="U479" i="1"/>
  <c r="T479" i="1"/>
  <c r="S479" i="1"/>
  <c r="R479" i="1"/>
  <c r="Q479" i="1"/>
  <c r="P479" i="1"/>
  <c r="O479" i="1"/>
  <c r="G479" i="1"/>
  <c r="D479" i="1"/>
  <c r="C479" i="1"/>
  <c r="AJ478" i="1"/>
  <c r="AH478" i="1"/>
  <c r="AF478" i="1"/>
  <c r="AD478" i="1"/>
  <c r="AC478" i="1"/>
  <c r="X478" i="1"/>
  <c r="U478" i="1"/>
  <c r="T478" i="1"/>
  <c r="S478" i="1"/>
  <c r="R478" i="1"/>
  <c r="Q478" i="1"/>
  <c r="P478" i="1"/>
  <c r="O478" i="1"/>
  <c r="G478" i="1"/>
  <c r="D478" i="1"/>
  <c r="C478" i="1"/>
  <c r="AJ477" i="1"/>
  <c r="AH477" i="1"/>
  <c r="AF477" i="1"/>
  <c r="AD477" i="1"/>
  <c r="AC477" i="1"/>
  <c r="X477" i="1"/>
  <c r="U477" i="1"/>
  <c r="T477" i="1"/>
  <c r="S477" i="1"/>
  <c r="R477" i="1"/>
  <c r="Q477" i="1"/>
  <c r="P477" i="1"/>
  <c r="O477" i="1"/>
  <c r="G477" i="1"/>
  <c r="D477" i="1"/>
  <c r="C477" i="1"/>
  <c r="AJ476" i="1"/>
  <c r="AH476" i="1"/>
  <c r="AF476" i="1"/>
  <c r="AD476" i="1"/>
  <c r="AC476" i="1"/>
  <c r="X476" i="1"/>
  <c r="U476" i="1"/>
  <c r="T476" i="1"/>
  <c r="S476" i="1"/>
  <c r="R476" i="1"/>
  <c r="Q476" i="1"/>
  <c r="P476" i="1"/>
  <c r="O476" i="1"/>
  <c r="G476" i="1"/>
  <c r="D476" i="1"/>
  <c r="C476" i="1"/>
  <c r="AJ475" i="1"/>
  <c r="AH475" i="1"/>
  <c r="AF475" i="1"/>
  <c r="AD475" i="1"/>
  <c r="AC475" i="1"/>
  <c r="X475" i="1"/>
  <c r="U475" i="1"/>
  <c r="T475" i="1"/>
  <c r="S475" i="1"/>
  <c r="R475" i="1"/>
  <c r="Q475" i="1"/>
  <c r="P475" i="1"/>
  <c r="O475" i="1"/>
  <c r="G475" i="1"/>
  <c r="D475" i="1"/>
  <c r="C475" i="1"/>
  <c r="AJ474" i="1"/>
  <c r="AH474" i="1"/>
  <c r="AF474" i="1"/>
  <c r="AD474" i="1"/>
  <c r="AC474" i="1"/>
  <c r="X474" i="1"/>
  <c r="U474" i="1"/>
  <c r="T474" i="1"/>
  <c r="S474" i="1"/>
  <c r="R474" i="1"/>
  <c r="Q474" i="1"/>
  <c r="P474" i="1"/>
  <c r="O474" i="1"/>
  <c r="G474" i="1"/>
  <c r="D474" i="1"/>
  <c r="C474" i="1"/>
  <c r="AJ473" i="1"/>
  <c r="AH473" i="1"/>
  <c r="AF473" i="1"/>
  <c r="AD473" i="1"/>
  <c r="AC473" i="1"/>
  <c r="X473" i="1"/>
  <c r="U473" i="1"/>
  <c r="T473" i="1"/>
  <c r="S473" i="1"/>
  <c r="R473" i="1"/>
  <c r="Q473" i="1"/>
  <c r="P473" i="1"/>
  <c r="O473" i="1"/>
  <c r="G473" i="1"/>
  <c r="D473" i="1"/>
  <c r="C473" i="1"/>
  <c r="AJ472" i="1"/>
  <c r="AH472" i="1"/>
  <c r="AF472" i="1"/>
  <c r="AD472" i="1"/>
  <c r="AC472" i="1"/>
  <c r="X472" i="1"/>
  <c r="U472" i="1"/>
  <c r="T472" i="1"/>
  <c r="S472" i="1"/>
  <c r="R472" i="1"/>
  <c r="Q472" i="1"/>
  <c r="P472" i="1"/>
  <c r="O472" i="1"/>
  <c r="G472" i="1"/>
  <c r="D472" i="1"/>
  <c r="C472" i="1"/>
  <c r="AJ471" i="1"/>
  <c r="AH471" i="1"/>
  <c r="AF471" i="1"/>
  <c r="AD471" i="1"/>
  <c r="AC471" i="1"/>
  <c r="X471" i="1"/>
  <c r="U471" i="1"/>
  <c r="T471" i="1"/>
  <c r="S471" i="1"/>
  <c r="R471" i="1"/>
  <c r="Q471" i="1"/>
  <c r="P471" i="1"/>
  <c r="O471" i="1"/>
  <c r="G471" i="1"/>
  <c r="D471" i="1"/>
  <c r="C471" i="1"/>
  <c r="AJ470" i="1"/>
  <c r="AH470" i="1"/>
  <c r="AF470" i="1"/>
  <c r="AD470" i="1"/>
  <c r="AC470" i="1"/>
  <c r="X470" i="1"/>
  <c r="U470" i="1"/>
  <c r="T470" i="1"/>
  <c r="S470" i="1"/>
  <c r="R470" i="1"/>
  <c r="Q470" i="1"/>
  <c r="P470" i="1"/>
  <c r="O470" i="1"/>
  <c r="G470" i="1"/>
  <c r="D470" i="1"/>
  <c r="C470" i="1"/>
  <c r="AJ469" i="1"/>
  <c r="AH469" i="1"/>
  <c r="AF469" i="1"/>
  <c r="AD469" i="1"/>
  <c r="AC469" i="1"/>
  <c r="X469" i="1"/>
  <c r="U469" i="1"/>
  <c r="T469" i="1"/>
  <c r="S469" i="1"/>
  <c r="R469" i="1"/>
  <c r="Q469" i="1"/>
  <c r="P469" i="1"/>
  <c r="O469" i="1"/>
  <c r="G469" i="1"/>
  <c r="D469" i="1"/>
  <c r="C469" i="1"/>
  <c r="AJ468" i="1"/>
  <c r="AH468" i="1"/>
  <c r="AF468" i="1"/>
  <c r="AD468" i="1"/>
  <c r="AC468" i="1"/>
  <c r="X468" i="1"/>
  <c r="U468" i="1"/>
  <c r="T468" i="1"/>
  <c r="S468" i="1"/>
  <c r="R468" i="1"/>
  <c r="Q468" i="1"/>
  <c r="P468" i="1"/>
  <c r="O468" i="1"/>
  <c r="G468" i="1"/>
  <c r="D468" i="1"/>
  <c r="C468" i="1"/>
  <c r="AJ467" i="1"/>
  <c r="AH467" i="1"/>
  <c r="AF467" i="1"/>
  <c r="AD467" i="1"/>
  <c r="AC467" i="1"/>
  <c r="X467" i="1"/>
  <c r="U467" i="1"/>
  <c r="T467" i="1"/>
  <c r="S467" i="1"/>
  <c r="R467" i="1"/>
  <c r="Q467" i="1"/>
  <c r="P467" i="1"/>
  <c r="O467" i="1"/>
  <c r="G467" i="1"/>
  <c r="D467" i="1"/>
  <c r="C467" i="1"/>
  <c r="AJ466" i="1"/>
  <c r="AH466" i="1"/>
  <c r="AF466" i="1"/>
  <c r="AD466" i="1"/>
  <c r="AC466" i="1"/>
  <c r="X466" i="1"/>
  <c r="U466" i="1"/>
  <c r="T466" i="1"/>
  <c r="S466" i="1"/>
  <c r="R466" i="1"/>
  <c r="Q466" i="1"/>
  <c r="P466" i="1"/>
  <c r="O466" i="1"/>
  <c r="G466" i="1"/>
  <c r="D466" i="1"/>
  <c r="C466" i="1"/>
  <c r="AJ465" i="1"/>
  <c r="AH465" i="1"/>
  <c r="AF465" i="1"/>
  <c r="AD465" i="1"/>
  <c r="AC465" i="1"/>
  <c r="X465" i="1"/>
  <c r="U465" i="1"/>
  <c r="T465" i="1"/>
  <c r="S465" i="1"/>
  <c r="R465" i="1"/>
  <c r="Q465" i="1"/>
  <c r="P465" i="1"/>
  <c r="O465" i="1"/>
  <c r="G465" i="1"/>
  <c r="D465" i="1"/>
  <c r="C465" i="1"/>
  <c r="AJ464" i="1"/>
  <c r="AH464" i="1"/>
  <c r="AF464" i="1"/>
  <c r="AD464" i="1"/>
  <c r="AC464" i="1"/>
  <c r="X464" i="1"/>
  <c r="U464" i="1"/>
  <c r="T464" i="1"/>
  <c r="S464" i="1"/>
  <c r="R464" i="1"/>
  <c r="Q464" i="1"/>
  <c r="P464" i="1"/>
  <c r="O464" i="1"/>
  <c r="G464" i="1"/>
  <c r="D464" i="1"/>
  <c r="C464" i="1"/>
  <c r="AJ463" i="1"/>
  <c r="AH463" i="1"/>
  <c r="AF463" i="1"/>
  <c r="AD463" i="1"/>
  <c r="AC463" i="1"/>
  <c r="X463" i="1"/>
  <c r="U463" i="1"/>
  <c r="T463" i="1"/>
  <c r="S463" i="1"/>
  <c r="R463" i="1"/>
  <c r="Q463" i="1"/>
  <c r="P463" i="1"/>
  <c r="O463" i="1"/>
  <c r="G463" i="1"/>
  <c r="D463" i="1"/>
  <c r="C463" i="1"/>
  <c r="AJ462" i="1"/>
  <c r="AH462" i="1"/>
  <c r="AF462" i="1"/>
  <c r="AD462" i="1"/>
  <c r="AC462" i="1"/>
  <c r="X462" i="1"/>
  <c r="U462" i="1"/>
  <c r="T462" i="1"/>
  <c r="S462" i="1"/>
  <c r="R462" i="1"/>
  <c r="Q462" i="1"/>
  <c r="P462" i="1"/>
  <c r="O462" i="1"/>
  <c r="G462" i="1"/>
  <c r="D462" i="1"/>
  <c r="C462" i="1"/>
  <c r="AJ461" i="1"/>
  <c r="AH461" i="1"/>
  <c r="AF461" i="1"/>
  <c r="AD461" i="1"/>
  <c r="AC461" i="1"/>
  <c r="X461" i="1"/>
  <c r="U461" i="1"/>
  <c r="T461" i="1"/>
  <c r="S461" i="1"/>
  <c r="R461" i="1"/>
  <c r="Q461" i="1"/>
  <c r="P461" i="1"/>
  <c r="O461" i="1"/>
  <c r="G461" i="1"/>
  <c r="D461" i="1"/>
  <c r="C461" i="1"/>
  <c r="AJ460" i="1"/>
  <c r="AH460" i="1"/>
  <c r="AF460" i="1"/>
  <c r="AD460" i="1"/>
  <c r="AC460" i="1"/>
  <c r="X460" i="1"/>
  <c r="U460" i="1"/>
  <c r="T460" i="1"/>
  <c r="S460" i="1"/>
  <c r="R460" i="1"/>
  <c r="Q460" i="1"/>
  <c r="P460" i="1"/>
  <c r="O460" i="1"/>
  <c r="G460" i="1"/>
  <c r="D460" i="1"/>
  <c r="C460" i="1"/>
  <c r="AJ459" i="1"/>
  <c r="AH459" i="1"/>
  <c r="AF459" i="1"/>
  <c r="AD459" i="1"/>
  <c r="AC459" i="1"/>
  <c r="X459" i="1"/>
  <c r="U459" i="1"/>
  <c r="T459" i="1"/>
  <c r="S459" i="1"/>
  <c r="R459" i="1"/>
  <c r="Q459" i="1"/>
  <c r="P459" i="1"/>
  <c r="O459" i="1"/>
  <c r="G459" i="1"/>
  <c r="D459" i="1"/>
  <c r="C459" i="1"/>
  <c r="AJ458" i="1"/>
  <c r="AH458" i="1"/>
  <c r="AF458" i="1"/>
  <c r="AD458" i="1"/>
  <c r="AC458" i="1"/>
  <c r="X458" i="1"/>
  <c r="U458" i="1"/>
  <c r="T458" i="1"/>
  <c r="S458" i="1"/>
  <c r="R458" i="1"/>
  <c r="Q458" i="1"/>
  <c r="P458" i="1"/>
  <c r="O458" i="1"/>
  <c r="G458" i="1"/>
  <c r="D458" i="1"/>
  <c r="C458" i="1"/>
  <c r="AJ457" i="1"/>
  <c r="AH457" i="1"/>
  <c r="AF457" i="1"/>
  <c r="AD457" i="1"/>
  <c r="AC457" i="1"/>
  <c r="X457" i="1"/>
  <c r="U457" i="1"/>
  <c r="T457" i="1"/>
  <c r="S457" i="1"/>
  <c r="R457" i="1"/>
  <c r="Q457" i="1"/>
  <c r="P457" i="1"/>
  <c r="O457" i="1"/>
  <c r="G457" i="1"/>
  <c r="D457" i="1"/>
  <c r="C457" i="1"/>
  <c r="AJ456" i="1"/>
  <c r="AH456" i="1"/>
  <c r="AF456" i="1"/>
  <c r="AD456" i="1"/>
  <c r="AC456" i="1"/>
  <c r="X456" i="1"/>
  <c r="U456" i="1"/>
  <c r="T456" i="1"/>
  <c r="S456" i="1"/>
  <c r="R456" i="1"/>
  <c r="Q456" i="1"/>
  <c r="P456" i="1"/>
  <c r="O456" i="1"/>
  <c r="G456" i="1"/>
  <c r="D456" i="1"/>
  <c r="C456" i="1"/>
  <c r="AJ455" i="1"/>
  <c r="AH455" i="1"/>
  <c r="AF455" i="1"/>
  <c r="AD455" i="1"/>
  <c r="AC455" i="1"/>
  <c r="X455" i="1"/>
  <c r="U455" i="1"/>
  <c r="T455" i="1"/>
  <c r="S455" i="1"/>
  <c r="R455" i="1"/>
  <c r="Q455" i="1"/>
  <c r="P455" i="1"/>
  <c r="O455" i="1"/>
  <c r="G455" i="1"/>
  <c r="D455" i="1"/>
  <c r="C455" i="1"/>
  <c r="AJ454" i="1"/>
  <c r="AH454" i="1"/>
  <c r="AF454" i="1"/>
  <c r="AD454" i="1"/>
  <c r="AC454" i="1"/>
  <c r="X454" i="1"/>
  <c r="U454" i="1"/>
  <c r="T454" i="1"/>
  <c r="S454" i="1"/>
  <c r="R454" i="1"/>
  <c r="Q454" i="1"/>
  <c r="P454" i="1"/>
  <c r="O454" i="1"/>
  <c r="G454" i="1"/>
  <c r="D454" i="1"/>
  <c r="C454" i="1"/>
  <c r="AJ453" i="1"/>
  <c r="AH453" i="1"/>
  <c r="AF453" i="1"/>
  <c r="AD453" i="1"/>
  <c r="AC453" i="1"/>
  <c r="X453" i="1"/>
  <c r="U453" i="1"/>
  <c r="T453" i="1"/>
  <c r="S453" i="1"/>
  <c r="R453" i="1"/>
  <c r="Q453" i="1"/>
  <c r="P453" i="1"/>
  <c r="O453" i="1"/>
  <c r="G453" i="1"/>
  <c r="D453" i="1"/>
  <c r="C453" i="1"/>
  <c r="AJ452" i="1"/>
  <c r="AH452" i="1"/>
  <c r="AF452" i="1"/>
  <c r="AD452" i="1"/>
  <c r="AC452" i="1"/>
  <c r="X452" i="1"/>
  <c r="U452" i="1"/>
  <c r="T452" i="1"/>
  <c r="S452" i="1"/>
  <c r="R452" i="1"/>
  <c r="Q452" i="1"/>
  <c r="P452" i="1"/>
  <c r="O452" i="1"/>
  <c r="G452" i="1"/>
  <c r="D452" i="1"/>
  <c r="C452" i="1"/>
  <c r="AJ451" i="1"/>
  <c r="AH451" i="1"/>
  <c r="AF451" i="1"/>
  <c r="AD451" i="1"/>
  <c r="AC451" i="1"/>
  <c r="X451" i="1"/>
  <c r="U451" i="1"/>
  <c r="T451" i="1"/>
  <c r="S451" i="1"/>
  <c r="R451" i="1"/>
  <c r="Q451" i="1"/>
  <c r="P451" i="1"/>
  <c r="O451" i="1"/>
  <c r="G451" i="1"/>
  <c r="D451" i="1"/>
  <c r="C451" i="1"/>
  <c r="AJ450" i="1"/>
  <c r="AH450" i="1"/>
  <c r="AF450" i="1"/>
  <c r="AD450" i="1"/>
  <c r="AC450" i="1"/>
  <c r="X450" i="1"/>
  <c r="U450" i="1"/>
  <c r="T450" i="1"/>
  <c r="S450" i="1"/>
  <c r="R450" i="1"/>
  <c r="Q450" i="1"/>
  <c r="P450" i="1"/>
  <c r="O450" i="1"/>
  <c r="G450" i="1"/>
  <c r="D450" i="1"/>
  <c r="C450" i="1"/>
  <c r="AJ449" i="1"/>
  <c r="AH449" i="1"/>
  <c r="AF449" i="1"/>
  <c r="AD449" i="1"/>
  <c r="AC449" i="1"/>
  <c r="X449" i="1"/>
  <c r="U449" i="1"/>
  <c r="T449" i="1"/>
  <c r="S449" i="1"/>
  <c r="R449" i="1"/>
  <c r="Q449" i="1"/>
  <c r="P449" i="1"/>
  <c r="O449" i="1"/>
  <c r="G449" i="1"/>
  <c r="D449" i="1"/>
  <c r="C449" i="1"/>
  <c r="AJ448" i="1"/>
  <c r="AH448" i="1"/>
  <c r="AF448" i="1"/>
  <c r="AD448" i="1"/>
  <c r="AC448" i="1"/>
  <c r="X448" i="1"/>
  <c r="U448" i="1"/>
  <c r="T448" i="1"/>
  <c r="S448" i="1"/>
  <c r="R448" i="1"/>
  <c r="Q448" i="1"/>
  <c r="P448" i="1"/>
  <c r="O448" i="1"/>
  <c r="G448" i="1"/>
  <c r="D448" i="1"/>
  <c r="C448" i="1"/>
  <c r="AJ447" i="1"/>
  <c r="AH447" i="1"/>
  <c r="AF447" i="1"/>
  <c r="AD447" i="1"/>
  <c r="AC447" i="1"/>
  <c r="X447" i="1"/>
  <c r="U447" i="1"/>
  <c r="T447" i="1"/>
  <c r="S447" i="1"/>
  <c r="R447" i="1"/>
  <c r="Q447" i="1"/>
  <c r="P447" i="1"/>
  <c r="O447" i="1"/>
  <c r="G447" i="1"/>
  <c r="D447" i="1"/>
  <c r="C447" i="1"/>
  <c r="AJ446" i="1"/>
  <c r="AH446" i="1"/>
  <c r="AF446" i="1"/>
  <c r="AD446" i="1"/>
  <c r="AC446" i="1"/>
  <c r="X446" i="1"/>
  <c r="U446" i="1"/>
  <c r="T446" i="1"/>
  <c r="S446" i="1"/>
  <c r="R446" i="1"/>
  <c r="Q446" i="1"/>
  <c r="P446" i="1"/>
  <c r="O446" i="1"/>
  <c r="G446" i="1"/>
  <c r="D446" i="1"/>
  <c r="C446" i="1"/>
  <c r="AJ445" i="1"/>
  <c r="AH445" i="1"/>
  <c r="AF445" i="1"/>
  <c r="AD445" i="1"/>
  <c r="AC445" i="1"/>
  <c r="X445" i="1"/>
  <c r="U445" i="1"/>
  <c r="T445" i="1"/>
  <c r="S445" i="1"/>
  <c r="R445" i="1"/>
  <c r="Q445" i="1"/>
  <c r="P445" i="1"/>
  <c r="O445" i="1"/>
  <c r="G445" i="1"/>
  <c r="D445" i="1"/>
  <c r="C445" i="1"/>
  <c r="AJ444" i="1"/>
  <c r="AH444" i="1"/>
  <c r="AF444" i="1"/>
  <c r="AD444" i="1"/>
  <c r="AC444" i="1"/>
  <c r="X444" i="1"/>
  <c r="U444" i="1"/>
  <c r="T444" i="1"/>
  <c r="S444" i="1"/>
  <c r="R444" i="1"/>
  <c r="Q444" i="1"/>
  <c r="P444" i="1"/>
  <c r="O444" i="1"/>
  <c r="G444" i="1"/>
  <c r="D444" i="1"/>
  <c r="C444" i="1"/>
  <c r="AJ443" i="1"/>
  <c r="AH443" i="1"/>
  <c r="AF443" i="1"/>
  <c r="AD443" i="1"/>
  <c r="AC443" i="1"/>
  <c r="X443" i="1"/>
  <c r="U443" i="1"/>
  <c r="T443" i="1"/>
  <c r="S443" i="1"/>
  <c r="R443" i="1"/>
  <c r="Q443" i="1"/>
  <c r="P443" i="1"/>
  <c r="O443" i="1"/>
  <c r="G443" i="1"/>
  <c r="D443" i="1"/>
  <c r="C443" i="1"/>
  <c r="AJ442" i="1"/>
  <c r="AH442" i="1"/>
  <c r="AF442" i="1"/>
  <c r="AD442" i="1"/>
  <c r="AC442" i="1"/>
  <c r="X442" i="1"/>
  <c r="U442" i="1"/>
  <c r="T442" i="1"/>
  <c r="S442" i="1"/>
  <c r="R442" i="1"/>
  <c r="Q442" i="1"/>
  <c r="P442" i="1"/>
  <c r="O442" i="1"/>
  <c r="G442" i="1"/>
  <c r="D442" i="1"/>
  <c r="C442" i="1"/>
  <c r="AJ441" i="1"/>
  <c r="AH441" i="1"/>
  <c r="AF441" i="1"/>
  <c r="AD441" i="1"/>
  <c r="AC441" i="1"/>
  <c r="X441" i="1"/>
  <c r="U441" i="1"/>
  <c r="T441" i="1"/>
  <c r="S441" i="1"/>
  <c r="R441" i="1"/>
  <c r="Q441" i="1"/>
  <c r="P441" i="1"/>
  <c r="O441" i="1"/>
  <c r="G441" i="1"/>
  <c r="D441" i="1"/>
  <c r="C441" i="1"/>
  <c r="AJ440" i="1"/>
  <c r="AH440" i="1"/>
  <c r="AF440" i="1"/>
  <c r="AD440" i="1"/>
  <c r="AC440" i="1"/>
  <c r="X440" i="1"/>
  <c r="U440" i="1"/>
  <c r="T440" i="1"/>
  <c r="S440" i="1"/>
  <c r="R440" i="1"/>
  <c r="Q440" i="1"/>
  <c r="P440" i="1"/>
  <c r="O440" i="1"/>
  <c r="G440" i="1"/>
  <c r="D440" i="1"/>
  <c r="C440" i="1"/>
  <c r="AJ439" i="1"/>
  <c r="AH439" i="1"/>
  <c r="AF439" i="1"/>
  <c r="AD439" i="1"/>
  <c r="AC439" i="1"/>
  <c r="X439" i="1"/>
  <c r="U439" i="1"/>
  <c r="T439" i="1"/>
  <c r="S439" i="1"/>
  <c r="R439" i="1"/>
  <c r="Q439" i="1"/>
  <c r="P439" i="1"/>
  <c r="O439" i="1"/>
  <c r="G439" i="1"/>
  <c r="D439" i="1"/>
  <c r="C439" i="1"/>
  <c r="AJ438" i="1"/>
  <c r="AH438" i="1"/>
  <c r="AF438" i="1"/>
  <c r="AD438" i="1"/>
  <c r="AC438" i="1"/>
  <c r="X438" i="1"/>
  <c r="U438" i="1"/>
  <c r="T438" i="1"/>
  <c r="S438" i="1"/>
  <c r="R438" i="1"/>
  <c r="Q438" i="1"/>
  <c r="P438" i="1"/>
  <c r="O438" i="1"/>
  <c r="G438" i="1"/>
  <c r="D438" i="1"/>
  <c r="C438" i="1"/>
  <c r="AJ437" i="1"/>
  <c r="AH437" i="1"/>
  <c r="AF437" i="1"/>
  <c r="AD437" i="1"/>
  <c r="AC437" i="1"/>
  <c r="X437" i="1"/>
  <c r="U437" i="1"/>
  <c r="T437" i="1"/>
  <c r="S437" i="1"/>
  <c r="R437" i="1"/>
  <c r="Q437" i="1"/>
  <c r="P437" i="1"/>
  <c r="O437" i="1"/>
  <c r="G437" i="1"/>
  <c r="D437" i="1"/>
  <c r="C437" i="1"/>
  <c r="AJ436" i="1"/>
  <c r="AH436" i="1"/>
  <c r="AF436" i="1"/>
  <c r="AD436" i="1"/>
  <c r="AC436" i="1"/>
  <c r="X436" i="1"/>
  <c r="U436" i="1"/>
  <c r="T436" i="1"/>
  <c r="S436" i="1"/>
  <c r="R436" i="1"/>
  <c r="Q436" i="1"/>
  <c r="P436" i="1"/>
  <c r="O436" i="1"/>
  <c r="G436" i="1"/>
  <c r="D436" i="1"/>
  <c r="C436" i="1"/>
  <c r="AJ435" i="1"/>
  <c r="AH435" i="1"/>
  <c r="AF435" i="1"/>
  <c r="AD435" i="1"/>
  <c r="AC435" i="1"/>
  <c r="X435" i="1"/>
  <c r="U435" i="1"/>
  <c r="T435" i="1"/>
  <c r="S435" i="1"/>
  <c r="R435" i="1"/>
  <c r="Q435" i="1"/>
  <c r="P435" i="1"/>
  <c r="O435" i="1"/>
  <c r="G435" i="1"/>
  <c r="D435" i="1"/>
  <c r="C435" i="1"/>
  <c r="AJ434" i="1"/>
  <c r="AH434" i="1"/>
  <c r="AF434" i="1"/>
  <c r="AD434" i="1"/>
  <c r="AC434" i="1"/>
  <c r="X434" i="1"/>
  <c r="U434" i="1"/>
  <c r="T434" i="1"/>
  <c r="S434" i="1"/>
  <c r="R434" i="1"/>
  <c r="Q434" i="1"/>
  <c r="P434" i="1"/>
  <c r="O434" i="1"/>
  <c r="G434" i="1"/>
  <c r="D434" i="1"/>
  <c r="C434" i="1"/>
  <c r="AJ433" i="1"/>
  <c r="AH433" i="1"/>
  <c r="AF433" i="1"/>
  <c r="AD433" i="1"/>
  <c r="AC433" i="1"/>
  <c r="X433" i="1"/>
  <c r="U433" i="1"/>
  <c r="T433" i="1"/>
  <c r="S433" i="1"/>
  <c r="R433" i="1"/>
  <c r="Q433" i="1"/>
  <c r="P433" i="1"/>
  <c r="O433" i="1"/>
  <c r="G433" i="1"/>
  <c r="D433" i="1"/>
  <c r="C433" i="1"/>
  <c r="AJ432" i="1"/>
  <c r="AH432" i="1"/>
  <c r="AF432" i="1"/>
  <c r="AD432" i="1"/>
  <c r="AC432" i="1"/>
  <c r="X432" i="1"/>
  <c r="U432" i="1"/>
  <c r="T432" i="1"/>
  <c r="S432" i="1"/>
  <c r="R432" i="1"/>
  <c r="Q432" i="1"/>
  <c r="P432" i="1"/>
  <c r="O432" i="1"/>
  <c r="G432" i="1"/>
  <c r="D432" i="1"/>
  <c r="C432" i="1"/>
  <c r="AJ431" i="1"/>
  <c r="AH431" i="1"/>
  <c r="AF431" i="1"/>
  <c r="AD431" i="1"/>
  <c r="AC431" i="1"/>
  <c r="X431" i="1"/>
  <c r="U431" i="1"/>
  <c r="T431" i="1"/>
  <c r="S431" i="1"/>
  <c r="R431" i="1"/>
  <c r="Q431" i="1"/>
  <c r="P431" i="1"/>
  <c r="O431" i="1"/>
  <c r="G431" i="1"/>
  <c r="D431" i="1"/>
  <c r="C431" i="1"/>
  <c r="AJ430" i="1"/>
  <c r="AH430" i="1"/>
  <c r="AF430" i="1"/>
  <c r="AD430" i="1"/>
  <c r="AC430" i="1"/>
  <c r="X430" i="1"/>
  <c r="U430" i="1"/>
  <c r="T430" i="1"/>
  <c r="S430" i="1"/>
  <c r="R430" i="1"/>
  <c r="Q430" i="1"/>
  <c r="P430" i="1"/>
  <c r="O430" i="1"/>
  <c r="G430" i="1"/>
  <c r="D430" i="1"/>
  <c r="C430" i="1"/>
  <c r="AJ429" i="1"/>
  <c r="AH429" i="1"/>
  <c r="AF429" i="1"/>
  <c r="AD429" i="1"/>
  <c r="AC429" i="1"/>
  <c r="X429" i="1"/>
  <c r="U429" i="1"/>
  <c r="T429" i="1"/>
  <c r="S429" i="1"/>
  <c r="R429" i="1"/>
  <c r="Q429" i="1"/>
  <c r="P429" i="1"/>
  <c r="O429" i="1"/>
  <c r="G429" i="1"/>
  <c r="D429" i="1"/>
  <c r="C429" i="1"/>
  <c r="AJ428" i="1"/>
  <c r="AH428" i="1"/>
  <c r="AF428" i="1"/>
  <c r="AD428" i="1"/>
  <c r="AC428" i="1"/>
  <c r="X428" i="1"/>
  <c r="U428" i="1"/>
  <c r="T428" i="1"/>
  <c r="S428" i="1"/>
  <c r="R428" i="1"/>
  <c r="Q428" i="1"/>
  <c r="P428" i="1"/>
  <c r="O428" i="1"/>
  <c r="G428" i="1"/>
  <c r="D428" i="1"/>
  <c r="C428" i="1"/>
  <c r="AJ427" i="1"/>
  <c r="AH427" i="1"/>
  <c r="AF427" i="1"/>
  <c r="AD427" i="1"/>
  <c r="AC427" i="1"/>
  <c r="X427" i="1"/>
  <c r="U427" i="1"/>
  <c r="T427" i="1"/>
  <c r="S427" i="1"/>
  <c r="R427" i="1"/>
  <c r="Q427" i="1"/>
  <c r="P427" i="1"/>
  <c r="O427" i="1"/>
  <c r="G427" i="1"/>
  <c r="D427" i="1"/>
  <c r="C427" i="1"/>
  <c r="AJ426" i="1"/>
  <c r="AH426" i="1"/>
  <c r="AF426" i="1"/>
  <c r="AD426" i="1"/>
  <c r="AC426" i="1"/>
  <c r="X426" i="1"/>
  <c r="U426" i="1"/>
  <c r="T426" i="1"/>
  <c r="S426" i="1"/>
  <c r="R426" i="1"/>
  <c r="Q426" i="1"/>
  <c r="P426" i="1"/>
  <c r="O426" i="1"/>
  <c r="G426" i="1"/>
  <c r="D426" i="1"/>
  <c r="C426" i="1"/>
  <c r="AJ425" i="1"/>
  <c r="AH425" i="1"/>
  <c r="AF425" i="1"/>
  <c r="AD425" i="1"/>
  <c r="AC425" i="1"/>
  <c r="X425" i="1"/>
  <c r="U425" i="1"/>
  <c r="T425" i="1"/>
  <c r="S425" i="1"/>
  <c r="R425" i="1"/>
  <c r="Q425" i="1"/>
  <c r="P425" i="1"/>
  <c r="O425" i="1"/>
  <c r="G425" i="1"/>
  <c r="D425" i="1"/>
  <c r="C425" i="1"/>
  <c r="AJ424" i="1"/>
  <c r="AH424" i="1"/>
  <c r="AF424" i="1"/>
  <c r="AD424" i="1"/>
  <c r="AC424" i="1"/>
  <c r="X424" i="1"/>
  <c r="U424" i="1"/>
  <c r="T424" i="1"/>
  <c r="S424" i="1"/>
  <c r="R424" i="1"/>
  <c r="Q424" i="1"/>
  <c r="P424" i="1"/>
  <c r="O424" i="1"/>
  <c r="G424" i="1"/>
  <c r="D424" i="1"/>
  <c r="C424" i="1"/>
  <c r="AJ423" i="1"/>
  <c r="AH423" i="1"/>
  <c r="AF423" i="1"/>
  <c r="AD423" i="1"/>
  <c r="AC423" i="1"/>
  <c r="X423" i="1"/>
  <c r="U423" i="1"/>
  <c r="T423" i="1"/>
  <c r="S423" i="1"/>
  <c r="R423" i="1"/>
  <c r="Q423" i="1"/>
  <c r="P423" i="1"/>
  <c r="O423" i="1"/>
  <c r="G423" i="1"/>
  <c r="D423" i="1"/>
  <c r="C423" i="1"/>
  <c r="AJ422" i="1"/>
  <c r="AH422" i="1"/>
  <c r="AF422" i="1"/>
  <c r="AD422" i="1"/>
  <c r="AC422" i="1"/>
  <c r="X422" i="1"/>
  <c r="U422" i="1"/>
  <c r="T422" i="1"/>
  <c r="S422" i="1"/>
  <c r="R422" i="1"/>
  <c r="Q422" i="1"/>
  <c r="P422" i="1"/>
  <c r="O422" i="1"/>
  <c r="G422" i="1"/>
  <c r="D422" i="1"/>
  <c r="C422" i="1"/>
  <c r="AJ421" i="1"/>
  <c r="AH421" i="1"/>
  <c r="AF421" i="1"/>
  <c r="AD421" i="1"/>
  <c r="AC421" i="1"/>
  <c r="X421" i="1"/>
  <c r="U421" i="1"/>
  <c r="T421" i="1"/>
  <c r="S421" i="1"/>
  <c r="R421" i="1"/>
  <c r="Q421" i="1"/>
  <c r="P421" i="1"/>
  <c r="O421" i="1"/>
  <c r="G421" i="1"/>
  <c r="D421" i="1"/>
  <c r="C421" i="1"/>
  <c r="AJ420" i="1"/>
  <c r="AH420" i="1"/>
  <c r="AF420" i="1"/>
  <c r="AD420" i="1"/>
  <c r="AC420" i="1"/>
  <c r="X420" i="1"/>
  <c r="U420" i="1"/>
  <c r="T420" i="1"/>
  <c r="S420" i="1"/>
  <c r="R420" i="1"/>
  <c r="Q420" i="1"/>
  <c r="P420" i="1"/>
  <c r="O420" i="1"/>
  <c r="G420" i="1"/>
  <c r="D420" i="1"/>
  <c r="C420" i="1"/>
  <c r="AJ419" i="1"/>
  <c r="AH419" i="1"/>
  <c r="AF419" i="1"/>
  <c r="AD419" i="1"/>
  <c r="AC419" i="1"/>
  <c r="X419" i="1"/>
  <c r="U419" i="1"/>
  <c r="T419" i="1"/>
  <c r="S419" i="1"/>
  <c r="R419" i="1"/>
  <c r="Q419" i="1"/>
  <c r="P419" i="1"/>
  <c r="O419" i="1"/>
  <c r="G419" i="1"/>
  <c r="D419" i="1"/>
  <c r="C419" i="1"/>
  <c r="AJ418" i="1"/>
  <c r="AH418" i="1"/>
  <c r="AF418" i="1"/>
  <c r="AD418" i="1"/>
  <c r="AC418" i="1"/>
  <c r="X418" i="1"/>
  <c r="U418" i="1"/>
  <c r="T418" i="1"/>
  <c r="S418" i="1"/>
  <c r="R418" i="1"/>
  <c r="Q418" i="1"/>
  <c r="P418" i="1"/>
  <c r="O418" i="1"/>
  <c r="G418" i="1"/>
  <c r="D418" i="1"/>
  <c r="C418" i="1"/>
  <c r="AJ417" i="1"/>
  <c r="AH417" i="1"/>
  <c r="AF417" i="1"/>
  <c r="AD417" i="1"/>
  <c r="AC417" i="1"/>
  <c r="X417" i="1"/>
  <c r="U417" i="1"/>
  <c r="T417" i="1"/>
  <c r="S417" i="1"/>
  <c r="R417" i="1"/>
  <c r="Q417" i="1"/>
  <c r="P417" i="1"/>
  <c r="O417" i="1"/>
  <c r="G417" i="1"/>
  <c r="D417" i="1"/>
  <c r="C417" i="1"/>
  <c r="AJ416" i="1"/>
  <c r="AH416" i="1"/>
  <c r="AF416" i="1"/>
  <c r="AD416" i="1"/>
  <c r="AC416" i="1"/>
  <c r="X416" i="1"/>
  <c r="U416" i="1"/>
  <c r="T416" i="1"/>
  <c r="S416" i="1"/>
  <c r="R416" i="1"/>
  <c r="Q416" i="1"/>
  <c r="P416" i="1"/>
  <c r="O416" i="1"/>
  <c r="G416" i="1"/>
  <c r="D416" i="1"/>
  <c r="C416" i="1"/>
  <c r="AJ415" i="1"/>
  <c r="AH415" i="1"/>
  <c r="AF415" i="1"/>
  <c r="AD415" i="1"/>
  <c r="AC415" i="1"/>
  <c r="X415" i="1"/>
  <c r="U415" i="1"/>
  <c r="T415" i="1"/>
  <c r="S415" i="1"/>
  <c r="R415" i="1"/>
  <c r="Q415" i="1"/>
  <c r="P415" i="1"/>
  <c r="O415" i="1"/>
  <c r="G415" i="1"/>
  <c r="D415" i="1"/>
  <c r="C415" i="1"/>
  <c r="AJ414" i="1"/>
  <c r="AH414" i="1"/>
  <c r="AF414" i="1"/>
  <c r="AD414" i="1"/>
  <c r="AC414" i="1"/>
  <c r="X414" i="1"/>
  <c r="U414" i="1"/>
  <c r="T414" i="1"/>
  <c r="S414" i="1"/>
  <c r="R414" i="1"/>
  <c r="Q414" i="1"/>
  <c r="P414" i="1"/>
  <c r="O414" i="1"/>
  <c r="G414" i="1"/>
  <c r="D414" i="1"/>
  <c r="C414" i="1"/>
  <c r="AJ413" i="1"/>
  <c r="AH413" i="1"/>
  <c r="AF413" i="1"/>
  <c r="AD413" i="1"/>
  <c r="AC413" i="1"/>
  <c r="X413" i="1"/>
  <c r="U413" i="1"/>
  <c r="T413" i="1"/>
  <c r="S413" i="1"/>
  <c r="R413" i="1"/>
  <c r="Q413" i="1"/>
  <c r="P413" i="1"/>
  <c r="O413" i="1"/>
  <c r="G413" i="1"/>
  <c r="D413" i="1"/>
  <c r="C413" i="1"/>
  <c r="AJ412" i="1"/>
  <c r="AH412" i="1"/>
  <c r="AF412" i="1"/>
  <c r="AD412" i="1"/>
  <c r="AC412" i="1"/>
  <c r="X412" i="1"/>
  <c r="U412" i="1"/>
  <c r="T412" i="1"/>
  <c r="S412" i="1"/>
  <c r="R412" i="1"/>
  <c r="Q412" i="1"/>
  <c r="P412" i="1"/>
  <c r="O412" i="1"/>
  <c r="G412" i="1"/>
  <c r="D412" i="1"/>
  <c r="C412" i="1"/>
  <c r="AJ411" i="1"/>
  <c r="AH411" i="1"/>
  <c r="AF411" i="1"/>
  <c r="AD411" i="1"/>
  <c r="AC411" i="1"/>
  <c r="X411" i="1"/>
  <c r="U411" i="1"/>
  <c r="T411" i="1"/>
  <c r="S411" i="1"/>
  <c r="R411" i="1"/>
  <c r="Q411" i="1"/>
  <c r="P411" i="1"/>
  <c r="O411" i="1"/>
  <c r="G411" i="1"/>
  <c r="D411" i="1"/>
  <c r="C411" i="1"/>
  <c r="AJ410" i="1"/>
  <c r="AH410" i="1"/>
  <c r="AF410" i="1"/>
  <c r="AD410" i="1"/>
  <c r="AC410" i="1"/>
  <c r="X410" i="1"/>
  <c r="U410" i="1"/>
  <c r="T410" i="1"/>
  <c r="S410" i="1"/>
  <c r="R410" i="1"/>
  <c r="Q410" i="1"/>
  <c r="P410" i="1"/>
  <c r="O410" i="1"/>
  <c r="G410" i="1"/>
  <c r="D410" i="1"/>
  <c r="C410" i="1"/>
  <c r="AJ409" i="1"/>
  <c r="AH409" i="1"/>
  <c r="AF409" i="1"/>
  <c r="AD409" i="1"/>
  <c r="AC409" i="1"/>
  <c r="X409" i="1"/>
  <c r="U409" i="1"/>
  <c r="T409" i="1"/>
  <c r="S409" i="1"/>
  <c r="R409" i="1"/>
  <c r="Q409" i="1"/>
  <c r="P409" i="1"/>
  <c r="O409" i="1"/>
  <c r="G409" i="1"/>
  <c r="D409" i="1"/>
  <c r="C409" i="1"/>
  <c r="AJ408" i="1"/>
  <c r="AH408" i="1"/>
  <c r="AF408" i="1"/>
  <c r="AD408" i="1"/>
  <c r="AC408" i="1"/>
  <c r="X408" i="1"/>
  <c r="U408" i="1"/>
  <c r="T408" i="1"/>
  <c r="S408" i="1"/>
  <c r="R408" i="1"/>
  <c r="Q408" i="1"/>
  <c r="P408" i="1"/>
  <c r="O408" i="1"/>
  <c r="G408" i="1"/>
  <c r="D408" i="1"/>
  <c r="C408" i="1"/>
  <c r="AJ407" i="1"/>
  <c r="AH407" i="1"/>
  <c r="AF407" i="1"/>
  <c r="AD407" i="1"/>
  <c r="AC407" i="1"/>
  <c r="X407" i="1"/>
  <c r="U407" i="1"/>
  <c r="T407" i="1"/>
  <c r="S407" i="1"/>
  <c r="R407" i="1"/>
  <c r="Q407" i="1"/>
  <c r="P407" i="1"/>
  <c r="O407" i="1"/>
  <c r="G407" i="1"/>
  <c r="D407" i="1"/>
  <c r="C407" i="1"/>
  <c r="AJ406" i="1"/>
  <c r="AH406" i="1"/>
  <c r="AF406" i="1"/>
  <c r="AD406" i="1"/>
  <c r="AC406" i="1"/>
  <c r="X406" i="1"/>
  <c r="U406" i="1"/>
  <c r="T406" i="1"/>
  <c r="S406" i="1"/>
  <c r="R406" i="1"/>
  <c r="Q406" i="1"/>
  <c r="P406" i="1"/>
  <c r="O406" i="1"/>
  <c r="G406" i="1"/>
  <c r="D406" i="1"/>
  <c r="C406" i="1"/>
  <c r="AJ405" i="1"/>
  <c r="AH405" i="1"/>
  <c r="AF405" i="1"/>
  <c r="AD405" i="1"/>
  <c r="AC405" i="1"/>
  <c r="X405" i="1"/>
  <c r="U405" i="1"/>
  <c r="T405" i="1"/>
  <c r="S405" i="1"/>
  <c r="R405" i="1"/>
  <c r="Q405" i="1"/>
  <c r="P405" i="1"/>
  <c r="O405" i="1"/>
  <c r="G405" i="1"/>
  <c r="D405" i="1"/>
  <c r="C405" i="1"/>
  <c r="AJ404" i="1"/>
  <c r="AH404" i="1"/>
  <c r="AF404" i="1"/>
  <c r="AD404" i="1"/>
  <c r="AC404" i="1"/>
  <c r="X404" i="1"/>
  <c r="U404" i="1"/>
  <c r="T404" i="1"/>
  <c r="S404" i="1"/>
  <c r="R404" i="1"/>
  <c r="Q404" i="1"/>
  <c r="P404" i="1"/>
  <c r="O404" i="1"/>
  <c r="G404" i="1"/>
  <c r="D404" i="1"/>
  <c r="C404" i="1"/>
  <c r="AJ403" i="1"/>
  <c r="AH403" i="1"/>
  <c r="AF403" i="1"/>
  <c r="AD403" i="1"/>
  <c r="AC403" i="1"/>
  <c r="X403" i="1"/>
  <c r="U403" i="1"/>
  <c r="T403" i="1"/>
  <c r="S403" i="1"/>
  <c r="R403" i="1"/>
  <c r="Q403" i="1"/>
  <c r="P403" i="1"/>
  <c r="O403" i="1"/>
  <c r="G403" i="1"/>
  <c r="D403" i="1"/>
  <c r="C403" i="1"/>
  <c r="AJ402" i="1"/>
  <c r="AH402" i="1"/>
  <c r="AF402" i="1"/>
  <c r="AD402" i="1"/>
  <c r="AC402" i="1"/>
  <c r="X402" i="1"/>
  <c r="U402" i="1"/>
  <c r="T402" i="1"/>
  <c r="S402" i="1"/>
  <c r="R402" i="1"/>
  <c r="Q402" i="1"/>
  <c r="P402" i="1"/>
  <c r="O402" i="1"/>
  <c r="G402" i="1"/>
  <c r="D402" i="1"/>
  <c r="C402" i="1"/>
  <c r="AJ401" i="1"/>
  <c r="AH401" i="1"/>
  <c r="AF401" i="1"/>
  <c r="AD401" i="1"/>
  <c r="AC401" i="1"/>
  <c r="X401" i="1"/>
  <c r="U401" i="1"/>
  <c r="T401" i="1"/>
  <c r="S401" i="1"/>
  <c r="R401" i="1"/>
  <c r="Q401" i="1"/>
  <c r="P401" i="1"/>
  <c r="O401" i="1"/>
  <c r="G401" i="1"/>
  <c r="D401" i="1"/>
  <c r="C401" i="1"/>
  <c r="AJ400" i="1"/>
  <c r="AH400" i="1"/>
  <c r="AF400" i="1"/>
  <c r="AD400" i="1"/>
  <c r="AC400" i="1"/>
  <c r="X400" i="1"/>
  <c r="U400" i="1"/>
  <c r="T400" i="1"/>
  <c r="S400" i="1"/>
  <c r="R400" i="1"/>
  <c r="Q400" i="1"/>
  <c r="P400" i="1"/>
  <c r="O400" i="1"/>
  <c r="G400" i="1"/>
  <c r="D400" i="1"/>
  <c r="C400" i="1"/>
  <c r="AJ399" i="1"/>
  <c r="AH399" i="1"/>
  <c r="AF399" i="1"/>
  <c r="AD399" i="1"/>
  <c r="AC399" i="1"/>
  <c r="X399" i="1"/>
  <c r="U399" i="1"/>
  <c r="T399" i="1"/>
  <c r="S399" i="1"/>
  <c r="R399" i="1"/>
  <c r="Q399" i="1"/>
  <c r="P399" i="1"/>
  <c r="O399" i="1"/>
  <c r="G399" i="1"/>
  <c r="D399" i="1"/>
  <c r="C399" i="1"/>
  <c r="AJ398" i="1"/>
  <c r="AH398" i="1"/>
  <c r="AF398" i="1"/>
  <c r="AD398" i="1"/>
  <c r="AC398" i="1"/>
  <c r="X398" i="1"/>
  <c r="U398" i="1"/>
  <c r="T398" i="1"/>
  <c r="S398" i="1"/>
  <c r="R398" i="1"/>
  <c r="Q398" i="1"/>
  <c r="P398" i="1"/>
  <c r="O398" i="1"/>
  <c r="G398" i="1"/>
  <c r="D398" i="1"/>
  <c r="C398" i="1"/>
  <c r="AJ397" i="1"/>
  <c r="AH397" i="1"/>
  <c r="AF397" i="1"/>
  <c r="AD397" i="1"/>
  <c r="AC397" i="1"/>
  <c r="X397" i="1"/>
  <c r="U397" i="1"/>
  <c r="T397" i="1"/>
  <c r="S397" i="1"/>
  <c r="R397" i="1"/>
  <c r="Q397" i="1"/>
  <c r="P397" i="1"/>
  <c r="O397" i="1"/>
  <c r="G397" i="1"/>
  <c r="D397" i="1"/>
  <c r="C397" i="1"/>
  <c r="AJ396" i="1"/>
  <c r="AH396" i="1"/>
  <c r="AF396" i="1"/>
  <c r="AD396" i="1"/>
  <c r="AC396" i="1"/>
  <c r="X396" i="1"/>
  <c r="U396" i="1"/>
  <c r="T396" i="1"/>
  <c r="S396" i="1"/>
  <c r="R396" i="1"/>
  <c r="Q396" i="1"/>
  <c r="P396" i="1"/>
  <c r="O396" i="1"/>
  <c r="G396" i="1"/>
  <c r="D396" i="1"/>
  <c r="C396" i="1"/>
  <c r="AJ395" i="1"/>
  <c r="AH395" i="1"/>
  <c r="AF395" i="1"/>
  <c r="AD395" i="1"/>
  <c r="AC395" i="1"/>
  <c r="X395" i="1"/>
  <c r="U395" i="1"/>
  <c r="T395" i="1"/>
  <c r="S395" i="1"/>
  <c r="R395" i="1"/>
  <c r="Q395" i="1"/>
  <c r="P395" i="1"/>
  <c r="O395" i="1"/>
  <c r="G395" i="1"/>
  <c r="D395" i="1"/>
  <c r="C395" i="1"/>
  <c r="AJ394" i="1"/>
  <c r="AH394" i="1"/>
  <c r="AF394" i="1"/>
  <c r="AD394" i="1"/>
  <c r="AC394" i="1"/>
  <c r="X394" i="1"/>
  <c r="U394" i="1"/>
  <c r="T394" i="1"/>
  <c r="S394" i="1"/>
  <c r="R394" i="1"/>
  <c r="Q394" i="1"/>
  <c r="P394" i="1"/>
  <c r="O394" i="1"/>
  <c r="G394" i="1"/>
  <c r="D394" i="1"/>
  <c r="C394" i="1"/>
  <c r="AJ393" i="1"/>
  <c r="AH393" i="1"/>
  <c r="AF393" i="1"/>
  <c r="AD393" i="1"/>
  <c r="AC393" i="1"/>
  <c r="X393" i="1"/>
  <c r="U393" i="1"/>
  <c r="T393" i="1"/>
  <c r="S393" i="1"/>
  <c r="R393" i="1"/>
  <c r="Q393" i="1"/>
  <c r="P393" i="1"/>
  <c r="O393" i="1"/>
  <c r="G393" i="1"/>
  <c r="D393" i="1"/>
  <c r="C393" i="1"/>
  <c r="AJ392" i="1"/>
  <c r="AH392" i="1"/>
  <c r="AF392" i="1"/>
  <c r="AD392" i="1"/>
  <c r="AC392" i="1"/>
  <c r="X392" i="1"/>
  <c r="U392" i="1"/>
  <c r="T392" i="1"/>
  <c r="S392" i="1"/>
  <c r="R392" i="1"/>
  <c r="Q392" i="1"/>
  <c r="P392" i="1"/>
  <c r="O392" i="1"/>
  <c r="G392" i="1"/>
  <c r="D392" i="1"/>
  <c r="C392" i="1"/>
  <c r="AJ391" i="1"/>
  <c r="AH391" i="1"/>
  <c r="AF391" i="1"/>
  <c r="AD391" i="1"/>
  <c r="AC391" i="1"/>
  <c r="X391" i="1"/>
  <c r="U391" i="1"/>
  <c r="T391" i="1"/>
  <c r="S391" i="1"/>
  <c r="R391" i="1"/>
  <c r="Q391" i="1"/>
  <c r="P391" i="1"/>
  <c r="O391" i="1"/>
  <c r="G391" i="1"/>
  <c r="D391" i="1"/>
  <c r="C391" i="1"/>
  <c r="AJ390" i="1"/>
  <c r="AH390" i="1"/>
  <c r="AF390" i="1"/>
  <c r="AD390" i="1"/>
  <c r="AC390" i="1"/>
  <c r="X390" i="1"/>
  <c r="U390" i="1"/>
  <c r="T390" i="1"/>
  <c r="S390" i="1"/>
  <c r="R390" i="1"/>
  <c r="Q390" i="1"/>
  <c r="P390" i="1"/>
  <c r="O390" i="1"/>
  <c r="G390" i="1"/>
  <c r="D390" i="1"/>
  <c r="C390" i="1"/>
  <c r="AJ389" i="1"/>
  <c r="AH389" i="1"/>
  <c r="AF389" i="1"/>
  <c r="AD389" i="1"/>
  <c r="AC389" i="1"/>
  <c r="X389" i="1"/>
  <c r="U389" i="1"/>
  <c r="T389" i="1"/>
  <c r="S389" i="1"/>
  <c r="R389" i="1"/>
  <c r="Q389" i="1"/>
  <c r="P389" i="1"/>
  <c r="O389" i="1"/>
  <c r="G389" i="1"/>
  <c r="D389" i="1"/>
  <c r="C389" i="1"/>
  <c r="AJ388" i="1"/>
  <c r="AH388" i="1"/>
  <c r="AF388" i="1"/>
  <c r="AD388" i="1"/>
  <c r="AC388" i="1"/>
  <c r="X388" i="1"/>
  <c r="U388" i="1"/>
  <c r="T388" i="1"/>
  <c r="S388" i="1"/>
  <c r="R388" i="1"/>
  <c r="Q388" i="1"/>
  <c r="P388" i="1"/>
  <c r="O388" i="1"/>
  <c r="G388" i="1"/>
  <c r="D388" i="1"/>
  <c r="C388" i="1"/>
  <c r="AJ387" i="1"/>
  <c r="AH387" i="1"/>
  <c r="AF387" i="1"/>
  <c r="AD387" i="1"/>
  <c r="AC387" i="1"/>
  <c r="X387" i="1"/>
  <c r="U387" i="1"/>
  <c r="T387" i="1"/>
  <c r="S387" i="1"/>
  <c r="R387" i="1"/>
  <c r="Q387" i="1"/>
  <c r="P387" i="1"/>
  <c r="O387" i="1"/>
  <c r="G387" i="1"/>
  <c r="D387" i="1"/>
  <c r="C387" i="1"/>
  <c r="AJ386" i="1"/>
  <c r="AH386" i="1"/>
  <c r="AF386" i="1"/>
  <c r="AD386" i="1"/>
  <c r="AC386" i="1"/>
  <c r="X386" i="1"/>
  <c r="U386" i="1"/>
  <c r="T386" i="1"/>
  <c r="S386" i="1"/>
  <c r="R386" i="1"/>
  <c r="Q386" i="1"/>
  <c r="P386" i="1"/>
  <c r="O386" i="1"/>
  <c r="G386" i="1"/>
  <c r="D386" i="1"/>
  <c r="C386" i="1"/>
  <c r="AJ385" i="1"/>
  <c r="AH385" i="1"/>
  <c r="AF385" i="1"/>
  <c r="AD385" i="1"/>
  <c r="AC385" i="1"/>
  <c r="X385" i="1"/>
  <c r="U385" i="1"/>
  <c r="T385" i="1"/>
  <c r="S385" i="1"/>
  <c r="R385" i="1"/>
  <c r="Q385" i="1"/>
  <c r="P385" i="1"/>
  <c r="O385" i="1"/>
  <c r="G385" i="1"/>
  <c r="D385" i="1"/>
  <c r="C385" i="1"/>
  <c r="AJ384" i="1"/>
  <c r="AH384" i="1"/>
  <c r="AF384" i="1"/>
  <c r="AD384" i="1"/>
  <c r="AC384" i="1"/>
  <c r="X384" i="1"/>
  <c r="U384" i="1"/>
  <c r="T384" i="1"/>
  <c r="S384" i="1"/>
  <c r="R384" i="1"/>
  <c r="Q384" i="1"/>
  <c r="P384" i="1"/>
  <c r="O384" i="1"/>
  <c r="G384" i="1"/>
  <c r="D384" i="1"/>
  <c r="C384" i="1"/>
  <c r="AJ383" i="1"/>
  <c r="AH383" i="1"/>
  <c r="AF383" i="1"/>
  <c r="AD383" i="1"/>
  <c r="AC383" i="1"/>
  <c r="X383" i="1"/>
  <c r="U383" i="1"/>
  <c r="T383" i="1"/>
  <c r="S383" i="1"/>
  <c r="R383" i="1"/>
  <c r="Q383" i="1"/>
  <c r="P383" i="1"/>
  <c r="O383" i="1"/>
  <c r="G383" i="1"/>
  <c r="D383" i="1"/>
  <c r="C383" i="1"/>
  <c r="AJ382" i="1"/>
  <c r="AH382" i="1"/>
  <c r="AF382" i="1"/>
  <c r="AD382" i="1"/>
  <c r="AC382" i="1"/>
  <c r="X382" i="1"/>
  <c r="U382" i="1"/>
  <c r="T382" i="1"/>
  <c r="S382" i="1"/>
  <c r="R382" i="1"/>
  <c r="Q382" i="1"/>
  <c r="P382" i="1"/>
  <c r="O382" i="1"/>
  <c r="G382" i="1"/>
  <c r="D382" i="1"/>
  <c r="C382" i="1"/>
  <c r="AJ381" i="1"/>
  <c r="AH381" i="1"/>
  <c r="AF381" i="1"/>
  <c r="AD381" i="1"/>
  <c r="AC381" i="1"/>
  <c r="X381" i="1"/>
  <c r="U381" i="1"/>
  <c r="T381" i="1"/>
  <c r="S381" i="1"/>
  <c r="R381" i="1"/>
  <c r="Q381" i="1"/>
  <c r="P381" i="1"/>
  <c r="O381" i="1"/>
  <c r="G381" i="1"/>
  <c r="D381" i="1"/>
  <c r="C381" i="1"/>
  <c r="AJ380" i="1"/>
  <c r="AH380" i="1"/>
  <c r="AF380" i="1"/>
  <c r="AD380" i="1"/>
  <c r="AC380" i="1"/>
  <c r="X380" i="1"/>
  <c r="U380" i="1"/>
  <c r="T380" i="1"/>
  <c r="S380" i="1"/>
  <c r="R380" i="1"/>
  <c r="Q380" i="1"/>
  <c r="P380" i="1"/>
  <c r="O380" i="1"/>
  <c r="G380" i="1"/>
  <c r="D380" i="1"/>
  <c r="C380" i="1"/>
  <c r="AJ379" i="1"/>
  <c r="AH379" i="1"/>
  <c r="AF379" i="1"/>
  <c r="AD379" i="1"/>
  <c r="AC379" i="1"/>
  <c r="X379" i="1"/>
  <c r="U379" i="1"/>
  <c r="T379" i="1"/>
  <c r="S379" i="1"/>
  <c r="R379" i="1"/>
  <c r="Q379" i="1"/>
  <c r="P379" i="1"/>
  <c r="O379" i="1"/>
  <c r="G379" i="1"/>
  <c r="D379" i="1"/>
  <c r="C379" i="1"/>
  <c r="AJ378" i="1"/>
  <c r="AH378" i="1"/>
  <c r="AF378" i="1"/>
  <c r="AD378" i="1"/>
  <c r="AC378" i="1"/>
  <c r="X378" i="1"/>
  <c r="U378" i="1"/>
  <c r="T378" i="1"/>
  <c r="S378" i="1"/>
  <c r="R378" i="1"/>
  <c r="Q378" i="1"/>
  <c r="P378" i="1"/>
  <c r="O378" i="1"/>
  <c r="G378" i="1"/>
  <c r="D378" i="1"/>
  <c r="C378" i="1"/>
  <c r="AJ377" i="1"/>
  <c r="AH377" i="1"/>
  <c r="AF377" i="1"/>
  <c r="AD377" i="1"/>
  <c r="AC377" i="1"/>
  <c r="X377" i="1"/>
  <c r="U377" i="1"/>
  <c r="T377" i="1"/>
  <c r="S377" i="1"/>
  <c r="R377" i="1"/>
  <c r="Q377" i="1"/>
  <c r="P377" i="1"/>
  <c r="O377" i="1"/>
  <c r="G377" i="1"/>
  <c r="D377" i="1"/>
  <c r="C377" i="1"/>
  <c r="AJ376" i="1"/>
  <c r="AH376" i="1"/>
  <c r="AF376" i="1"/>
  <c r="AD376" i="1"/>
  <c r="AC376" i="1"/>
  <c r="X376" i="1"/>
  <c r="U376" i="1"/>
  <c r="T376" i="1"/>
  <c r="S376" i="1"/>
  <c r="R376" i="1"/>
  <c r="Q376" i="1"/>
  <c r="P376" i="1"/>
  <c r="O376" i="1"/>
  <c r="G376" i="1"/>
  <c r="D376" i="1"/>
  <c r="C376" i="1"/>
  <c r="AJ375" i="1"/>
  <c r="AH375" i="1"/>
  <c r="AF375" i="1"/>
  <c r="AD375" i="1"/>
  <c r="AC375" i="1"/>
  <c r="X375" i="1"/>
  <c r="U375" i="1"/>
  <c r="T375" i="1"/>
  <c r="S375" i="1"/>
  <c r="R375" i="1"/>
  <c r="Q375" i="1"/>
  <c r="P375" i="1"/>
  <c r="O375" i="1"/>
  <c r="G375" i="1"/>
  <c r="D375" i="1"/>
  <c r="C375" i="1"/>
  <c r="AJ374" i="1"/>
  <c r="AH374" i="1"/>
  <c r="AF374" i="1"/>
  <c r="AD374" i="1"/>
  <c r="AC374" i="1"/>
  <c r="X374" i="1"/>
  <c r="U374" i="1"/>
  <c r="T374" i="1"/>
  <c r="S374" i="1"/>
  <c r="R374" i="1"/>
  <c r="Q374" i="1"/>
  <c r="P374" i="1"/>
  <c r="O374" i="1"/>
  <c r="G374" i="1"/>
  <c r="D374" i="1"/>
  <c r="C374" i="1"/>
  <c r="AJ373" i="1"/>
  <c r="AH373" i="1"/>
  <c r="AF373" i="1"/>
  <c r="AD373" i="1"/>
  <c r="AC373" i="1"/>
  <c r="X373" i="1"/>
  <c r="U373" i="1"/>
  <c r="T373" i="1"/>
  <c r="S373" i="1"/>
  <c r="R373" i="1"/>
  <c r="Q373" i="1"/>
  <c r="P373" i="1"/>
  <c r="O373" i="1"/>
  <c r="G373" i="1"/>
  <c r="D373" i="1"/>
  <c r="C373" i="1"/>
  <c r="AJ372" i="1"/>
  <c r="AH372" i="1"/>
  <c r="AF372" i="1"/>
  <c r="AD372" i="1"/>
  <c r="AC372" i="1"/>
  <c r="X372" i="1"/>
  <c r="U372" i="1"/>
  <c r="T372" i="1"/>
  <c r="S372" i="1"/>
  <c r="R372" i="1"/>
  <c r="Q372" i="1"/>
  <c r="P372" i="1"/>
  <c r="O372" i="1"/>
  <c r="G372" i="1"/>
  <c r="D372" i="1"/>
  <c r="C372" i="1"/>
  <c r="AJ371" i="1"/>
  <c r="AH371" i="1"/>
  <c r="AF371" i="1"/>
  <c r="AD371" i="1"/>
  <c r="AC371" i="1"/>
  <c r="X371" i="1"/>
  <c r="U371" i="1"/>
  <c r="T371" i="1"/>
  <c r="S371" i="1"/>
  <c r="R371" i="1"/>
  <c r="Q371" i="1"/>
  <c r="P371" i="1"/>
  <c r="O371" i="1"/>
  <c r="G371" i="1"/>
  <c r="D371" i="1"/>
  <c r="C371" i="1"/>
  <c r="AJ370" i="1"/>
  <c r="AH370" i="1"/>
  <c r="AF370" i="1"/>
  <c r="AD370" i="1"/>
  <c r="AC370" i="1"/>
  <c r="X370" i="1"/>
  <c r="U370" i="1"/>
  <c r="T370" i="1"/>
  <c r="S370" i="1"/>
  <c r="R370" i="1"/>
  <c r="Q370" i="1"/>
  <c r="P370" i="1"/>
  <c r="O370" i="1"/>
  <c r="G370" i="1"/>
  <c r="D370" i="1"/>
  <c r="C370" i="1"/>
  <c r="AJ369" i="1"/>
  <c r="AH369" i="1"/>
  <c r="AF369" i="1"/>
  <c r="AD369" i="1"/>
  <c r="AC369" i="1"/>
  <c r="X369" i="1"/>
  <c r="U369" i="1"/>
  <c r="T369" i="1"/>
  <c r="S369" i="1"/>
  <c r="R369" i="1"/>
  <c r="Q369" i="1"/>
  <c r="P369" i="1"/>
  <c r="O369" i="1"/>
  <c r="G369" i="1"/>
  <c r="D369" i="1"/>
  <c r="C369" i="1"/>
  <c r="AJ368" i="1"/>
  <c r="AH368" i="1"/>
  <c r="AF368" i="1"/>
  <c r="AD368" i="1"/>
  <c r="AC368" i="1"/>
  <c r="X368" i="1"/>
  <c r="U368" i="1"/>
  <c r="T368" i="1"/>
  <c r="S368" i="1"/>
  <c r="R368" i="1"/>
  <c r="Q368" i="1"/>
  <c r="P368" i="1"/>
  <c r="O368" i="1"/>
  <c r="G368" i="1"/>
  <c r="D368" i="1"/>
  <c r="C368" i="1"/>
  <c r="AJ367" i="1"/>
  <c r="AH367" i="1"/>
  <c r="AF367" i="1"/>
  <c r="AD367" i="1"/>
  <c r="AC367" i="1"/>
  <c r="X367" i="1"/>
  <c r="U367" i="1"/>
  <c r="T367" i="1"/>
  <c r="S367" i="1"/>
  <c r="R367" i="1"/>
  <c r="Q367" i="1"/>
  <c r="P367" i="1"/>
  <c r="O367" i="1"/>
  <c r="G367" i="1"/>
  <c r="D367" i="1"/>
  <c r="C367" i="1"/>
  <c r="AJ366" i="1"/>
  <c r="AH366" i="1"/>
  <c r="AF366" i="1"/>
  <c r="AD366" i="1"/>
  <c r="AC366" i="1"/>
  <c r="X366" i="1"/>
  <c r="U366" i="1"/>
  <c r="T366" i="1"/>
  <c r="S366" i="1"/>
  <c r="R366" i="1"/>
  <c r="Q366" i="1"/>
  <c r="P366" i="1"/>
  <c r="O366" i="1"/>
  <c r="G366" i="1"/>
  <c r="D366" i="1"/>
  <c r="C366" i="1"/>
  <c r="AJ365" i="1"/>
  <c r="AH365" i="1"/>
  <c r="AF365" i="1"/>
  <c r="AD365" i="1"/>
  <c r="AC365" i="1"/>
  <c r="X365" i="1"/>
  <c r="U365" i="1"/>
  <c r="T365" i="1"/>
  <c r="S365" i="1"/>
  <c r="R365" i="1"/>
  <c r="Q365" i="1"/>
  <c r="P365" i="1"/>
  <c r="O365" i="1"/>
  <c r="G365" i="1"/>
  <c r="D365" i="1"/>
  <c r="C365" i="1"/>
  <c r="AJ364" i="1"/>
  <c r="AH364" i="1"/>
  <c r="AF364" i="1"/>
  <c r="AD364" i="1"/>
  <c r="AC364" i="1"/>
  <c r="X364" i="1"/>
  <c r="U364" i="1"/>
  <c r="T364" i="1"/>
  <c r="S364" i="1"/>
  <c r="R364" i="1"/>
  <c r="Q364" i="1"/>
  <c r="P364" i="1"/>
  <c r="O364" i="1"/>
  <c r="G364" i="1"/>
  <c r="D364" i="1"/>
  <c r="C364" i="1"/>
  <c r="AJ363" i="1"/>
  <c r="AH363" i="1"/>
  <c r="AF363" i="1"/>
  <c r="AD363" i="1"/>
  <c r="AC363" i="1"/>
  <c r="X363" i="1"/>
  <c r="U363" i="1"/>
  <c r="T363" i="1"/>
  <c r="S363" i="1"/>
  <c r="R363" i="1"/>
  <c r="Q363" i="1"/>
  <c r="P363" i="1"/>
  <c r="O363" i="1"/>
  <c r="G363" i="1"/>
  <c r="D363" i="1"/>
  <c r="C363" i="1"/>
  <c r="AJ362" i="1"/>
  <c r="AH362" i="1"/>
  <c r="AF362" i="1"/>
  <c r="AD362" i="1"/>
  <c r="AC362" i="1"/>
  <c r="X362" i="1"/>
  <c r="U362" i="1"/>
  <c r="T362" i="1"/>
  <c r="S362" i="1"/>
  <c r="R362" i="1"/>
  <c r="Q362" i="1"/>
  <c r="P362" i="1"/>
  <c r="O362" i="1"/>
  <c r="G362" i="1"/>
  <c r="D362" i="1"/>
  <c r="C362" i="1"/>
  <c r="AJ361" i="1"/>
  <c r="AH361" i="1"/>
  <c r="AF361" i="1"/>
  <c r="AD361" i="1"/>
  <c r="AC361" i="1"/>
  <c r="X361" i="1"/>
  <c r="U361" i="1"/>
  <c r="T361" i="1"/>
  <c r="S361" i="1"/>
  <c r="R361" i="1"/>
  <c r="Q361" i="1"/>
  <c r="P361" i="1"/>
  <c r="O361" i="1"/>
  <c r="G361" i="1"/>
  <c r="D361" i="1"/>
  <c r="C361" i="1"/>
  <c r="AJ360" i="1"/>
  <c r="AH360" i="1"/>
  <c r="AF360" i="1"/>
  <c r="AD360" i="1"/>
  <c r="AC360" i="1"/>
  <c r="X360" i="1"/>
  <c r="U360" i="1"/>
  <c r="T360" i="1"/>
  <c r="S360" i="1"/>
  <c r="R360" i="1"/>
  <c r="Q360" i="1"/>
  <c r="P360" i="1"/>
  <c r="O360" i="1"/>
  <c r="G360" i="1"/>
  <c r="D360" i="1"/>
  <c r="C360" i="1"/>
  <c r="AJ359" i="1"/>
  <c r="AH359" i="1"/>
  <c r="AF359" i="1"/>
  <c r="AD359" i="1"/>
  <c r="AC359" i="1"/>
  <c r="X359" i="1"/>
  <c r="U359" i="1"/>
  <c r="T359" i="1"/>
  <c r="S359" i="1"/>
  <c r="R359" i="1"/>
  <c r="Q359" i="1"/>
  <c r="P359" i="1"/>
  <c r="O359" i="1"/>
  <c r="G359" i="1"/>
  <c r="D359" i="1"/>
  <c r="C359" i="1"/>
  <c r="AJ358" i="1"/>
  <c r="AH358" i="1"/>
  <c r="AF358" i="1"/>
  <c r="AD358" i="1"/>
  <c r="AC358" i="1"/>
  <c r="X358" i="1"/>
  <c r="U358" i="1"/>
  <c r="T358" i="1"/>
  <c r="S358" i="1"/>
  <c r="R358" i="1"/>
  <c r="Q358" i="1"/>
  <c r="P358" i="1"/>
  <c r="O358" i="1"/>
  <c r="G358" i="1"/>
  <c r="D358" i="1"/>
  <c r="C358" i="1"/>
  <c r="AJ357" i="1"/>
  <c r="AH357" i="1"/>
  <c r="AF357" i="1"/>
  <c r="AD357" i="1"/>
  <c r="AC357" i="1"/>
  <c r="X357" i="1"/>
  <c r="U357" i="1"/>
  <c r="T357" i="1"/>
  <c r="S357" i="1"/>
  <c r="R357" i="1"/>
  <c r="Q357" i="1"/>
  <c r="P357" i="1"/>
  <c r="O357" i="1"/>
  <c r="G357" i="1"/>
  <c r="D357" i="1"/>
  <c r="C357" i="1"/>
  <c r="AJ356" i="1"/>
  <c r="AH356" i="1"/>
  <c r="AF356" i="1"/>
  <c r="AD356" i="1"/>
  <c r="AC356" i="1"/>
  <c r="X356" i="1"/>
  <c r="U356" i="1"/>
  <c r="T356" i="1"/>
  <c r="S356" i="1"/>
  <c r="R356" i="1"/>
  <c r="Q356" i="1"/>
  <c r="P356" i="1"/>
  <c r="O356" i="1"/>
  <c r="G356" i="1"/>
  <c r="D356" i="1"/>
  <c r="C356" i="1"/>
  <c r="AJ355" i="1"/>
  <c r="AH355" i="1"/>
  <c r="AF355" i="1"/>
  <c r="AD355" i="1"/>
  <c r="AC355" i="1"/>
  <c r="X355" i="1"/>
  <c r="U355" i="1"/>
  <c r="T355" i="1"/>
  <c r="S355" i="1"/>
  <c r="R355" i="1"/>
  <c r="Q355" i="1"/>
  <c r="P355" i="1"/>
  <c r="O355" i="1"/>
  <c r="G355" i="1"/>
  <c r="D355" i="1"/>
  <c r="C355" i="1"/>
  <c r="AJ354" i="1"/>
  <c r="AH354" i="1"/>
  <c r="AF354" i="1"/>
  <c r="AD354" i="1"/>
  <c r="AC354" i="1"/>
  <c r="X354" i="1"/>
  <c r="U354" i="1"/>
  <c r="T354" i="1"/>
  <c r="S354" i="1"/>
  <c r="R354" i="1"/>
  <c r="Q354" i="1"/>
  <c r="P354" i="1"/>
  <c r="O354" i="1"/>
  <c r="G354" i="1"/>
  <c r="D354" i="1"/>
  <c r="C354" i="1"/>
  <c r="AJ353" i="1"/>
  <c r="AH353" i="1"/>
  <c r="AF353" i="1"/>
  <c r="AD353" i="1"/>
  <c r="AC353" i="1"/>
  <c r="X353" i="1"/>
  <c r="U353" i="1"/>
  <c r="T353" i="1"/>
  <c r="S353" i="1"/>
  <c r="R353" i="1"/>
  <c r="Q353" i="1"/>
  <c r="P353" i="1"/>
  <c r="O353" i="1"/>
  <c r="G353" i="1"/>
  <c r="D353" i="1"/>
  <c r="C353" i="1"/>
  <c r="AJ352" i="1"/>
  <c r="AH352" i="1"/>
  <c r="AF352" i="1"/>
  <c r="AD352" i="1"/>
  <c r="AC352" i="1"/>
  <c r="X352" i="1"/>
  <c r="U352" i="1"/>
  <c r="T352" i="1"/>
  <c r="S352" i="1"/>
  <c r="R352" i="1"/>
  <c r="Q352" i="1"/>
  <c r="P352" i="1"/>
  <c r="O352" i="1"/>
  <c r="G352" i="1"/>
  <c r="D352" i="1"/>
  <c r="C352" i="1"/>
  <c r="AJ351" i="1"/>
  <c r="AH351" i="1"/>
  <c r="AF351" i="1"/>
  <c r="AD351" i="1"/>
  <c r="AC351" i="1"/>
  <c r="X351" i="1"/>
  <c r="U351" i="1"/>
  <c r="T351" i="1"/>
  <c r="S351" i="1"/>
  <c r="R351" i="1"/>
  <c r="Q351" i="1"/>
  <c r="P351" i="1"/>
  <c r="O351" i="1"/>
  <c r="G351" i="1"/>
  <c r="D351" i="1"/>
  <c r="C351" i="1"/>
  <c r="AJ350" i="1"/>
  <c r="AH350" i="1"/>
  <c r="AF350" i="1"/>
  <c r="AD350" i="1"/>
  <c r="AC350" i="1"/>
  <c r="X350" i="1"/>
  <c r="U350" i="1"/>
  <c r="T350" i="1"/>
  <c r="S350" i="1"/>
  <c r="R350" i="1"/>
  <c r="Q350" i="1"/>
  <c r="P350" i="1"/>
  <c r="O350" i="1"/>
  <c r="G350" i="1"/>
  <c r="D350" i="1"/>
  <c r="C350" i="1"/>
  <c r="AJ349" i="1"/>
  <c r="AH349" i="1"/>
  <c r="AF349" i="1"/>
  <c r="AD349" i="1"/>
  <c r="AC349" i="1"/>
  <c r="X349" i="1"/>
  <c r="U349" i="1"/>
  <c r="T349" i="1"/>
  <c r="S349" i="1"/>
  <c r="R349" i="1"/>
  <c r="Q349" i="1"/>
  <c r="P349" i="1"/>
  <c r="O349" i="1"/>
  <c r="G349" i="1"/>
  <c r="D349" i="1"/>
  <c r="C349" i="1"/>
  <c r="AJ348" i="1"/>
  <c r="AH348" i="1"/>
  <c r="AF348" i="1"/>
  <c r="AD348" i="1"/>
  <c r="AC348" i="1"/>
  <c r="X348" i="1"/>
  <c r="U348" i="1"/>
  <c r="T348" i="1"/>
  <c r="S348" i="1"/>
  <c r="R348" i="1"/>
  <c r="Q348" i="1"/>
  <c r="P348" i="1"/>
  <c r="O348" i="1"/>
  <c r="G348" i="1"/>
  <c r="D348" i="1"/>
  <c r="C348" i="1"/>
  <c r="AJ347" i="1"/>
  <c r="AH347" i="1"/>
  <c r="AF347" i="1"/>
  <c r="AD347" i="1"/>
  <c r="AC347" i="1"/>
  <c r="X347" i="1"/>
  <c r="U347" i="1"/>
  <c r="T347" i="1"/>
  <c r="S347" i="1"/>
  <c r="R347" i="1"/>
  <c r="Q347" i="1"/>
  <c r="P347" i="1"/>
  <c r="O347" i="1"/>
  <c r="G347" i="1"/>
  <c r="D347" i="1"/>
  <c r="C347" i="1"/>
  <c r="AJ346" i="1"/>
  <c r="AH346" i="1"/>
  <c r="AF346" i="1"/>
  <c r="AD346" i="1"/>
  <c r="AC346" i="1"/>
  <c r="X346" i="1"/>
  <c r="U346" i="1"/>
  <c r="T346" i="1"/>
  <c r="S346" i="1"/>
  <c r="R346" i="1"/>
  <c r="Q346" i="1"/>
  <c r="P346" i="1"/>
  <c r="O346" i="1"/>
  <c r="G346" i="1"/>
  <c r="D346" i="1"/>
  <c r="C346" i="1"/>
  <c r="AJ345" i="1"/>
  <c r="AH345" i="1"/>
  <c r="AF345" i="1"/>
  <c r="AD345" i="1"/>
  <c r="AC345" i="1"/>
  <c r="X345" i="1"/>
  <c r="U345" i="1"/>
  <c r="T345" i="1"/>
  <c r="S345" i="1"/>
  <c r="R345" i="1"/>
  <c r="Q345" i="1"/>
  <c r="P345" i="1"/>
  <c r="O345" i="1"/>
  <c r="G345" i="1"/>
  <c r="D345" i="1"/>
  <c r="C345" i="1"/>
  <c r="AJ344" i="1"/>
  <c r="AH344" i="1"/>
  <c r="AF344" i="1"/>
  <c r="AD344" i="1"/>
  <c r="AC344" i="1"/>
  <c r="X344" i="1"/>
  <c r="U344" i="1"/>
  <c r="T344" i="1"/>
  <c r="S344" i="1"/>
  <c r="R344" i="1"/>
  <c r="Q344" i="1"/>
  <c r="P344" i="1"/>
  <c r="O344" i="1"/>
  <c r="G344" i="1"/>
  <c r="D344" i="1"/>
  <c r="C344" i="1"/>
  <c r="AJ343" i="1"/>
  <c r="AH343" i="1"/>
  <c r="AF343" i="1"/>
  <c r="AD343" i="1"/>
  <c r="AC343" i="1"/>
  <c r="X343" i="1"/>
  <c r="U343" i="1"/>
  <c r="T343" i="1"/>
  <c r="S343" i="1"/>
  <c r="R343" i="1"/>
  <c r="Q343" i="1"/>
  <c r="P343" i="1"/>
  <c r="O343" i="1"/>
  <c r="G343" i="1"/>
  <c r="D343" i="1"/>
  <c r="C343" i="1"/>
  <c r="AJ342" i="1"/>
  <c r="AH342" i="1"/>
  <c r="AF342" i="1"/>
  <c r="AD342" i="1"/>
  <c r="AC342" i="1"/>
  <c r="X342" i="1"/>
  <c r="U342" i="1"/>
  <c r="T342" i="1"/>
  <c r="S342" i="1"/>
  <c r="R342" i="1"/>
  <c r="Q342" i="1"/>
  <c r="P342" i="1"/>
  <c r="O342" i="1"/>
  <c r="G342" i="1"/>
  <c r="D342" i="1"/>
  <c r="C342" i="1"/>
  <c r="AJ341" i="1"/>
  <c r="AH341" i="1"/>
  <c r="AF341" i="1"/>
  <c r="AD341" i="1"/>
  <c r="AC341" i="1"/>
  <c r="X341" i="1"/>
  <c r="U341" i="1"/>
  <c r="T341" i="1"/>
  <c r="S341" i="1"/>
  <c r="R341" i="1"/>
  <c r="Q341" i="1"/>
  <c r="P341" i="1"/>
  <c r="O341" i="1"/>
  <c r="G341" i="1"/>
  <c r="D341" i="1"/>
  <c r="C341" i="1"/>
  <c r="AJ340" i="1"/>
  <c r="AH340" i="1"/>
  <c r="AF340" i="1"/>
  <c r="AD340" i="1"/>
  <c r="AC340" i="1"/>
  <c r="X340" i="1"/>
  <c r="U340" i="1"/>
  <c r="T340" i="1"/>
  <c r="S340" i="1"/>
  <c r="R340" i="1"/>
  <c r="Q340" i="1"/>
  <c r="P340" i="1"/>
  <c r="O340" i="1"/>
  <c r="G340" i="1"/>
  <c r="D340" i="1"/>
  <c r="C340" i="1"/>
  <c r="AJ339" i="1"/>
  <c r="AH339" i="1"/>
  <c r="AF339" i="1"/>
  <c r="AD339" i="1"/>
  <c r="AC339" i="1"/>
  <c r="X339" i="1"/>
  <c r="U339" i="1"/>
  <c r="T339" i="1"/>
  <c r="S339" i="1"/>
  <c r="R339" i="1"/>
  <c r="Q339" i="1"/>
  <c r="P339" i="1"/>
  <c r="O339" i="1"/>
  <c r="G339" i="1"/>
  <c r="D339" i="1"/>
  <c r="C339" i="1"/>
  <c r="AJ338" i="1"/>
  <c r="AH338" i="1"/>
  <c r="AF338" i="1"/>
  <c r="AD338" i="1"/>
  <c r="AC338" i="1"/>
  <c r="X338" i="1"/>
  <c r="U338" i="1"/>
  <c r="T338" i="1"/>
  <c r="S338" i="1"/>
  <c r="R338" i="1"/>
  <c r="Q338" i="1"/>
  <c r="P338" i="1"/>
  <c r="O338" i="1"/>
  <c r="G338" i="1"/>
  <c r="D338" i="1"/>
  <c r="C338" i="1"/>
  <c r="AJ337" i="1"/>
  <c r="AH337" i="1"/>
  <c r="AF337" i="1"/>
  <c r="AD337" i="1"/>
  <c r="AC337" i="1"/>
  <c r="X337" i="1"/>
  <c r="U337" i="1"/>
  <c r="T337" i="1"/>
  <c r="S337" i="1"/>
  <c r="R337" i="1"/>
  <c r="Q337" i="1"/>
  <c r="P337" i="1"/>
  <c r="O337" i="1"/>
  <c r="G337" i="1"/>
  <c r="D337" i="1"/>
  <c r="C337" i="1"/>
  <c r="AJ336" i="1"/>
  <c r="AH336" i="1"/>
  <c r="AF336" i="1"/>
  <c r="AD336" i="1"/>
  <c r="AC336" i="1"/>
  <c r="X336" i="1"/>
  <c r="U336" i="1"/>
  <c r="T336" i="1"/>
  <c r="S336" i="1"/>
  <c r="R336" i="1"/>
  <c r="Q336" i="1"/>
  <c r="P336" i="1"/>
  <c r="O336" i="1"/>
  <c r="G336" i="1"/>
  <c r="D336" i="1"/>
  <c r="C336" i="1"/>
  <c r="AJ335" i="1"/>
  <c r="AH335" i="1"/>
  <c r="AF335" i="1"/>
  <c r="AD335" i="1"/>
  <c r="AC335" i="1"/>
  <c r="X335" i="1"/>
  <c r="U335" i="1"/>
  <c r="T335" i="1"/>
  <c r="S335" i="1"/>
  <c r="R335" i="1"/>
  <c r="Q335" i="1"/>
  <c r="P335" i="1"/>
  <c r="O335" i="1"/>
  <c r="G335" i="1"/>
  <c r="D335" i="1"/>
  <c r="C335" i="1"/>
  <c r="AJ334" i="1"/>
  <c r="AH334" i="1"/>
  <c r="AF334" i="1"/>
  <c r="AD334" i="1"/>
  <c r="AC334" i="1"/>
  <c r="X334" i="1"/>
  <c r="U334" i="1"/>
  <c r="T334" i="1"/>
  <c r="S334" i="1"/>
  <c r="R334" i="1"/>
  <c r="Q334" i="1"/>
  <c r="P334" i="1"/>
  <c r="O334" i="1"/>
  <c r="G334" i="1"/>
  <c r="D334" i="1"/>
  <c r="C334" i="1"/>
  <c r="AJ333" i="1"/>
  <c r="AH333" i="1"/>
  <c r="AF333" i="1"/>
  <c r="AD333" i="1"/>
  <c r="AC333" i="1"/>
  <c r="X333" i="1"/>
  <c r="U333" i="1"/>
  <c r="T333" i="1"/>
  <c r="S333" i="1"/>
  <c r="R333" i="1"/>
  <c r="Q333" i="1"/>
  <c r="P333" i="1"/>
  <c r="O333" i="1"/>
  <c r="G333" i="1"/>
  <c r="D333" i="1"/>
  <c r="C333" i="1"/>
  <c r="AJ332" i="1"/>
  <c r="AH332" i="1"/>
  <c r="AF332" i="1"/>
  <c r="AD332" i="1"/>
  <c r="AC332" i="1"/>
  <c r="X332" i="1"/>
  <c r="U332" i="1"/>
  <c r="T332" i="1"/>
  <c r="S332" i="1"/>
  <c r="R332" i="1"/>
  <c r="Q332" i="1"/>
  <c r="P332" i="1"/>
  <c r="O332" i="1"/>
  <c r="G332" i="1"/>
  <c r="D332" i="1"/>
  <c r="C332" i="1"/>
  <c r="AJ331" i="1"/>
  <c r="AH331" i="1"/>
  <c r="AF331" i="1"/>
  <c r="AD331" i="1"/>
  <c r="AC331" i="1"/>
  <c r="X331" i="1"/>
  <c r="U331" i="1"/>
  <c r="T331" i="1"/>
  <c r="S331" i="1"/>
  <c r="R331" i="1"/>
  <c r="Q331" i="1"/>
  <c r="P331" i="1"/>
  <c r="O331" i="1"/>
  <c r="G331" i="1"/>
  <c r="D331" i="1"/>
  <c r="C331" i="1"/>
  <c r="AJ330" i="1"/>
  <c r="AH330" i="1"/>
  <c r="AF330" i="1"/>
  <c r="AD330" i="1"/>
  <c r="AC330" i="1"/>
  <c r="X330" i="1"/>
  <c r="U330" i="1"/>
  <c r="T330" i="1"/>
  <c r="S330" i="1"/>
  <c r="R330" i="1"/>
  <c r="Q330" i="1"/>
  <c r="P330" i="1"/>
  <c r="O330" i="1"/>
  <c r="G330" i="1"/>
  <c r="D330" i="1"/>
  <c r="C330" i="1"/>
  <c r="AJ329" i="1"/>
  <c r="AH329" i="1"/>
  <c r="AF329" i="1"/>
  <c r="AD329" i="1"/>
  <c r="AC329" i="1"/>
  <c r="X329" i="1"/>
  <c r="U329" i="1"/>
  <c r="T329" i="1"/>
  <c r="S329" i="1"/>
  <c r="R329" i="1"/>
  <c r="Q329" i="1"/>
  <c r="P329" i="1"/>
  <c r="O329" i="1"/>
  <c r="G329" i="1"/>
  <c r="D329" i="1"/>
  <c r="C329" i="1"/>
  <c r="AJ328" i="1"/>
  <c r="AH328" i="1"/>
  <c r="AF328" i="1"/>
  <c r="AD328" i="1"/>
  <c r="AC328" i="1"/>
  <c r="X328" i="1"/>
  <c r="U328" i="1"/>
  <c r="T328" i="1"/>
  <c r="S328" i="1"/>
  <c r="R328" i="1"/>
  <c r="Q328" i="1"/>
  <c r="P328" i="1"/>
  <c r="O328" i="1"/>
  <c r="G328" i="1"/>
  <c r="D328" i="1"/>
  <c r="C328" i="1"/>
  <c r="AJ327" i="1"/>
  <c r="AH327" i="1"/>
  <c r="AF327" i="1"/>
  <c r="AD327" i="1"/>
  <c r="AC327" i="1"/>
  <c r="X327" i="1"/>
  <c r="U327" i="1"/>
  <c r="T327" i="1"/>
  <c r="S327" i="1"/>
  <c r="R327" i="1"/>
  <c r="Q327" i="1"/>
  <c r="P327" i="1"/>
  <c r="O327" i="1"/>
  <c r="G327" i="1"/>
  <c r="D327" i="1"/>
  <c r="C327" i="1"/>
  <c r="AJ326" i="1"/>
  <c r="AH326" i="1"/>
  <c r="AF326" i="1"/>
  <c r="AD326" i="1"/>
  <c r="AC326" i="1"/>
  <c r="X326" i="1"/>
  <c r="U326" i="1"/>
  <c r="T326" i="1"/>
  <c r="S326" i="1"/>
  <c r="R326" i="1"/>
  <c r="Q326" i="1"/>
  <c r="P326" i="1"/>
  <c r="O326" i="1"/>
  <c r="G326" i="1"/>
  <c r="D326" i="1"/>
  <c r="C326" i="1"/>
  <c r="AJ325" i="1"/>
  <c r="AH325" i="1"/>
  <c r="AF325" i="1"/>
  <c r="AD325" i="1"/>
  <c r="AC325" i="1"/>
  <c r="X325" i="1"/>
  <c r="U325" i="1"/>
  <c r="T325" i="1"/>
  <c r="S325" i="1"/>
  <c r="R325" i="1"/>
  <c r="Q325" i="1"/>
  <c r="P325" i="1"/>
  <c r="O325" i="1"/>
  <c r="G325" i="1"/>
  <c r="D325" i="1"/>
  <c r="C325" i="1"/>
  <c r="AJ324" i="1"/>
  <c r="AH324" i="1"/>
  <c r="AF324" i="1"/>
  <c r="AD324" i="1"/>
  <c r="AC324" i="1"/>
  <c r="X324" i="1"/>
  <c r="U324" i="1"/>
  <c r="T324" i="1"/>
  <c r="S324" i="1"/>
  <c r="R324" i="1"/>
  <c r="Q324" i="1"/>
  <c r="P324" i="1"/>
  <c r="O324" i="1"/>
  <c r="G324" i="1"/>
  <c r="D324" i="1"/>
  <c r="C324" i="1"/>
  <c r="AJ323" i="1"/>
  <c r="AH323" i="1"/>
  <c r="AF323" i="1"/>
  <c r="AD323" i="1"/>
  <c r="AC323" i="1"/>
  <c r="X323" i="1"/>
  <c r="U323" i="1"/>
  <c r="T323" i="1"/>
  <c r="S323" i="1"/>
  <c r="R323" i="1"/>
  <c r="Q323" i="1"/>
  <c r="P323" i="1"/>
  <c r="O323" i="1"/>
  <c r="G323" i="1"/>
  <c r="D323" i="1"/>
  <c r="C323" i="1"/>
  <c r="AJ322" i="1"/>
  <c r="AH322" i="1"/>
  <c r="AF322" i="1"/>
  <c r="AD322" i="1"/>
  <c r="AC322" i="1"/>
  <c r="X322" i="1"/>
  <c r="U322" i="1"/>
  <c r="T322" i="1"/>
  <c r="S322" i="1"/>
  <c r="R322" i="1"/>
  <c r="Q322" i="1"/>
  <c r="P322" i="1"/>
  <c r="O322" i="1"/>
  <c r="G322" i="1"/>
  <c r="D322" i="1"/>
  <c r="C322" i="1"/>
  <c r="AJ321" i="1"/>
  <c r="AH321" i="1"/>
  <c r="AF321" i="1"/>
  <c r="AD321" i="1"/>
  <c r="AC321" i="1"/>
  <c r="X321" i="1"/>
  <c r="U321" i="1"/>
  <c r="T321" i="1"/>
  <c r="S321" i="1"/>
  <c r="R321" i="1"/>
  <c r="Q321" i="1"/>
  <c r="P321" i="1"/>
  <c r="O321" i="1"/>
  <c r="G321" i="1"/>
  <c r="D321" i="1"/>
  <c r="C321" i="1"/>
  <c r="AJ320" i="1"/>
  <c r="AH320" i="1"/>
  <c r="AF320" i="1"/>
  <c r="AD320" i="1"/>
  <c r="AC320" i="1"/>
  <c r="X320" i="1"/>
  <c r="U320" i="1"/>
  <c r="T320" i="1"/>
  <c r="S320" i="1"/>
  <c r="R320" i="1"/>
  <c r="Q320" i="1"/>
  <c r="P320" i="1"/>
  <c r="O320" i="1"/>
  <c r="G320" i="1"/>
  <c r="D320" i="1"/>
  <c r="C320" i="1"/>
  <c r="AJ319" i="1"/>
  <c r="AH319" i="1"/>
  <c r="AF319" i="1"/>
  <c r="AD319" i="1"/>
  <c r="AC319" i="1"/>
  <c r="X319" i="1"/>
  <c r="U319" i="1"/>
  <c r="T319" i="1"/>
  <c r="S319" i="1"/>
  <c r="R319" i="1"/>
  <c r="Q319" i="1"/>
  <c r="P319" i="1"/>
  <c r="O319" i="1"/>
  <c r="G319" i="1"/>
  <c r="D319" i="1"/>
  <c r="C319" i="1"/>
  <c r="AJ318" i="1"/>
  <c r="AH318" i="1"/>
  <c r="AF318" i="1"/>
  <c r="AD318" i="1"/>
  <c r="AC318" i="1"/>
  <c r="X318" i="1"/>
  <c r="U318" i="1"/>
  <c r="T318" i="1"/>
  <c r="S318" i="1"/>
  <c r="R318" i="1"/>
  <c r="Q318" i="1"/>
  <c r="P318" i="1"/>
  <c r="O318" i="1"/>
  <c r="G318" i="1"/>
  <c r="D318" i="1"/>
  <c r="C318" i="1"/>
  <c r="AJ317" i="1"/>
  <c r="AH317" i="1"/>
  <c r="AF317" i="1"/>
  <c r="AD317" i="1"/>
  <c r="AC317" i="1"/>
  <c r="X317" i="1"/>
  <c r="U317" i="1"/>
  <c r="T317" i="1"/>
  <c r="S317" i="1"/>
  <c r="R317" i="1"/>
  <c r="Q317" i="1"/>
  <c r="P317" i="1"/>
  <c r="O317" i="1"/>
  <c r="G317" i="1"/>
  <c r="D317" i="1"/>
  <c r="C317" i="1"/>
  <c r="AJ316" i="1"/>
  <c r="AH316" i="1"/>
  <c r="AF316" i="1"/>
  <c r="AD316" i="1"/>
  <c r="AC316" i="1"/>
  <c r="X316" i="1"/>
  <c r="U316" i="1"/>
  <c r="T316" i="1"/>
  <c r="S316" i="1"/>
  <c r="R316" i="1"/>
  <c r="Q316" i="1"/>
  <c r="P316" i="1"/>
  <c r="O316" i="1"/>
  <c r="G316" i="1"/>
  <c r="D316" i="1"/>
  <c r="C316" i="1"/>
  <c r="AJ315" i="1"/>
  <c r="AH315" i="1"/>
  <c r="AF315" i="1"/>
  <c r="AD315" i="1"/>
  <c r="AC315" i="1"/>
  <c r="X315" i="1"/>
  <c r="U315" i="1"/>
  <c r="T315" i="1"/>
  <c r="S315" i="1"/>
  <c r="R315" i="1"/>
  <c r="Q315" i="1"/>
  <c r="P315" i="1"/>
  <c r="O315" i="1"/>
  <c r="G315" i="1"/>
  <c r="D315" i="1"/>
  <c r="C315" i="1"/>
  <c r="AJ314" i="1"/>
  <c r="AH314" i="1"/>
  <c r="AF314" i="1"/>
  <c r="AD314" i="1"/>
  <c r="AC314" i="1"/>
  <c r="X314" i="1"/>
  <c r="U314" i="1"/>
  <c r="T314" i="1"/>
  <c r="S314" i="1"/>
  <c r="R314" i="1"/>
  <c r="Q314" i="1"/>
  <c r="P314" i="1"/>
  <c r="O314" i="1"/>
  <c r="G314" i="1"/>
  <c r="D314" i="1"/>
  <c r="C314" i="1"/>
  <c r="AJ313" i="1"/>
  <c r="AH313" i="1"/>
  <c r="AF313" i="1"/>
  <c r="AD313" i="1"/>
  <c r="AC313" i="1"/>
  <c r="X313" i="1"/>
  <c r="U313" i="1"/>
  <c r="T313" i="1"/>
  <c r="S313" i="1"/>
  <c r="R313" i="1"/>
  <c r="Q313" i="1"/>
  <c r="P313" i="1"/>
  <c r="O313" i="1"/>
  <c r="G313" i="1"/>
  <c r="D313" i="1"/>
  <c r="C313" i="1"/>
  <c r="AJ312" i="1"/>
  <c r="AH312" i="1"/>
  <c r="AF312" i="1"/>
  <c r="AD312" i="1"/>
  <c r="AC312" i="1"/>
  <c r="X312" i="1"/>
  <c r="U312" i="1"/>
  <c r="T312" i="1"/>
  <c r="S312" i="1"/>
  <c r="R312" i="1"/>
  <c r="Q312" i="1"/>
  <c r="P312" i="1"/>
  <c r="O312" i="1"/>
  <c r="G312" i="1"/>
  <c r="D312" i="1"/>
  <c r="C312" i="1"/>
  <c r="AJ311" i="1"/>
  <c r="AH311" i="1"/>
  <c r="AF311" i="1"/>
  <c r="AD311" i="1"/>
  <c r="AC311" i="1"/>
  <c r="X311" i="1"/>
  <c r="U311" i="1"/>
  <c r="T311" i="1"/>
  <c r="S311" i="1"/>
  <c r="R311" i="1"/>
  <c r="Q311" i="1"/>
  <c r="P311" i="1"/>
  <c r="O311" i="1"/>
  <c r="G311" i="1"/>
  <c r="D311" i="1"/>
  <c r="C311" i="1"/>
  <c r="AJ310" i="1"/>
  <c r="AH310" i="1"/>
  <c r="AF310" i="1"/>
  <c r="AD310" i="1"/>
  <c r="AC310" i="1"/>
  <c r="X310" i="1"/>
  <c r="U310" i="1"/>
  <c r="T310" i="1"/>
  <c r="S310" i="1"/>
  <c r="R310" i="1"/>
  <c r="Q310" i="1"/>
  <c r="P310" i="1"/>
  <c r="O310" i="1"/>
  <c r="G310" i="1"/>
  <c r="D310" i="1"/>
  <c r="C310" i="1"/>
  <c r="AJ309" i="1"/>
  <c r="AH309" i="1"/>
  <c r="AF309" i="1"/>
  <c r="AD309" i="1"/>
  <c r="AC309" i="1"/>
  <c r="X309" i="1"/>
  <c r="U309" i="1"/>
  <c r="T309" i="1"/>
  <c r="S309" i="1"/>
  <c r="R309" i="1"/>
  <c r="Q309" i="1"/>
  <c r="P309" i="1"/>
  <c r="O309" i="1"/>
  <c r="G309" i="1"/>
  <c r="D309" i="1"/>
  <c r="C309" i="1"/>
  <c r="AJ308" i="1"/>
  <c r="AH308" i="1"/>
  <c r="AF308" i="1"/>
  <c r="AD308" i="1"/>
  <c r="AC308" i="1"/>
  <c r="X308" i="1"/>
  <c r="U308" i="1"/>
  <c r="T308" i="1"/>
  <c r="S308" i="1"/>
  <c r="R308" i="1"/>
  <c r="Q308" i="1"/>
  <c r="P308" i="1"/>
  <c r="O308" i="1"/>
  <c r="G308" i="1"/>
  <c r="D308" i="1"/>
  <c r="C308" i="1"/>
  <c r="AJ307" i="1"/>
  <c r="AH307" i="1"/>
  <c r="AF307" i="1"/>
  <c r="AD307" i="1"/>
  <c r="AC307" i="1"/>
  <c r="X307" i="1"/>
  <c r="U307" i="1"/>
  <c r="T307" i="1"/>
  <c r="S307" i="1"/>
  <c r="R307" i="1"/>
  <c r="Q307" i="1"/>
  <c r="P307" i="1"/>
  <c r="O307" i="1"/>
  <c r="G307" i="1"/>
  <c r="D307" i="1"/>
  <c r="C307" i="1"/>
  <c r="AJ306" i="1"/>
  <c r="AH306" i="1"/>
  <c r="AF306" i="1"/>
  <c r="AD306" i="1"/>
  <c r="AC306" i="1"/>
  <c r="X306" i="1"/>
  <c r="U306" i="1"/>
  <c r="T306" i="1"/>
  <c r="S306" i="1"/>
  <c r="R306" i="1"/>
  <c r="Q306" i="1"/>
  <c r="P306" i="1"/>
  <c r="O306" i="1"/>
  <c r="G306" i="1"/>
  <c r="D306" i="1"/>
  <c r="C306" i="1"/>
  <c r="AJ305" i="1"/>
  <c r="AH305" i="1"/>
  <c r="AF305" i="1"/>
  <c r="AD305" i="1"/>
  <c r="AC305" i="1"/>
  <c r="X305" i="1"/>
  <c r="U305" i="1"/>
  <c r="T305" i="1"/>
  <c r="S305" i="1"/>
  <c r="R305" i="1"/>
  <c r="Q305" i="1"/>
  <c r="P305" i="1"/>
  <c r="O305" i="1"/>
  <c r="G305" i="1"/>
  <c r="D305" i="1"/>
  <c r="C305" i="1"/>
  <c r="AJ304" i="1"/>
  <c r="AH304" i="1"/>
  <c r="AF304" i="1"/>
  <c r="AD304" i="1"/>
  <c r="AC304" i="1"/>
  <c r="X304" i="1"/>
  <c r="U304" i="1"/>
  <c r="T304" i="1"/>
  <c r="S304" i="1"/>
  <c r="R304" i="1"/>
  <c r="Q304" i="1"/>
  <c r="P304" i="1"/>
  <c r="O304" i="1"/>
  <c r="G304" i="1"/>
  <c r="D304" i="1"/>
  <c r="C304" i="1"/>
  <c r="AJ303" i="1"/>
  <c r="AH303" i="1"/>
  <c r="AF303" i="1"/>
  <c r="AD303" i="1"/>
  <c r="AC303" i="1"/>
  <c r="X303" i="1"/>
  <c r="U303" i="1"/>
  <c r="T303" i="1"/>
  <c r="S303" i="1"/>
  <c r="R303" i="1"/>
  <c r="Q303" i="1"/>
  <c r="P303" i="1"/>
  <c r="O303" i="1"/>
  <c r="G303" i="1"/>
  <c r="D303" i="1"/>
  <c r="C303" i="1"/>
  <c r="AJ302" i="1"/>
  <c r="AH302" i="1"/>
  <c r="AF302" i="1"/>
  <c r="AD302" i="1"/>
  <c r="AC302" i="1"/>
  <c r="X302" i="1"/>
  <c r="U302" i="1"/>
  <c r="T302" i="1"/>
  <c r="S302" i="1"/>
  <c r="R302" i="1"/>
  <c r="Q302" i="1"/>
  <c r="P302" i="1"/>
  <c r="O302" i="1"/>
  <c r="G302" i="1"/>
  <c r="D302" i="1"/>
  <c r="C302" i="1"/>
  <c r="AJ301" i="1"/>
  <c r="AH301" i="1"/>
  <c r="AF301" i="1"/>
  <c r="AD301" i="1"/>
  <c r="AC301" i="1"/>
  <c r="X301" i="1"/>
  <c r="U301" i="1"/>
  <c r="T301" i="1"/>
  <c r="S301" i="1"/>
  <c r="R301" i="1"/>
  <c r="Q301" i="1"/>
  <c r="P301" i="1"/>
  <c r="O301" i="1"/>
  <c r="G301" i="1"/>
  <c r="D301" i="1"/>
  <c r="C301" i="1"/>
  <c r="AJ300" i="1"/>
  <c r="AH300" i="1"/>
  <c r="AF300" i="1"/>
  <c r="AD300" i="1"/>
  <c r="AC300" i="1"/>
  <c r="X300" i="1"/>
  <c r="U300" i="1"/>
  <c r="T300" i="1"/>
  <c r="S300" i="1"/>
  <c r="R300" i="1"/>
  <c r="Q300" i="1"/>
  <c r="P300" i="1"/>
  <c r="O300" i="1"/>
  <c r="G300" i="1"/>
  <c r="D300" i="1"/>
  <c r="C300" i="1"/>
  <c r="AJ299" i="1"/>
  <c r="AH299" i="1"/>
  <c r="AF299" i="1"/>
  <c r="AD299" i="1"/>
  <c r="AC299" i="1"/>
  <c r="X299" i="1"/>
  <c r="U299" i="1"/>
  <c r="T299" i="1"/>
  <c r="S299" i="1"/>
  <c r="R299" i="1"/>
  <c r="Q299" i="1"/>
  <c r="P299" i="1"/>
  <c r="O299" i="1"/>
  <c r="G299" i="1"/>
  <c r="D299" i="1"/>
  <c r="C299" i="1"/>
  <c r="AJ298" i="1"/>
  <c r="AH298" i="1"/>
  <c r="AF298" i="1"/>
  <c r="AD298" i="1"/>
  <c r="AC298" i="1"/>
  <c r="X298" i="1"/>
  <c r="U298" i="1"/>
  <c r="T298" i="1"/>
  <c r="S298" i="1"/>
  <c r="R298" i="1"/>
  <c r="Q298" i="1"/>
  <c r="P298" i="1"/>
  <c r="O298" i="1"/>
  <c r="G298" i="1"/>
  <c r="D298" i="1"/>
  <c r="C298" i="1"/>
  <c r="AJ297" i="1"/>
  <c r="AH297" i="1"/>
  <c r="AF297" i="1"/>
  <c r="AD297" i="1"/>
  <c r="AC297" i="1"/>
  <c r="X297" i="1"/>
  <c r="U297" i="1"/>
  <c r="T297" i="1"/>
  <c r="S297" i="1"/>
  <c r="R297" i="1"/>
  <c r="Q297" i="1"/>
  <c r="P297" i="1"/>
  <c r="O297" i="1"/>
  <c r="G297" i="1"/>
  <c r="D297" i="1"/>
  <c r="C297" i="1"/>
  <c r="AJ296" i="1"/>
  <c r="AH296" i="1"/>
  <c r="AF296" i="1"/>
  <c r="AD296" i="1"/>
  <c r="AC296" i="1"/>
  <c r="X296" i="1"/>
  <c r="U296" i="1"/>
  <c r="T296" i="1"/>
  <c r="S296" i="1"/>
  <c r="R296" i="1"/>
  <c r="Q296" i="1"/>
  <c r="P296" i="1"/>
  <c r="O296" i="1"/>
  <c r="G296" i="1"/>
  <c r="D296" i="1"/>
  <c r="C296" i="1"/>
  <c r="AJ295" i="1"/>
  <c r="AH295" i="1"/>
  <c r="AF295" i="1"/>
  <c r="AD295" i="1"/>
  <c r="AC295" i="1"/>
  <c r="X295" i="1"/>
  <c r="U295" i="1"/>
  <c r="T295" i="1"/>
  <c r="S295" i="1"/>
  <c r="R295" i="1"/>
  <c r="Q295" i="1"/>
  <c r="P295" i="1"/>
  <c r="O295" i="1"/>
  <c r="G295" i="1"/>
  <c r="D295" i="1"/>
  <c r="C295" i="1"/>
  <c r="AJ294" i="1"/>
  <c r="AH294" i="1"/>
  <c r="AF294" i="1"/>
  <c r="AD294" i="1"/>
  <c r="AC294" i="1"/>
  <c r="X294" i="1"/>
  <c r="U294" i="1"/>
  <c r="T294" i="1"/>
  <c r="S294" i="1"/>
  <c r="R294" i="1"/>
  <c r="Q294" i="1"/>
  <c r="P294" i="1"/>
  <c r="O294" i="1"/>
  <c r="G294" i="1"/>
  <c r="D294" i="1"/>
  <c r="C294" i="1"/>
  <c r="AJ293" i="1"/>
  <c r="AH293" i="1"/>
  <c r="AF293" i="1"/>
  <c r="AD293" i="1"/>
  <c r="AC293" i="1"/>
  <c r="X293" i="1"/>
  <c r="U293" i="1"/>
  <c r="T293" i="1"/>
  <c r="S293" i="1"/>
  <c r="R293" i="1"/>
  <c r="Q293" i="1"/>
  <c r="P293" i="1"/>
  <c r="O293" i="1"/>
  <c r="G293" i="1"/>
  <c r="D293" i="1"/>
  <c r="C293" i="1"/>
  <c r="AJ292" i="1"/>
  <c r="AH292" i="1"/>
  <c r="AF292" i="1"/>
  <c r="AD292" i="1"/>
  <c r="AC292" i="1"/>
  <c r="X292" i="1"/>
  <c r="U292" i="1"/>
  <c r="T292" i="1"/>
  <c r="S292" i="1"/>
  <c r="R292" i="1"/>
  <c r="Q292" i="1"/>
  <c r="P292" i="1"/>
  <c r="O292" i="1"/>
  <c r="G292" i="1"/>
  <c r="D292" i="1"/>
  <c r="C292" i="1"/>
  <c r="AJ291" i="1"/>
  <c r="AH291" i="1"/>
  <c r="AF291" i="1"/>
  <c r="AD291" i="1"/>
  <c r="AC291" i="1"/>
  <c r="X291" i="1"/>
  <c r="U291" i="1"/>
  <c r="T291" i="1"/>
  <c r="S291" i="1"/>
  <c r="R291" i="1"/>
  <c r="Q291" i="1"/>
  <c r="P291" i="1"/>
  <c r="O291" i="1"/>
  <c r="G291" i="1"/>
  <c r="D291" i="1"/>
  <c r="C291" i="1"/>
  <c r="AJ290" i="1"/>
  <c r="AH290" i="1"/>
  <c r="AF290" i="1"/>
  <c r="AD290" i="1"/>
  <c r="AC290" i="1"/>
  <c r="X290" i="1"/>
  <c r="U290" i="1"/>
  <c r="T290" i="1"/>
  <c r="S290" i="1"/>
  <c r="R290" i="1"/>
  <c r="Q290" i="1"/>
  <c r="P290" i="1"/>
  <c r="O290" i="1"/>
  <c r="G290" i="1"/>
  <c r="D290" i="1"/>
  <c r="C290" i="1"/>
  <c r="AJ289" i="1"/>
  <c r="AH289" i="1"/>
  <c r="AF289" i="1"/>
  <c r="AD289" i="1"/>
  <c r="AC289" i="1"/>
  <c r="X289" i="1"/>
  <c r="U289" i="1"/>
  <c r="T289" i="1"/>
  <c r="S289" i="1"/>
  <c r="R289" i="1"/>
  <c r="Q289" i="1"/>
  <c r="P289" i="1"/>
  <c r="O289" i="1"/>
  <c r="G289" i="1"/>
  <c r="D289" i="1"/>
  <c r="C289" i="1"/>
  <c r="AJ288" i="1"/>
  <c r="AH288" i="1"/>
  <c r="AF288" i="1"/>
  <c r="AD288" i="1"/>
  <c r="AC288" i="1"/>
  <c r="X288" i="1"/>
  <c r="U288" i="1"/>
  <c r="T288" i="1"/>
  <c r="S288" i="1"/>
  <c r="R288" i="1"/>
  <c r="Q288" i="1"/>
  <c r="P288" i="1"/>
  <c r="O288" i="1"/>
  <c r="G288" i="1"/>
  <c r="D288" i="1"/>
  <c r="C288" i="1"/>
  <c r="AJ287" i="1"/>
  <c r="AH287" i="1"/>
  <c r="AF287" i="1"/>
  <c r="AD287" i="1"/>
  <c r="AC287" i="1"/>
  <c r="X287" i="1"/>
  <c r="U287" i="1"/>
  <c r="T287" i="1"/>
  <c r="S287" i="1"/>
  <c r="R287" i="1"/>
  <c r="Q287" i="1"/>
  <c r="P287" i="1"/>
  <c r="O287" i="1"/>
  <c r="G287" i="1"/>
  <c r="D287" i="1"/>
  <c r="C287" i="1"/>
  <c r="AJ286" i="1"/>
  <c r="AH286" i="1"/>
  <c r="AF286" i="1"/>
  <c r="AD286" i="1"/>
  <c r="AC286" i="1"/>
  <c r="X286" i="1"/>
  <c r="U286" i="1"/>
  <c r="T286" i="1"/>
  <c r="S286" i="1"/>
  <c r="R286" i="1"/>
  <c r="Q286" i="1"/>
  <c r="P286" i="1"/>
  <c r="O286" i="1"/>
  <c r="G286" i="1"/>
  <c r="D286" i="1"/>
  <c r="C286" i="1"/>
  <c r="AJ285" i="1"/>
  <c r="AH285" i="1"/>
  <c r="AF285" i="1"/>
  <c r="AD285" i="1"/>
  <c r="AC285" i="1"/>
  <c r="X285" i="1"/>
  <c r="U285" i="1"/>
  <c r="T285" i="1"/>
  <c r="S285" i="1"/>
  <c r="R285" i="1"/>
  <c r="Q285" i="1"/>
  <c r="P285" i="1"/>
  <c r="O285" i="1"/>
  <c r="G285" i="1"/>
  <c r="D285" i="1"/>
  <c r="C285" i="1"/>
  <c r="AJ284" i="1"/>
  <c r="AH284" i="1"/>
  <c r="AF284" i="1"/>
  <c r="AD284" i="1"/>
  <c r="AC284" i="1"/>
  <c r="X284" i="1"/>
  <c r="U284" i="1"/>
  <c r="T284" i="1"/>
  <c r="S284" i="1"/>
  <c r="R284" i="1"/>
  <c r="Q284" i="1"/>
  <c r="P284" i="1"/>
  <c r="O284" i="1"/>
  <c r="G284" i="1"/>
  <c r="D284" i="1"/>
  <c r="C284" i="1"/>
  <c r="AJ283" i="1"/>
  <c r="AH283" i="1"/>
  <c r="AF283" i="1"/>
  <c r="AD283" i="1"/>
  <c r="AC283" i="1"/>
  <c r="X283" i="1"/>
  <c r="U283" i="1"/>
  <c r="T283" i="1"/>
  <c r="S283" i="1"/>
  <c r="R283" i="1"/>
  <c r="Q283" i="1"/>
  <c r="P283" i="1"/>
  <c r="O283" i="1"/>
  <c r="G283" i="1"/>
  <c r="D283" i="1"/>
  <c r="C283" i="1"/>
  <c r="AJ282" i="1"/>
  <c r="AH282" i="1"/>
  <c r="AF282" i="1"/>
  <c r="AD282" i="1"/>
  <c r="AC282" i="1"/>
  <c r="X282" i="1"/>
  <c r="U282" i="1"/>
  <c r="T282" i="1"/>
  <c r="S282" i="1"/>
  <c r="R282" i="1"/>
  <c r="Q282" i="1"/>
  <c r="P282" i="1"/>
  <c r="O282" i="1"/>
  <c r="G282" i="1"/>
  <c r="D282" i="1"/>
  <c r="C282" i="1"/>
  <c r="AJ281" i="1"/>
  <c r="AH281" i="1"/>
  <c r="AF281" i="1"/>
  <c r="AD281" i="1"/>
  <c r="AC281" i="1"/>
  <c r="X281" i="1"/>
  <c r="U281" i="1"/>
  <c r="T281" i="1"/>
  <c r="S281" i="1"/>
  <c r="R281" i="1"/>
  <c r="Q281" i="1"/>
  <c r="P281" i="1"/>
  <c r="O281" i="1"/>
  <c r="G281" i="1"/>
  <c r="D281" i="1"/>
  <c r="C281" i="1"/>
  <c r="AJ280" i="1"/>
  <c r="AH280" i="1"/>
  <c r="AF280" i="1"/>
  <c r="AD280" i="1"/>
  <c r="AC280" i="1"/>
  <c r="X280" i="1"/>
  <c r="U280" i="1"/>
  <c r="T280" i="1"/>
  <c r="S280" i="1"/>
  <c r="R280" i="1"/>
  <c r="Q280" i="1"/>
  <c r="P280" i="1"/>
  <c r="O280" i="1"/>
  <c r="G280" i="1"/>
  <c r="D280" i="1"/>
  <c r="C280" i="1"/>
  <c r="AJ279" i="1"/>
  <c r="AH279" i="1"/>
  <c r="AF279" i="1"/>
  <c r="AD279" i="1"/>
  <c r="AC279" i="1"/>
  <c r="X279" i="1"/>
  <c r="U279" i="1"/>
  <c r="T279" i="1"/>
  <c r="S279" i="1"/>
  <c r="R279" i="1"/>
  <c r="Q279" i="1"/>
  <c r="P279" i="1"/>
  <c r="O279" i="1"/>
  <c r="G279" i="1"/>
  <c r="D279" i="1"/>
  <c r="C279" i="1"/>
  <c r="AJ278" i="1"/>
  <c r="AH278" i="1"/>
  <c r="AF278" i="1"/>
  <c r="AD278" i="1"/>
  <c r="AC278" i="1"/>
  <c r="X278" i="1"/>
  <c r="U278" i="1"/>
  <c r="T278" i="1"/>
  <c r="S278" i="1"/>
  <c r="R278" i="1"/>
  <c r="Q278" i="1"/>
  <c r="P278" i="1"/>
  <c r="O278" i="1"/>
  <c r="G278" i="1"/>
  <c r="D278" i="1"/>
  <c r="C278" i="1"/>
  <c r="AJ277" i="1"/>
  <c r="AH277" i="1"/>
  <c r="AF277" i="1"/>
  <c r="AD277" i="1"/>
  <c r="AC277" i="1"/>
  <c r="X277" i="1"/>
  <c r="U277" i="1"/>
  <c r="T277" i="1"/>
  <c r="S277" i="1"/>
  <c r="R277" i="1"/>
  <c r="Q277" i="1"/>
  <c r="P277" i="1"/>
  <c r="O277" i="1"/>
  <c r="G277" i="1"/>
  <c r="D277" i="1"/>
  <c r="C277" i="1"/>
  <c r="AJ276" i="1"/>
  <c r="AH276" i="1"/>
  <c r="AF276" i="1"/>
  <c r="AD276" i="1"/>
  <c r="AC276" i="1"/>
  <c r="X276" i="1"/>
  <c r="U276" i="1"/>
  <c r="T276" i="1"/>
  <c r="S276" i="1"/>
  <c r="R276" i="1"/>
  <c r="Q276" i="1"/>
  <c r="P276" i="1"/>
  <c r="O276" i="1"/>
  <c r="G276" i="1"/>
  <c r="D276" i="1"/>
  <c r="C276" i="1"/>
  <c r="AJ275" i="1"/>
  <c r="AH275" i="1"/>
  <c r="AF275" i="1"/>
  <c r="AD275" i="1"/>
  <c r="AC275" i="1"/>
  <c r="X275" i="1"/>
  <c r="U275" i="1"/>
  <c r="T275" i="1"/>
  <c r="S275" i="1"/>
  <c r="R275" i="1"/>
  <c r="Q275" i="1"/>
  <c r="P275" i="1"/>
  <c r="O275" i="1"/>
  <c r="G275" i="1"/>
  <c r="D275" i="1"/>
  <c r="C275" i="1"/>
  <c r="AJ274" i="1"/>
  <c r="AH274" i="1"/>
  <c r="AF274" i="1"/>
  <c r="AD274" i="1"/>
  <c r="AC274" i="1"/>
  <c r="X274" i="1"/>
  <c r="U274" i="1"/>
  <c r="T274" i="1"/>
  <c r="S274" i="1"/>
  <c r="R274" i="1"/>
  <c r="Q274" i="1"/>
  <c r="P274" i="1"/>
  <c r="O274" i="1"/>
  <c r="G274" i="1"/>
  <c r="D274" i="1"/>
  <c r="C274" i="1"/>
  <c r="AJ273" i="1"/>
  <c r="AH273" i="1"/>
  <c r="AF273" i="1"/>
  <c r="AD273" i="1"/>
  <c r="AC273" i="1"/>
  <c r="X273" i="1"/>
  <c r="U273" i="1"/>
  <c r="T273" i="1"/>
  <c r="S273" i="1"/>
  <c r="R273" i="1"/>
  <c r="Q273" i="1"/>
  <c r="P273" i="1"/>
  <c r="O273" i="1"/>
  <c r="G273" i="1"/>
  <c r="D273" i="1"/>
  <c r="C273" i="1"/>
  <c r="AJ272" i="1"/>
  <c r="AH272" i="1"/>
  <c r="AF272" i="1"/>
  <c r="AD272" i="1"/>
  <c r="AC272" i="1"/>
  <c r="X272" i="1"/>
  <c r="U272" i="1"/>
  <c r="T272" i="1"/>
  <c r="S272" i="1"/>
  <c r="R272" i="1"/>
  <c r="Q272" i="1"/>
  <c r="P272" i="1"/>
  <c r="O272" i="1"/>
  <c r="G272" i="1"/>
  <c r="D272" i="1"/>
  <c r="C272" i="1"/>
  <c r="AJ271" i="1"/>
  <c r="AH271" i="1"/>
  <c r="AF271" i="1"/>
  <c r="AD271" i="1"/>
  <c r="AC271" i="1"/>
  <c r="X271" i="1"/>
  <c r="U271" i="1"/>
  <c r="T271" i="1"/>
  <c r="S271" i="1"/>
  <c r="R271" i="1"/>
  <c r="Q271" i="1"/>
  <c r="P271" i="1"/>
  <c r="O271" i="1"/>
  <c r="G271" i="1"/>
  <c r="D271" i="1"/>
  <c r="C271" i="1"/>
  <c r="AJ270" i="1"/>
  <c r="AH270" i="1"/>
  <c r="AF270" i="1"/>
  <c r="AD270" i="1"/>
  <c r="AC270" i="1"/>
  <c r="X270" i="1"/>
  <c r="U270" i="1"/>
  <c r="T270" i="1"/>
  <c r="S270" i="1"/>
  <c r="R270" i="1"/>
  <c r="Q270" i="1"/>
  <c r="P270" i="1"/>
  <c r="O270" i="1"/>
  <c r="G270" i="1"/>
  <c r="D270" i="1"/>
  <c r="C270" i="1"/>
  <c r="AJ269" i="1"/>
  <c r="AH269" i="1"/>
  <c r="AF269" i="1"/>
  <c r="AD269" i="1"/>
  <c r="AC269" i="1"/>
  <c r="X269" i="1"/>
  <c r="U269" i="1"/>
  <c r="T269" i="1"/>
  <c r="S269" i="1"/>
  <c r="R269" i="1"/>
  <c r="Q269" i="1"/>
  <c r="P269" i="1"/>
  <c r="O269" i="1"/>
  <c r="G269" i="1"/>
  <c r="D269" i="1"/>
  <c r="C269" i="1"/>
  <c r="AJ268" i="1"/>
  <c r="AH268" i="1"/>
  <c r="AF268" i="1"/>
  <c r="AD268" i="1"/>
  <c r="AC268" i="1"/>
  <c r="X268" i="1"/>
  <c r="U268" i="1"/>
  <c r="T268" i="1"/>
  <c r="S268" i="1"/>
  <c r="R268" i="1"/>
  <c r="Q268" i="1"/>
  <c r="P268" i="1"/>
  <c r="O268" i="1"/>
  <c r="G268" i="1"/>
  <c r="D268" i="1"/>
  <c r="C268" i="1"/>
  <c r="AJ267" i="1"/>
  <c r="AH267" i="1"/>
  <c r="AF267" i="1"/>
  <c r="AD267" i="1"/>
  <c r="AC267" i="1"/>
  <c r="X267" i="1"/>
  <c r="U267" i="1"/>
  <c r="T267" i="1"/>
  <c r="S267" i="1"/>
  <c r="R267" i="1"/>
  <c r="Q267" i="1"/>
  <c r="P267" i="1"/>
  <c r="O267" i="1"/>
  <c r="G267" i="1"/>
  <c r="D267" i="1"/>
  <c r="C267" i="1"/>
  <c r="AJ266" i="1"/>
  <c r="AH266" i="1"/>
  <c r="AF266" i="1"/>
  <c r="AD266" i="1"/>
  <c r="AC266" i="1"/>
  <c r="X266" i="1"/>
  <c r="U266" i="1"/>
  <c r="T266" i="1"/>
  <c r="S266" i="1"/>
  <c r="R266" i="1"/>
  <c r="Q266" i="1"/>
  <c r="P266" i="1"/>
  <c r="O266" i="1"/>
  <c r="G266" i="1"/>
  <c r="D266" i="1"/>
  <c r="C266" i="1"/>
  <c r="AJ265" i="1"/>
  <c r="AH265" i="1"/>
  <c r="AF265" i="1"/>
  <c r="AD265" i="1"/>
  <c r="AC265" i="1"/>
  <c r="X265" i="1"/>
  <c r="U265" i="1"/>
  <c r="T265" i="1"/>
  <c r="S265" i="1"/>
  <c r="R265" i="1"/>
  <c r="Q265" i="1"/>
  <c r="P265" i="1"/>
  <c r="O265" i="1"/>
  <c r="G265" i="1"/>
  <c r="D265" i="1"/>
  <c r="C265" i="1"/>
  <c r="AJ264" i="1"/>
  <c r="AH264" i="1"/>
  <c r="AF264" i="1"/>
  <c r="AD264" i="1"/>
  <c r="AC264" i="1"/>
  <c r="X264" i="1"/>
  <c r="U264" i="1"/>
  <c r="T264" i="1"/>
  <c r="S264" i="1"/>
  <c r="R264" i="1"/>
  <c r="Q264" i="1"/>
  <c r="P264" i="1"/>
  <c r="O264" i="1"/>
  <c r="G264" i="1"/>
  <c r="D264" i="1"/>
  <c r="C264" i="1"/>
  <c r="AJ263" i="1"/>
  <c r="AH263" i="1"/>
  <c r="AF263" i="1"/>
  <c r="AD263" i="1"/>
  <c r="AC263" i="1"/>
  <c r="X263" i="1"/>
  <c r="U263" i="1"/>
  <c r="T263" i="1"/>
  <c r="S263" i="1"/>
  <c r="R263" i="1"/>
  <c r="Q263" i="1"/>
  <c r="P263" i="1"/>
  <c r="O263" i="1"/>
  <c r="G263" i="1"/>
  <c r="D263" i="1"/>
  <c r="C263" i="1"/>
  <c r="AJ262" i="1"/>
  <c r="AH262" i="1"/>
  <c r="AF262" i="1"/>
  <c r="AD262" i="1"/>
  <c r="AC262" i="1"/>
  <c r="X262" i="1"/>
  <c r="U262" i="1"/>
  <c r="T262" i="1"/>
  <c r="S262" i="1"/>
  <c r="R262" i="1"/>
  <c r="Q262" i="1"/>
  <c r="P262" i="1"/>
  <c r="O262" i="1"/>
  <c r="G262" i="1"/>
  <c r="D262" i="1"/>
  <c r="C262" i="1"/>
  <c r="AJ261" i="1"/>
  <c r="AH261" i="1"/>
  <c r="AF261" i="1"/>
  <c r="AD261" i="1"/>
  <c r="AC261" i="1"/>
  <c r="X261" i="1"/>
  <c r="U261" i="1"/>
  <c r="T261" i="1"/>
  <c r="S261" i="1"/>
  <c r="R261" i="1"/>
  <c r="Q261" i="1"/>
  <c r="P261" i="1"/>
  <c r="O261" i="1"/>
  <c r="G261" i="1"/>
  <c r="D261" i="1"/>
  <c r="C261" i="1"/>
  <c r="AJ260" i="1"/>
  <c r="AH260" i="1"/>
  <c r="AF260" i="1"/>
  <c r="AD260" i="1"/>
  <c r="AC260" i="1"/>
  <c r="X260" i="1"/>
  <c r="U260" i="1"/>
  <c r="T260" i="1"/>
  <c r="S260" i="1"/>
  <c r="R260" i="1"/>
  <c r="Q260" i="1"/>
  <c r="P260" i="1"/>
  <c r="O260" i="1"/>
  <c r="G260" i="1"/>
  <c r="D260" i="1"/>
  <c r="C260" i="1"/>
  <c r="AJ259" i="1"/>
  <c r="AH259" i="1"/>
  <c r="AF259" i="1"/>
  <c r="AD259" i="1"/>
  <c r="AC259" i="1"/>
  <c r="X259" i="1"/>
  <c r="U259" i="1"/>
  <c r="T259" i="1"/>
  <c r="S259" i="1"/>
  <c r="R259" i="1"/>
  <c r="Q259" i="1"/>
  <c r="P259" i="1"/>
  <c r="O259" i="1"/>
  <c r="G259" i="1"/>
  <c r="D259" i="1"/>
  <c r="C259" i="1"/>
  <c r="AJ258" i="1"/>
  <c r="AH258" i="1"/>
  <c r="AF258" i="1"/>
  <c r="AD258" i="1"/>
  <c r="AC258" i="1"/>
  <c r="X258" i="1"/>
  <c r="U258" i="1"/>
  <c r="T258" i="1"/>
  <c r="S258" i="1"/>
  <c r="R258" i="1"/>
  <c r="Q258" i="1"/>
  <c r="P258" i="1"/>
  <c r="O258" i="1"/>
  <c r="G258" i="1"/>
  <c r="D258" i="1"/>
  <c r="C258" i="1"/>
  <c r="AJ257" i="1"/>
  <c r="AH257" i="1"/>
  <c r="AF257" i="1"/>
  <c r="AD257" i="1"/>
  <c r="AC257" i="1"/>
  <c r="X257" i="1"/>
  <c r="U257" i="1"/>
  <c r="T257" i="1"/>
  <c r="S257" i="1"/>
  <c r="R257" i="1"/>
  <c r="Q257" i="1"/>
  <c r="P257" i="1"/>
  <c r="O257" i="1"/>
  <c r="G257" i="1"/>
  <c r="D257" i="1"/>
  <c r="C257" i="1"/>
  <c r="AJ256" i="1"/>
  <c r="AH256" i="1"/>
  <c r="AF256" i="1"/>
  <c r="AD256" i="1"/>
  <c r="AC256" i="1"/>
  <c r="X256" i="1"/>
  <c r="U256" i="1"/>
  <c r="T256" i="1"/>
  <c r="S256" i="1"/>
  <c r="R256" i="1"/>
  <c r="Q256" i="1"/>
  <c r="P256" i="1"/>
  <c r="O256" i="1"/>
  <c r="G256" i="1"/>
  <c r="D256" i="1"/>
  <c r="C256" i="1"/>
  <c r="AJ255" i="1"/>
  <c r="AH255" i="1"/>
  <c r="AF255" i="1"/>
  <c r="AD255" i="1"/>
  <c r="AC255" i="1"/>
  <c r="X255" i="1"/>
  <c r="U255" i="1"/>
  <c r="T255" i="1"/>
  <c r="S255" i="1"/>
  <c r="R255" i="1"/>
  <c r="Q255" i="1"/>
  <c r="P255" i="1"/>
  <c r="O255" i="1"/>
  <c r="G255" i="1"/>
  <c r="D255" i="1"/>
  <c r="C255" i="1"/>
  <c r="AJ254" i="1"/>
  <c r="AH254" i="1"/>
  <c r="AF254" i="1"/>
  <c r="AD254" i="1"/>
  <c r="AC254" i="1"/>
  <c r="X254" i="1"/>
  <c r="U254" i="1"/>
  <c r="T254" i="1"/>
  <c r="S254" i="1"/>
  <c r="R254" i="1"/>
  <c r="Q254" i="1"/>
  <c r="P254" i="1"/>
  <c r="O254" i="1"/>
  <c r="G254" i="1"/>
  <c r="D254" i="1"/>
  <c r="C254" i="1"/>
  <c r="AJ253" i="1"/>
  <c r="AH253" i="1"/>
  <c r="AF253" i="1"/>
  <c r="AD253" i="1"/>
  <c r="AC253" i="1"/>
  <c r="X253" i="1"/>
  <c r="U253" i="1"/>
  <c r="T253" i="1"/>
  <c r="S253" i="1"/>
  <c r="R253" i="1"/>
  <c r="Q253" i="1"/>
  <c r="P253" i="1"/>
  <c r="O253" i="1"/>
  <c r="G253" i="1"/>
  <c r="D253" i="1"/>
  <c r="C253" i="1"/>
  <c r="AJ252" i="1"/>
  <c r="AH252" i="1"/>
  <c r="AF252" i="1"/>
  <c r="AD252" i="1"/>
  <c r="AC252" i="1"/>
  <c r="X252" i="1"/>
  <c r="U252" i="1"/>
  <c r="T252" i="1"/>
  <c r="S252" i="1"/>
  <c r="R252" i="1"/>
  <c r="Q252" i="1"/>
  <c r="P252" i="1"/>
  <c r="O252" i="1"/>
  <c r="G252" i="1"/>
  <c r="D252" i="1"/>
  <c r="C252" i="1"/>
  <c r="AJ251" i="1"/>
  <c r="AH251" i="1"/>
  <c r="AF251" i="1"/>
  <c r="AD251" i="1"/>
  <c r="AC251" i="1"/>
  <c r="X251" i="1"/>
  <c r="U251" i="1"/>
  <c r="T251" i="1"/>
  <c r="S251" i="1"/>
  <c r="R251" i="1"/>
  <c r="Q251" i="1"/>
  <c r="P251" i="1"/>
  <c r="O251" i="1"/>
  <c r="G251" i="1"/>
  <c r="D251" i="1"/>
  <c r="C251" i="1"/>
  <c r="AJ250" i="1"/>
  <c r="AH250" i="1"/>
  <c r="AF250" i="1"/>
  <c r="AD250" i="1"/>
  <c r="AC250" i="1"/>
  <c r="X250" i="1"/>
  <c r="U250" i="1"/>
  <c r="T250" i="1"/>
  <c r="S250" i="1"/>
  <c r="R250" i="1"/>
  <c r="Q250" i="1"/>
  <c r="P250" i="1"/>
  <c r="O250" i="1"/>
  <c r="G250" i="1"/>
  <c r="D250" i="1"/>
  <c r="C250" i="1"/>
  <c r="AJ249" i="1"/>
  <c r="AH249" i="1"/>
  <c r="AF249" i="1"/>
  <c r="AD249" i="1"/>
  <c r="AC249" i="1"/>
  <c r="X249" i="1"/>
  <c r="U249" i="1"/>
  <c r="T249" i="1"/>
  <c r="S249" i="1"/>
  <c r="R249" i="1"/>
  <c r="Q249" i="1"/>
  <c r="P249" i="1"/>
  <c r="O249" i="1"/>
  <c r="G249" i="1"/>
  <c r="D249" i="1"/>
  <c r="C249" i="1"/>
  <c r="AJ248" i="1"/>
  <c r="AH248" i="1"/>
  <c r="AF248" i="1"/>
  <c r="AD248" i="1"/>
  <c r="AC248" i="1"/>
  <c r="X248" i="1"/>
  <c r="U248" i="1"/>
  <c r="T248" i="1"/>
  <c r="S248" i="1"/>
  <c r="R248" i="1"/>
  <c r="Q248" i="1"/>
  <c r="P248" i="1"/>
  <c r="O248" i="1"/>
  <c r="G248" i="1"/>
  <c r="D248" i="1"/>
  <c r="C248" i="1"/>
  <c r="AJ247" i="1"/>
  <c r="AH247" i="1"/>
  <c r="AF247" i="1"/>
  <c r="AD247" i="1"/>
  <c r="AC247" i="1"/>
  <c r="X247" i="1"/>
  <c r="U247" i="1"/>
  <c r="T247" i="1"/>
  <c r="S247" i="1"/>
  <c r="R247" i="1"/>
  <c r="Q247" i="1"/>
  <c r="P247" i="1"/>
  <c r="O247" i="1"/>
  <c r="G247" i="1"/>
  <c r="D247" i="1"/>
  <c r="C247" i="1"/>
  <c r="AJ246" i="1"/>
  <c r="AH246" i="1"/>
  <c r="AF246" i="1"/>
  <c r="AD246" i="1"/>
  <c r="AC246" i="1"/>
  <c r="X246" i="1"/>
  <c r="U246" i="1"/>
  <c r="T246" i="1"/>
  <c r="S246" i="1"/>
  <c r="R246" i="1"/>
  <c r="Q246" i="1"/>
  <c r="P246" i="1"/>
  <c r="O246" i="1"/>
  <c r="G246" i="1"/>
  <c r="D246" i="1"/>
  <c r="C246" i="1"/>
  <c r="AJ245" i="1"/>
  <c r="AH245" i="1"/>
  <c r="AF245" i="1"/>
  <c r="AD245" i="1"/>
  <c r="AC245" i="1"/>
  <c r="X245" i="1"/>
  <c r="U245" i="1"/>
  <c r="T245" i="1"/>
  <c r="S245" i="1"/>
  <c r="R245" i="1"/>
  <c r="Q245" i="1"/>
  <c r="P245" i="1"/>
  <c r="O245" i="1"/>
  <c r="G245" i="1"/>
  <c r="D245" i="1"/>
  <c r="C245" i="1"/>
  <c r="AJ244" i="1"/>
  <c r="AH244" i="1"/>
  <c r="AF244" i="1"/>
  <c r="AD244" i="1"/>
  <c r="AC244" i="1"/>
  <c r="X244" i="1"/>
  <c r="U244" i="1"/>
  <c r="T244" i="1"/>
  <c r="S244" i="1"/>
  <c r="R244" i="1"/>
  <c r="Q244" i="1"/>
  <c r="P244" i="1"/>
  <c r="O244" i="1"/>
  <c r="G244" i="1"/>
  <c r="D244" i="1"/>
  <c r="C244" i="1"/>
  <c r="AJ243" i="1"/>
  <c r="AH243" i="1"/>
  <c r="AF243" i="1"/>
  <c r="AD243" i="1"/>
  <c r="AC243" i="1"/>
  <c r="X243" i="1"/>
  <c r="U243" i="1"/>
  <c r="T243" i="1"/>
  <c r="S243" i="1"/>
  <c r="R243" i="1"/>
  <c r="Q243" i="1"/>
  <c r="P243" i="1"/>
  <c r="O243" i="1"/>
  <c r="G243" i="1"/>
  <c r="D243" i="1"/>
  <c r="C243" i="1"/>
  <c r="AJ242" i="1"/>
  <c r="AH242" i="1"/>
  <c r="AF242" i="1"/>
  <c r="AD242" i="1"/>
  <c r="AC242" i="1"/>
  <c r="X242" i="1"/>
  <c r="U242" i="1"/>
  <c r="T242" i="1"/>
  <c r="S242" i="1"/>
  <c r="R242" i="1"/>
  <c r="Q242" i="1"/>
  <c r="P242" i="1"/>
  <c r="O242" i="1"/>
  <c r="G242" i="1"/>
  <c r="D242" i="1"/>
  <c r="C242" i="1"/>
  <c r="AJ241" i="1"/>
  <c r="AH241" i="1"/>
  <c r="AF241" i="1"/>
  <c r="AD241" i="1"/>
  <c r="AC241" i="1"/>
  <c r="X241" i="1"/>
  <c r="U241" i="1"/>
  <c r="T241" i="1"/>
  <c r="S241" i="1"/>
  <c r="R241" i="1"/>
  <c r="Q241" i="1"/>
  <c r="P241" i="1"/>
  <c r="O241" i="1"/>
  <c r="G241" i="1"/>
  <c r="D241" i="1"/>
  <c r="C241" i="1"/>
  <c r="AJ240" i="1"/>
  <c r="AH240" i="1"/>
  <c r="AF240" i="1"/>
  <c r="AD240" i="1"/>
  <c r="AC240" i="1"/>
  <c r="X240" i="1"/>
  <c r="U240" i="1"/>
  <c r="T240" i="1"/>
  <c r="S240" i="1"/>
  <c r="R240" i="1"/>
  <c r="Q240" i="1"/>
  <c r="P240" i="1"/>
  <c r="O240" i="1"/>
  <c r="G240" i="1"/>
  <c r="D240" i="1"/>
  <c r="C240" i="1"/>
  <c r="AJ239" i="1"/>
  <c r="AH239" i="1"/>
  <c r="AF239" i="1"/>
  <c r="AD239" i="1"/>
  <c r="AC239" i="1"/>
  <c r="X239" i="1"/>
  <c r="U239" i="1"/>
  <c r="T239" i="1"/>
  <c r="S239" i="1"/>
  <c r="R239" i="1"/>
  <c r="Q239" i="1"/>
  <c r="P239" i="1"/>
  <c r="O239" i="1"/>
  <c r="G239" i="1"/>
  <c r="D239" i="1"/>
  <c r="C239" i="1"/>
  <c r="AJ238" i="1"/>
  <c r="AH238" i="1"/>
  <c r="AF238" i="1"/>
  <c r="AD238" i="1"/>
  <c r="AC238" i="1"/>
  <c r="X238" i="1"/>
  <c r="U238" i="1"/>
  <c r="T238" i="1"/>
  <c r="S238" i="1"/>
  <c r="R238" i="1"/>
  <c r="Q238" i="1"/>
  <c r="P238" i="1"/>
  <c r="O238" i="1"/>
  <c r="G238" i="1"/>
  <c r="D238" i="1"/>
  <c r="C238" i="1"/>
  <c r="AJ237" i="1"/>
  <c r="AH237" i="1"/>
  <c r="AF237" i="1"/>
  <c r="AD237" i="1"/>
  <c r="AC237" i="1"/>
  <c r="X237" i="1"/>
  <c r="U237" i="1"/>
  <c r="T237" i="1"/>
  <c r="S237" i="1"/>
  <c r="R237" i="1"/>
  <c r="Q237" i="1"/>
  <c r="P237" i="1"/>
  <c r="O237" i="1"/>
  <c r="G237" i="1"/>
  <c r="D237" i="1"/>
  <c r="C237" i="1"/>
  <c r="AJ236" i="1"/>
  <c r="AH236" i="1"/>
  <c r="AF236" i="1"/>
  <c r="AD236" i="1"/>
  <c r="AC236" i="1"/>
  <c r="X236" i="1"/>
  <c r="U236" i="1"/>
  <c r="T236" i="1"/>
  <c r="S236" i="1"/>
  <c r="R236" i="1"/>
  <c r="Q236" i="1"/>
  <c r="P236" i="1"/>
  <c r="O236" i="1"/>
  <c r="G236" i="1"/>
  <c r="D236" i="1"/>
  <c r="C236" i="1"/>
  <c r="AJ235" i="1"/>
  <c r="AH235" i="1"/>
  <c r="AF235" i="1"/>
  <c r="AD235" i="1"/>
  <c r="AC235" i="1"/>
  <c r="X235" i="1"/>
  <c r="U235" i="1"/>
  <c r="T235" i="1"/>
  <c r="S235" i="1"/>
  <c r="R235" i="1"/>
  <c r="Q235" i="1"/>
  <c r="P235" i="1"/>
  <c r="O235" i="1"/>
  <c r="G235" i="1"/>
  <c r="D235" i="1"/>
  <c r="C235" i="1"/>
  <c r="AJ234" i="1"/>
  <c r="AH234" i="1"/>
  <c r="AF234" i="1"/>
  <c r="AD234" i="1"/>
  <c r="AC234" i="1"/>
  <c r="X234" i="1"/>
  <c r="U234" i="1"/>
  <c r="T234" i="1"/>
  <c r="S234" i="1"/>
  <c r="R234" i="1"/>
  <c r="Q234" i="1"/>
  <c r="P234" i="1"/>
  <c r="O234" i="1"/>
  <c r="G234" i="1"/>
  <c r="D234" i="1"/>
  <c r="C234" i="1"/>
  <c r="AJ233" i="1"/>
  <c r="AH233" i="1"/>
  <c r="AF233" i="1"/>
  <c r="AD233" i="1"/>
  <c r="AC233" i="1"/>
  <c r="X233" i="1"/>
  <c r="U233" i="1"/>
  <c r="T233" i="1"/>
  <c r="S233" i="1"/>
  <c r="R233" i="1"/>
  <c r="Q233" i="1"/>
  <c r="P233" i="1"/>
  <c r="O233" i="1"/>
  <c r="G233" i="1"/>
  <c r="D233" i="1"/>
  <c r="C233" i="1"/>
  <c r="AJ232" i="1"/>
  <c r="AH232" i="1"/>
  <c r="AF232" i="1"/>
  <c r="AD232" i="1"/>
  <c r="AC232" i="1"/>
  <c r="X232" i="1"/>
  <c r="U232" i="1"/>
  <c r="T232" i="1"/>
  <c r="S232" i="1"/>
  <c r="R232" i="1"/>
  <c r="Q232" i="1"/>
  <c r="P232" i="1"/>
  <c r="O232" i="1"/>
  <c r="G232" i="1"/>
  <c r="D232" i="1"/>
  <c r="C232" i="1"/>
  <c r="AJ231" i="1"/>
  <c r="AH231" i="1"/>
  <c r="AF231" i="1"/>
  <c r="AD231" i="1"/>
  <c r="AC231" i="1"/>
  <c r="X231" i="1"/>
  <c r="U231" i="1"/>
  <c r="T231" i="1"/>
  <c r="S231" i="1"/>
  <c r="R231" i="1"/>
  <c r="Q231" i="1"/>
  <c r="P231" i="1"/>
  <c r="O231" i="1"/>
  <c r="G231" i="1"/>
  <c r="D231" i="1"/>
  <c r="C231" i="1"/>
  <c r="AJ230" i="1"/>
  <c r="AH230" i="1"/>
  <c r="AF230" i="1"/>
  <c r="AD230" i="1"/>
  <c r="AC230" i="1"/>
  <c r="X230" i="1"/>
  <c r="U230" i="1"/>
  <c r="T230" i="1"/>
  <c r="S230" i="1"/>
  <c r="R230" i="1"/>
  <c r="Q230" i="1"/>
  <c r="P230" i="1"/>
  <c r="O230" i="1"/>
  <c r="G230" i="1"/>
  <c r="D230" i="1"/>
  <c r="C230" i="1"/>
  <c r="AJ229" i="1"/>
  <c r="AH229" i="1"/>
  <c r="AF229" i="1"/>
  <c r="AD229" i="1"/>
  <c r="AC229" i="1"/>
  <c r="X229" i="1"/>
  <c r="U229" i="1"/>
  <c r="T229" i="1"/>
  <c r="S229" i="1"/>
  <c r="R229" i="1"/>
  <c r="Q229" i="1"/>
  <c r="P229" i="1"/>
  <c r="O229" i="1"/>
  <c r="G229" i="1"/>
  <c r="D229" i="1"/>
  <c r="C229" i="1"/>
  <c r="AJ228" i="1"/>
  <c r="AH228" i="1"/>
  <c r="AF228" i="1"/>
  <c r="AD228" i="1"/>
  <c r="AC228" i="1"/>
  <c r="X228" i="1"/>
  <c r="U228" i="1"/>
  <c r="T228" i="1"/>
  <c r="S228" i="1"/>
  <c r="R228" i="1"/>
  <c r="Q228" i="1"/>
  <c r="P228" i="1"/>
  <c r="O228" i="1"/>
  <c r="G228" i="1"/>
  <c r="D228" i="1"/>
  <c r="C228" i="1"/>
  <c r="AJ227" i="1"/>
  <c r="AH227" i="1"/>
  <c r="AF227" i="1"/>
  <c r="AD227" i="1"/>
  <c r="AC227" i="1"/>
  <c r="X227" i="1"/>
  <c r="U227" i="1"/>
  <c r="T227" i="1"/>
  <c r="S227" i="1"/>
  <c r="R227" i="1"/>
  <c r="Q227" i="1"/>
  <c r="P227" i="1"/>
  <c r="O227" i="1"/>
  <c r="G227" i="1"/>
  <c r="D227" i="1"/>
  <c r="C227" i="1"/>
  <c r="AJ226" i="1"/>
  <c r="AH226" i="1"/>
  <c r="AF226" i="1"/>
  <c r="AD226" i="1"/>
  <c r="AC226" i="1"/>
  <c r="X226" i="1"/>
  <c r="U226" i="1"/>
  <c r="T226" i="1"/>
  <c r="S226" i="1"/>
  <c r="R226" i="1"/>
  <c r="Q226" i="1"/>
  <c r="P226" i="1"/>
  <c r="O226" i="1"/>
  <c r="G226" i="1"/>
  <c r="D226" i="1"/>
  <c r="C226" i="1"/>
  <c r="AJ225" i="1"/>
  <c r="AH225" i="1"/>
  <c r="AF225" i="1"/>
  <c r="AD225" i="1"/>
  <c r="AC225" i="1"/>
  <c r="X225" i="1"/>
  <c r="U225" i="1"/>
  <c r="T225" i="1"/>
  <c r="S225" i="1"/>
  <c r="R225" i="1"/>
  <c r="Q225" i="1"/>
  <c r="P225" i="1"/>
  <c r="O225" i="1"/>
  <c r="G225" i="1"/>
  <c r="D225" i="1"/>
  <c r="C225" i="1"/>
  <c r="AJ224" i="1"/>
  <c r="AH224" i="1"/>
  <c r="AF224" i="1"/>
  <c r="AD224" i="1"/>
  <c r="AC224" i="1"/>
  <c r="X224" i="1"/>
  <c r="U224" i="1"/>
  <c r="T224" i="1"/>
  <c r="S224" i="1"/>
  <c r="R224" i="1"/>
  <c r="Q224" i="1"/>
  <c r="P224" i="1"/>
  <c r="O224" i="1"/>
  <c r="G224" i="1"/>
  <c r="D224" i="1"/>
  <c r="C224" i="1"/>
  <c r="AJ223" i="1"/>
  <c r="AH223" i="1"/>
  <c r="AF223" i="1"/>
  <c r="AD223" i="1"/>
  <c r="AC223" i="1"/>
  <c r="X223" i="1"/>
  <c r="U223" i="1"/>
  <c r="T223" i="1"/>
  <c r="S223" i="1"/>
  <c r="R223" i="1"/>
  <c r="Q223" i="1"/>
  <c r="P223" i="1"/>
  <c r="O223" i="1"/>
  <c r="G223" i="1"/>
  <c r="D223" i="1"/>
  <c r="C223" i="1"/>
  <c r="AJ222" i="1"/>
  <c r="AH222" i="1"/>
  <c r="AF222" i="1"/>
  <c r="AD222" i="1"/>
  <c r="AC222" i="1"/>
  <c r="X222" i="1"/>
  <c r="U222" i="1"/>
  <c r="T222" i="1"/>
  <c r="S222" i="1"/>
  <c r="R222" i="1"/>
  <c r="Q222" i="1"/>
  <c r="P222" i="1"/>
  <c r="O222" i="1"/>
  <c r="G222" i="1"/>
  <c r="D222" i="1"/>
  <c r="C222" i="1"/>
  <c r="AJ221" i="1"/>
  <c r="AH221" i="1"/>
  <c r="AF221" i="1"/>
  <c r="AD221" i="1"/>
  <c r="AC221" i="1"/>
  <c r="X221" i="1"/>
  <c r="U221" i="1"/>
  <c r="T221" i="1"/>
  <c r="S221" i="1"/>
  <c r="R221" i="1"/>
  <c r="Q221" i="1"/>
  <c r="P221" i="1"/>
  <c r="O221" i="1"/>
  <c r="G221" i="1"/>
  <c r="D221" i="1"/>
  <c r="C221" i="1"/>
  <c r="AJ220" i="1"/>
  <c r="AH220" i="1"/>
  <c r="AF220" i="1"/>
  <c r="AD220" i="1"/>
  <c r="AC220" i="1"/>
  <c r="X220" i="1"/>
  <c r="U220" i="1"/>
  <c r="T220" i="1"/>
  <c r="S220" i="1"/>
  <c r="R220" i="1"/>
  <c r="Q220" i="1"/>
  <c r="P220" i="1"/>
  <c r="O220" i="1"/>
  <c r="G220" i="1"/>
  <c r="D220" i="1"/>
  <c r="C220" i="1"/>
  <c r="AJ219" i="1"/>
  <c r="AH219" i="1"/>
  <c r="AF219" i="1"/>
  <c r="AD219" i="1"/>
  <c r="AC219" i="1"/>
  <c r="X219" i="1"/>
  <c r="U219" i="1"/>
  <c r="T219" i="1"/>
  <c r="S219" i="1"/>
  <c r="R219" i="1"/>
  <c r="Q219" i="1"/>
  <c r="P219" i="1"/>
  <c r="O219" i="1"/>
  <c r="G219" i="1"/>
  <c r="D219" i="1"/>
  <c r="C219" i="1"/>
  <c r="AJ218" i="1"/>
  <c r="AH218" i="1"/>
  <c r="AF218" i="1"/>
  <c r="AD218" i="1"/>
  <c r="AC218" i="1"/>
  <c r="X218" i="1"/>
  <c r="U218" i="1"/>
  <c r="T218" i="1"/>
  <c r="S218" i="1"/>
  <c r="R218" i="1"/>
  <c r="Q218" i="1"/>
  <c r="P218" i="1"/>
  <c r="O218" i="1"/>
  <c r="G218" i="1"/>
  <c r="D218" i="1"/>
  <c r="C218" i="1"/>
  <c r="AJ217" i="1"/>
  <c r="AH217" i="1"/>
  <c r="AF217" i="1"/>
  <c r="AD217" i="1"/>
  <c r="AC217" i="1"/>
  <c r="X217" i="1"/>
  <c r="U217" i="1"/>
  <c r="T217" i="1"/>
  <c r="S217" i="1"/>
  <c r="R217" i="1"/>
  <c r="Q217" i="1"/>
  <c r="P217" i="1"/>
  <c r="O217" i="1"/>
  <c r="G217" i="1"/>
  <c r="D217" i="1"/>
  <c r="C217" i="1"/>
  <c r="AJ216" i="1"/>
  <c r="AH216" i="1"/>
  <c r="AF216" i="1"/>
  <c r="AD216" i="1"/>
  <c r="AC216" i="1"/>
  <c r="X216" i="1"/>
  <c r="U216" i="1"/>
  <c r="T216" i="1"/>
  <c r="S216" i="1"/>
  <c r="R216" i="1"/>
  <c r="Q216" i="1"/>
  <c r="P216" i="1"/>
  <c r="O216" i="1"/>
  <c r="G216" i="1"/>
  <c r="D216" i="1"/>
  <c r="C216" i="1"/>
  <c r="AJ215" i="1"/>
  <c r="AH215" i="1"/>
  <c r="AF215" i="1"/>
  <c r="AD215" i="1"/>
  <c r="AC215" i="1"/>
  <c r="X215" i="1"/>
  <c r="U215" i="1"/>
  <c r="T215" i="1"/>
  <c r="S215" i="1"/>
  <c r="R215" i="1"/>
  <c r="Q215" i="1"/>
  <c r="P215" i="1"/>
  <c r="O215" i="1"/>
  <c r="G215" i="1"/>
  <c r="D215" i="1"/>
  <c r="C215" i="1"/>
  <c r="AJ214" i="1"/>
  <c r="AH214" i="1"/>
  <c r="AF214" i="1"/>
  <c r="AD214" i="1"/>
  <c r="AC214" i="1"/>
  <c r="X214" i="1"/>
  <c r="U214" i="1"/>
  <c r="T214" i="1"/>
  <c r="S214" i="1"/>
  <c r="R214" i="1"/>
  <c r="Q214" i="1"/>
  <c r="P214" i="1"/>
  <c r="O214" i="1"/>
  <c r="G214" i="1"/>
  <c r="D214" i="1"/>
  <c r="C214" i="1"/>
  <c r="AJ213" i="1"/>
  <c r="AH213" i="1"/>
  <c r="AF213" i="1"/>
  <c r="AD213" i="1"/>
  <c r="AC213" i="1"/>
  <c r="X213" i="1"/>
  <c r="U213" i="1"/>
  <c r="T213" i="1"/>
  <c r="S213" i="1"/>
  <c r="R213" i="1"/>
  <c r="Q213" i="1"/>
  <c r="P213" i="1"/>
  <c r="O213" i="1"/>
  <c r="G213" i="1"/>
  <c r="D213" i="1"/>
  <c r="C213" i="1"/>
  <c r="AJ212" i="1"/>
  <c r="AH212" i="1"/>
  <c r="AF212" i="1"/>
  <c r="AD212" i="1"/>
  <c r="AC212" i="1"/>
  <c r="X212" i="1"/>
  <c r="U212" i="1"/>
  <c r="T212" i="1"/>
  <c r="S212" i="1"/>
  <c r="R212" i="1"/>
  <c r="Q212" i="1"/>
  <c r="P212" i="1"/>
  <c r="O212" i="1"/>
  <c r="G212" i="1"/>
  <c r="D212" i="1"/>
  <c r="C212" i="1"/>
  <c r="AJ211" i="1"/>
  <c r="AH211" i="1"/>
  <c r="AF211" i="1"/>
  <c r="AD211" i="1"/>
  <c r="AC211" i="1"/>
  <c r="X211" i="1"/>
  <c r="U211" i="1"/>
  <c r="T211" i="1"/>
  <c r="S211" i="1"/>
  <c r="R211" i="1"/>
  <c r="Q211" i="1"/>
  <c r="P211" i="1"/>
  <c r="O211" i="1"/>
  <c r="G211" i="1"/>
  <c r="D211" i="1"/>
  <c r="C211" i="1"/>
  <c r="AJ210" i="1"/>
  <c r="AH210" i="1"/>
  <c r="AF210" i="1"/>
  <c r="AD210" i="1"/>
  <c r="AC210" i="1"/>
  <c r="X210" i="1"/>
  <c r="U210" i="1"/>
  <c r="T210" i="1"/>
  <c r="S210" i="1"/>
  <c r="R210" i="1"/>
  <c r="Q210" i="1"/>
  <c r="P210" i="1"/>
  <c r="O210" i="1"/>
  <c r="G210" i="1"/>
  <c r="D210" i="1"/>
  <c r="C210" i="1"/>
  <c r="AJ209" i="1"/>
  <c r="AH209" i="1"/>
  <c r="AF209" i="1"/>
  <c r="AD209" i="1"/>
  <c r="AC209" i="1"/>
  <c r="X209" i="1"/>
  <c r="U209" i="1"/>
  <c r="T209" i="1"/>
  <c r="S209" i="1"/>
  <c r="R209" i="1"/>
  <c r="Q209" i="1"/>
  <c r="P209" i="1"/>
  <c r="O209" i="1"/>
  <c r="G209" i="1"/>
  <c r="D209" i="1"/>
  <c r="C209" i="1"/>
  <c r="AJ208" i="1"/>
  <c r="AH208" i="1"/>
  <c r="AF208" i="1"/>
  <c r="AD208" i="1"/>
  <c r="AC208" i="1"/>
  <c r="X208" i="1"/>
  <c r="U208" i="1"/>
  <c r="T208" i="1"/>
  <c r="S208" i="1"/>
  <c r="R208" i="1"/>
  <c r="Q208" i="1"/>
  <c r="P208" i="1"/>
  <c r="O208" i="1"/>
  <c r="G208" i="1"/>
  <c r="D208" i="1"/>
  <c r="C208" i="1"/>
  <c r="AJ207" i="1"/>
  <c r="AH207" i="1"/>
  <c r="AF207" i="1"/>
  <c r="AD207" i="1"/>
  <c r="AC207" i="1"/>
  <c r="X207" i="1"/>
  <c r="U207" i="1"/>
  <c r="T207" i="1"/>
  <c r="S207" i="1"/>
  <c r="R207" i="1"/>
  <c r="Q207" i="1"/>
  <c r="P207" i="1"/>
  <c r="O207" i="1"/>
  <c r="G207" i="1"/>
  <c r="D207" i="1"/>
  <c r="C207" i="1"/>
  <c r="AJ206" i="1"/>
  <c r="AH206" i="1"/>
  <c r="AF206" i="1"/>
  <c r="AD206" i="1"/>
  <c r="AC206" i="1"/>
  <c r="X206" i="1"/>
  <c r="U206" i="1"/>
  <c r="T206" i="1"/>
  <c r="S206" i="1"/>
  <c r="R206" i="1"/>
  <c r="Q206" i="1"/>
  <c r="P206" i="1"/>
  <c r="O206" i="1"/>
  <c r="G206" i="1"/>
  <c r="D206" i="1"/>
  <c r="C206" i="1"/>
  <c r="AJ205" i="1"/>
  <c r="AH205" i="1"/>
  <c r="AF205" i="1"/>
  <c r="AD205" i="1"/>
  <c r="AC205" i="1"/>
  <c r="X205" i="1"/>
  <c r="U205" i="1"/>
  <c r="T205" i="1"/>
  <c r="S205" i="1"/>
  <c r="R205" i="1"/>
  <c r="Q205" i="1"/>
  <c r="P205" i="1"/>
  <c r="O205" i="1"/>
  <c r="G205" i="1"/>
  <c r="D205" i="1"/>
  <c r="C205" i="1"/>
  <c r="AJ204" i="1"/>
  <c r="AH204" i="1"/>
  <c r="AF204" i="1"/>
  <c r="AD204" i="1"/>
  <c r="AC204" i="1"/>
  <c r="X204" i="1"/>
  <c r="U204" i="1"/>
  <c r="T204" i="1"/>
  <c r="S204" i="1"/>
  <c r="R204" i="1"/>
  <c r="Q204" i="1"/>
  <c r="P204" i="1"/>
  <c r="O204" i="1"/>
  <c r="G204" i="1"/>
  <c r="D204" i="1"/>
  <c r="C204" i="1"/>
  <c r="AJ203" i="1"/>
  <c r="AH203" i="1"/>
  <c r="AF203" i="1"/>
  <c r="AD203" i="1"/>
  <c r="AC203" i="1"/>
  <c r="X203" i="1"/>
  <c r="U203" i="1"/>
  <c r="T203" i="1"/>
  <c r="S203" i="1"/>
  <c r="R203" i="1"/>
  <c r="Q203" i="1"/>
  <c r="P203" i="1"/>
  <c r="O203" i="1"/>
  <c r="G203" i="1"/>
  <c r="D203" i="1"/>
  <c r="C203" i="1"/>
  <c r="AJ202" i="1"/>
  <c r="AH202" i="1"/>
  <c r="AF202" i="1"/>
  <c r="AD202" i="1"/>
  <c r="AC202" i="1"/>
  <c r="X202" i="1"/>
  <c r="U202" i="1"/>
  <c r="T202" i="1"/>
  <c r="S202" i="1"/>
  <c r="R202" i="1"/>
  <c r="Q202" i="1"/>
  <c r="P202" i="1"/>
  <c r="O202" i="1"/>
  <c r="G202" i="1"/>
  <c r="D202" i="1"/>
  <c r="C202" i="1"/>
  <c r="AJ201" i="1"/>
  <c r="AH201" i="1"/>
  <c r="AF201" i="1"/>
  <c r="AD201" i="1"/>
  <c r="AC201" i="1"/>
  <c r="X201" i="1"/>
  <c r="U201" i="1"/>
  <c r="T201" i="1"/>
  <c r="S201" i="1"/>
  <c r="R201" i="1"/>
  <c r="Q201" i="1"/>
  <c r="P201" i="1"/>
  <c r="O201" i="1"/>
  <c r="G201" i="1"/>
  <c r="D201" i="1"/>
  <c r="C201" i="1"/>
  <c r="AJ200" i="1"/>
  <c r="AH200" i="1"/>
  <c r="AF200" i="1"/>
  <c r="AD200" i="1"/>
  <c r="AC200" i="1"/>
  <c r="X200" i="1"/>
  <c r="U200" i="1"/>
  <c r="T200" i="1"/>
  <c r="S200" i="1"/>
  <c r="R200" i="1"/>
  <c r="Q200" i="1"/>
  <c r="P200" i="1"/>
  <c r="O200" i="1"/>
  <c r="G200" i="1"/>
  <c r="D200" i="1"/>
  <c r="C200" i="1"/>
  <c r="AJ199" i="1"/>
  <c r="AH199" i="1"/>
  <c r="AF199" i="1"/>
  <c r="AD199" i="1"/>
  <c r="AC199" i="1"/>
  <c r="X199" i="1"/>
  <c r="U199" i="1"/>
  <c r="T199" i="1"/>
  <c r="S199" i="1"/>
  <c r="R199" i="1"/>
  <c r="Q199" i="1"/>
  <c r="P199" i="1"/>
  <c r="O199" i="1"/>
  <c r="G199" i="1"/>
  <c r="D199" i="1"/>
  <c r="C199" i="1"/>
  <c r="AJ198" i="1"/>
  <c r="AH198" i="1"/>
  <c r="AF198" i="1"/>
  <c r="AD198" i="1"/>
  <c r="AC198" i="1"/>
  <c r="X198" i="1"/>
  <c r="U198" i="1"/>
  <c r="T198" i="1"/>
  <c r="S198" i="1"/>
  <c r="R198" i="1"/>
  <c r="Q198" i="1"/>
  <c r="P198" i="1"/>
  <c r="O198" i="1"/>
  <c r="G198" i="1"/>
  <c r="D198" i="1"/>
  <c r="C198" i="1"/>
  <c r="AJ197" i="1"/>
  <c r="AH197" i="1"/>
  <c r="AF197" i="1"/>
  <c r="AD197" i="1"/>
  <c r="AC197" i="1"/>
  <c r="X197" i="1"/>
  <c r="U197" i="1"/>
  <c r="T197" i="1"/>
  <c r="S197" i="1"/>
  <c r="R197" i="1"/>
  <c r="Q197" i="1"/>
  <c r="P197" i="1"/>
  <c r="O197" i="1"/>
  <c r="G197" i="1"/>
  <c r="D197" i="1"/>
  <c r="C197" i="1"/>
  <c r="AJ196" i="1"/>
  <c r="AH196" i="1"/>
  <c r="AF196" i="1"/>
  <c r="AD196" i="1"/>
  <c r="AC196" i="1"/>
  <c r="X196" i="1"/>
  <c r="U196" i="1"/>
  <c r="T196" i="1"/>
  <c r="S196" i="1"/>
  <c r="R196" i="1"/>
  <c r="Q196" i="1"/>
  <c r="P196" i="1"/>
  <c r="O196" i="1"/>
  <c r="G196" i="1"/>
  <c r="D196" i="1"/>
  <c r="C196" i="1"/>
  <c r="AJ195" i="1"/>
  <c r="AH195" i="1"/>
  <c r="AF195" i="1"/>
  <c r="AD195" i="1"/>
  <c r="AC195" i="1"/>
  <c r="X195" i="1"/>
  <c r="U195" i="1"/>
  <c r="T195" i="1"/>
  <c r="S195" i="1"/>
  <c r="R195" i="1"/>
  <c r="Q195" i="1"/>
  <c r="P195" i="1"/>
  <c r="O195" i="1"/>
  <c r="G195" i="1"/>
  <c r="D195" i="1"/>
  <c r="C195" i="1"/>
  <c r="AJ194" i="1"/>
  <c r="AH194" i="1"/>
  <c r="AF194" i="1"/>
  <c r="AD194" i="1"/>
  <c r="AC194" i="1"/>
  <c r="X194" i="1"/>
  <c r="U194" i="1"/>
  <c r="T194" i="1"/>
  <c r="S194" i="1"/>
  <c r="R194" i="1"/>
  <c r="Q194" i="1"/>
  <c r="P194" i="1"/>
  <c r="O194" i="1"/>
  <c r="G194" i="1"/>
  <c r="D194" i="1"/>
  <c r="C194" i="1"/>
  <c r="AJ193" i="1"/>
  <c r="AH193" i="1"/>
  <c r="AF193" i="1"/>
  <c r="AD193" i="1"/>
  <c r="AC193" i="1"/>
  <c r="X193" i="1"/>
  <c r="U193" i="1"/>
  <c r="T193" i="1"/>
  <c r="S193" i="1"/>
  <c r="R193" i="1"/>
  <c r="Q193" i="1"/>
  <c r="P193" i="1"/>
  <c r="O193" i="1"/>
  <c r="G193" i="1"/>
  <c r="D193" i="1"/>
  <c r="C193" i="1"/>
  <c r="AJ192" i="1"/>
  <c r="AH192" i="1"/>
  <c r="AF192" i="1"/>
  <c r="AD192" i="1"/>
  <c r="AC192" i="1"/>
  <c r="X192" i="1"/>
  <c r="U192" i="1"/>
  <c r="T192" i="1"/>
  <c r="S192" i="1"/>
  <c r="R192" i="1"/>
  <c r="Q192" i="1"/>
  <c r="P192" i="1"/>
  <c r="O192" i="1"/>
  <c r="G192" i="1"/>
  <c r="D192" i="1"/>
  <c r="C192" i="1"/>
  <c r="AJ191" i="1"/>
  <c r="AH191" i="1"/>
  <c r="AF191" i="1"/>
  <c r="AD191" i="1"/>
  <c r="AC191" i="1"/>
  <c r="X191" i="1"/>
  <c r="U191" i="1"/>
  <c r="T191" i="1"/>
  <c r="S191" i="1"/>
  <c r="R191" i="1"/>
  <c r="Q191" i="1"/>
  <c r="P191" i="1"/>
  <c r="O191" i="1"/>
  <c r="G191" i="1"/>
  <c r="D191" i="1"/>
  <c r="C191" i="1"/>
  <c r="AJ190" i="1"/>
  <c r="AH190" i="1"/>
  <c r="AF190" i="1"/>
  <c r="AD190" i="1"/>
  <c r="AC190" i="1"/>
  <c r="X190" i="1"/>
  <c r="U190" i="1"/>
  <c r="T190" i="1"/>
  <c r="S190" i="1"/>
  <c r="R190" i="1"/>
  <c r="Q190" i="1"/>
  <c r="P190" i="1"/>
  <c r="O190" i="1"/>
  <c r="G190" i="1"/>
  <c r="D190" i="1"/>
  <c r="C190" i="1"/>
  <c r="AJ189" i="1"/>
  <c r="AH189" i="1"/>
  <c r="AF189" i="1"/>
  <c r="AD189" i="1"/>
  <c r="AC189" i="1"/>
  <c r="X189" i="1"/>
  <c r="U189" i="1"/>
  <c r="T189" i="1"/>
  <c r="S189" i="1"/>
  <c r="R189" i="1"/>
  <c r="Q189" i="1"/>
  <c r="P189" i="1"/>
  <c r="O189" i="1"/>
  <c r="G189" i="1"/>
  <c r="D189" i="1"/>
  <c r="C189" i="1"/>
  <c r="AJ188" i="1"/>
  <c r="AH188" i="1"/>
  <c r="AF188" i="1"/>
  <c r="AD188" i="1"/>
  <c r="AC188" i="1"/>
  <c r="X188" i="1"/>
  <c r="U188" i="1"/>
  <c r="T188" i="1"/>
  <c r="S188" i="1"/>
  <c r="R188" i="1"/>
  <c r="Q188" i="1"/>
  <c r="P188" i="1"/>
  <c r="O188" i="1"/>
  <c r="G188" i="1"/>
  <c r="D188" i="1"/>
  <c r="C188" i="1"/>
  <c r="AJ187" i="1"/>
  <c r="AH187" i="1"/>
  <c r="AF187" i="1"/>
  <c r="AD187" i="1"/>
  <c r="AC187" i="1"/>
  <c r="X187" i="1"/>
  <c r="U187" i="1"/>
  <c r="T187" i="1"/>
  <c r="S187" i="1"/>
  <c r="R187" i="1"/>
  <c r="Q187" i="1"/>
  <c r="P187" i="1"/>
  <c r="O187" i="1"/>
  <c r="G187" i="1"/>
  <c r="D187" i="1"/>
  <c r="C187" i="1"/>
  <c r="AJ186" i="1"/>
  <c r="AH186" i="1"/>
  <c r="AF186" i="1"/>
  <c r="AD186" i="1"/>
  <c r="AC186" i="1"/>
  <c r="X186" i="1"/>
  <c r="U186" i="1"/>
  <c r="T186" i="1"/>
  <c r="S186" i="1"/>
  <c r="R186" i="1"/>
  <c r="Q186" i="1"/>
  <c r="P186" i="1"/>
  <c r="O186" i="1"/>
  <c r="G186" i="1"/>
  <c r="D186" i="1"/>
  <c r="C186" i="1"/>
  <c r="AJ185" i="1"/>
  <c r="AH185" i="1"/>
  <c r="AF185" i="1"/>
  <c r="AD185" i="1"/>
  <c r="AC185" i="1"/>
  <c r="X185" i="1"/>
  <c r="U185" i="1"/>
  <c r="T185" i="1"/>
  <c r="S185" i="1"/>
  <c r="R185" i="1"/>
  <c r="Q185" i="1"/>
  <c r="P185" i="1"/>
  <c r="O185" i="1"/>
  <c r="G185" i="1"/>
  <c r="D185" i="1"/>
  <c r="C185" i="1"/>
  <c r="AJ184" i="1"/>
  <c r="AH184" i="1"/>
  <c r="AF184" i="1"/>
  <c r="AD184" i="1"/>
  <c r="AC184" i="1"/>
  <c r="X184" i="1"/>
  <c r="U184" i="1"/>
  <c r="T184" i="1"/>
  <c r="S184" i="1"/>
  <c r="R184" i="1"/>
  <c r="Q184" i="1"/>
  <c r="P184" i="1"/>
  <c r="O184" i="1"/>
  <c r="G184" i="1"/>
  <c r="D184" i="1"/>
  <c r="C184" i="1"/>
  <c r="AJ183" i="1"/>
  <c r="AH183" i="1"/>
  <c r="AF183" i="1"/>
  <c r="AD183" i="1"/>
  <c r="AC183" i="1"/>
  <c r="X183" i="1"/>
  <c r="U183" i="1"/>
  <c r="T183" i="1"/>
  <c r="S183" i="1"/>
  <c r="R183" i="1"/>
  <c r="Q183" i="1"/>
  <c r="P183" i="1"/>
  <c r="O183" i="1"/>
  <c r="G183" i="1"/>
  <c r="D183" i="1"/>
  <c r="C183" i="1"/>
  <c r="AJ182" i="1"/>
  <c r="AH182" i="1"/>
  <c r="AF182" i="1"/>
  <c r="AD182" i="1"/>
  <c r="AC182" i="1"/>
  <c r="X182" i="1"/>
  <c r="U182" i="1"/>
  <c r="T182" i="1"/>
  <c r="S182" i="1"/>
  <c r="R182" i="1"/>
  <c r="Q182" i="1"/>
  <c r="P182" i="1"/>
  <c r="O182" i="1"/>
  <c r="G182" i="1"/>
  <c r="D182" i="1"/>
  <c r="C182" i="1"/>
  <c r="AJ181" i="1"/>
  <c r="AH181" i="1"/>
  <c r="AF181" i="1"/>
  <c r="AD181" i="1"/>
  <c r="AC181" i="1"/>
  <c r="X181" i="1"/>
  <c r="U181" i="1"/>
  <c r="T181" i="1"/>
  <c r="S181" i="1"/>
  <c r="R181" i="1"/>
  <c r="Q181" i="1"/>
  <c r="P181" i="1"/>
  <c r="O181" i="1"/>
  <c r="G181" i="1"/>
  <c r="D181" i="1"/>
  <c r="C181" i="1"/>
  <c r="AJ180" i="1"/>
  <c r="AH180" i="1"/>
  <c r="AF180" i="1"/>
  <c r="AD180" i="1"/>
  <c r="AC180" i="1"/>
  <c r="X180" i="1"/>
  <c r="U180" i="1"/>
  <c r="T180" i="1"/>
  <c r="S180" i="1"/>
  <c r="R180" i="1"/>
  <c r="Q180" i="1"/>
  <c r="P180" i="1"/>
  <c r="O180" i="1"/>
  <c r="G180" i="1"/>
  <c r="D180" i="1"/>
  <c r="C180" i="1"/>
  <c r="AJ179" i="1"/>
  <c r="AH179" i="1"/>
  <c r="AF179" i="1"/>
  <c r="AD179" i="1"/>
  <c r="AC179" i="1"/>
  <c r="X179" i="1"/>
  <c r="U179" i="1"/>
  <c r="T179" i="1"/>
  <c r="S179" i="1"/>
  <c r="R179" i="1"/>
  <c r="Q179" i="1"/>
  <c r="P179" i="1"/>
  <c r="O179" i="1"/>
  <c r="G179" i="1"/>
  <c r="D179" i="1"/>
  <c r="C179" i="1"/>
  <c r="AJ178" i="1"/>
  <c r="AH178" i="1"/>
  <c r="AF178" i="1"/>
  <c r="AD178" i="1"/>
  <c r="AC178" i="1"/>
  <c r="X178" i="1"/>
  <c r="U178" i="1"/>
  <c r="T178" i="1"/>
  <c r="S178" i="1"/>
  <c r="R178" i="1"/>
  <c r="Q178" i="1"/>
  <c r="P178" i="1"/>
  <c r="O178" i="1"/>
  <c r="G178" i="1"/>
  <c r="D178" i="1"/>
  <c r="C178" i="1"/>
  <c r="AJ177" i="1"/>
  <c r="AH177" i="1"/>
  <c r="AF177" i="1"/>
  <c r="AD177" i="1"/>
  <c r="AC177" i="1"/>
  <c r="X177" i="1"/>
  <c r="U177" i="1"/>
  <c r="T177" i="1"/>
  <c r="S177" i="1"/>
  <c r="R177" i="1"/>
  <c r="Q177" i="1"/>
  <c r="P177" i="1"/>
  <c r="O177" i="1"/>
  <c r="G177" i="1"/>
  <c r="D177" i="1"/>
  <c r="C177" i="1"/>
  <c r="AJ176" i="1"/>
  <c r="AH176" i="1"/>
  <c r="AF176" i="1"/>
  <c r="AD176" i="1"/>
  <c r="AC176" i="1"/>
  <c r="X176" i="1"/>
  <c r="U176" i="1"/>
  <c r="T176" i="1"/>
  <c r="S176" i="1"/>
  <c r="R176" i="1"/>
  <c r="Q176" i="1"/>
  <c r="P176" i="1"/>
  <c r="O176" i="1"/>
  <c r="G176" i="1"/>
  <c r="D176" i="1"/>
  <c r="C176" i="1"/>
  <c r="AJ175" i="1"/>
  <c r="AH175" i="1"/>
  <c r="AF175" i="1"/>
  <c r="AD175" i="1"/>
  <c r="AC175" i="1"/>
  <c r="X175" i="1"/>
  <c r="U175" i="1"/>
  <c r="T175" i="1"/>
  <c r="S175" i="1"/>
  <c r="R175" i="1"/>
  <c r="Q175" i="1"/>
  <c r="P175" i="1"/>
  <c r="O175" i="1"/>
  <c r="G175" i="1"/>
  <c r="D175" i="1"/>
  <c r="C175" i="1"/>
  <c r="AJ174" i="1"/>
  <c r="AH174" i="1"/>
  <c r="AF174" i="1"/>
  <c r="AD174" i="1"/>
  <c r="AC174" i="1"/>
  <c r="X174" i="1"/>
  <c r="U174" i="1"/>
  <c r="T174" i="1"/>
  <c r="S174" i="1"/>
  <c r="R174" i="1"/>
  <c r="Q174" i="1"/>
  <c r="P174" i="1"/>
  <c r="O174" i="1"/>
  <c r="G174" i="1"/>
  <c r="D174" i="1"/>
  <c r="C174" i="1"/>
  <c r="AJ173" i="1"/>
  <c r="AH173" i="1"/>
  <c r="AF173" i="1"/>
  <c r="AD173" i="1"/>
  <c r="AC173" i="1"/>
  <c r="X173" i="1"/>
  <c r="U173" i="1"/>
  <c r="T173" i="1"/>
  <c r="S173" i="1"/>
  <c r="R173" i="1"/>
  <c r="Q173" i="1"/>
  <c r="P173" i="1"/>
  <c r="O173" i="1"/>
  <c r="G173" i="1"/>
  <c r="D173" i="1"/>
  <c r="C173" i="1"/>
  <c r="AJ172" i="1"/>
  <c r="AH172" i="1"/>
  <c r="AF172" i="1"/>
  <c r="AD172" i="1"/>
  <c r="AC172" i="1"/>
  <c r="X172" i="1"/>
  <c r="U172" i="1"/>
  <c r="T172" i="1"/>
  <c r="S172" i="1"/>
  <c r="R172" i="1"/>
  <c r="Q172" i="1"/>
  <c r="P172" i="1"/>
  <c r="O172" i="1"/>
  <c r="G172" i="1"/>
  <c r="D172" i="1"/>
  <c r="C172" i="1"/>
  <c r="AJ171" i="1"/>
  <c r="AH171" i="1"/>
  <c r="AF171" i="1"/>
  <c r="AD171" i="1"/>
  <c r="AC171" i="1"/>
  <c r="X171" i="1"/>
  <c r="U171" i="1"/>
  <c r="T171" i="1"/>
  <c r="S171" i="1"/>
  <c r="R171" i="1"/>
  <c r="Q171" i="1"/>
  <c r="P171" i="1"/>
  <c r="O171" i="1"/>
  <c r="G171" i="1"/>
  <c r="D171" i="1"/>
  <c r="C171" i="1"/>
  <c r="AJ170" i="1"/>
  <c r="AH170" i="1"/>
  <c r="AF170" i="1"/>
  <c r="AD170" i="1"/>
  <c r="AC170" i="1"/>
  <c r="X170" i="1"/>
  <c r="U170" i="1"/>
  <c r="T170" i="1"/>
  <c r="S170" i="1"/>
  <c r="R170" i="1"/>
  <c r="Q170" i="1"/>
  <c r="P170" i="1"/>
  <c r="O170" i="1"/>
  <c r="G170" i="1"/>
  <c r="D170" i="1"/>
  <c r="C170" i="1"/>
  <c r="AJ169" i="1"/>
  <c r="AH169" i="1"/>
  <c r="AF169" i="1"/>
  <c r="AD169" i="1"/>
  <c r="AC169" i="1"/>
  <c r="X169" i="1"/>
  <c r="U169" i="1"/>
  <c r="T169" i="1"/>
  <c r="S169" i="1"/>
  <c r="R169" i="1"/>
  <c r="Q169" i="1"/>
  <c r="P169" i="1"/>
  <c r="O169" i="1"/>
  <c r="G169" i="1"/>
  <c r="D169" i="1"/>
  <c r="C169" i="1"/>
  <c r="AJ168" i="1"/>
  <c r="AH168" i="1"/>
  <c r="AF168" i="1"/>
  <c r="AD168" i="1"/>
  <c r="AC168" i="1"/>
  <c r="X168" i="1"/>
  <c r="U168" i="1"/>
  <c r="T168" i="1"/>
  <c r="S168" i="1"/>
  <c r="R168" i="1"/>
  <c r="Q168" i="1"/>
  <c r="P168" i="1"/>
  <c r="O168" i="1"/>
  <c r="G168" i="1"/>
  <c r="D168" i="1"/>
  <c r="C168" i="1"/>
  <c r="AJ167" i="1"/>
  <c r="AH167" i="1"/>
  <c r="AF167" i="1"/>
  <c r="AD167" i="1"/>
  <c r="AC167" i="1"/>
  <c r="X167" i="1"/>
  <c r="U167" i="1"/>
  <c r="T167" i="1"/>
  <c r="S167" i="1"/>
  <c r="R167" i="1"/>
  <c r="Q167" i="1"/>
  <c r="P167" i="1"/>
  <c r="O167" i="1"/>
  <c r="G167" i="1"/>
  <c r="D167" i="1"/>
  <c r="C167" i="1"/>
  <c r="AJ166" i="1"/>
  <c r="AH166" i="1"/>
  <c r="AF166" i="1"/>
  <c r="AD166" i="1"/>
  <c r="AC166" i="1"/>
  <c r="X166" i="1"/>
  <c r="U166" i="1"/>
  <c r="T166" i="1"/>
  <c r="S166" i="1"/>
  <c r="R166" i="1"/>
  <c r="Q166" i="1"/>
  <c r="P166" i="1"/>
  <c r="O166" i="1"/>
  <c r="G166" i="1"/>
  <c r="D166" i="1"/>
  <c r="C166" i="1"/>
  <c r="AJ165" i="1"/>
  <c r="AH165" i="1"/>
  <c r="AF165" i="1"/>
  <c r="AD165" i="1"/>
  <c r="AC165" i="1"/>
  <c r="X165" i="1"/>
  <c r="U165" i="1"/>
  <c r="T165" i="1"/>
  <c r="S165" i="1"/>
  <c r="R165" i="1"/>
  <c r="Q165" i="1"/>
  <c r="P165" i="1"/>
  <c r="O165" i="1"/>
  <c r="G165" i="1"/>
  <c r="D165" i="1"/>
  <c r="C165" i="1"/>
  <c r="AJ164" i="1"/>
  <c r="AH164" i="1"/>
  <c r="AF164" i="1"/>
  <c r="AD164" i="1"/>
  <c r="AC164" i="1"/>
  <c r="X164" i="1"/>
  <c r="U164" i="1"/>
  <c r="T164" i="1"/>
  <c r="S164" i="1"/>
  <c r="R164" i="1"/>
  <c r="Q164" i="1"/>
  <c r="P164" i="1"/>
  <c r="O164" i="1"/>
  <c r="G164" i="1"/>
  <c r="D164" i="1"/>
  <c r="C164" i="1"/>
  <c r="AJ163" i="1"/>
  <c r="AH163" i="1"/>
  <c r="AF163" i="1"/>
  <c r="AD163" i="1"/>
  <c r="AC163" i="1"/>
  <c r="X163" i="1"/>
  <c r="U163" i="1"/>
  <c r="T163" i="1"/>
  <c r="S163" i="1"/>
  <c r="R163" i="1"/>
  <c r="Q163" i="1"/>
  <c r="P163" i="1"/>
  <c r="O163" i="1"/>
  <c r="G163" i="1"/>
  <c r="D163" i="1"/>
  <c r="C163" i="1"/>
  <c r="AJ162" i="1"/>
  <c r="AH162" i="1"/>
  <c r="AF162" i="1"/>
  <c r="AD162" i="1"/>
  <c r="AC162" i="1"/>
  <c r="X162" i="1"/>
  <c r="U162" i="1"/>
  <c r="T162" i="1"/>
  <c r="S162" i="1"/>
  <c r="R162" i="1"/>
  <c r="Q162" i="1"/>
  <c r="P162" i="1"/>
  <c r="O162" i="1"/>
  <c r="G162" i="1"/>
  <c r="D162" i="1"/>
  <c r="C162" i="1"/>
  <c r="AJ161" i="1"/>
  <c r="AH161" i="1"/>
  <c r="AF161" i="1"/>
  <c r="AD161" i="1"/>
  <c r="AC161" i="1"/>
  <c r="X161" i="1"/>
  <c r="U161" i="1"/>
  <c r="T161" i="1"/>
  <c r="S161" i="1"/>
  <c r="R161" i="1"/>
  <c r="Q161" i="1"/>
  <c r="P161" i="1"/>
  <c r="O161" i="1"/>
  <c r="G161" i="1"/>
  <c r="D161" i="1"/>
  <c r="C161" i="1"/>
  <c r="AJ160" i="1"/>
  <c r="AH160" i="1"/>
  <c r="AF160" i="1"/>
  <c r="AD160" i="1"/>
  <c r="AC160" i="1"/>
  <c r="X160" i="1"/>
  <c r="U160" i="1"/>
  <c r="T160" i="1"/>
  <c r="S160" i="1"/>
  <c r="R160" i="1"/>
  <c r="Q160" i="1"/>
  <c r="P160" i="1"/>
  <c r="O160" i="1"/>
  <c r="G160" i="1"/>
  <c r="D160" i="1"/>
  <c r="C160" i="1"/>
  <c r="AJ159" i="1"/>
  <c r="AH159" i="1"/>
  <c r="AF159" i="1"/>
  <c r="AD159" i="1"/>
  <c r="AC159" i="1"/>
  <c r="X159" i="1"/>
  <c r="U159" i="1"/>
  <c r="T159" i="1"/>
  <c r="S159" i="1"/>
  <c r="R159" i="1"/>
  <c r="Q159" i="1"/>
  <c r="P159" i="1"/>
  <c r="O159" i="1"/>
  <c r="G159" i="1"/>
  <c r="D159" i="1"/>
  <c r="C159" i="1"/>
  <c r="AJ158" i="1"/>
  <c r="AH158" i="1"/>
  <c r="AF158" i="1"/>
  <c r="AD158" i="1"/>
  <c r="AC158" i="1"/>
  <c r="X158" i="1"/>
  <c r="U158" i="1"/>
  <c r="T158" i="1"/>
  <c r="S158" i="1"/>
  <c r="R158" i="1"/>
  <c r="Q158" i="1"/>
  <c r="P158" i="1"/>
  <c r="O158" i="1"/>
  <c r="G158" i="1"/>
  <c r="D158" i="1"/>
  <c r="C158" i="1"/>
  <c r="AJ157" i="1"/>
  <c r="AH157" i="1"/>
  <c r="AF157" i="1"/>
  <c r="AD157" i="1"/>
  <c r="AC157" i="1"/>
  <c r="X157" i="1"/>
  <c r="U157" i="1"/>
  <c r="T157" i="1"/>
  <c r="S157" i="1"/>
  <c r="R157" i="1"/>
  <c r="Q157" i="1"/>
  <c r="P157" i="1"/>
  <c r="O157" i="1"/>
  <c r="G157" i="1"/>
  <c r="D157" i="1"/>
  <c r="C157" i="1"/>
  <c r="AJ156" i="1"/>
  <c r="AH156" i="1"/>
  <c r="AF156" i="1"/>
  <c r="AD156" i="1"/>
  <c r="AC156" i="1"/>
  <c r="X156" i="1"/>
  <c r="U156" i="1"/>
  <c r="T156" i="1"/>
  <c r="S156" i="1"/>
  <c r="R156" i="1"/>
  <c r="Q156" i="1"/>
  <c r="P156" i="1"/>
  <c r="O156" i="1"/>
  <c r="G156" i="1"/>
  <c r="D156" i="1"/>
  <c r="C156" i="1"/>
  <c r="AJ155" i="1"/>
  <c r="AH155" i="1"/>
  <c r="AF155" i="1"/>
  <c r="AD155" i="1"/>
  <c r="AC155" i="1"/>
  <c r="X155" i="1"/>
  <c r="U155" i="1"/>
  <c r="T155" i="1"/>
  <c r="S155" i="1"/>
  <c r="R155" i="1"/>
  <c r="Q155" i="1"/>
  <c r="P155" i="1"/>
  <c r="O155" i="1"/>
  <c r="G155" i="1"/>
  <c r="D155" i="1"/>
  <c r="C155" i="1"/>
  <c r="AJ154" i="1"/>
  <c r="AH154" i="1"/>
  <c r="AF154" i="1"/>
  <c r="AD154" i="1"/>
  <c r="AC154" i="1"/>
  <c r="X154" i="1"/>
  <c r="U154" i="1"/>
  <c r="T154" i="1"/>
  <c r="S154" i="1"/>
  <c r="R154" i="1"/>
  <c r="Q154" i="1"/>
  <c r="P154" i="1"/>
  <c r="O154" i="1"/>
  <c r="G154" i="1"/>
  <c r="D154" i="1"/>
  <c r="C154" i="1"/>
  <c r="AJ153" i="1"/>
  <c r="AH153" i="1"/>
  <c r="AF153" i="1"/>
  <c r="AD153" i="1"/>
  <c r="AC153" i="1"/>
  <c r="X153" i="1"/>
  <c r="U153" i="1"/>
  <c r="T153" i="1"/>
  <c r="S153" i="1"/>
  <c r="R153" i="1"/>
  <c r="Q153" i="1"/>
  <c r="P153" i="1"/>
  <c r="O153" i="1"/>
  <c r="G153" i="1"/>
  <c r="D153" i="1"/>
  <c r="C153" i="1"/>
  <c r="AJ152" i="1"/>
  <c r="AH152" i="1"/>
  <c r="AF152" i="1"/>
  <c r="AD152" i="1"/>
  <c r="AC152" i="1"/>
  <c r="X152" i="1"/>
  <c r="U152" i="1"/>
  <c r="T152" i="1"/>
  <c r="S152" i="1"/>
  <c r="R152" i="1"/>
  <c r="Q152" i="1"/>
  <c r="P152" i="1"/>
  <c r="O152" i="1"/>
  <c r="G152" i="1"/>
  <c r="D152" i="1"/>
  <c r="C152" i="1"/>
  <c r="AJ151" i="1"/>
  <c r="AH151" i="1"/>
  <c r="AF151" i="1"/>
  <c r="AD151" i="1"/>
  <c r="AC151" i="1"/>
  <c r="X151" i="1"/>
  <c r="U151" i="1"/>
  <c r="T151" i="1"/>
  <c r="S151" i="1"/>
  <c r="R151" i="1"/>
  <c r="Q151" i="1"/>
  <c r="P151" i="1"/>
  <c r="O151" i="1"/>
  <c r="G151" i="1"/>
  <c r="D151" i="1"/>
  <c r="C151" i="1"/>
  <c r="AJ150" i="1"/>
  <c r="AH150" i="1"/>
  <c r="AF150" i="1"/>
  <c r="AD150" i="1"/>
  <c r="AC150" i="1"/>
  <c r="X150" i="1"/>
  <c r="U150" i="1"/>
  <c r="T150" i="1"/>
  <c r="S150" i="1"/>
  <c r="R150" i="1"/>
  <c r="Q150" i="1"/>
  <c r="P150" i="1"/>
  <c r="O150" i="1"/>
  <c r="G150" i="1"/>
  <c r="D150" i="1"/>
  <c r="C150" i="1"/>
  <c r="AJ149" i="1"/>
  <c r="AH149" i="1"/>
  <c r="AF149" i="1"/>
  <c r="AD149" i="1"/>
  <c r="AC149" i="1"/>
  <c r="X149" i="1"/>
  <c r="U149" i="1"/>
  <c r="T149" i="1"/>
  <c r="S149" i="1"/>
  <c r="R149" i="1"/>
  <c r="Q149" i="1"/>
  <c r="P149" i="1"/>
  <c r="O149" i="1"/>
  <c r="G149" i="1"/>
  <c r="D149" i="1"/>
  <c r="C149" i="1"/>
  <c r="AJ148" i="1"/>
  <c r="AH148" i="1"/>
  <c r="AF148" i="1"/>
  <c r="AD148" i="1"/>
  <c r="AC148" i="1"/>
  <c r="X148" i="1"/>
  <c r="U148" i="1"/>
  <c r="T148" i="1"/>
  <c r="S148" i="1"/>
  <c r="R148" i="1"/>
  <c r="Q148" i="1"/>
  <c r="P148" i="1"/>
  <c r="O148" i="1"/>
  <c r="G148" i="1"/>
  <c r="D148" i="1"/>
  <c r="C148" i="1"/>
  <c r="AJ147" i="1"/>
  <c r="AH147" i="1"/>
  <c r="AF147" i="1"/>
  <c r="AD147" i="1"/>
  <c r="AC147" i="1"/>
  <c r="X147" i="1"/>
  <c r="U147" i="1"/>
  <c r="T147" i="1"/>
  <c r="S147" i="1"/>
  <c r="R147" i="1"/>
  <c r="Q147" i="1"/>
  <c r="P147" i="1"/>
  <c r="O147" i="1"/>
  <c r="G147" i="1"/>
  <c r="D147" i="1"/>
  <c r="C147" i="1"/>
  <c r="AJ146" i="1"/>
  <c r="AH146" i="1"/>
  <c r="AF146" i="1"/>
  <c r="AD146" i="1"/>
  <c r="AC146" i="1"/>
  <c r="X146" i="1"/>
  <c r="U146" i="1"/>
  <c r="T146" i="1"/>
  <c r="S146" i="1"/>
  <c r="R146" i="1"/>
  <c r="Q146" i="1"/>
  <c r="P146" i="1"/>
  <c r="O146" i="1"/>
  <c r="G146" i="1"/>
  <c r="D146" i="1"/>
  <c r="C146" i="1"/>
  <c r="AJ145" i="1"/>
  <c r="AH145" i="1"/>
  <c r="AF145" i="1"/>
  <c r="AD145" i="1"/>
  <c r="AC145" i="1"/>
  <c r="X145" i="1"/>
  <c r="U145" i="1"/>
  <c r="T145" i="1"/>
  <c r="S145" i="1"/>
  <c r="R145" i="1"/>
  <c r="Q145" i="1"/>
  <c r="P145" i="1"/>
  <c r="O145" i="1"/>
  <c r="G145" i="1"/>
  <c r="D145" i="1"/>
  <c r="C145" i="1"/>
  <c r="AJ144" i="1"/>
  <c r="AH144" i="1"/>
  <c r="AF144" i="1"/>
  <c r="AD144" i="1"/>
  <c r="AC144" i="1"/>
  <c r="X144" i="1"/>
  <c r="U144" i="1"/>
  <c r="T144" i="1"/>
  <c r="S144" i="1"/>
  <c r="R144" i="1"/>
  <c r="Q144" i="1"/>
  <c r="P144" i="1"/>
  <c r="O144" i="1"/>
  <c r="G144" i="1"/>
  <c r="D144" i="1"/>
  <c r="C144" i="1"/>
  <c r="AJ143" i="1"/>
  <c r="AH143" i="1"/>
  <c r="AF143" i="1"/>
  <c r="AD143" i="1"/>
  <c r="AC143" i="1"/>
  <c r="X143" i="1"/>
  <c r="U143" i="1"/>
  <c r="T143" i="1"/>
  <c r="S143" i="1"/>
  <c r="R143" i="1"/>
  <c r="Q143" i="1"/>
  <c r="P143" i="1"/>
  <c r="O143" i="1"/>
  <c r="G143" i="1"/>
  <c r="D143" i="1"/>
  <c r="C143" i="1"/>
  <c r="AJ142" i="1"/>
  <c r="AH142" i="1"/>
  <c r="AF142" i="1"/>
  <c r="AD142" i="1"/>
  <c r="AC142" i="1"/>
  <c r="X142" i="1"/>
  <c r="U142" i="1"/>
  <c r="T142" i="1"/>
  <c r="S142" i="1"/>
  <c r="R142" i="1"/>
  <c r="Q142" i="1"/>
  <c r="P142" i="1"/>
  <c r="O142" i="1"/>
  <c r="G142" i="1"/>
  <c r="D142" i="1"/>
  <c r="C142" i="1"/>
  <c r="AJ141" i="1"/>
  <c r="AH141" i="1"/>
  <c r="AF141" i="1"/>
  <c r="AD141" i="1"/>
  <c r="AC141" i="1"/>
  <c r="X141" i="1"/>
  <c r="U141" i="1"/>
  <c r="T141" i="1"/>
  <c r="S141" i="1"/>
  <c r="R141" i="1"/>
  <c r="Q141" i="1"/>
  <c r="P141" i="1"/>
  <c r="O141" i="1"/>
  <c r="G141" i="1"/>
  <c r="D141" i="1"/>
  <c r="C141" i="1"/>
  <c r="AJ140" i="1"/>
  <c r="AH140" i="1"/>
  <c r="AF140" i="1"/>
  <c r="AD140" i="1"/>
  <c r="AC140" i="1"/>
  <c r="X140" i="1"/>
  <c r="U140" i="1"/>
  <c r="T140" i="1"/>
  <c r="S140" i="1"/>
  <c r="R140" i="1"/>
  <c r="Q140" i="1"/>
  <c r="P140" i="1"/>
  <c r="O140" i="1"/>
  <c r="G140" i="1"/>
  <c r="D140" i="1"/>
  <c r="C140" i="1"/>
  <c r="AJ139" i="1"/>
  <c r="AH139" i="1"/>
  <c r="AF139" i="1"/>
  <c r="AD139" i="1"/>
  <c r="AC139" i="1"/>
  <c r="X139" i="1"/>
  <c r="U139" i="1"/>
  <c r="T139" i="1"/>
  <c r="S139" i="1"/>
  <c r="R139" i="1"/>
  <c r="Q139" i="1"/>
  <c r="P139" i="1"/>
  <c r="O139" i="1"/>
  <c r="G139" i="1"/>
  <c r="D139" i="1"/>
  <c r="C139" i="1"/>
  <c r="AJ138" i="1"/>
  <c r="AH138" i="1"/>
  <c r="AF138" i="1"/>
  <c r="AD138" i="1"/>
  <c r="AC138" i="1"/>
  <c r="X138" i="1"/>
  <c r="U138" i="1"/>
  <c r="T138" i="1"/>
  <c r="S138" i="1"/>
  <c r="R138" i="1"/>
  <c r="Q138" i="1"/>
  <c r="P138" i="1"/>
  <c r="O138" i="1"/>
  <c r="G138" i="1"/>
  <c r="D138" i="1"/>
  <c r="C138" i="1"/>
  <c r="AJ137" i="1"/>
  <c r="AH137" i="1"/>
  <c r="AF137" i="1"/>
  <c r="AD137" i="1"/>
  <c r="AC137" i="1"/>
  <c r="X137" i="1"/>
  <c r="U137" i="1"/>
  <c r="T137" i="1"/>
  <c r="S137" i="1"/>
  <c r="R137" i="1"/>
  <c r="Q137" i="1"/>
  <c r="P137" i="1"/>
  <c r="O137" i="1"/>
  <c r="G137" i="1"/>
  <c r="D137" i="1"/>
  <c r="C137" i="1"/>
  <c r="AJ136" i="1"/>
  <c r="AH136" i="1"/>
  <c r="AF136" i="1"/>
  <c r="AD136" i="1"/>
  <c r="AC136" i="1"/>
  <c r="X136" i="1"/>
  <c r="U136" i="1"/>
  <c r="T136" i="1"/>
  <c r="S136" i="1"/>
  <c r="R136" i="1"/>
  <c r="Q136" i="1"/>
  <c r="P136" i="1"/>
  <c r="O136" i="1"/>
  <c r="G136" i="1"/>
  <c r="D136" i="1"/>
  <c r="C136" i="1"/>
  <c r="AJ135" i="1"/>
  <c r="AH135" i="1"/>
  <c r="AF135" i="1"/>
  <c r="AD135" i="1"/>
  <c r="AC135" i="1"/>
  <c r="X135" i="1"/>
  <c r="U135" i="1"/>
  <c r="T135" i="1"/>
  <c r="S135" i="1"/>
  <c r="R135" i="1"/>
  <c r="Q135" i="1"/>
  <c r="P135" i="1"/>
  <c r="O135" i="1"/>
  <c r="G135" i="1"/>
  <c r="D135" i="1"/>
  <c r="C135" i="1"/>
  <c r="AJ134" i="1"/>
  <c r="AH134" i="1"/>
  <c r="AF134" i="1"/>
  <c r="AD134" i="1"/>
  <c r="AC134" i="1"/>
  <c r="X134" i="1"/>
  <c r="U134" i="1"/>
  <c r="T134" i="1"/>
  <c r="S134" i="1"/>
  <c r="R134" i="1"/>
  <c r="Q134" i="1"/>
  <c r="P134" i="1"/>
  <c r="O134" i="1"/>
  <c r="G134" i="1"/>
  <c r="D134" i="1"/>
  <c r="C134" i="1"/>
  <c r="AJ133" i="1"/>
  <c r="AH133" i="1"/>
  <c r="AF133" i="1"/>
  <c r="AD133" i="1"/>
  <c r="AC133" i="1"/>
  <c r="X133" i="1"/>
  <c r="U133" i="1"/>
  <c r="T133" i="1"/>
  <c r="S133" i="1"/>
  <c r="R133" i="1"/>
  <c r="Q133" i="1"/>
  <c r="P133" i="1"/>
  <c r="O133" i="1"/>
  <c r="G133" i="1"/>
  <c r="D133" i="1"/>
  <c r="C133" i="1"/>
  <c r="AJ132" i="1"/>
  <c r="AH132" i="1"/>
  <c r="AF132" i="1"/>
  <c r="AD132" i="1"/>
  <c r="AC132" i="1"/>
  <c r="X132" i="1"/>
  <c r="U132" i="1"/>
  <c r="T132" i="1"/>
  <c r="S132" i="1"/>
  <c r="R132" i="1"/>
  <c r="Q132" i="1"/>
  <c r="P132" i="1"/>
  <c r="O132" i="1"/>
  <c r="G132" i="1"/>
  <c r="D132" i="1"/>
  <c r="C132" i="1"/>
  <c r="AJ131" i="1"/>
  <c r="AH131" i="1"/>
  <c r="AF131" i="1"/>
  <c r="AD131" i="1"/>
  <c r="AC131" i="1"/>
  <c r="X131" i="1"/>
  <c r="U131" i="1"/>
  <c r="T131" i="1"/>
  <c r="S131" i="1"/>
  <c r="R131" i="1"/>
  <c r="Q131" i="1"/>
  <c r="P131" i="1"/>
  <c r="O131" i="1"/>
  <c r="G131" i="1"/>
  <c r="D131" i="1"/>
  <c r="C131" i="1"/>
  <c r="AJ130" i="1"/>
  <c r="AH130" i="1"/>
  <c r="AF130" i="1"/>
  <c r="AD130" i="1"/>
  <c r="AC130" i="1"/>
  <c r="X130" i="1"/>
  <c r="U130" i="1"/>
  <c r="T130" i="1"/>
  <c r="S130" i="1"/>
  <c r="R130" i="1"/>
  <c r="Q130" i="1"/>
  <c r="P130" i="1"/>
  <c r="O130" i="1"/>
  <c r="G130" i="1"/>
  <c r="D130" i="1"/>
  <c r="C130" i="1"/>
  <c r="AJ129" i="1"/>
  <c r="AH129" i="1"/>
  <c r="AF129" i="1"/>
  <c r="AD129" i="1"/>
  <c r="AC129" i="1"/>
  <c r="X129" i="1"/>
  <c r="U129" i="1"/>
  <c r="T129" i="1"/>
  <c r="S129" i="1"/>
  <c r="R129" i="1"/>
  <c r="Q129" i="1"/>
  <c r="P129" i="1"/>
  <c r="O129" i="1"/>
  <c r="G129" i="1"/>
  <c r="D129" i="1"/>
  <c r="C129" i="1"/>
  <c r="AJ128" i="1"/>
  <c r="AH128" i="1"/>
  <c r="AF128" i="1"/>
  <c r="AD128" i="1"/>
  <c r="AC128" i="1"/>
  <c r="X128" i="1"/>
  <c r="U128" i="1"/>
  <c r="T128" i="1"/>
  <c r="S128" i="1"/>
  <c r="R128" i="1"/>
  <c r="Q128" i="1"/>
  <c r="P128" i="1"/>
  <c r="O128" i="1"/>
  <c r="G128" i="1"/>
  <c r="D128" i="1"/>
  <c r="C128" i="1"/>
  <c r="AJ127" i="1"/>
  <c r="AH127" i="1"/>
  <c r="AF127" i="1"/>
  <c r="AD127" i="1"/>
  <c r="AC127" i="1"/>
  <c r="X127" i="1"/>
  <c r="U127" i="1"/>
  <c r="T127" i="1"/>
  <c r="S127" i="1"/>
  <c r="R127" i="1"/>
  <c r="Q127" i="1"/>
  <c r="P127" i="1"/>
  <c r="O127" i="1"/>
  <c r="G127" i="1"/>
  <c r="D127" i="1"/>
  <c r="C127" i="1"/>
  <c r="AJ126" i="1"/>
  <c r="AH126" i="1"/>
  <c r="AF126" i="1"/>
  <c r="AD126" i="1"/>
  <c r="AC126" i="1"/>
  <c r="X126" i="1"/>
  <c r="U126" i="1"/>
  <c r="T126" i="1"/>
  <c r="S126" i="1"/>
  <c r="R126" i="1"/>
  <c r="Q126" i="1"/>
  <c r="P126" i="1"/>
  <c r="O126" i="1"/>
  <c r="G126" i="1"/>
  <c r="D126" i="1"/>
  <c r="C126" i="1"/>
  <c r="AJ125" i="1"/>
  <c r="AH125" i="1"/>
  <c r="AF125" i="1"/>
  <c r="AD125" i="1"/>
  <c r="AC125" i="1"/>
  <c r="X125" i="1"/>
  <c r="U125" i="1"/>
  <c r="T125" i="1"/>
  <c r="S125" i="1"/>
  <c r="R125" i="1"/>
  <c r="Q125" i="1"/>
  <c r="P125" i="1"/>
  <c r="O125" i="1"/>
  <c r="G125" i="1"/>
  <c r="D125" i="1"/>
  <c r="C125" i="1"/>
  <c r="AJ124" i="1"/>
  <c r="AH124" i="1"/>
  <c r="AF124" i="1"/>
  <c r="AD124" i="1"/>
  <c r="AC124" i="1"/>
  <c r="X124" i="1"/>
  <c r="U124" i="1"/>
  <c r="T124" i="1"/>
  <c r="S124" i="1"/>
  <c r="R124" i="1"/>
  <c r="Q124" i="1"/>
  <c r="P124" i="1"/>
  <c r="O124" i="1"/>
  <c r="G124" i="1"/>
  <c r="D124" i="1"/>
  <c r="C124" i="1"/>
  <c r="AJ123" i="1"/>
  <c r="AH123" i="1"/>
  <c r="AF123" i="1"/>
  <c r="AD123" i="1"/>
  <c r="AC123" i="1"/>
  <c r="X123" i="1"/>
  <c r="U123" i="1"/>
  <c r="T123" i="1"/>
  <c r="S123" i="1"/>
  <c r="R123" i="1"/>
  <c r="Q123" i="1"/>
  <c r="P123" i="1"/>
  <c r="O123" i="1"/>
  <c r="G123" i="1"/>
  <c r="D123" i="1"/>
  <c r="C123" i="1"/>
  <c r="AJ122" i="1"/>
  <c r="AH122" i="1"/>
  <c r="AF122" i="1"/>
  <c r="AD122" i="1"/>
  <c r="AC122" i="1"/>
  <c r="X122" i="1"/>
  <c r="U122" i="1"/>
  <c r="T122" i="1"/>
  <c r="S122" i="1"/>
  <c r="R122" i="1"/>
  <c r="Q122" i="1"/>
  <c r="P122" i="1"/>
  <c r="O122" i="1"/>
  <c r="G122" i="1"/>
  <c r="D122" i="1"/>
  <c r="C122" i="1"/>
  <c r="AJ121" i="1"/>
  <c r="AH121" i="1"/>
  <c r="AF121" i="1"/>
  <c r="AD121" i="1"/>
  <c r="AC121" i="1"/>
  <c r="X121" i="1"/>
  <c r="U121" i="1"/>
  <c r="T121" i="1"/>
  <c r="S121" i="1"/>
  <c r="R121" i="1"/>
  <c r="Q121" i="1"/>
  <c r="P121" i="1"/>
  <c r="O121" i="1"/>
  <c r="G121" i="1"/>
  <c r="D121" i="1"/>
  <c r="C121" i="1"/>
  <c r="AJ120" i="1"/>
  <c r="AH120" i="1"/>
  <c r="AF120" i="1"/>
  <c r="AD120" i="1"/>
  <c r="AC120" i="1"/>
  <c r="X120" i="1"/>
  <c r="U120" i="1"/>
  <c r="T120" i="1"/>
  <c r="S120" i="1"/>
  <c r="R120" i="1"/>
  <c r="Q120" i="1"/>
  <c r="P120" i="1"/>
  <c r="O120" i="1"/>
  <c r="G120" i="1"/>
  <c r="D120" i="1"/>
  <c r="C120" i="1"/>
  <c r="AJ119" i="1"/>
  <c r="AH119" i="1"/>
  <c r="AF119" i="1"/>
  <c r="AD119" i="1"/>
  <c r="AC119" i="1"/>
  <c r="X119" i="1"/>
  <c r="U119" i="1"/>
  <c r="T119" i="1"/>
  <c r="S119" i="1"/>
  <c r="R119" i="1"/>
  <c r="Q119" i="1"/>
  <c r="P119" i="1"/>
  <c r="O119" i="1"/>
  <c r="G119" i="1"/>
  <c r="D119" i="1"/>
  <c r="C119" i="1"/>
  <c r="AJ118" i="1"/>
  <c r="AH118" i="1"/>
  <c r="AF118" i="1"/>
  <c r="AD118" i="1"/>
  <c r="AC118" i="1"/>
  <c r="X118" i="1"/>
  <c r="U118" i="1"/>
  <c r="T118" i="1"/>
  <c r="S118" i="1"/>
  <c r="R118" i="1"/>
  <c r="Q118" i="1"/>
  <c r="P118" i="1"/>
  <c r="O118" i="1"/>
  <c r="G118" i="1"/>
  <c r="D118" i="1"/>
  <c r="C118" i="1"/>
  <c r="AJ117" i="1"/>
  <c r="AH117" i="1"/>
  <c r="AF117" i="1"/>
  <c r="AD117" i="1"/>
  <c r="AC117" i="1"/>
  <c r="X117" i="1"/>
  <c r="U117" i="1"/>
  <c r="T117" i="1"/>
  <c r="S117" i="1"/>
  <c r="R117" i="1"/>
  <c r="Q117" i="1"/>
  <c r="P117" i="1"/>
  <c r="O117" i="1"/>
  <c r="G117" i="1"/>
  <c r="D117" i="1"/>
  <c r="C117" i="1"/>
  <c r="AJ116" i="1"/>
  <c r="AH116" i="1"/>
  <c r="AF116" i="1"/>
  <c r="AD116" i="1"/>
  <c r="AC116" i="1"/>
  <c r="X116" i="1"/>
  <c r="U116" i="1"/>
  <c r="T116" i="1"/>
  <c r="S116" i="1"/>
  <c r="R116" i="1"/>
  <c r="Q116" i="1"/>
  <c r="P116" i="1"/>
  <c r="O116" i="1"/>
  <c r="G116" i="1"/>
  <c r="D116" i="1"/>
  <c r="C116" i="1"/>
  <c r="AJ115" i="1"/>
  <c r="AH115" i="1"/>
  <c r="AF115" i="1"/>
  <c r="AD115" i="1"/>
  <c r="AC115" i="1"/>
  <c r="X115" i="1"/>
  <c r="U115" i="1"/>
  <c r="T115" i="1"/>
  <c r="S115" i="1"/>
  <c r="R115" i="1"/>
  <c r="Q115" i="1"/>
  <c r="P115" i="1"/>
  <c r="O115" i="1"/>
  <c r="G115" i="1"/>
  <c r="D115" i="1"/>
  <c r="C115" i="1"/>
  <c r="AJ114" i="1"/>
  <c r="AH114" i="1"/>
  <c r="AF114" i="1"/>
  <c r="AD114" i="1"/>
  <c r="AC114" i="1"/>
  <c r="X114" i="1"/>
  <c r="U114" i="1"/>
  <c r="T114" i="1"/>
  <c r="S114" i="1"/>
  <c r="R114" i="1"/>
  <c r="Q114" i="1"/>
  <c r="P114" i="1"/>
  <c r="O114" i="1"/>
  <c r="G114" i="1"/>
  <c r="D114" i="1"/>
  <c r="C114" i="1"/>
  <c r="AJ113" i="1"/>
  <c r="AH113" i="1"/>
  <c r="AF113" i="1"/>
  <c r="AD113" i="1"/>
  <c r="AC113" i="1"/>
  <c r="X113" i="1"/>
  <c r="U113" i="1"/>
  <c r="T113" i="1"/>
  <c r="S113" i="1"/>
  <c r="R113" i="1"/>
  <c r="Q113" i="1"/>
  <c r="P113" i="1"/>
  <c r="O113" i="1"/>
  <c r="G113" i="1"/>
  <c r="D113" i="1"/>
  <c r="C113" i="1"/>
  <c r="AJ112" i="1"/>
  <c r="AH112" i="1"/>
  <c r="AF112" i="1"/>
  <c r="AD112" i="1"/>
  <c r="AC112" i="1"/>
  <c r="X112" i="1"/>
  <c r="U112" i="1"/>
  <c r="T112" i="1"/>
  <c r="S112" i="1"/>
  <c r="R112" i="1"/>
  <c r="Q112" i="1"/>
  <c r="P112" i="1"/>
  <c r="O112" i="1"/>
  <c r="G112" i="1"/>
  <c r="D112" i="1"/>
  <c r="C112" i="1"/>
  <c r="AJ111" i="1"/>
  <c r="AH111" i="1"/>
  <c r="AF111" i="1"/>
  <c r="AD111" i="1"/>
  <c r="AC111" i="1"/>
  <c r="X111" i="1"/>
  <c r="U111" i="1"/>
  <c r="T111" i="1"/>
  <c r="S111" i="1"/>
  <c r="R111" i="1"/>
  <c r="Q111" i="1"/>
  <c r="P111" i="1"/>
  <c r="O111" i="1"/>
  <c r="G111" i="1"/>
  <c r="D111" i="1"/>
  <c r="C111" i="1"/>
  <c r="AJ110" i="1"/>
  <c r="AH110" i="1"/>
  <c r="AF110" i="1"/>
  <c r="AD110" i="1"/>
  <c r="AC110" i="1"/>
  <c r="X110" i="1"/>
  <c r="U110" i="1"/>
  <c r="T110" i="1"/>
  <c r="S110" i="1"/>
  <c r="R110" i="1"/>
  <c r="Q110" i="1"/>
  <c r="P110" i="1"/>
  <c r="O110" i="1"/>
  <c r="G110" i="1"/>
  <c r="D110" i="1"/>
  <c r="C110" i="1"/>
  <c r="AJ109" i="1"/>
  <c r="AH109" i="1"/>
  <c r="AF109" i="1"/>
  <c r="AD109" i="1"/>
  <c r="AC109" i="1"/>
  <c r="X109" i="1"/>
  <c r="U109" i="1"/>
  <c r="T109" i="1"/>
  <c r="S109" i="1"/>
  <c r="R109" i="1"/>
  <c r="Q109" i="1"/>
  <c r="P109" i="1"/>
  <c r="O109" i="1"/>
  <c r="G109" i="1"/>
  <c r="D109" i="1"/>
  <c r="C109" i="1"/>
  <c r="AJ108" i="1"/>
  <c r="AH108" i="1"/>
  <c r="AF108" i="1"/>
  <c r="AD108" i="1"/>
  <c r="AC108" i="1"/>
  <c r="X108" i="1"/>
  <c r="U108" i="1"/>
  <c r="T108" i="1"/>
  <c r="S108" i="1"/>
  <c r="R108" i="1"/>
  <c r="Q108" i="1"/>
  <c r="P108" i="1"/>
  <c r="O108" i="1"/>
  <c r="G108" i="1"/>
  <c r="D108" i="1"/>
  <c r="C108" i="1"/>
  <c r="AJ107" i="1"/>
  <c r="AH107" i="1"/>
  <c r="AF107" i="1"/>
  <c r="AD107" i="1"/>
  <c r="AC107" i="1"/>
  <c r="X107" i="1"/>
  <c r="U107" i="1"/>
  <c r="T107" i="1"/>
  <c r="S107" i="1"/>
  <c r="R107" i="1"/>
  <c r="Q107" i="1"/>
  <c r="P107" i="1"/>
  <c r="O107" i="1"/>
  <c r="G107" i="1"/>
  <c r="D107" i="1"/>
  <c r="C107" i="1"/>
  <c r="AJ106" i="1"/>
  <c r="AH106" i="1"/>
  <c r="AF106" i="1"/>
  <c r="AD106" i="1"/>
  <c r="AC106" i="1"/>
  <c r="X106" i="1"/>
  <c r="U106" i="1"/>
  <c r="T106" i="1"/>
  <c r="S106" i="1"/>
  <c r="R106" i="1"/>
  <c r="Q106" i="1"/>
  <c r="P106" i="1"/>
  <c r="O106" i="1"/>
  <c r="G106" i="1"/>
  <c r="D106" i="1"/>
  <c r="C106" i="1"/>
  <c r="AJ105" i="1"/>
  <c r="AH105" i="1"/>
  <c r="AF105" i="1"/>
  <c r="AD105" i="1"/>
  <c r="AC105" i="1"/>
  <c r="X105" i="1"/>
  <c r="U105" i="1"/>
  <c r="T105" i="1"/>
  <c r="S105" i="1"/>
  <c r="R105" i="1"/>
  <c r="Q105" i="1"/>
  <c r="P105" i="1"/>
  <c r="O105" i="1"/>
  <c r="G105" i="1"/>
  <c r="D105" i="1"/>
  <c r="C105" i="1"/>
  <c r="AJ104" i="1"/>
  <c r="AH104" i="1"/>
  <c r="AF104" i="1"/>
  <c r="AD104" i="1"/>
  <c r="AC104" i="1"/>
  <c r="X104" i="1"/>
  <c r="U104" i="1"/>
  <c r="T104" i="1"/>
  <c r="S104" i="1"/>
  <c r="R104" i="1"/>
  <c r="Q104" i="1"/>
  <c r="P104" i="1"/>
  <c r="O104" i="1"/>
  <c r="G104" i="1"/>
  <c r="D104" i="1"/>
  <c r="C104" i="1"/>
  <c r="AJ103" i="1"/>
  <c r="AH103" i="1"/>
  <c r="AF103" i="1"/>
  <c r="AD103" i="1"/>
  <c r="AC103" i="1"/>
  <c r="X103" i="1"/>
  <c r="U103" i="1"/>
  <c r="T103" i="1"/>
  <c r="S103" i="1"/>
  <c r="R103" i="1"/>
  <c r="Q103" i="1"/>
  <c r="P103" i="1"/>
  <c r="O103" i="1"/>
  <c r="G103" i="1"/>
  <c r="D103" i="1"/>
  <c r="C103" i="1"/>
  <c r="AJ102" i="1"/>
  <c r="AH102" i="1"/>
  <c r="AF102" i="1"/>
  <c r="AD102" i="1"/>
  <c r="AC102" i="1"/>
  <c r="X102" i="1"/>
  <c r="U102" i="1"/>
  <c r="T102" i="1"/>
  <c r="S102" i="1"/>
  <c r="R102" i="1"/>
  <c r="Q102" i="1"/>
  <c r="P102" i="1"/>
  <c r="O102" i="1"/>
  <c r="G102" i="1"/>
  <c r="D102" i="1"/>
  <c r="C102" i="1"/>
  <c r="AJ101" i="1"/>
  <c r="AH101" i="1"/>
  <c r="AF101" i="1"/>
  <c r="AD101" i="1"/>
  <c r="AC101" i="1"/>
  <c r="X101" i="1"/>
  <c r="U101" i="1"/>
  <c r="T101" i="1"/>
  <c r="S101" i="1"/>
  <c r="R101" i="1"/>
  <c r="Q101" i="1"/>
  <c r="P101" i="1"/>
  <c r="O101" i="1"/>
  <c r="G101" i="1"/>
  <c r="D101" i="1"/>
  <c r="C101" i="1"/>
  <c r="AJ100" i="1"/>
  <c r="AH100" i="1"/>
  <c r="AF100" i="1"/>
  <c r="AD100" i="1"/>
  <c r="AC100" i="1"/>
  <c r="X100" i="1"/>
  <c r="U100" i="1"/>
  <c r="T100" i="1"/>
  <c r="S100" i="1"/>
  <c r="R100" i="1"/>
  <c r="Q100" i="1"/>
  <c r="P100" i="1"/>
  <c r="O100" i="1"/>
  <c r="G100" i="1"/>
  <c r="D100" i="1"/>
  <c r="C100" i="1"/>
  <c r="AJ99" i="1"/>
  <c r="AH99" i="1"/>
  <c r="AF99" i="1"/>
  <c r="AD99" i="1"/>
  <c r="AC99" i="1"/>
  <c r="X99" i="1"/>
  <c r="U99" i="1"/>
  <c r="T99" i="1"/>
  <c r="S99" i="1"/>
  <c r="R99" i="1"/>
  <c r="Q99" i="1"/>
  <c r="P99" i="1"/>
  <c r="O99" i="1"/>
  <c r="G99" i="1"/>
  <c r="D99" i="1"/>
  <c r="C99" i="1"/>
  <c r="AJ98" i="1"/>
  <c r="AH98" i="1"/>
  <c r="AF98" i="1"/>
  <c r="AD98" i="1"/>
  <c r="AC98" i="1"/>
  <c r="X98" i="1"/>
  <c r="U98" i="1"/>
  <c r="T98" i="1"/>
  <c r="S98" i="1"/>
  <c r="R98" i="1"/>
  <c r="Q98" i="1"/>
  <c r="P98" i="1"/>
  <c r="O98" i="1"/>
  <c r="G98" i="1"/>
  <c r="D98" i="1"/>
  <c r="C98" i="1"/>
  <c r="AJ97" i="1"/>
  <c r="AH97" i="1"/>
  <c r="AF97" i="1"/>
  <c r="AD97" i="1"/>
  <c r="AC97" i="1"/>
  <c r="X97" i="1"/>
  <c r="U97" i="1"/>
  <c r="T97" i="1"/>
  <c r="S97" i="1"/>
  <c r="R97" i="1"/>
  <c r="Q97" i="1"/>
  <c r="P97" i="1"/>
  <c r="O97" i="1"/>
  <c r="G97" i="1"/>
  <c r="D97" i="1"/>
  <c r="C97" i="1"/>
  <c r="AJ96" i="1"/>
  <c r="AH96" i="1"/>
  <c r="AF96" i="1"/>
  <c r="AD96" i="1"/>
  <c r="AC96" i="1"/>
  <c r="X96" i="1"/>
  <c r="U96" i="1"/>
  <c r="T96" i="1"/>
  <c r="S96" i="1"/>
  <c r="R96" i="1"/>
  <c r="Q96" i="1"/>
  <c r="P96" i="1"/>
  <c r="O96" i="1"/>
  <c r="G96" i="1"/>
  <c r="D96" i="1"/>
  <c r="C96" i="1"/>
  <c r="AJ95" i="1"/>
  <c r="AH95" i="1"/>
  <c r="AF95" i="1"/>
  <c r="AD95" i="1"/>
  <c r="AC95" i="1"/>
  <c r="X95" i="1"/>
  <c r="U95" i="1"/>
  <c r="T95" i="1"/>
  <c r="S95" i="1"/>
  <c r="R95" i="1"/>
  <c r="Q95" i="1"/>
  <c r="P95" i="1"/>
  <c r="O95" i="1"/>
  <c r="G95" i="1"/>
  <c r="D95" i="1"/>
  <c r="C95" i="1"/>
  <c r="AJ94" i="1"/>
  <c r="AH94" i="1"/>
  <c r="AF94" i="1"/>
  <c r="AD94" i="1"/>
  <c r="AC94" i="1"/>
  <c r="X94" i="1"/>
  <c r="U94" i="1"/>
  <c r="T94" i="1"/>
  <c r="S94" i="1"/>
  <c r="R94" i="1"/>
  <c r="Q94" i="1"/>
  <c r="P94" i="1"/>
  <c r="O94" i="1"/>
  <c r="G94" i="1"/>
  <c r="D94" i="1"/>
  <c r="C94" i="1"/>
  <c r="AJ93" i="1"/>
  <c r="AH93" i="1"/>
  <c r="AF93" i="1"/>
  <c r="AD93" i="1"/>
  <c r="AC93" i="1"/>
  <c r="X93" i="1"/>
  <c r="U93" i="1"/>
  <c r="T93" i="1"/>
  <c r="S93" i="1"/>
  <c r="R93" i="1"/>
  <c r="Q93" i="1"/>
  <c r="P93" i="1"/>
  <c r="O93" i="1"/>
  <c r="G93" i="1"/>
  <c r="D93" i="1"/>
  <c r="C93" i="1"/>
  <c r="AJ92" i="1"/>
  <c r="AH92" i="1"/>
  <c r="AF92" i="1"/>
  <c r="AD92" i="1"/>
  <c r="AC92" i="1"/>
  <c r="X92" i="1"/>
  <c r="U92" i="1"/>
  <c r="T92" i="1"/>
  <c r="S92" i="1"/>
  <c r="R92" i="1"/>
  <c r="Q92" i="1"/>
  <c r="P92" i="1"/>
  <c r="O92" i="1"/>
  <c r="G92" i="1"/>
  <c r="D92" i="1"/>
  <c r="C92" i="1"/>
  <c r="AJ91" i="1"/>
  <c r="AH91" i="1"/>
  <c r="AF91" i="1"/>
  <c r="AD91" i="1"/>
  <c r="AC91" i="1"/>
  <c r="X91" i="1"/>
  <c r="U91" i="1"/>
  <c r="T91" i="1"/>
  <c r="S91" i="1"/>
  <c r="R91" i="1"/>
  <c r="Q91" i="1"/>
  <c r="P91" i="1"/>
  <c r="O91" i="1"/>
  <c r="G91" i="1"/>
  <c r="D91" i="1"/>
  <c r="C91" i="1"/>
  <c r="AJ90" i="1"/>
  <c r="AH90" i="1"/>
  <c r="AF90" i="1"/>
  <c r="AD90" i="1"/>
  <c r="AC90" i="1"/>
  <c r="X90" i="1"/>
  <c r="U90" i="1"/>
  <c r="T90" i="1"/>
  <c r="S90" i="1"/>
  <c r="R90" i="1"/>
  <c r="Q90" i="1"/>
  <c r="P90" i="1"/>
  <c r="O90" i="1"/>
  <c r="G90" i="1"/>
  <c r="D90" i="1"/>
  <c r="C90" i="1"/>
  <c r="AJ89" i="1"/>
  <c r="AH89" i="1"/>
  <c r="AF89" i="1"/>
  <c r="AD89" i="1"/>
  <c r="AC89" i="1"/>
  <c r="X89" i="1"/>
  <c r="U89" i="1"/>
  <c r="T89" i="1"/>
  <c r="S89" i="1"/>
  <c r="R89" i="1"/>
  <c r="Q89" i="1"/>
  <c r="P89" i="1"/>
  <c r="O89" i="1"/>
  <c r="G89" i="1"/>
  <c r="D89" i="1"/>
  <c r="C89" i="1"/>
  <c r="AJ88" i="1"/>
  <c r="AH88" i="1"/>
  <c r="AF88" i="1"/>
  <c r="AD88" i="1"/>
  <c r="AC88" i="1"/>
  <c r="X88" i="1"/>
  <c r="U88" i="1"/>
  <c r="T88" i="1"/>
  <c r="S88" i="1"/>
  <c r="R88" i="1"/>
  <c r="Q88" i="1"/>
  <c r="P88" i="1"/>
  <c r="O88" i="1"/>
  <c r="G88" i="1"/>
  <c r="D88" i="1"/>
  <c r="C88" i="1"/>
  <c r="AJ87" i="1"/>
  <c r="AH87" i="1"/>
  <c r="AF87" i="1"/>
  <c r="AD87" i="1"/>
  <c r="AC87" i="1"/>
  <c r="X87" i="1"/>
  <c r="U87" i="1"/>
  <c r="T87" i="1"/>
  <c r="S87" i="1"/>
  <c r="R87" i="1"/>
  <c r="Q87" i="1"/>
  <c r="P87" i="1"/>
  <c r="O87" i="1"/>
  <c r="G87" i="1"/>
  <c r="D87" i="1"/>
  <c r="C87" i="1"/>
  <c r="AJ86" i="1"/>
  <c r="AH86" i="1"/>
  <c r="AF86" i="1"/>
  <c r="AD86" i="1"/>
  <c r="AC86" i="1"/>
  <c r="X86" i="1"/>
  <c r="U86" i="1"/>
  <c r="T86" i="1"/>
  <c r="S86" i="1"/>
  <c r="R86" i="1"/>
  <c r="Q86" i="1"/>
  <c r="P86" i="1"/>
  <c r="O86" i="1"/>
  <c r="G86" i="1"/>
  <c r="D86" i="1"/>
  <c r="C86" i="1"/>
  <c r="AJ85" i="1"/>
  <c r="AH85" i="1"/>
  <c r="AF85" i="1"/>
  <c r="AD85" i="1"/>
  <c r="AC85" i="1"/>
  <c r="X85" i="1"/>
  <c r="U85" i="1"/>
  <c r="T85" i="1"/>
  <c r="S85" i="1"/>
  <c r="R85" i="1"/>
  <c r="Q85" i="1"/>
  <c r="P85" i="1"/>
  <c r="O85" i="1"/>
  <c r="G85" i="1"/>
  <c r="D85" i="1"/>
  <c r="C85" i="1"/>
  <c r="AJ84" i="1"/>
  <c r="AH84" i="1"/>
  <c r="AF84" i="1"/>
  <c r="AD84" i="1"/>
  <c r="AC84" i="1"/>
  <c r="X84" i="1"/>
  <c r="U84" i="1"/>
  <c r="T84" i="1"/>
  <c r="S84" i="1"/>
  <c r="R84" i="1"/>
  <c r="Q84" i="1"/>
  <c r="P84" i="1"/>
  <c r="O84" i="1"/>
  <c r="G84" i="1"/>
  <c r="D84" i="1"/>
  <c r="C84" i="1"/>
  <c r="AJ83" i="1"/>
  <c r="AH83" i="1"/>
  <c r="AF83" i="1"/>
  <c r="AD83" i="1"/>
  <c r="AC83" i="1"/>
  <c r="X83" i="1"/>
  <c r="U83" i="1"/>
  <c r="T83" i="1"/>
  <c r="S83" i="1"/>
  <c r="R83" i="1"/>
  <c r="Q83" i="1"/>
  <c r="P83" i="1"/>
  <c r="O83" i="1"/>
  <c r="G83" i="1"/>
  <c r="D83" i="1"/>
  <c r="C83" i="1"/>
  <c r="AJ82" i="1"/>
  <c r="AH82" i="1"/>
  <c r="AF82" i="1"/>
  <c r="AD82" i="1"/>
  <c r="AC82" i="1"/>
  <c r="X82" i="1"/>
  <c r="U82" i="1"/>
  <c r="T82" i="1"/>
  <c r="S82" i="1"/>
  <c r="R82" i="1"/>
  <c r="Q82" i="1"/>
  <c r="P82" i="1"/>
  <c r="O82" i="1"/>
  <c r="G82" i="1"/>
  <c r="D82" i="1"/>
  <c r="C82" i="1"/>
  <c r="AJ81" i="1"/>
  <c r="AH81" i="1"/>
  <c r="AF81" i="1"/>
  <c r="AD81" i="1"/>
  <c r="AC81" i="1"/>
  <c r="X81" i="1"/>
  <c r="U81" i="1"/>
  <c r="T81" i="1"/>
  <c r="S81" i="1"/>
  <c r="R81" i="1"/>
  <c r="Q81" i="1"/>
  <c r="P81" i="1"/>
  <c r="O81" i="1"/>
  <c r="G81" i="1"/>
  <c r="D81" i="1"/>
  <c r="C81" i="1"/>
  <c r="AJ80" i="1"/>
  <c r="AH80" i="1"/>
  <c r="AF80" i="1"/>
  <c r="AD80" i="1"/>
  <c r="AC80" i="1"/>
  <c r="X80" i="1"/>
  <c r="U80" i="1"/>
  <c r="T80" i="1"/>
  <c r="S80" i="1"/>
  <c r="R80" i="1"/>
  <c r="Q80" i="1"/>
  <c r="P80" i="1"/>
  <c r="O80" i="1"/>
  <c r="G80" i="1"/>
  <c r="D80" i="1"/>
  <c r="C80" i="1"/>
  <c r="AJ79" i="1"/>
  <c r="AH79" i="1"/>
  <c r="AF79" i="1"/>
  <c r="AD79" i="1"/>
  <c r="AC79" i="1"/>
  <c r="X79" i="1"/>
  <c r="U79" i="1"/>
  <c r="T79" i="1"/>
  <c r="S79" i="1"/>
  <c r="R79" i="1"/>
  <c r="Q79" i="1"/>
  <c r="P79" i="1"/>
  <c r="O79" i="1"/>
  <c r="G79" i="1"/>
  <c r="D79" i="1"/>
  <c r="C79" i="1"/>
  <c r="AJ78" i="1"/>
  <c r="AH78" i="1"/>
  <c r="AF78" i="1"/>
  <c r="AD78" i="1"/>
  <c r="AC78" i="1"/>
  <c r="X78" i="1"/>
  <c r="U78" i="1"/>
  <c r="T78" i="1"/>
  <c r="S78" i="1"/>
  <c r="R78" i="1"/>
  <c r="Q78" i="1"/>
  <c r="P78" i="1"/>
  <c r="O78" i="1"/>
  <c r="G78" i="1"/>
  <c r="D78" i="1"/>
  <c r="C78" i="1"/>
  <c r="AJ77" i="1"/>
  <c r="AH77" i="1"/>
  <c r="AF77" i="1"/>
  <c r="AD77" i="1"/>
  <c r="AC77" i="1"/>
  <c r="X77" i="1"/>
  <c r="U77" i="1"/>
  <c r="T77" i="1"/>
  <c r="S77" i="1"/>
  <c r="R77" i="1"/>
  <c r="Q77" i="1"/>
  <c r="P77" i="1"/>
  <c r="O77" i="1"/>
  <c r="G77" i="1"/>
  <c r="D77" i="1"/>
  <c r="C77" i="1"/>
  <c r="AJ76" i="1"/>
  <c r="AH76" i="1"/>
  <c r="AF76" i="1"/>
  <c r="AD76" i="1"/>
  <c r="AC76" i="1"/>
  <c r="X76" i="1"/>
  <c r="U76" i="1"/>
  <c r="T76" i="1"/>
  <c r="S76" i="1"/>
  <c r="R76" i="1"/>
  <c r="Q76" i="1"/>
  <c r="P76" i="1"/>
  <c r="O76" i="1"/>
  <c r="G76" i="1"/>
  <c r="D76" i="1"/>
  <c r="C76" i="1"/>
  <c r="AJ75" i="1"/>
  <c r="AH75" i="1"/>
  <c r="AF75" i="1"/>
  <c r="AD75" i="1"/>
  <c r="AC75" i="1"/>
  <c r="X75" i="1"/>
  <c r="U75" i="1"/>
  <c r="T75" i="1"/>
  <c r="S75" i="1"/>
  <c r="R75" i="1"/>
  <c r="Q75" i="1"/>
  <c r="P75" i="1"/>
  <c r="O75" i="1"/>
  <c r="G75" i="1"/>
  <c r="D75" i="1"/>
  <c r="C75" i="1"/>
  <c r="AJ74" i="1"/>
  <c r="AH74" i="1"/>
  <c r="AF74" i="1"/>
  <c r="AD74" i="1"/>
  <c r="AC74" i="1"/>
  <c r="X74" i="1"/>
  <c r="U74" i="1"/>
  <c r="T74" i="1"/>
  <c r="S74" i="1"/>
  <c r="R74" i="1"/>
  <c r="Q74" i="1"/>
  <c r="P74" i="1"/>
  <c r="O74" i="1"/>
  <c r="G74" i="1"/>
  <c r="D74" i="1"/>
  <c r="C74" i="1"/>
  <c r="AJ73" i="1"/>
  <c r="AH73" i="1"/>
  <c r="AF73" i="1"/>
  <c r="AD73" i="1"/>
  <c r="AC73" i="1"/>
  <c r="X73" i="1"/>
  <c r="U73" i="1"/>
  <c r="T73" i="1"/>
  <c r="S73" i="1"/>
  <c r="R73" i="1"/>
  <c r="Q73" i="1"/>
  <c r="P73" i="1"/>
  <c r="O73" i="1"/>
  <c r="G73" i="1"/>
  <c r="D73" i="1"/>
  <c r="C73" i="1"/>
  <c r="AJ72" i="1"/>
  <c r="AH72" i="1"/>
  <c r="AF72" i="1"/>
  <c r="AD72" i="1"/>
  <c r="AC72" i="1"/>
  <c r="X72" i="1"/>
  <c r="U72" i="1"/>
  <c r="T72" i="1"/>
  <c r="S72" i="1"/>
  <c r="R72" i="1"/>
  <c r="Q72" i="1"/>
  <c r="P72" i="1"/>
  <c r="O72" i="1"/>
  <c r="G72" i="1"/>
  <c r="D72" i="1"/>
  <c r="C72" i="1"/>
  <c r="AJ71" i="1"/>
  <c r="AH71" i="1"/>
  <c r="AF71" i="1"/>
  <c r="AD71" i="1"/>
  <c r="AC71" i="1"/>
  <c r="X71" i="1"/>
  <c r="U71" i="1"/>
  <c r="T71" i="1"/>
  <c r="S71" i="1"/>
  <c r="R71" i="1"/>
  <c r="Q71" i="1"/>
  <c r="P71" i="1"/>
  <c r="O71" i="1"/>
  <c r="G71" i="1"/>
  <c r="D71" i="1"/>
  <c r="C71" i="1"/>
  <c r="AJ70" i="1"/>
  <c r="AH70" i="1"/>
  <c r="AF70" i="1"/>
  <c r="AD70" i="1"/>
  <c r="AC70" i="1"/>
  <c r="X70" i="1"/>
  <c r="U70" i="1"/>
  <c r="T70" i="1"/>
  <c r="S70" i="1"/>
  <c r="R70" i="1"/>
  <c r="Q70" i="1"/>
  <c r="P70" i="1"/>
  <c r="O70" i="1"/>
  <c r="G70" i="1"/>
  <c r="D70" i="1"/>
  <c r="C70" i="1"/>
  <c r="AJ69" i="1"/>
  <c r="AH69" i="1"/>
  <c r="AF69" i="1"/>
  <c r="AD69" i="1"/>
  <c r="AC69" i="1"/>
  <c r="X69" i="1"/>
  <c r="U69" i="1"/>
  <c r="T69" i="1"/>
  <c r="S69" i="1"/>
  <c r="R69" i="1"/>
  <c r="Q69" i="1"/>
  <c r="P69" i="1"/>
  <c r="O69" i="1"/>
  <c r="G69" i="1"/>
  <c r="D69" i="1"/>
  <c r="C69" i="1"/>
  <c r="AJ68" i="1"/>
  <c r="AH68" i="1"/>
  <c r="AF68" i="1"/>
  <c r="AD68" i="1"/>
  <c r="AC68" i="1"/>
  <c r="X68" i="1"/>
  <c r="U68" i="1"/>
  <c r="T68" i="1"/>
  <c r="S68" i="1"/>
  <c r="R68" i="1"/>
  <c r="Q68" i="1"/>
  <c r="P68" i="1"/>
  <c r="O68" i="1"/>
  <c r="G68" i="1"/>
  <c r="D68" i="1"/>
  <c r="C68" i="1"/>
  <c r="AJ67" i="1"/>
  <c r="AH67" i="1"/>
  <c r="AF67" i="1"/>
  <c r="AD67" i="1"/>
  <c r="AC67" i="1"/>
  <c r="X67" i="1"/>
  <c r="U67" i="1"/>
  <c r="T67" i="1"/>
  <c r="S67" i="1"/>
  <c r="R67" i="1"/>
  <c r="Q67" i="1"/>
  <c r="P67" i="1"/>
  <c r="O67" i="1"/>
  <c r="G67" i="1"/>
  <c r="D67" i="1"/>
  <c r="C67" i="1"/>
  <c r="AJ66" i="1"/>
  <c r="AH66" i="1"/>
  <c r="AF66" i="1"/>
  <c r="AD66" i="1"/>
  <c r="AC66" i="1"/>
  <c r="X66" i="1"/>
  <c r="U66" i="1"/>
  <c r="T66" i="1"/>
  <c r="S66" i="1"/>
  <c r="R66" i="1"/>
  <c r="Q66" i="1"/>
  <c r="P66" i="1"/>
  <c r="O66" i="1"/>
  <c r="G66" i="1"/>
  <c r="D66" i="1"/>
  <c r="C66" i="1"/>
  <c r="AJ65" i="1"/>
  <c r="AH65" i="1"/>
  <c r="AF65" i="1"/>
  <c r="AD65" i="1"/>
  <c r="AC65" i="1"/>
  <c r="X65" i="1"/>
  <c r="U65" i="1"/>
  <c r="T65" i="1"/>
  <c r="S65" i="1"/>
  <c r="R65" i="1"/>
  <c r="Q65" i="1"/>
  <c r="P65" i="1"/>
  <c r="O65" i="1"/>
  <c r="G65" i="1"/>
  <c r="D65" i="1"/>
  <c r="C65" i="1"/>
  <c r="AJ64" i="1"/>
  <c r="AH64" i="1"/>
  <c r="AF64" i="1"/>
  <c r="AD64" i="1"/>
  <c r="AC64" i="1"/>
  <c r="X64" i="1"/>
  <c r="U64" i="1"/>
  <c r="T64" i="1"/>
  <c r="S64" i="1"/>
  <c r="R64" i="1"/>
  <c r="Q64" i="1"/>
  <c r="P64" i="1"/>
  <c r="O64" i="1"/>
  <c r="G64" i="1"/>
  <c r="D64" i="1"/>
  <c r="C64" i="1"/>
  <c r="AJ63" i="1"/>
  <c r="AH63" i="1"/>
  <c r="AF63" i="1"/>
  <c r="AD63" i="1"/>
  <c r="AC63" i="1"/>
  <c r="X63" i="1"/>
  <c r="U63" i="1"/>
  <c r="T63" i="1"/>
  <c r="S63" i="1"/>
  <c r="R63" i="1"/>
  <c r="Q63" i="1"/>
  <c r="P63" i="1"/>
  <c r="O63" i="1"/>
  <c r="G63" i="1"/>
  <c r="D63" i="1"/>
  <c r="C63" i="1"/>
  <c r="AJ62" i="1"/>
  <c r="AH62" i="1"/>
  <c r="AF62" i="1"/>
  <c r="AD62" i="1"/>
  <c r="AC62" i="1"/>
  <c r="X62" i="1"/>
  <c r="U62" i="1"/>
  <c r="T62" i="1"/>
  <c r="S62" i="1"/>
  <c r="R62" i="1"/>
  <c r="Q62" i="1"/>
  <c r="P62" i="1"/>
  <c r="O62" i="1"/>
  <c r="G62" i="1"/>
  <c r="D62" i="1"/>
  <c r="C62" i="1"/>
  <c r="AJ61" i="1"/>
  <c r="AH61" i="1"/>
  <c r="AF61" i="1"/>
  <c r="AD61" i="1"/>
  <c r="AC61" i="1"/>
  <c r="X61" i="1"/>
  <c r="U61" i="1"/>
  <c r="T61" i="1"/>
  <c r="S61" i="1"/>
  <c r="R61" i="1"/>
  <c r="Q61" i="1"/>
  <c r="P61" i="1"/>
  <c r="O61" i="1"/>
  <c r="G61" i="1"/>
  <c r="D61" i="1"/>
  <c r="C61" i="1"/>
  <c r="AJ60" i="1"/>
  <c r="AH60" i="1"/>
  <c r="AF60" i="1"/>
  <c r="AD60" i="1"/>
  <c r="AC60" i="1"/>
  <c r="X60" i="1"/>
  <c r="U60" i="1"/>
  <c r="T60" i="1"/>
  <c r="S60" i="1"/>
  <c r="R60" i="1"/>
  <c r="Q60" i="1"/>
  <c r="P60" i="1"/>
  <c r="O60" i="1"/>
  <c r="G60" i="1"/>
  <c r="D60" i="1"/>
  <c r="C60" i="1"/>
  <c r="AJ59" i="1"/>
  <c r="AH59" i="1"/>
  <c r="AF59" i="1"/>
  <c r="AD59" i="1"/>
  <c r="AC59" i="1"/>
  <c r="X59" i="1"/>
  <c r="U59" i="1"/>
  <c r="T59" i="1"/>
  <c r="S59" i="1"/>
  <c r="R59" i="1"/>
  <c r="Q59" i="1"/>
  <c r="P59" i="1"/>
  <c r="O59" i="1"/>
  <c r="G59" i="1"/>
  <c r="D59" i="1"/>
  <c r="C59" i="1"/>
  <c r="AJ58" i="1"/>
  <c r="AH58" i="1"/>
  <c r="AF58" i="1"/>
  <c r="AD58" i="1"/>
  <c r="AC58" i="1"/>
  <c r="X58" i="1"/>
  <c r="U58" i="1"/>
  <c r="T58" i="1"/>
  <c r="S58" i="1"/>
  <c r="R58" i="1"/>
  <c r="Q58" i="1"/>
  <c r="P58" i="1"/>
  <c r="O58" i="1"/>
  <c r="G58" i="1"/>
  <c r="D58" i="1"/>
  <c r="C58" i="1"/>
  <c r="AJ57" i="1"/>
  <c r="AH57" i="1"/>
  <c r="AF57" i="1"/>
  <c r="AD57" i="1"/>
  <c r="AC57" i="1"/>
  <c r="X57" i="1"/>
  <c r="U57" i="1"/>
  <c r="T57" i="1"/>
  <c r="S57" i="1"/>
  <c r="R57" i="1"/>
  <c r="Q57" i="1"/>
  <c r="P57" i="1"/>
  <c r="O57" i="1"/>
  <c r="G57" i="1"/>
  <c r="D57" i="1"/>
  <c r="C57" i="1"/>
  <c r="AJ56" i="1"/>
  <c r="AH56" i="1"/>
  <c r="AF56" i="1"/>
  <c r="AD56" i="1"/>
  <c r="AC56" i="1"/>
  <c r="X56" i="1"/>
  <c r="U56" i="1"/>
  <c r="T56" i="1"/>
  <c r="S56" i="1"/>
  <c r="R56" i="1"/>
  <c r="Q56" i="1"/>
  <c r="P56" i="1"/>
  <c r="O56" i="1"/>
  <c r="G56" i="1"/>
  <c r="D56" i="1"/>
  <c r="C56" i="1"/>
  <c r="AJ55" i="1"/>
  <c r="AH55" i="1"/>
  <c r="AF55" i="1"/>
  <c r="AD55" i="1"/>
  <c r="AC55" i="1"/>
  <c r="X55" i="1"/>
  <c r="U55" i="1"/>
  <c r="T55" i="1"/>
  <c r="S55" i="1"/>
  <c r="R55" i="1"/>
  <c r="Q55" i="1"/>
  <c r="P55" i="1"/>
  <c r="O55" i="1"/>
  <c r="G55" i="1"/>
  <c r="D55" i="1"/>
  <c r="C55" i="1"/>
  <c r="AJ54" i="1"/>
  <c r="AH54" i="1"/>
  <c r="AF54" i="1"/>
  <c r="AD54" i="1"/>
  <c r="AC54" i="1"/>
  <c r="X54" i="1"/>
  <c r="U54" i="1"/>
  <c r="T54" i="1"/>
  <c r="S54" i="1"/>
  <c r="R54" i="1"/>
  <c r="Q54" i="1"/>
  <c r="P54" i="1"/>
  <c r="O54" i="1"/>
  <c r="G54" i="1"/>
  <c r="D54" i="1"/>
  <c r="C54" i="1"/>
  <c r="AJ53" i="1"/>
  <c r="AH53" i="1"/>
  <c r="AF53" i="1"/>
  <c r="AD53" i="1"/>
  <c r="AC53" i="1"/>
  <c r="X53" i="1"/>
  <c r="U53" i="1"/>
  <c r="T53" i="1"/>
  <c r="S53" i="1"/>
  <c r="R53" i="1"/>
  <c r="Q53" i="1"/>
  <c r="P53" i="1"/>
  <c r="O53" i="1"/>
  <c r="G53" i="1"/>
  <c r="D53" i="1"/>
  <c r="C53" i="1"/>
  <c r="AJ52" i="1"/>
  <c r="AH52" i="1"/>
  <c r="AF52" i="1"/>
  <c r="AD52" i="1"/>
  <c r="AC52" i="1"/>
  <c r="X52" i="1"/>
  <c r="U52" i="1"/>
  <c r="T52" i="1"/>
  <c r="S52" i="1"/>
  <c r="R52" i="1"/>
  <c r="Q52" i="1"/>
  <c r="P52" i="1"/>
  <c r="O52" i="1"/>
  <c r="G52" i="1"/>
  <c r="D52" i="1"/>
  <c r="C52" i="1"/>
  <c r="AJ51" i="1"/>
  <c r="AH51" i="1"/>
  <c r="AF51" i="1"/>
  <c r="AD51" i="1"/>
  <c r="AC51" i="1"/>
  <c r="X51" i="1"/>
  <c r="U51" i="1"/>
  <c r="T51" i="1"/>
  <c r="S51" i="1"/>
  <c r="R51" i="1"/>
  <c r="Q51" i="1"/>
  <c r="P51" i="1"/>
  <c r="O51" i="1"/>
  <c r="G51" i="1"/>
  <c r="D51" i="1"/>
  <c r="C51" i="1"/>
  <c r="AJ50" i="1"/>
  <c r="AH50" i="1"/>
  <c r="AF50" i="1"/>
  <c r="AD50" i="1"/>
  <c r="AC50" i="1"/>
  <c r="X50" i="1"/>
  <c r="U50" i="1"/>
  <c r="T50" i="1"/>
  <c r="S50" i="1"/>
  <c r="R50" i="1"/>
  <c r="Q50" i="1"/>
  <c r="P50" i="1"/>
  <c r="O50" i="1"/>
  <c r="G50" i="1"/>
  <c r="D50" i="1"/>
  <c r="C50" i="1"/>
  <c r="AJ49" i="1"/>
  <c r="AH49" i="1"/>
  <c r="AF49" i="1"/>
  <c r="AD49" i="1"/>
  <c r="AC49" i="1"/>
  <c r="X49" i="1"/>
  <c r="U49" i="1"/>
  <c r="T49" i="1"/>
  <c r="S49" i="1"/>
  <c r="R49" i="1"/>
  <c r="Q49" i="1"/>
  <c r="P49" i="1"/>
  <c r="O49" i="1"/>
  <c r="G49" i="1"/>
  <c r="D49" i="1"/>
  <c r="C49" i="1"/>
  <c r="AJ48" i="1"/>
  <c r="AH48" i="1"/>
  <c r="AF48" i="1"/>
  <c r="AD48" i="1"/>
  <c r="AC48" i="1"/>
  <c r="X48" i="1"/>
  <c r="U48" i="1"/>
  <c r="T48" i="1"/>
  <c r="S48" i="1"/>
  <c r="R48" i="1"/>
  <c r="Q48" i="1"/>
  <c r="P48" i="1"/>
  <c r="O48" i="1"/>
  <c r="G48" i="1"/>
  <c r="D48" i="1"/>
  <c r="C48" i="1"/>
  <c r="AJ47" i="1"/>
  <c r="AH47" i="1"/>
  <c r="AF47" i="1"/>
  <c r="AD47" i="1"/>
  <c r="AC47" i="1"/>
  <c r="X47" i="1"/>
  <c r="U47" i="1"/>
  <c r="T47" i="1"/>
  <c r="S47" i="1"/>
  <c r="R47" i="1"/>
  <c r="Q47" i="1"/>
  <c r="P47" i="1"/>
  <c r="O47" i="1"/>
  <c r="G47" i="1"/>
  <c r="D47" i="1"/>
  <c r="C47" i="1"/>
  <c r="AJ46" i="1"/>
  <c r="AH46" i="1"/>
  <c r="AF46" i="1"/>
  <c r="AD46" i="1"/>
  <c r="AC46" i="1"/>
  <c r="X46" i="1"/>
  <c r="U46" i="1"/>
  <c r="T46" i="1"/>
  <c r="S46" i="1"/>
  <c r="R46" i="1"/>
  <c r="Q46" i="1"/>
  <c r="P46" i="1"/>
  <c r="O46" i="1"/>
  <c r="G46" i="1"/>
  <c r="D46" i="1"/>
  <c r="C46" i="1"/>
  <c r="AJ45" i="1"/>
  <c r="AH45" i="1"/>
  <c r="AF45" i="1"/>
  <c r="AD45" i="1"/>
  <c r="AC45" i="1"/>
  <c r="X45" i="1"/>
  <c r="U45" i="1"/>
  <c r="T45" i="1"/>
  <c r="S45" i="1"/>
  <c r="R45" i="1"/>
  <c r="Q45" i="1"/>
  <c r="P45" i="1"/>
  <c r="O45" i="1"/>
  <c r="G45" i="1"/>
  <c r="D45" i="1"/>
  <c r="C45" i="1"/>
  <c r="AJ44" i="1"/>
  <c r="AH44" i="1"/>
  <c r="AF44" i="1"/>
  <c r="AD44" i="1"/>
  <c r="AC44" i="1"/>
  <c r="X44" i="1"/>
  <c r="U44" i="1"/>
  <c r="T44" i="1"/>
  <c r="S44" i="1"/>
  <c r="R44" i="1"/>
  <c r="Q44" i="1"/>
  <c r="P44" i="1"/>
  <c r="O44" i="1"/>
  <c r="G44" i="1"/>
  <c r="D44" i="1"/>
  <c r="C44" i="1"/>
  <c r="AJ43" i="1"/>
  <c r="AH43" i="1"/>
  <c r="AF43" i="1"/>
  <c r="AD43" i="1"/>
  <c r="AC43" i="1"/>
  <c r="X43" i="1"/>
  <c r="U43" i="1"/>
  <c r="T43" i="1"/>
  <c r="S43" i="1"/>
  <c r="R43" i="1"/>
  <c r="Q43" i="1"/>
  <c r="P43" i="1"/>
  <c r="O43" i="1"/>
  <c r="G43" i="1"/>
  <c r="D43" i="1"/>
  <c r="C43" i="1"/>
  <c r="AJ42" i="1"/>
  <c r="AH42" i="1"/>
  <c r="AF42" i="1"/>
  <c r="AD42" i="1"/>
  <c r="AC42" i="1"/>
  <c r="X42" i="1"/>
  <c r="U42" i="1"/>
  <c r="T42" i="1"/>
  <c r="S42" i="1"/>
  <c r="R42" i="1"/>
  <c r="Q42" i="1"/>
  <c r="P42" i="1"/>
  <c r="O42" i="1"/>
  <c r="G42" i="1"/>
  <c r="D42" i="1"/>
  <c r="C42" i="1"/>
  <c r="AJ41" i="1"/>
  <c r="AH41" i="1"/>
  <c r="AF41" i="1"/>
  <c r="AD41" i="1"/>
  <c r="AC41" i="1"/>
  <c r="X41" i="1"/>
  <c r="U41" i="1"/>
  <c r="T41" i="1"/>
  <c r="S41" i="1"/>
  <c r="R41" i="1"/>
  <c r="Q41" i="1"/>
  <c r="P41" i="1"/>
  <c r="O41" i="1"/>
  <c r="G41" i="1"/>
  <c r="D41" i="1"/>
  <c r="C41" i="1"/>
  <c r="AJ40" i="1"/>
  <c r="AH40" i="1"/>
  <c r="AF40" i="1"/>
  <c r="AD40" i="1"/>
  <c r="AC40" i="1"/>
  <c r="X40" i="1"/>
  <c r="U40" i="1"/>
  <c r="T40" i="1"/>
  <c r="S40" i="1"/>
  <c r="R40" i="1"/>
  <c r="Q40" i="1"/>
  <c r="P40" i="1"/>
  <c r="O40" i="1"/>
  <c r="G40" i="1"/>
  <c r="D40" i="1"/>
  <c r="C40" i="1"/>
  <c r="AJ39" i="1"/>
  <c r="AH39" i="1"/>
  <c r="AF39" i="1"/>
  <c r="AD39" i="1"/>
  <c r="AC39" i="1"/>
  <c r="X39" i="1"/>
  <c r="U39" i="1"/>
  <c r="T39" i="1"/>
  <c r="S39" i="1"/>
  <c r="R39" i="1"/>
  <c r="Q39" i="1"/>
  <c r="P39" i="1"/>
  <c r="O39" i="1"/>
  <c r="G39" i="1"/>
  <c r="D39" i="1"/>
  <c r="C39" i="1"/>
  <c r="AJ38" i="1"/>
  <c r="AH38" i="1"/>
  <c r="AF38" i="1"/>
  <c r="AD38" i="1"/>
  <c r="AC38" i="1"/>
  <c r="X38" i="1"/>
  <c r="U38" i="1"/>
  <c r="T38" i="1"/>
  <c r="S38" i="1"/>
  <c r="R38" i="1"/>
  <c r="Q38" i="1"/>
  <c r="P38" i="1"/>
  <c r="O38" i="1"/>
  <c r="G38" i="1"/>
  <c r="D38" i="1"/>
  <c r="C38" i="1"/>
  <c r="AJ37" i="1"/>
  <c r="AH37" i="1"/>
  <c r="AF37" i="1"/>
  <c r="AD37" i="1"/>
  <c r="AC37" i="1"/>
  <c r="X37" i="1"/>
  <c r="U37" i="1"/>
  <c r="T37" i="1"/>
  <c r="S37" i="1"/>
  <c r="R37" i="1"/>
  <c r="Q37" i="1"/>
  <c r="P37" i="1"/>
  <c r="O37" i="1"/>
  <c r="G37" i="1"/>
  <c r="D37" i="1"/>
  <c r="C37" i="1"/>
  <c r="AJ36" i="1"/>
  <c r="AH36" i="1"/>
  <c r="AF36" i="1"/>
  <c r="AD36" i="1"/>
  <c r="AC36" i="1"/>
  <c r="X36" i="1"/>
  <c r="U36" i="1"/>
  <c r="T36" i="1"/>
  <c r="S36" i="1"/>
  <c r="R36" i="1"/>
  <c r="Q36" i="1"/>
  <c r="P36" i="1"/>
  <c r="O36" i="1"/>
  <c r="G36" i="1"/>
  <c r="D36" i="1"/>
  <c r="C36" i="1"/>
  <c r="AJ35" i="1"/>
  <c r="AH35" i="1"/>
  <c r="AF35" i="1"/>
  <c r="AD35" i="1"/>
  <c r="AC35" i="1"/>
  <c r="X35" i="1"/>
  <c r="U35" i="1"/>
  <c r="T35" i="1"/>
  <c r="S35" i="1"/>
  <c r="R35" i="1"/>
  <c r="Q35" i="1"/>
  <c r="P35" i="1"/>
  <c r="O35" i="1"/>
  <c r="G35" i="1"/>
  <c r="D35" i="1"/>
  <c r="C35" i="1"/>
  <c r="AJ34" i="1"/>
  <c r="AH34" i="1"/>
  <c r="AF34" i="1"/>
  <c r="AD34" i="1"/>
  <c r="AC34" i="1"/>
  <c r="X34" i="1"/>
  <c r="U34" i="1"/>
  <c r="T34" i="1"/>
  <c r="S34" i="1"/>
  <c r="R34" i="1"/>
  <c r="Q34" i="1"/>
  <c r="P34" i="1"/>
  <c r="O34" i="1"/>
  <c r="G34" i="1"/>
  <c r="D34" i="1"/>
  <c r="C34" i="1"/>
  <c r="AJ33" i="1"/>
  <c r="AH33" i="1"/>
  <c r="AF33" i="1"/>
  <c r="AD33" i="1"/>
  <c r="AC33" i="1"/>
  <c r="X33" i="1"/>
  <c r="U33" i="1"/>
  <c r="T33" i="1"/>
  <c r="S33" i="1"/>
  <c r="R33" i="1"/>
  <c r="Q33" i="1"/>
  <c r="P33" i="1"/>
  <c r="O33" i="1"/>
  <c r="G33" i="1"/>
  <c r="D33" i="1"/>
  <c r="C33" i="1"/>
  <c r="AJ32" i="1"/>
  <c r="AH32" i="1"/>
  <c r="AF32" i="1"/>
  <c r="AD32" i="1"/>
  <c r="AC32" i="1"/>
  <c r="X32" i="1"/>
  <c r="U32" i="1"/>
  <c r="T32" i="1"/>
  <c r="S32" i="1"/>
  <c r="R32" i="1"/>
  <c r="Q32" i="1"/>
  <c r="P32" i="1"/>
  <c r="O32" i="1"/>
  <c r="G32" i="1"/>
  <c r="D32" i="1"/>
  <c r="C32" i="1"/>
  <c r="AJ31" i="1"/>
  <c r="AH31" i="1"/>
  <c r="AF31" i="1"/>
  <c r="AD31" i="1"/>
  <c r="AC31" i="1"/>
  <c r="X31" i="1"/>
  <c r="U31" i="1"/>
  <c r="T31" i="1"/>
  <c r="S31" i="1"/>
  <c r="R31" i="1"/>
  <c r="Q31" i="1"/>
  <c r="P31" i="1"/>
  <c r="O31" i="1"/>
  <c r="G31" i="1"/>
  <c r="D31" i="1"/>
  <c r="C31" i="1"/>
  <c r="AJ30" i="1"/>
  <c r="AH30" i="1"/>
  <c r="AF30" i="1"/>
  <c r="AD30" i="1"/>
  <c r="AC30" i="1"/>
  <c r="X30" i="1"/>
  <c r="U30" i="1"/>
  <c r="T30" i="1"/>
  <c r="S30" i="1"/>
  <c r="R30" i="1"/>
  <c r="Q30" i="1"/>
  <c r="P30" i="1"/>
  <c r="O30" i="1"/>
  <c r="G30" i="1"/>
  <c r="D30" i="1"/>
  <c r="C30" i="1"/>
  <c r="AJ29" i="1"/>
  <c r="AH29" i="1"/>
  <c r="AF29" i="1"/>
  <c r="AD29" i="1"/>
  <c r="AC29" i="1"/>
  <c r="X29" i="1"/>
  <c r="U29" i="1"/>
  <c r="T29" i="1"/>
  <c r="S29" i="1"/>
  <c r="R29" i="1"/>
  <c r="Q29" i="1"/>
  <c r="P29" i="1"/>
  <c r="O29" i="1"/>
  <c r="G29" i="1"/>
  <c r="D29" i="1"/>
  <c r="C29" i="1"/>
  <c r="AJ28" i="1"/>
  <c r="AH28" i="1"/>
  <c r="AF28" i="1"/>
  <c r="AD28" i="1"/>
  <c r="AC28" i="1"/>
  <c r="X28" i="1"/>
  <c r="U28" i="1"/>
  <c r="T28" i="1"/>
  <c r="S28" i="1"/>
  <c r="R28" i="1"/>
  <c r="Q28" i="1"/>
  <c r="P28" i="1"/>
  <c r="O28" i="1"/>
  <c r="G28" i="1"/>
  <c r="D28" i="1"/>
  <c r="C28" i="1"/>
  <c r="AJ27" i="1"/>
  <c r="AH27" i="1"/>
  <c r="AF27" i="1"/>
  <c r="AD27" i="1"/>
  <c r="AC27" i="1"/>
  <c r="X27" i="1"/>
  <c r="U27" i="1"/>
  <c r="T27" i="1"/>
  <c r="S27" i="1"/>
  <c r="R27" i="1"/>
  <c r="Q27" i="1"/>
  <c r="P27" i="1"/>
  <c r="O27" i="1"/>
  <c r="G27" i="1"/>
  <c r="D27" i="1"/>
  <c r="C27" i="1"/>
  <c r="AJ26" i="1"/>
  <c r="AH26" i="1"/>
  <c r="AF26" i="1"/>
  <c r="AD26" i="1"/>
  <c r="AC26" i="1"/>
  <c r="X26" i="1"/>
  <c r="U26" i="1"/>
  <c r="T26" i="1"/>
  <c r="S26" i="1"/>
  <c r="R26" i="1"/>
  <c r="Q26" i="1"/>
  <c r="P26" i="1"/>
  <c r="O26" i="1"/>
  <c r="G26" i="1"/>
  <c r="D26" i="1"/>
  <c r="C26" i="1"/>
  <c r="AJ25" i="1"/>
  <c r="AH25" i="1"/>
  <c r="AF25" i="1"/>
  <c r="AD25" i="1"/>
  <c r="AC25" i="1"/>
  <c r="X25" i="1"/>
  <c r="U25" i="1"/>
  <c r="T25" i="1"/>
  <c r="S25" i="1"/>
  <c r="R25" i="1"/>
  <c r="Q25" i="1"/>
  <c r="P25" i="1"/>
  <c r="O25" i="1"/>
  <c r="G25" i="1"/>
  <c r="D25" i="1"/>
  <c r="C25" i="1"/>
  <c r="AJ24" i="1"/>
  <c r="AH24" i="1"/>
  <c r="AF24" i="1"/>
  <c r="AD24" i="1"/>
  <c r="AC24" i="1"/>
  <c r="X24" i="1"/>
  <c r="U24" i="1"/>
  <c r="T24" i="1"/>
  <c r="S24" i="1"/>
  <c r="R24" i="1"/>
  <c r="Q24" i="1"/>
  <c r="P24" i="1"/>
  <c r="O24" i="1"/>
  <c r="G24" i="1"/>
  <c r="D24" i="1"/>
  <c r="C24" i="1"/>
  <c r="AJ23" i="1"/>
  <c r="AH23" i="1"/>
  <c r="AF23" i="1"/>
  <c r="AD23" i="1"/>
  <c r="AC23" i="1"/>
  <c r="X23" i="1"/>
  <c r="U23" i="1"/>
  <c r="T23" i="1"/>
  <c r="S23" i="1"/>
  <c r="R23" i="1"/>
  <c r="Q23" i="1"/>
  <c r="P23" i="1"/>
  <c r="O23" i="1"/>
  <c r="G23" i="1"/>
  <c r="D23" i="1"/>
  <c r="C23" i="1"/>
  <c r="AJ22" i="1"/>
  <c r="AH22" i="1"/>
  <c r="AF22" i="1"/>
  <c r="AD22" i="1"/>
  <c r="AC22" i="1"/>
  <c r="X22" i="1"/>
  <c r="U22" i="1"/>
  <c r="T22" i="1"/>
  <c r="S22" i="1"/>
  <c r="R22" i="1"/>
  <c r="Q22" i="1"/>
  <c r="P22" i="1"/>
  <c r="O22" i="1"/>
  <c r="G22" i="1"/>
  <c r="D22" i="1"/>
  <c r="C22" i="1"/>
  <c r="AJ21" i="1"/>
  <c r="AH21" i="1"/>
  <c r="AF21" i="1"/>
  <c r="AD21" i="1"/>
  <c r="AC21" i="1"/>
  <c r="X21" i="1"/>
  <c r="U21" i="1"/>
  <c r="T21" i="1"/>
  <c r="S21" i="1"/>
  <c r="R21" i="1"/>
  <c r="Q21" i="1"/>
  <c r="P21" i="1"/>
  <c r="O21" i="1"/>
  <c r="G21" i="1"/>
  <c r="D21" i="1"/>
  <c r="C21" i="1"/>
  <c r="AJ20" i="1"/>
  <c r="AH20" i="1"/>
  <c r="AF20" i="1"/>
  <c r="AD20" i="1"/>
  <c r="AC20" i="1"/>
  <c r="X20" i="1"/>
  <c r="U20" i="1"/>
  <c r="T20" i="1"/>
  <c r="S20" i="1"/>
  <c r="R20" i="1"/>
  <c r="Q20" i="1"/>
  <c r="P20" i="1"/>
  <c r="O20" i="1"/>
  <c r="G20" i="1"/>
  <c r="D20" i="1"/>
  <c r="C20" i="1"/>
  <c r="AJ19" i="1"/>
  <c r="AH19" i="1"/>
  <c r="AF19" i="1"/>
  <c r="AD19" i="1"/>
  <c r="AC19" i="1"/>
  <c r="X19" i="1"/>
  <c r="U19" i="1"/>
  <c r="T19" i="1"/>
  <c r="S19" i="1"/>
  <c r="R19" i="1"/>
  <c r="Q19" i="1"/>
  <c r="P19" i="1"/>
  <c r="O19" i="1"/>
  <c r="G19" i="1"/>
  <c r="D19" i="1"/>
  <c r="C19" i="1"/>
  <c r="AJ18" i="1"/>
  <c r="AH18" i="1"/>
  <c r="AF18" i="1"/>
  <c r="AD18" i="1"/>
  <c r="AC18" i="1"/>
  <c r="X18" i="1"/>
  <c r="U18" i="1"/>
  <c r="T18" i="1"/>
  <c r="S18" i="1"/>
  <c r="R18" i="1"/>
  <c r="Q18" i="1"/>
  <c r="P18" i="1"/>
  <c r="O18" i="1"/>
  <c r="G18" i="1"/>
  <c r="D18" i="1"/>
  <c r="C18" i="1"/>
  <c r="AJ17" i="1"/>
  <c r="AH17" i="1"/>
  <c r="AF17" i="1"/>
  <c r="AD17" i="1"/>
  <c r="AC17" i="1"/>
  <c r="X17" i="1"/>
  <c r="U17" i="1"/>
  <c r="T17" i="1"/>
  <c r="S17" i="1"/>
  <c r="R17" i="1"/>
  <c r="Q17" i="1"/>
  <c r="P17" i="1"/>
  <c r="O17" i="1"/>
  <c r="G17" i="1"/>
  <c r="D17" i="1"/>
  <c r="C17" i="1"/>
  <c r="AJ16" i="1"/>
  <c r="AH16" i="1"/>
  <c r="AF16" i="1"/>
  <c r="AD16" i="1"/>
  <c r="AC16" i="1"/>
  <c r="X16" i="1"/>
  <c r="U16" i="1"/>
  <c r="T16" i="1"/>
  <c r="S16" i="1"/>
  <c r="R16" i="1"/>
  <c r="Q16" i="1"/>
  <c r="P16" i="1"/>
  <c r="O16" i="1"/>
  <c r="G16" i="1"/>
  <c r="D16" i="1"/>
  <c r="C16" i="1"/>
  <c r="AJ15" i="1"/>
  <c r="AH15" i="1"/>
  <c r="AF15" i="1"/>
  <c r="AD15" i="1"/>
  <c r="AC15" i="1"/>
  <c r="X15" i="1"/>
  <c r="U15" i="1"/>
  <c r="T15" i="1"/>
  <c r="S15" i="1"/>
  <c r="R15" i="1"/>
  <c r="Q15" i="1"/>
  <c r="P15" i="1"/>
  <c r="O15" i="1"/>
  <c r="G15" i="1"/>
  <c r="D15" i="1"/>
  <c r="C15" i="1"/>
  <c r="AJ14" i="1"/>
  <c r="AH14" i="1"/>
  <c r="AF14" i="1"/>
  <c r="AD14" i="1"/>
  <c r="AC14" i="1"/>
  <c r="X14" i="1"/>
  <c r="U14" i="1"/>
  <c r="T14" i="1"/>
  <c r="S14" i="1"/>
  <c r="R14" i="1"/>
  <c r="Q14" i="1"/>
  <c r="P14" i="1"/>
  <c r="O14" i="1"/>
  <c r="G14" i="1"/>
  <c r="D14" i="1"/>
  <c r="C14" i="1"/>
  <c r="AJ13" i="1"/>
  <c r="AH13" i="1"/>
  <c r="AF13" i="1"/>
  <c r="AD13" i="1"/>
  <c r="AC13" i="1"/>
  <c r="X13" i="1"/>
  <c r="U13" i="1"/>
  <c r="T13" i="1"/>
  <c r="S13" i="1"/>
  <c r="R13" i="1"/>
  <c r="Q13" i="1"/>
  <c r="P13" i="1"/>
  <c r="O13" i="1"/>
  <c r="G13" i="1"/>
  <c r="D13" i="1"/>
  <c r="C13" i="1"/>
  <c r="AJ12" i="1"/>
  <c r="AH12" i="1"/>
  <c r="AF12" i="1"/>
  <c r="AD12" i="1"/>
  <c r="AC12" i="1"/>
  <c r="X12" i="1"/>
  <c r="U12" i="1"/>
  <c r="T12" i="1"/>
  <c r="S12" i="1"/>
  <c r="R12" i="1"/>
  <c r="Q12" i="1"/>
  <c r="P12" i="1"/>
  <c r="O12" i="1"/>
  <c r="G12" i="1"/>
  <c r="D12" i="1"/>
  <c r="C12" i="1"/>
  <c r="AJ11" i="1"/>
  <c r="AH11" i="1"/>
  <c r="AF11" i="1"/>
  <c r="AD11" i="1"/>
  <c r="AC11" i="1"/>
  <c r="X11" i="1"/>
  <c r="U11" i="1"/>
  <c r="T11" i="1"/>
  <c r="S11" i="1"/>
  <c r="R11" i="1"/>
  <c r="Q11" i="1"/>
  <c r="P11" i="1"/>
  <c r="O11" i="1"/>
  <c r="G11" i="1"/>
  <c r="D11" i="1"/>
  <c r="C11" i="1"/>
  <c r="AJ10" i="1"/>
  <c r="AH10" i="1"/>
  <c r="AF10" i="1"/>
  <c r="AD10" i="1"/>
  <c r="AC10" i="1"/>
  <c r="X10" i="1"/>
  <c r="U10" i="1"/>
  <c r="T10" i="1"/>
  <c r="S10" i="1"/>
  <c r="R10" i="1"/>
  <c r="Q10" i="1"/>
  <c r="P10" i="1"/>
  <c r="O10" i="1"/>
  <c r="G10" i="1"/>
  <c r="D10" i="1"/>
  <c r="C10" i="1"/>
  <c r="AJ9" i="1"/>
  <c r="AH9" i="1"/>
  <c r="AF9" i="1"/>
  <c r="AD9" i="1"/>
  <c r="AC9" i="1"/>
  <c r="X9" i="1"/>
  <c r="U9" i="1"/>
  <c r="T9" i="1"/>
  <c r="S9" i="1"/>
  <c r="R9" i="1"/>
  <c r="Q9" i="1"/>
  <c r="P9" i="1"/>
  <c r="O9" i="1"/>
  <c r="G9" i="1"/>
  <c r="D9" i="1"/>
  <c r="C9" i="1"/>
  <c r="AJ8" i="1"/>
  <c r="AH8" i="1"/>
  <c r="AF8" i="1"/>
  <c r="AD8" i="1"/>
  <c r="AC8" i="1"/>
  <c r="X8" i="1"/>
  <c r="U8" i="1"/>
  <c r="T8" i="1"/>
  <c r="S8" i="1"/>
  <c r="R8" i="1"/>
  <c r="Q8" i="1"/>
  <c r="P8" i="1"/>
  <c r="O8" i="1"/>
  <c r="G8" i="1"/>
  <c r="D8" i="1"/>
  <c r="C8" i="1"/>
  <c r="AJ7" i="1"/>
  <c r="AH7" i="1"/>
  <c r="AF7" i="1"/>
  <c r="AD7" i="1"/>
  <c r="AC7" i="1"/>
  <c r="X7" i="1"/>
  <c r="U7" i="1"/>
  <c r="T7" i="1"/>
  <c r="S7" i="1"/>
  <c r="R7" i="1"/>
  <c r="Q7" i="1"/>
  <c r="P7" i="1"/>
  <c r="O7" i="1"/>
  <c r="G7" i="1"/>
  <c r="D7" i="1"/>
  <c r="C7" i="1"/>
  <c r="AJ6" i="1"/>
  <c r="AH6" i="1"/>
  <c r="AF6" i="1"/>
  <c r="AD6" i="1"/>
  <c r="AC6" i="1"/>
  <c r="X6" i="1"/>
  <c r="U6" i="1"/>
  <c r="T6" i="1"/>
  <c r="S6" i="1"/>
  <c r="R6" i="1"/>
  <c r="Q6" i="1"/>
  <c r="P6" i="1"/>
  <c r="O6" i="1"/>
  <c r="G6" i="1"/>
  <c r="D6" i="1"/>
  <c r="C6" i="1"/>
  <c r="AJ5" i="1"/>
  <c r="AH5" i="1"/>
  <c r="AF5" i="1"/>
  <c r="AD5" i="1"/>
  <c r="AC5" i="1"/>
  <c r="X5" i="1"/>
  <c r="U5" i="1"/>
  <c r="T5" i="1"/>
  <c r="S5" i="1"/>
  <c r="R5" i="1"/>
  <c r="Q5" i="1"/>
  <c r="P5" i="1"/>
  <c r="O5" i="1"/>
  <c r="G5" i="1"/>
  <c r="D5" i="1"/>
  <c r="C5" i="1"/>
  <c r="AJ4" i="1"/>
  <c r="AH4" i="1"/>
  <c r="AF4" i="1"/>
  <c r="AD4" i="1"/>
  <c r="AC4" i="1"/>
  <c r="X4" i="1"/>
  <c r="U4" i="1"/>
  <c r="T4" i="1"/>
  <c r="S4" i="1"/>
  <c r="R4" i="1"/>
  <c r="Q4" i="1"/>
  <c r="P4" i="1"/>
  <c r="O4" i="1"/>
  <c r="G4" i="1"/>
  <c r="D4" i="1"/>
  <c r="C4" i="1"/>
  <c r="AJ3" i="1"/>
  <c r="AH3" i="1"/>
  <c r="AF3" i="1"/>
  <c r="AD3" i="1"/>
  <c r="AC3" i="1"/>
  <c r="X3" i="1"/>
  <c r="U3" i="1"/>
  <c r="T3" i="1"/>
  <c r="S3" i="1"/>
  <c r="R3" i="1"/>
  <c r="Q3" i="1"/>
  <c r="P3" i="1"/>
  <c r="O3" i="1"/>
  <c r="G3" i="1"/>
  <c r="D3" i="1"/>
  <c r="C3" i="1"/>
  <c r="AJ2" i="1"/>
  <c r="AH2" i="1"/>
  <c r="AF2" i="1"/>
  <c r="AD2" i="1"/>
  <c r="AC2" i="1"/>
  <c r="X2" i="1"/>
  <c r="U2" i="1"/>
  <c r="T2" i="1"/>
  <c r="S2" i="1"/>
  <c r="R2" i="1"/>
  <c r="Q2" i="1"/>
  <c r="P2" i="1"/>
  <c r="O2" i="1"/>
  <c r="G2" i="1"/>
  <c r="D2" i="1"/>
  <c r="C2" i="1"/>
</calcChain>
</file>

<file path=xl/sharedStrings.xml><?xml version="1.0" encoding="utf-8"?>
<sst xmlns="http://schemas.openxmlformats.org/spreadsheetml/2006/main" count="12664" uniqueCount="2280">
  <si>
    <t>Invoice ID</t>
  </si>
  <si>
    <t>City</t>
  </si>
  <si>
    <t>Gender</t>
  </si>
  <si>
    <t>Unit price</t>
  </si>
  <si>
    <t>Quantity</t>
  </si>
  <si>
    <t>Tax 5%</t>
  </si>
  <si>
    <t>Total</t>
  </si>
  <si>
    <t>Date</t>
  </si>
  <si>
    <t>Time</t>
  </si>
  <si>
    <t>Payment</t>
  </si>
  <si>
    <t>cogs</t>
  </si>
  <si>
    <t>gross margin percentage</t>
  </si>
  <si>
    <t>gross income</t>
  </si>
  <si>
    <t>Rating</t>
  </si>
  <si>
    <t>750-67-8428</t>
  </si>
  <si>
    <t>Female</t>
  </si>
  <si>
    <t>Ewallet</t>
  </si>
  <si>
    <t>226-31-3081</t>
  </si>
  <si>
    <t>Cash</t>
  </si>
  <si>
    <t>631-41-3108</t>
  </si>
  <si>
    <t>Male</t>
  </si>
  <si>
    <t>Credit card</t>
  </si>
  <si>
    <t>123-19-1176</t>
  </si>
  <si>
    <t>373-73-7910</t>
  </si>
  <si>
    <t>699-14-3026</t>
  </si>
  <si>
    <t>355-53-5943</t>
  </si>
  <si>
    <t>315-22-5665</t>
  </si>
  <si>
    <t>8</t>
  </si>
  <si>
    <t>665-32-9167</t>
  </si>
  <si>
    <t>692-92-5582</t>
  </si>
  <si>
    <t>351-62-0822</t>
  </si>
  <si>
    <t>529-56-3974</t>
  </si>
  <si>
    <t>365-64-0515</t>
  </si>
  <si>
    <t>252-56-2699</t>
  </si>
  <si>
    <t>829-34-3910</t>
  </si>
  <si>
    <t>299-46-1805</t>
  </si>
  <si>
    <t>656-95-9349</t>
  </si>
  <si>
    <t>765-26-6951</t>
  </si>
  <si>
    <t>329-62-1586</t>
  </si>
  <si>
    <t>319-50-3348</t>
  </si>
  <si>
    <t>300-71-4605</t>
  </si>
  <si>
    <t>371-85-5789</t>
  </si>
  <si>
    <t>273-16-6619</t>
  </si>
  <si>
    <t>636-48-8204</t>
  </si>
  <si>
    <t>549-59-1358</t>
  </si>
  <si>
    <t>6</t>
  </si>
  <si>
    <t>227-03-5010</t>
  </si>
  <si>
    <t>649-29-6775</t>
  </si>
  <si>
    <t>189-17-4241</t>
  </si>
  <si>
    <t>145-94-9061</t>
  </si>
  <si>
    <t>848-62-7243</t>
  </si>
  <si>
    <t>871-79-8483</t>
  </si>
  <si>
    <t>149-71-6266</t>
  </si>
  <si>
    <t>640-49-2076</t>
  </si>
  <si>
    <t>595-11-5460</t>
  </si>
  <si>
    <t>183-56-6882</t>
  </si>
  <si>
    <t>232-16-2483</t>
  </si>
  <si>
    <t>129-29-8530</t>
  </si>
  <si>
    <t>7</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</si>
  <si>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</si>
  <si>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</si>
  <si>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</si>
  <si>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</si>
  <si>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</si>
  <si>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</si>
  <si>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</si>
  <si>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</si>
  <si>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</si>
  <si>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</si>
  <si>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</si>
  <si>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</si>
  <si>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</si>
  <si>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</si>
  <si>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</si>
  <si>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</si>
  <si>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</si>
  <si>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</si>
  <si>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</si>
  <si>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</si>
  <si>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</si>
  <si>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</si>
  <si>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</si>
  <si>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</si>
  <si>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10</t>
  </si>
  <si>
    <t>803-83-5989</t>
  </si>
  <si>
    <t>347-34-2234</t>
  </si>
  <si>
    <t>199-75-8169</t>
  </si>
  <si>
    <t>853-23-2453</t>
  </si>
  <si>
    <t>877-22-3308</t>
  </si>
  <si>
    <t>838-78-4295</t>
  </si>
  <si>
    <t>109-28-2512</t>
  </si>
  <si>
    <t>232-11-3025</t>
  </si>
  <si>
    <t>382-03-4532</t>
  </si>
  <si>
    <t>393-65-2792</t>
  </si>
  <si>
    <t>796-12-2025</t>
  </si>
  <si>
    <t>510-95-6347</t>
  </si>
  <si>
    <t>4</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</si>
  <si>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</si>
  <si>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</si>
  <si>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</si>
  <si>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</si>
  <si>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</si>
  <si>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</si>
  <si>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</si>
  <si>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</si>
  <si>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</si>
  <si>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</si>
  <si>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</si>
  <si>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</si>
  <si>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</si>
  <si>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</si>
  <si>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</si>
  <si>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</si>
  <si>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</si>
  <si>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</si>
  <si>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</si>
  <si>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</si>
  <si>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</si>
  <si>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</si>
  <si>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</si>
  <si>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</si>
  <si>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</si>
  <si>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</si>
  <si>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</si>
  <si>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</si>
  <si>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</si>
  <si>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</si>
  <si>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</si>
  <si>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</si>
  <si>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</si>
  <si>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</si>
  <si>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</si>
  <si>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</si>
  <si>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</si>
  <si>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</si>
  <si>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</si>
  <si>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</si>
  <si>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</si>
  <si>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</si>
  <si>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</si>
  <si>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</si>
  <si>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</si>
  <si>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</si>
  <si>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</si>
  <si>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</si>
  <si>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</si>
  <si>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</si>
  <si>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</si>
  <si>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</si>
  <si>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</si>
  <si>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</si>
  <si>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9</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</si>
  <si>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</si>
  <si>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</si>
  <si>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</si>
  <si>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</si>
  <si>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</si>
  <si>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</si>
  <si>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</si>
  <si>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</si>
  <si>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</si>
  <si>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</si>
  <si>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</si>
  <si>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</si>
  <si>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</si>
  <si>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</si>
  <si>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</si>
  <si>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</si>
  <si>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</si>
  <si>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</si>
  <si>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</si>
  <si>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</si>
  <si>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</si>
  <si>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</si>
  <si>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</si>
  <si>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</si>
  <si>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</si>
  <si>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</si>
  <si>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</si>
  <si>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</si>
  <si>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</si>
  <si>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</si>
  <si>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</si>
  <si>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</si>
  <si>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</si>
  <si>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</si>
  <si>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</si>
  <si>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</si>
  <si>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</si>
  <si>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</si>
  <si>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</si>
  <si>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</si>
  <si>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</si>
  <si>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</si>
  <si>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</si>
  <si>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</si>
  <si>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</si>
  <si>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</si>
  <si>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</si>
  <si>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</si>
  <si>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</si>
  <si>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</si>
  <si>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</si>
  <si>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</si>
  <si>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</si>
  <si>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</si>
  <si>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</si>
  <si>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</si>
  <si>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</si>
  <si>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</si>
  <si>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</si>
  <si>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</si>
  <si>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</si>
  <si>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</si>
  <si>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</si>
  <si>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</si>
  <si>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</si>
  <si>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</si>
  <si>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</si>
  <si>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</si>
  <si>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</si>
  <si>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5</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</si>
  <si>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</si>
  <si>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</si>
  <si>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</si>
  <si>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</si>
  <si>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</si>
  <si>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</si>
  <si>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</si>
  <si>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</si>
  <si>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</si>
  <si>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</si>
  <si>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</si>
  <si>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</si>
  <si>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</si>
  <si>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</si>
  <si>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</si>
  <si>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</si>
  <si>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</si>
  <si>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</si>
  <si>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</si>
  <si>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</si>
  <si>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</si>
  <si>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</si>
  <si>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</si>
  <si>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</si>
  <si>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</si>
  <si>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</si>
  <si>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</si>
  <si>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</si>
  <si>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</si>
  <si>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</si>
  <si>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</si>
  <si>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</si>
  <si>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</si>
  <si>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</si>
  <si>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</si>
  <si>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</si>
  <si>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</si>
  <si>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</si>
  <si>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</si>
  <si>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</si>
  <si>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</si>
  <si>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</si>
  <si>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</si>
  <si>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</si>
  <si>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</si>
  <si>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</si>
  <si>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</si>
  <si>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</si>
  <si>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</si>
  <si>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</si>
  <si>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</si>
  <si>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</si>
  <si>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</si>
  <si>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</si>
  <si>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</si>
  <si>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</si>
  <si>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</si>
  <si>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</si>
  <si>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</si>
  <si>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</si>
  <si>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</si>
  <si>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</si>
  <si>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</si>
  <si>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</si>
  <si>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</si>
  <si>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</si>
  <si>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</si>
  <si>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</si>
  <si>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</si>
  <si>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</si>
  <si>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</si>
  <si>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</si>
  <si>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</si>
  <si>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</si>
  <si>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</si>
  <si>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</si>
  <si>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</si>
  <si>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</si>
  <si>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</si>
  <si>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</si>
  <si>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</si>
  <si>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</si>
  <si>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</si>
  <si>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</si>
  <si>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</si>
  <si>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</si>
  <si>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37</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</si>
  <si>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</si>
  <si>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</si>
  <si>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</si>
  <si>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</si>
  <si>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</si>
  <si>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</si>
  <si>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</si>
  <si>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</si>
  <si>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</si>
  <si>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</si>
  <si>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</si>
  <si>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</si>
  <si>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</si>
  <si>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</si>
  <si>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</si>
  <si>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</si>
  <si>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</si>
  <si>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</si>
  <si>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</si>
  <si>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</si>
  <si>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</si>
  <si>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</si>
  <si>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</si>
  <si>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</si>
  <si>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</si>
  <si>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</si>
  <si>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</si>
  <si>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</si>
  <si>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</si>
  <si>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</si>
  <si>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</si>
  <si>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</si>
  <si>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</si>
  <si>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</si>
  <si>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</si>
  <si>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</si>
  <si>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</si>
  <si>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</si>
  <si>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</si>
  <si>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</si>
  <si>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</si>
  <si>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</si>
  <si>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</si>
  <si>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</si>
  <si>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</si>
  <si>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</si>
  <si>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</si>
  <si>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</si>
  <si>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</si>
  <si>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</si>
  <si>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</si>
  <si>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</si>
  <si>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</si>
  <si>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</si>
  <si>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</si>
  <si>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</si>
  <si>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</si>
  <si>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</si>
  <si>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</si>
  <si>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</si>
  <si>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</si>
  <si>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</si>
  <si>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</si>
  <si>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</si>
  <si>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</si>
  <si>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</si>
  <si>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</si>
  <si>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</si>
  <si>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</si>
  <si>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</si>
  <si>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</si>
  <si>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</si>
  <si>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27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</si>
  <si>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</si>
  <si>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</si>
  <si>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</si>
  <si>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</si>
  <si>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</si>
  <si>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</si>
  <si>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</si>
  <si>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</si>
  <si>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</si>
  <si>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</si>
  <si>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</si>
  <si>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</si>
  <si>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</si>
  <si>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</si>
  <si>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</si>
  <si>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</si>
  <si>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</si>
  <si>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</si>
  <si>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</si>
  <si>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</si>
  <si>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</si>
  <si>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</si>
  <si>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</si>
  <si>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</si>
  <si>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</si>
  <si>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</si>
  <si>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</si>
  <si>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</si>
  <si>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</si>
  <si>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</si>
  <si>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</si>
  <si>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</si>
  <si>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</si>
  <si>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</si>
  <si>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</si>
  <si>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</si>
  <si>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</si>
  <si>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</si>
  <si>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</si>
  <si>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</si>
  <si>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</si>
  <si>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</si>
  <si>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</si>
  <si>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</si>
  <si>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</si>
  <si>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</si>
  <si>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</si>
  <si>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</si>
  <si>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</si>
  <si>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</si>
  <si>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</si>
  <si>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</si>
  <si>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</si>
  <si>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</si>
  <si>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</si>
  <si>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</si>
  <si>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</si>
  <si>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</si>
  <si>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</si>
  <si>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</si>
  <si>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</si>
  <si>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</si>
  <si>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</si>
  <si>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</si>
  <si>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</si>
  <si>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</si>
  <si>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</si>
  <si>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</si>
  <si>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</si>
  <si>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</si>
  <si>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</si>
  <si>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</si>
  <si>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</si>
  <si>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</si>
  <si>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</si>
  <si>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</si>
  <si>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</si>
  <si>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</si>
  <si>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</si>
  <si>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</si>
  <si>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</si>
  <si>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</si>
  <si>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</si>
  <si>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</si>
  <si>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</si>
  <si>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</si>
  <si>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</si>
  <si>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</si>
  <si>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</si>
  <si>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</si>
  <si>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</si>
  <si>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</si>
  <si>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</si>
  <si>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</si>
  <si>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</si>
  <si>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</si>
  <si>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</si>
  <si>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</si>
  <si>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</si>
  <si>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</si>
  <si>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25</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</si>
  <si>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</si>
  <si>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</si>
  <si>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</si>
  <si>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</si>
  <si>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</si>
  <si>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</si>
  <si>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</si>
  <si>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</si>
  <si>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</si>
  <si>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</si>
  <si>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</si>
  <si>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</si>
  <si>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</si>
  <si>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</si>
  <si>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</si>
  <si>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</si>
  <si>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</si>
  <si>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</si>
  <si>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</si>
  <si>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</si>
  <si>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</si>
  <si>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</si>
  <si>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</si>
  <si>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</si>
  <si>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</si>
  <si>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</si>
  <si>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</si>
  <si>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</si>
  <si>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</si>
  <si>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</si>
  <si>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</si>
  <si>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</si>
  <si>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</si>
  <si>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</si>
  <si>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</si>
  <si>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</si>
  <si>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</si>
  <si>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</si>
  <si>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</si>
  <si>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</si>
  <si>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</si>
  <si>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</si>
  <si>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</si>
  <si>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</si>
  <si>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</si>
  <si>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</si>
  <si>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</si>
  <si>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</si>
  <si>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</si>
  <si>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</si>
  <si>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</si>
  <si>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</si>
  <si>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</si>
  <si>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</si>
  <si>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</si>
  <si>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</si>
  <si>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</si>
  <si>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</si>
  <si>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</si>
  <si>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</si>
  <si>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</si>
  <si>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</si>
  <si>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</si>
  <si>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</si>
  <si>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</si>
  <si>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</si>
  <si>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</si>
  <si>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</si>
  <si>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</si>
  <si>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</si>
  <si>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</si>
  <si>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</si>
  <si>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</si>
  <si>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</si>
  <si>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</si>
  <si>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</si>
  <si>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</si>
  <si>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</si>
  <si>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</si>
  <si>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</si>
  <si>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</si>
  <si>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</si>
  <si>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</si>
  <si>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</si>
  <si>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</si>
  <si>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</si>
  <si>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</si>
  <si>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</si>
  <si>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</si>
  <si>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</si>
  <si>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</si>
  <si>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</si>
  <si>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</si>
  <si>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</si>
  <si>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</si>
  <si>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</si>
  <si>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</si>
  <si>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</si>
  <si>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</si>
  <si>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</si>
  <si>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</si>
  <si>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</si>
  <si>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</si>
  <si>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</si>
  <si>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</si>
  <si>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</si>
  <si>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</si>
  <si>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</si>
  <si>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</si>
  <si>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</si>
  <si>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</si>
  <si>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</si>
  <si>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</si>
  <si>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</si>
  <si>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</si>
  <si>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</si>
  <si>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</si>
  <si>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</si>
  <si>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</si>
  <si>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</si>
  <si>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</si>
  <si>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</si>
  <si>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</si>
  <si>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</si>
  <si>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</si>
  <si>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</si>
  <si>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</si>
  <si>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</si>
  <si>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</si>
  <si>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</si>
  <si>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</si>
  <si>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</si>
  <si>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</si>
  <si>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</si>
  <si>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</si>
  <si>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</si>
  <si>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</si>
  <si>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</si>
  <si>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</si>
  <si>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</si>
  <si>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</si>
  <si>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</si>
  <si>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</si>
  <si>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</si>
  <si>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</si>
  <si>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</si>
  <si>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</si>
  <si>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</si>
  <si>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</si>
  <si>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</si>
  <si>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</si>
  <si>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</si>
  <si>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</si>
  <si>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</si>
  <si>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</si>
  <si>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</si>
  <si>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</si>
  <si>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</si>
  <si>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</si>
  <si>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</si>
  <si>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</si>
  <si>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</si>
  <si>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</si>
  <si>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</si>
  <si>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</si>
  <si>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</si>
  <si>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</si>
  <si>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</si>
  <si>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</si>
  <si>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</si>
  <si>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</si>
  <si>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</si>
  <si>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</si>
  <si>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</si>
  <si>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</si>
  <si>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</si>
  <si>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</si>
  <si>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</si>
  <si>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</si>
  <si>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</si>
  <si>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</si>
  <si>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</si>
  <si>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</si>
  <si>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</si>
  <si>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</si>
  <si>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</si>
  <si>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</si>
  <si>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</si>
  <si>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</si>
  <si>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</si>
  <si>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</si>
  <si>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</si>
  <si>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</si>
  <si>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</si>
  <si>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</si>
  <si>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</si>
  <si>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</si>
  <si>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</si>
  <si>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</si>
  <si>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</si>
  <si>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</si>
  <si>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</si>
  <si>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</si>
  <si>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</si>
  <si>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</si>
  <si>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</si>
  <si>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</si>
  <si>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</si>
  <si>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</si>
  <si>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</si>
  <si>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</si>
  <si>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</si>
  <si>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</si>
  <si>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</si>
  <si>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</si>
  <si>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</si>
  <si>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</si>
  <si>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</si>
  <si>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</si>
  <si>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</si>
  <si>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</si>
  <si>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</si>
  <si>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</si>
  <si>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</si>
  <si>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</si>
  <si>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</si>
  <si>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</si>
  <si>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</si>
  <si>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</si>
  <si>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</si>
  <si>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</si>
  <si>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</si>
  <si>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</si>
  <si>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</si>
  <si>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</si>
  <si>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</si>
  <si>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</si>
  <si>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</si>
  <si>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</si>
  <si>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</si>
  <si>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</si>
  <si>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</si>
  <si>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</si>
  <si>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</si>
  <si>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</si>
  <si>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</si>
  <si>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</si>
  <si>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</si>
  <si>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</si>
  <si>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</si>
  <si>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</si>
  <si>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</si>
  <si>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</si>
  <si>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43</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</si>
  <si>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</si>
  <si>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</si>
  <si>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</si>
  <si>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</si>
  <si>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</si>
  <si>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</si>
  <si>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</si>
  <si>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</si>
  <si>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</si>
  <si>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</si>
  <si>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</si>
  <si>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</si>
  <si>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</si>
  <si>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</si>
  <si>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</si>
  <si>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</si>
  <si>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</si>
  <si>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</si>
  <si>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</si>
  <si>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</si>
  <si>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</si>
  <si>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</si>
  <si>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</si>
  <si>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</si>
  <si>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</si>
  <si>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56</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</si>
  <si>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</si>
  <si>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</si>
  <si>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</si>
  <si>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</si>
  <si>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</si>
  <si>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</si>
  <si>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</si>
  <si>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</si>
  <si>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</si>
  <si>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</si>
  <si>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</si>
  <si>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</si>
  <si>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</si>
  <si>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</si>
  <si>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</si>
  <si>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</si>
  <si>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</si>
  <si>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</si>
  <si>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</si>
  <si>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</si>
  <si>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</si>
  <si>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</si>
  <si>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</si>
  <si>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</si>
  <si>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</si>
  <si>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</si>
  <si>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</si>
  <si>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</si>
  <si>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</si>
  <si>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</si>
  <si>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</si>
  <si>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</si>
  <si>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</si>
  <si>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</si>
  <si>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</si>
  <si>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</si>
  <si>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</si>
  <si>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</si>
  <si>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</si>
  <si>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</si>
  <si>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</si>
  <si>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</si>
  <si>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</si>
  <si>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</si>
  <si>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</si>
  <si>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</si>
  <si>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</si>
  <si>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</si>
  <si>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</si>
  <si>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</si>
  <si>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</si>
  <si>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</si>
  <si>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</si>
  <si>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</si>
  <si>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</si>
  <si>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</si>
  <si>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</si>
  <si>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</si>
  <si>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</si>
  <si>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</si>
  <si>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</si>
  <si>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</si>
  <si>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</si>
  <si>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</si>
  <si>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</si>
  <si>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</si>
  <si>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</si>
  <si>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</si>
  <si>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</si>
  <si>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</si>
  <si>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</si>
  <si>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</si>
  <si>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</si>
  <si>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</si>
  <si>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</si>
  <si>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</si>
  <si>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</si>
  <si>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</si>
  <si>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</si>
  <si>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</si>
  <si>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</si>
  <si>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</si>
  <si>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</si>
  <si>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</si>
  <si>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</si>
  <si>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</si>
  <si>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</si>
  <si>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</si>
  <si>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</si>
  <si>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</si>
  <si>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</si>
  <si>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</si>
  <si>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</si>
  <si>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</si>
  <si>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</si>
  <si>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</si>
  <si>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</si>
  <si>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</si>
  <si>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</si>
  <si>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</si>
  <si>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</si>
  <si>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</si>
  <si>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</si>
  <si>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</si>
  <si>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</si>
  <si>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</si>
  <si>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</si>
  <si>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</si>
  <si>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</si>
  <si>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</si>
  <si>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</si>
  <si>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</si>
  <si>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</si>
  <si>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</si>
  <si>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</si>
  <si>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</si>
  <si>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</si>
  <si>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</si>
  <si>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</si>
  <si>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</si>
  <si>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</si>
  <si>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</si>
  <si>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</si>
  <si>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</si>
  <si>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</si>
  <si>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</si>
  <si>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</si>
  <si>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</si>
  <si>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</si>
  <si>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</si>
  <si>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</si>
  <si>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</si>
  <si>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</si>
  <si>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</si>
  <si>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</si>
  <si>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</si>
  <si>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</si>
  <si>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</si>
  <si>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</si>
  <si>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</si>
  <si>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</si>
  <si>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</si>
  <si>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</si>
  <si>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</si>
  <si>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</si>
  <si>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</si>
  <si>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</si>
  <si>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</si>
  <si>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</si>
  <si>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</si>
  <si>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</si>
  <si>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</si>
  <si>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</si>
  <si>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</si>
  <si>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</si>
  <si>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</si>
  <si>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</si>
  <si>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</si>
  <si>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</si>
  <si>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</si>
  <si>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</si>
  <si>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</si>
  <si>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</si>
  <si>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</si>
  <si>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</si>
  <si>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</si>
  <si>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</si>
  <si>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</si>
  <si>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</si>
  <si>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</si>
  <si>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</si>
  <si>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</si>
  <si>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</si>
  <si>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</si>
  <si>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</si>
  <si>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</si>
  <si>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</si>
  <si>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</si>
  <si>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</si>
  <si>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</si>
  <si>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</si>
  <si>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</si>
  <si>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</si>
  <si>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</si>
  <si>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</si>
  <si>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</si>
  <si>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</si>
  <si>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</si>
  <si>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</si>
  <si>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</si>
  <si>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</si>
  <si>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</si>
  <si>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</si>
  <si>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</si>
  <si>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</si>
  <si>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</si>
  <si>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</si>
  <si>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</si>
  <si>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</si>
  <si>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</si>
  <si>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</si>
  <si>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</si>
  <si>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</si>
  <si>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</si>
  <si>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</si>
  <si>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</si>
  <si>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</si>
  <si>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</si>
  <si>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</si>
  <si>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</si>
  <si>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</si>
  <si>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</si>
  <si>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</si>
  <si>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</si>
  <si>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</si>
  <si>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</si>
  <si>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</si>
  <si>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</si>
  <si>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</si>
  <si>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</si>
  <si>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</si>
  <si>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</si>
  <si>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</si>
  <si>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</si>
  <si>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</si>
  <si>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</si>
  <si>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</si>
  <si>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</si>
  <si>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</si>
  <si>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</si>
  <si>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</si>
  <si>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</si>
  <si>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</si>
  <si>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</si>
  <si>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</si>
  <si>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</si>
  <si>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</si>
  <si>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</si>
  <si>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</si>
  <si>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</si>
  <si>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</si>
  <si>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</si>
  <si>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</si>
  <si>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</si>
  <si>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</si>
  <si>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</si>
  <si>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</si>
  <si>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</si>
  <si>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</si>
  <si>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</si>
  <si>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</si>
  <si>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</si>
  <si>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</si>
  <si>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</si>
  <si>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</si>
  <si>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</si>
  <si>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62</t>
  </si>
  <si>
    <t>267-62-7380</t>
  </si>
  <si>
    <t>430-53-4718</t>
  </si>
  <si>
    <t>886-18-2897</t>
  </si>
  <si>
    <t>602-16-6955</t>
  </si>
  <si>
    <t>745-74-0715</t>
  </si>
  <si>
    <t>690-01-6631</t>
  </si>
  <si>
    <t>652-49-6720</t>
  </si>
  <si>
    <t>233-67-5758</t>
  </si>
  <si>
    <t>303-96-2227</t>
  </si>
  <si>
    <t>727-02-1313</t>
  </si>
  <si>
    <t>347-56-2442</t>
  </si>
  <si>
    <t>849-09-3807</t>
  </si>
  <si>
    <t>Segment</t>
  </si>
  <si>
    <t>Country</t>
  </si>
  <si>
    <t>State</t>
  </si>
  <si>
    <t>Postal Code</t>
  </si>
  <si>
    <t>Region</t>
  </si>
  <si>
    <t>Consumer</t>
  </si>
  <si>
    <t>United States</t>
  </si>
  <si>
    <t>Henderson</t>
  </si>
  <si>
    <t>Kentucky</t>
  </si>
  <si>
    <t>South</t>
  </si>
  <si>
    <t>Corporate</t>
  </si>
  <si>
    <t>Los Angeles</t>
  </si>
  <si>
    <t>California</t>
  </si>
  <si>
    <t>West</t>
  </si>
  <si>
    <t>Fort Lauderdale</t>
  </si>
  <si>
    <t>Florida</t>
  </si>
  <si>
    <t>Concord</t>
  </si>
  <si>
    <t>North Carolina</t>
  </si>
  <si>
    <t>Seattle</t>
  </si>
  <si>
    <t>Washington</t>
  </si>
  <si>
    <t>Home Office</t>
  </si>
  <si>
    <t>Fort Worth</t>
  </si>
  <si>
    <t>Texas</t>
  </si>
  <si>
    <t>Central</t>
  </si>
  <si>
    <t>Madison</t>
  </si>
  <si>
    <t>Wisconsin</t>
  </si>
  <si>
    <t>West Jordan</t>
  </si>
  <si>
    <t>Utah</t>
  </si>
  <si>
    <t>San Francisco</t>
  </si>
  <si>
    <t>Fremont</t>
  </si>
  <si>
    <t>Nebraska</t>
  </si>
  <si>
    <t>Philadelphia</t>
  </si>
  <si>
    <t>Pennsylvania</t>
  </si>
  <si>
    <t>East</t>
  </si>
  <si>
    <t>Orem</t>
  </si>
  <si>
    <t>Houston</t>
  </si>
  <si>
    <t>Richardson</t>
  </si>
  <si>
    <t>Naperville</t>
  </si>
  <si>
    <t>Illinois</t>
  </si>
  <si>
    <t>Melbourne</t>
  </si>
  <si>
    <t>Eagan</t>
  </si>
  <si>
    <t>Minnesota</t>
  </si>
  <si>
    <t>Westland</t>
  </si>
  <si>
    <t>Michigan</t>
  </si>
  <si>
    <t>Dover</t>
  </si>
  <si>
    <t>Delaware</t>
  </si>
  <si>
    <t>New Albany</t>
  </si>
  <si>
    <t>Indiana</t>
  </si>
  <si>
    <t>New York City</t>
  </si>
  <si>
    <t>New York</t>
  </si>
  <si>
    <t>Troy</t>
  </si>
  <si>
    <t>Chicago</t>
  </si>
  <si>
    <t>Gilbert</t>
  </si>
  <si>
    <t>Arizona</t>
  </si>
  <si>
    <t>Springfield</t>
  </si>
  <si>
    <t>Virginia</t>
  </si>
  <si>
    <t>Jackson</t>
  </si>
  <si>
    <t>Memphis</t>
  </si>
  <si>
    <t>Tennessee</t>
  </si>
  <si>
    <t>Decatur</t>
  </si>
  <si>
    <t>Alabama</t>
  </si>
  <si>
    <t>Durham</t>
  </si>
  <si>
    <t>Columbia</t>
  </si>
  <si>
    <t>South Carolina</t>
  </si>
  <si>
    <t>Rochester</t>
  </si>
  <si>
    <t>Minneapolis</t>
  </si>
  <si>
    <t>Portland</t>
  </si>
  <si>
    <t>Oregon</t>
  </si>
  <si>
    <t>Saint Paul</t>
  </si>
  <si>
    <t>Aurora</t>
  </si>
  <si>
    <t>Colorado</t>
  </si>
  <si>
    <t>Charlotte</t>
  </si>
  <si>
    <t>Orland Park</t>
  </si>
  <si>
    <t>Urbandale</t>
  </si>
  <si>
    <t>Iowa</t>
  </si>
  <si>
    <t>Columbus</t>
  </si>
  <si>
    <t>Ohio</t>
  </si>
  <si>
    <t>Bristol</t>
  </si>
  <si>
    <t>Wilmington</t>
  </si>
  <si>
    <t>Bloomington</t>
  </si>
  <si>
    <t>Phoenix</t>
  </si>
  <si>
    <t>Roseville</t>
  </si>
  <si>
    <t>Independence</t>
  </si>
  <si>
    <t>Missouri</t>
  </si>
  <si>
    <t>Pasadena</t>
  </si>
  <si>
    <t>Newark</t>
  </si>
  <si>
    <t>Franklin</t>
  </si>
  <si>
    <t>Scottsdale</t>
  </si>
  <si>
    <t>San Jose</t>
  </si>
  <si>
    <t>Edmond</t>
  </si>
  <si>
    <t>Oklahoma</t>
  </si>
  <si>
    <t>Carlsbad</t>
  </si>
  <si>
    <t>New Mexico</t>
  </si>
  <si>
    <t>San Antonio</t>
  </si>
  <si>
    <t>Monroe</t>
  </si>
  <si>
    <t>Louisiana</t>
  </si>
  <si>
    <t>Fairfield</t>
  </si>
  <si>
    <t>Connecticut</t>
  </si>
  <si>
    <t>Grand Prairie</t>
  </si>
  <si>
    <t>Redlands</t>
  </si>
  <si>
    <t>Hamilton</t>
  </si>
  <si>
    <t>Westfield</t>
  </si>
  <si>
    <t>New Jersey</t>
  </si>
  <si>
    <t>Akron</t>
  </si>
  <si>
    <t>Denver</t>
  </si>
  <si>
    <t>Dallas</t>
  </si>
  <si>
    <t>Whittier</t>
  </si>
  <si>
    <t>Saginaw</t>
  </si>
  <si>
    <t>Medina</t>
  </si>
  <si>
    <t>Dublin</t>
  </si>
  <si>
    <t>Detroit</t>
  </si>
  <si>
    <t>Tampa</t>
  </si>
  <si>
    <t>Santa Clara</t>
  </si>
  <si>
    <t>Lakeville</t>
  </si>
  <si>
    <t>San Diego</t>
  </si>
  <si>
    <t>Brentwood</t>
  </si>
  <si>
    <t>Chapel Hill</t>
  </si>
  <si>
    <t>Morristown</t>
  </si>
  <si>
    <t>Cincinnati</t>
  </si>
  <si>
    <t>Inglewood</t>
  </si>
  <si>
    <t>Tamarac</t>
  </si>
  <si>
    <t>Colorado Springs</t>
  </si>
  <si>
    <t>Belleville</t>
  </si>
  <si>
    <t>Taylor</t>
  </si>
  <si>
    <t>Lakewood</t>
  </si>
  <si>
    <t>Arlington</t>
  </si>
  <si>
    <t>Arvada</t>
  </si>
  <si>
    <t>Hackensack</t>
  </si>
  <si>
    <t>Saint Petersburg</t>
  </si>
  <si>
    <t>Long Beach</t>
  </si>
  <si>
    <t>Hesperia</t>
  </si>
  <si>
    <t>Murfreesboro</t>
  </si>
  <si>
    <t>Layton</t>
  </si>
  <si>
    <t>Austin</t>
  </si>
  <si>
    <t>Lowell</t>
  </si>
  <si>
    <t>Massachusetts</t>
  </si>
  <si>
    <t>Georgia</t>
  </si>
  <si>
    <t>Manchester</t>
  </si>
  <si>
    <t>Harlingen</t>
  </si>
  <si>
    <t>Tucson</t>
  </si>
  <si>
    <t>Quincy</t>
  </si>
  <si>
    <t>Pembroke Pines</t>
  </si>
  <si>
    <t>Des Moines</t>
  </si>
  <si>
    <t>Peoria</t>
  </si>
  <si>
    <t>Las Vegas</t>
  </si>
  <si>
    <t>Nevada</t>
  </si>
  <si>
    <t>Warwick</t>
  </si>
  <si>
    <t>Rhode Island</t>
  </si>
  <si>
    <t>Miami</t>
  </si>
  <si>
    <t>Huntington Beach</t>
  </si>
  <si>
    <t>Richmond</t>
  </si>
  <si>
    <t>Louisville</t>
  </si>
  <si>
    <t>Lawrence</t>
  </si>
  <si>
    <t>Mississippi</t>
  </si>
  <si>
    <t>Canton</t>
  </si>
  <si>
    <t>New Rochelle</t>
  </si>
  <si>
    <t>Gastonia</t>
  </si>
  <si>
    <t>Jacksonville</t>
  </si>
  <si>
    <t>Auburn</t>
  </si>
  <si>
    <t>Norman</t>
  </si>
  <si>
    <t>Park Ridge</t>
  </si>
  <si>
    <t>Amarillo</t>
  </si>
  <si>
    <t>Lindenhurst</t>
  </si>
  <si>
    <t>Huntsville</t>
  </si>
  <si>
    <t>Fayetteville</t>
  </si>
  <si>
    <t>Arkansas</t>
  </si>
  <si>
    <t>Costa Mesa</t>
  </si>
  <si>
    <t>Parker</t>
  </si>
  <si>
    <t>Atlanta</t>
  </si>
  <si>
    <t>Gladstone</t>
  </si>
  <si>
    <t>Great Falls</t>
  </si>
  <si>
    <t>Montana</t>
  </si>
  <si>
    <t>Lakeland</t>
  </si>
  <si>
    <t>Montgomery</t>
  </si>
  <si>
    <t>Mesa</t>
  </si>
  <si>
    <t>Green Bay</t>
  </si>
  <si>
    <t>Anaheim</t>
  </si>
  <si>
    <t>Marysville</t>
  </si>
  <si>
    <t>Salem</t>
  </si>
  <si>
    <t>Laredo</t>
  </si>
  <si>
    <t>Grove City</t>
  </si>
  <si>
    <t>Dearborn</t>
  </si>
  <si>
    <t>Warner Robins</t>
  </si>
  <si>
    <t>Vallejo</t>
  </si>
  <si>
    <t>Mission Viejo</t>
  </si>
  <si>
    <t>Rochester Hills</t>
  </si>
  <si>
    <t>Plainfield</t>
  </si>
  <si>
    <t>Sierra Vista</t>
  </si>
  <si>
    <t>Vancouver</t>
  </si>
  <si>
    <t>Cleveland</t>
  </si>
  <si>
    <t>Tyler</t>
  </si>
  <si>
    <t>Burlington</t>
  </si>
  <si>
    <t>Waynesboro</t>
  </si>
  <si>
    <t>Chester</t>
  </si>
  <si>
    <t>Cary</t>
  </si>
  <si>
    <t>Palm Coast</t>
  </si>
  <si>
    <t>Mount Vernon</t>
  </si>
  <si>
    <t>Hialeah</t>
  </si>
  <si>
    <t>Oceanside</t>
  </si>
  <si>
    <t>Evanston</t>
  </si>
  <si>
    <t>Trenton</t>
  </si>
  <si>
    <t>Cottage Grove</t>
  </si>
  <si>
    <t>Bossier City</t>
  </si>
  <si>
    <t>Lancaster</t>
  </si>
  <si>
    <t>Asheville</t>
  </si>
  <si>
    <t>Lake Elsinore</t>
  </si>
  <si>
    <t>Edmonds</t>
  </si>
  <si>
    <t>Santa Ana</t>
  </si>
  <si>
    <t>Milwaukee</t>
  </si>
  <si>
    <t>Florence</t>
  </si>
  <si>
    <t>Lorain</t>
  </si>
  <si>
    <t>Linden</t>
  </si>
  <si>
    <t>Salinas</t>
  </si>
  <si>
    <t>New Brunswick</t>
  </si>
  <si>
    <t>New Hampshire</t>
  </si>
  <si>
    <t>Maryland</t>
  </si>
  <si>
    <t>Garland</t>
  </si>
  <si>
    <t>Norwich</t>
  </si>
  <si>
    <t>Alexandria</t>
  </si>
  <si>
    <t>Farmington</t>
  </si>
  <si>
    <t>Riverside</t>
  </si>
  <si>
    <t>Torrance</t>
  </si>
  <si>
    <t>Round Rock</t>
  </si>
  <si>
    <t>Boca Raton</t>
  </si>
  <si>
    <t>Virginia Beach</t>
  </si>
  <si>
    <t>Customer First Name</t>
  </si>
  <si>
    <t>Customer Last Name</t>
  </si>
  <si>
    <t>Customer E-mail</t>
  </si>
  <si>
    <t>Claire</t>
  </si>
  <si>
    <t>Gute</t>
  </si>
  <si>
    <t>Darrin</t>
  </si>
  <si>
    <t>Sean</t>
  </si>
  <si>
    <t>O'Donnell</t>
  </si>
  <si>
    <t>Brosina</t>
  </si>
  <si>
    <t>Hoffman</t>
  </si>
  <si>
    <t>Andrew</t>
  </si>
  <si>
    <t>Allen</t>
  </si>
  <si>
    <t>Irene</t>
  </si>
  <si>
    <t>Maddox</t>
  </si>
  <si>
    <t>Harold</t>
  </si>
  <si>
    <t>Pawlan</t>
  </si>
  <si>
    <t>Pete</t>
  </si>
  <si>
    <t>Kriz</t>
  </si>
  <si>
    <t>Alejandro</t>
  </si>
  <si>
    <t>Grove</t>
  </si>
  <si>
    <t>Zuschuss</t>
  </si>
  <si>
    <t>Donatelli</t>
  </si>
  <si>
    <t>Ken</t>
  </si>
  <si>
    <t>Black</t>
  </si>
  <si>
    <t>Sandra</t>
  </si>
  <si>
    <t>Flanagan</t>
  </si>
  <si>
    <t>Emily</t>
  </si>
  <si>
    <t>Burns</t>
  </si>
  <si>
    <t>Eric</t>
  </si>
  <si>
    <t>Hoffmann</t>
  </si>
  <si>
    <t>Tracy</t>
  </si>
  <si>
    <t>Blumstein</t>
  </si>
  <si>
    <t>Matt</t>
  </si>
  <si>
    <t>Abelman</t>
  </si>
  <si>
    <t>Gene</t>
  </si>
  <si>
    <t>Hale</t>
  </si>
  <si>
    <t>Steve</t>
  </si>
  <si>
    <t>Nguyen</t>
  </si>
  <si>
    <t>Linda</t>
  </si>
  <si>
    <t>Cazamias</t>
  </si>
  <si>
    <t>Ruben</t>
  </si>
  <si>
    <t>Ausman</t>
  </si>
  <si>
    <t>Erin</t>
  </si>
  <si>
    <t>Smith</t>
  </si>
  <si>
    <t>Odella</t>
  </si>
  <si>
    <t>Nelson</t>
  </si>
  <si>
    <t>Patrick</t>
  </si>
  <si>
    <t>Lena</t>
  </si>
  <si>
    <t>Hernandez</t>
  </si>
  <si>
    <t>Darren</t>
  </si>
  <si>
    <t>Powers</t>
  </si>
  <si>
    <t>Janet</t>
  </si>
  <si>
    <t>Molinari</t>
  </si>
  <si>
    <t>Ted</t>
  </si>
  <si>
    <t>Butterfield</t>
  </si>
  <si>
    <t>Kunst</t>
  </si>
  <si>
    <t>Miller</t>
  </si>
  <si>
    <t>Paul</t>
  </si>
  <si>
    <t>Stevenson</t>
  </si>
  <si>
    <t>Brendan</t>
  </si>
  <si>
    <t>Sweed</t>
  </si>
  <si>
    <t>Karen</t>
  </si>
  <si>
    <t>Daniels</t>
  </si>
  <si>
    <t>Henry</t>
  </si>
  <si>
    <t>MacAllister</t>
  </si>
  <si>
    <t>Joel</t>
  </si>
  <si>
    <t>Eaton</t>
  </si>
  <si>
    <t>Brennan</t>
  </si>
  <si>
    <t>Stewart</t>
  </si>
  <si>
    <t>Carmichael</t>
  </si>
  <si>
    <t>Duane</t>
  </si>
  <si>
    <t>Noonan</t>
  </si>
  <si>
    <t>Julie</t>
  </si>
  <si>
    <t>Creighton</t>
  </si>
  <si>
    <t>Christopher</t>
  </si>
  <si>
    <t>Schild</t>
  </si>
  <si>
    <t>Gonzalez</t>
  </si>
  <si>
    <t>Gary</t>
  </si>
  <si>
    <t>Mitchum</t>
  </si>
  <si>
    <t>Jim</t>
  </si>
  <si>
    <t>Sink</t>
  </si>
  <si>
    <t>Karl</t>
  </si>
  <si>
    <t>Braun</t>
  </si>
  <si>
    <t>Roger</t>
  </si>
  <si>
    <t>Barcio</t>
  </si>
  <si>
    <t>Parhena</t>
  </si>
  <si>
    <t>Norris</t>
  </si>
  <si>
    <t>Katherine</t>
  </si>
  <si>
    <t>Ducich</t>
  </si>
  <si>
    <t>Elpida</t>
  </si>
  <si>
    <t>Rittenbach</t>
  </si>
  <si>
    <t>Rick</t>
  </si>
  <si>
    <t>Bensley</t>
  </si>
  <si>
    <t>Zandusky</t>
  </si>
  <si>
    <t>Cacioppo</t>
  </si>
  <si>
    <t>Martin</t>
  </si>
  <si>
    <t>Armstrong</t>
  </si>
  <si>
    <t>Cynthia</t>
  </si>
  <si>
    <t>Voltz</t>
  </si>
  <si>
    <t>Clay</t>
  </si>
  <si>
    <t>Ludtke</t>
  </si>
  <si>
    <t>Ryan</t>
  </si>
  <si>
    <t>Crowe</t>
  </si>
  <si>
    <t>Dave</t>
  </si>
  <si>
    <t>Kipp</t>
  </si>
  <si>
    <t>Greg</t>
  </si>
  <si>
    <t>Guthrie</t>
  </si>
  <si>
    <t>Steven</t>
  </si>
  <si>
    <t>Cartwright</t>
  </si>
  <si>
    <t>Alan</t>
  </si>
  <si>
    <t>Dominguez</t>
  </si>
  <si>
    <t>Philip</t>
  </si>
  <si>
    <t>Fox</t>
  </si>
  <si>
    <t>Staebel</t>
  </si>
  <si>
    <t>Lindsay</t>
  </si>
  <si>
    <t>Shagiari</t>
  </si>
  <si>
    <t>Dorothy</t>
  </si>
  <si>
    <t>Wardle</t>
  </si>
  <si>
    <t>Jonathan</t>
  </si>
  <si>
    <t>Doherty</t>
  </si>
  <si>
    <t>Sally</t>
  </si>
  <si>
    <t>Hughsby</t>
  </si>
  <si>
    <t>Glassco</t>
  </si>
  <si>
    <t>Helen</t>
  </si>
  <si>
    <t>Andreada</t>
  </si>
  <si>
    <t>Maureen</t>
  </si>
  <si>
    <t>Gastineau</t>
  </si>
  <si>
    <t>Justin</t>
  </si>
  <si>
    <t>Ellison</t>
  </si>
  <si>
    <t>Tamara</t>
  </si>
  <si>
    <t>Willingham</t>
  </si>
  <si>
    <t>Stephanie</t>
  </si>
  <si>
    <t>Phelps</t>
  </si>
  <si>
    <t>Neil</t>
  </si>
  <si>
    <t>Knudson</t>
  </si>
  <si>
    <t>Brooks</t>
  </si>
  <si>
    <t>Nora</t>
  </si>
  <si>
    <t>Paige</t>
  </si>
  <si>
    <t>Trevino</t>
  </si>
  <si>
    <t>Murdock</t>
  </si>
  <si>
    <t>Dartt</t>
  </si>
  <si>
    <t>Max</t>
  </si>
  <si>
    <t>Jones</t>
  </si>
  <si>
    <t>Becky</t>
  </si>
  <si>
    <t>Chad</t>
  </si>
  <si>
    <t>Sievert</t>
  </si>
  <si>
    <t>Jennifer</t>
  </si>
  <si>
    <t>Braxton</t>
  </si>
  <si>
    <t>Shirley</t>
  </si>
  <si>
    <t>David</t>
  </si>
  <si>
    <t>Kendrick</t>
  </si>
  <si>
    <t>Robert</t>
  </si>
  <si>
    <t>Marley</t>
  </si>
  <si>
    <t>Knutson</t>
  </si>
  <si>
    <t>Frank</t>
  </si>
  <si>
    <t>Merwin</t>
  </si>
  <si>
    <t>Alice</t>
  </si>
  <si>
    <t>McCarthy</t>
  </si>
  <si>
    <t>Mark</t>
  </si>
  <si>
    <t>Packer</t>
  </si>
  <si>
    <t>Mary</t>
  </si>
  <si>
    <t>Zewe</t>
  </si>
  <si>
    <t>Cassandra</t>
  </si>
  <si>
    <t>Brandow</t>
  </si>
  <si>
    <t>Valerie</t>
  </si>
  <si>
    <t>Fred</t>
  </si>
  <si>
    <t>Hopkins</t>
  </si>
  <si>
    <t>Maria</t>
  </si>
  <si>
    <t>Bertelson</t>
  </si>
  <si>
    <t>Bruce</t>
  </si>
  <si>
    <t>Logan</t>
  </si>
  <si>
    <t>Currie</t>
  </si>
  <si>
    <t>Heather</t>
  </si>
  <si>
    <t>Kirkland</t>
  </si>
  <si>
    <t>Laurel</t>
  </si>
  <si>
    <t>Elliston</t>
  </si>
  <si>
    <t>Joseph</t>
  </si>
  <si>
    <t>Holt</t>
  </si>
  <si>
    <t>Michael</t>
  </si>
  <si>
    <t>Victoria</t>
  </si>
  <si>
    <t>Wilson</t>
  </si>
  <si>
    <t>Howell</t>
  </si>
  <si>
    <t>Joni</t>
  </si>
  <si>
    <t>Ashbrook</t>
  </si>
  <si>
    <t>Bremer</t>
  </si>
  <si>
    <t>Lonsdale</t>
  </si>
  <si>
    <t>Dianna</t>
  </si>
  <si>
    <t>Haushalter</t>
  </si>
  <si>
    <t>Kelly</t>
  </si>
  <si>
    <t>Collister</t>
  </si>
  <si>
    <t>Delfina</t>
  </si>
  <si>
    <t>Latchford</t>
  </si>
  <si>
    <t>Dan</t>
  </si>
  <si>
    <t>Reichenbach</t>
  </si>
  <si>
    <t>Craig</t>
  </si>
  <si>
    <t>Carreira</t>
  </si>
  <si>
    <t>Dorris</t>
  </si>
  <si>
    <t>liebe</t>
  </si>
  <si>
    <t>Roy</t>
  </si>
  <si>
    <t>Collins</t>
  </si>
  <si>
    <t>Hwang</t>
  </si>
  <si>
    <t>Claudia</t>
  </si>
  <si>
    <t>Bergmann</t>
  </si>
  <si>
    <t>Christine</t>
  </si>
  <si>
    <t>Kristen</t>
  </si>
  <si>
    <t>Hastings</t>
  </si>
  <si>
    <t>Barry</t>
  </si>
  <si>
    <t>Gjertsen</t>
  </si>
  <si>
    <t>Jas</t>
  </si>
  <si>
    <t>O'Carroll</t>
  </si>
  <si>
    <t>Haines</t>
  </si>
  <si>
    <t>Nick</t>
  </si>
  <si>
    <t>Lampkin</t>
  </si>
  <si>
    <t>Schoenberger</t>
  </si>
  <si>
    <t>Corey</t>
  </si>
  <si>
    <t>Roper</t>
  </si>
  <si>
    <t>Shahid</t>
  </si>
  <si>
    <t>Ben</t>
  </si>
  <si>
    <t>Peterman</t>
  </si>
  <si>
    <t>Thomas</t>
  </si>
  <si>
    <t>Seio</t>
  </si>
  <si>
    <t>Andy</t>
  </si>
  <si>
    <t>Gerbode</t>
  </si>
  <si>
    <t>Sung</t>
  </si>
  <si>
    <t>Pak</t>
  </si>
  <si>
    <t>Nathan</t>
  </si>
  <si>
    <t>Mautz</t>
  </si>
  <si>
    <t>Atkinson</t>
  </si>
  <si>
    <t>Grace</t>
  </si>
  <si>
    <t>Don</t>
  </si>
  <si>
    <t>O'Brill</t>
  </si>
  <si>
    <t>John</t>
  </si>
  <si>
    <t>Lucas</t>
  </si>
  <si>
    <t>Doug</t>
  </si>
  <si>
    <t>Bickford</t>
  </si>
  <si>
    <t>Alyssa</t>
  </si>
  <si>
    <t>Crouse</t>
  </si>
  <si>
    <t>Cheatham</t>
  </si>
  <si>
    <t>Dahlen</t>
  </si>
  <si>
    <t>Adam</t>
  </si>
  <si>
    <t>Bellavance</t>
  </si>
  <si>
    <t>Jeremy</t>
  </si>
  <si>
    <t>Katrina</t>
  </si>
  <si>
    <t>Willman</t>
  </si>
  <si>
    <t>Julia</t>
  </si>
  <si>
    <t>Dunbar</t>
  </si>
  <si>
    <t>Kennedy</t>
  </si>
  <si>
    <t>Guy</t>
  </si>
  <si>
    <t>Thornton</t>
  </si>
  <si>
    <t>Arthur</t>
  </si>
  <si>
    <t>Gainer</t>
  </si>
  <si>
    <t>Muhammed</t>
  </si>
  <si>
    <t>MacIntyre</t>
  </si>
  <si>
    <t>Rosenblatt</t>
  </si>
  <si>
    <t>Russell</t>
  </si>
  <si>
    <t>Applegate</t>
  </si>
  <si>
    <t>Savely</t>
  </si>
  <si>
    <t>Laura</t>
  </si>
  <si>
    <t>Denny</t>
  </si>
  <si>
    <t>Ordway</t>
  </si>
  <si>
    <t>Dean</t>
  </si>
  <si>
    <t>Katz</t>
  </si>
  <si>
    <t>Gelder</t>
  </si>
  <si>
    <t>Mike</t>
  </si>
  <si>
    <t>Vittorini</t>
  </si>
  <si>
    <t>Jack</t>
  </si>
  <si>
    <t>Garza</t>
  </si>
  <si>
    <t>Bart</t>
  </si>
  <si>
    <t>Pistole</t>
  </si>
  <si>
    <t>Victor</t>
  </si>
  <si>
    <t>Preis</t>
  </si>
  <si>
    <t>Saphhira</t>
  </si>
  <si>
    <t>Shifley</t>
  </si>
  <si>
    <t>Anna</t>
  </si>
  <si>
    <t>Gayman</t>
  </si>
  <si>
    <t>Luke</t>
  </si>
  <si>
    <t>Foster</t>
  </si>
  <si>
    <t>Französisch</t>
  </si>
  <si>
    <t>Keith</t>
  </si>
  <si>
    <t>Herrera</t>
  </si>
  <si>
    <t>Kimberly</t>
  </si>
  <si>
    <t>Carter</t>
  </si>
  <si>
    <t>Caroline</t>
  </si>
  <si>
    <t>Jumper</t>
  </si>
  <si>
    <t>Brown</t>
  </si>
  <si>
    <t>Natalie</t>
  </si>
  <si>
    <t>Fritzler</t>
  </si>
  <si>
    <t>Heidel</t>
  </si>
  <si>
    <t>Ross</t>
  </si>
  <si>
    <t>Baird</t>
  </si>
  <si>
    <t>Philisse</t>
  </si>
  <si>
    <t>Overcash</t>
  </si>
  <si>
    <t>Brenda</t>
  </si>
  <si>
    <t>Bowman</t>
  </si>
  <si>
    <t>Blackwell</t>
  </si>
  <si>
    <t>Raymond</t>
  </si>
  <si>
    <t>Buch</t>
  </si>
  <si>
    <t>Ed</t>
  </si>
  <si>
    <t>Sanjit</t>
  </si>
  <si>
    <t>Chand</t>
  </si>
  <si>
    <t>Tanja</t>
  </si>
  <si>
    <t>Norvell</t>
  </si>
  <si>
    <t>Sundaresam</t>
  </si>
  <si>
    <t>Maya</t>
  </si>
  <si>
    <t>Herman</t>
  </si>
  <si>
    <t>Pistek</t>
  </si>
  <si>
    <t>Grady</t>
  </si>
  <si>
    <t>Xylona</t>
  </si>
  <si>
    <t>Mull</t>
  </si>
  <si>
    <t>Michelle</t>
  </si>
  <si>
    <t>Tran</t>
  </si>
  <si>
    <t>Sue</t>
  </si>
  <si>
    <t>Ann</t>
  </si>
  <si>
    <t>Carl</t>
  </si>
  <si>
    <t>Weiss</t>
  </si>
  <si>
    <t>Astrea</t>
  </si>
  <si>
    <t>Sonia</t>
  </si>
  <si>
    <t>Sunley</t>
  </si>
  <si>
    <t>Rose</t>
  </si>
  <si>
    <t>O'Brian</t>
  </si>
  <si>
    <t>Maribeth</t>
  </si>
  <si>
    <t>Dona</t>
  </si>
  <si>
    <t>Yedwab</t>
  </si>
  <si>
    <t>Martinez</t>
  </si>
  <si>
    <t>Lynn</t>
  </si>
  <si>
    <t>Bradley</t>
  </si>
  <si>
    <t>Braden</t>
  </si>
  <si>
    <t>Connell</t>
  </si>
  <si>
    <t>Brian</t>
  </si>
  <si>
    <t>Patricia</t>
  </si>
  <si>
    <t>Hirasaki</t>
  </si>
  <si>
    <t>Gockenbach</t>
  </si>
  <si>
    <t>Bern</t>
  </si>
  <si>
    <t>Jasper</t>
  </si>
  <si>
    <t>Rob</t>
  </si>
  <si>
    <t>Armold</t>
  </si>
  <si>
    <t>Phan</t>
  </si>
  <si>
    <t>Koutras</t>
  </si>
  <si>
    <t>Drucker</t>
  </si>
  <si>
    <t>Liz</t>
  </si>
  <si>
    <t>MacKendrick</t>
  </si>
  <si>
    <t>Adrian</t>
  </si>
  <si>
    <t>Shami</t>
  </si>
  <si>
    <t>Bill</t>
  </si>
  <si>
    <t>Ashley</t>
  </si>
  <si>
    <t>Jarboe</t>
  </si>
  <si>
    <t>Olvera</t>
  </si>
  <si>
    <t>Toch</t>
  </si>
  <si>
    <t>Pelletier</t>
  </si>
  <si>
    <t>Arntzen</t>
  </si>
  <si>
    <t>Farry</t>
  </si>
  <si>
    <t>Ellis</t>
  </si>
  <si>
    <t>Ballard</t>
  </si>
  <si>
    <t>Ferguson</t>
  </si>
  <si>
    <t>Sarah</t>
  </si>
  <si>
    <t>Trudy</t>
  </si>
  <si>
    <t>Glocke</t>
  </si>
  <si>
    <t>Carlos</t>
  </si>
  <si>
    <t>Soltero</t>
  </si>
  <si>
    <t>Charles</t>
  </si>
  <si>
    <t>Crestani</t>
  </si>
  <si>
    <t>Degenhardt</t>
  </si>
  <si>
    <t>Carroll</t>
  </si>
  <si>
    <t>Melanie</t>
  </si>
  <si>
    <t>Seite</t>
  </si>
  <si>
    <t>Radford</t>
  </si>
  <si>
    <t>Theone</t>
  </si>
  <si>
    <t>Pippenger</t>
  </si>
  <si>
    <t>Chloris</t>
  </si>
  <si>
    <t>Kastensmidt</t>
  </si>
  <si>
    <t>Shonely</t>
  </si>
  <si>
    <t>Roberts</t>
  </si>
  <si>
    <t>Nona</t>
  </si>
  <si>
    <t>Balk</t>
  </si>
  <si>
    <t>Giulietta</t>
  </si>
  <si>
    <t>Dortch</t>
  </si>
  <si>
    <t>Clytie</t>
  </si>
  <si>
    <t>Kelty</t>
  </si>
  <si>
    <t>Nat</t>
  </si>
  <si>
    <t>Gilpin</t>
  </si>
  <si>
    <t>Christina</t>
  </si>
  <si>
    <t>Anderson</t>
  </si>
  <si>
    <t>Sylvia</t>
  </si>
  <si>
    <t>Foulston</t>
  </si>
  <si>
    <t>Meg</t>
  </si>
  <si>
    <t>O'Connel</t>
  </si>
  <si>
    <t>Annie</t>
  </si>
  <si>
    <t>Thurman</t>
  </si>
  <si>
    <t>McMath</t>
  </si>
  <si>
    <t>Joy</t>
  </si>
  <si>
    <t>Engle</t>
  </si>
  <si>
    <t>Deggeller</t>
  </si>
  <si>
    <t>Lee</t>
  </si>
  <si>
    <t>Christensen</t>
  </si>
  <si>
    <t>Chuck</t>
  </si>
  <si>
    <t>Clark</t>
  </si>
  <si>
    <t>Anthony</t>
  </si>
  <si>
    <t>Rawles</t>
  </si>
  <si>
    <t>Roelle</t>
  </si>
  <si>
    <t>Reiter</t>
  </si>
  <si>
    <t>Eugene</t>
  </si>
  <si>
    <t>Hildebrand</t>
  </si>
  <si>
    <t>Sibella</t>
  </si>
  <si>
    <t>Parks</t>
  </si>
  <si>
    <t>Tiffany</t>
  </si>
  <si>
    <t>House</t>
  </si>
  <si>
    <t>Resi</t>
  </si>
  <si>
    <t>Pölking</t>
  </si>
  <si>
    <t>Beeghly</t>
  </si>
  <si>
    <t>Carol</t>
  </si>
  <si>
    <t>Darley</t>
  </si>
  <si>
    <t>Jacobs</t>
  </si>
  <si>
    <t>Grant</t>
  </si>
  <si>
    <t>Chen</t>
  </si>
  <si>
    <t>Ralph</t>
  </si>
  <si>
    <t>Arnett</t>
  </si>
  <si>
    <t>Naresj</t>
  </si>
  <si>
    <t>Patel</t>
  </si>
  <si>
    <t>Barnes</t>
  </si>
  <si>
    <t>Jesus</t>
  </si>
  <si>
    <t>Ocampo</t>
  </si>
  <si>
    <t>Jay</t>
  </si>
  <si>
    <t>Kimmel</t>
  </si>
  <si>
    <t>Brad</t>
  </si>
  <si>
    <t>Philippe</t>
  </si>
  <si>
    <t>Prichep</t>
  </si>
  <si>
    <t>Roland</t>
  </si>
  <si>
    <t>Schwarz</t>
  </si>
  <si>
    <t>Seth</t>
  </si>
  <si>
    <t>Vernon</t>
  </si>
  <si>
    <t>Kargatis</t>
  </si>
  <si>
    <t>DeVincentis</t>
  </si>
  <si>
    <t>Mathew</t>
  </si>
  <si>
    <t>Reese</t>
  </si>
  <si>
    <t>Chapman</t>
  </si>
  <si>
    <t>Fein</t>
  </si>
  <si>
    <t>Sayre</t>
  </si>
  <si>
    <t>Phillina</t>
  </si>
  <si>
    <t>Ober</t>
  </si>
  <si>
    <t>Shariari</t>
  </si>
  <si>
    <t>Peter</t>
  </si>
  <si>
    <t>Bühler</t>
  </si>
  <si>
    <t>Fjeld</t>
  </si>
  <si>
    <t>Yoseph</t>
  </si>
  <si>
    <t>Debra</t>
  </si>
  <si>
    <t>Catini</t>
  </si>
  <si>
    <t>Lisa</t>
  </si>
  <si>
    <t>Hazard</t>
  </si>
  <si>
    <t>Chris</t>
  </si>
  <si>
    <t>Selesnick</t>
  </si>
  <si>
    <t>Johnson</t>
  </si>
  <si>
    <t>Benjamin</t>
  </si>
  <si>
    <t>Venier</t>
  </si>
  <si>
    <t>Lawera</t>
  </si>
  <si>
    <t>Bryan</t>
  </si>
  <si>
    <t>Mills</t>
  </si>
  <si>
    <t>Thompson</t>
  </si>
  <si>
    <t>Joe</t>
  </si>
  <si>
    <t>Kamberova</t>
  </si>
  <si>
    <t>Erica</t>
  </si>
  <si>
    <t>Hansen</t>
  </si>
  <si>
    <t>Daly</t>
  </si>
  <si>
    <t>Wasserman</t>
  </si>
  <si>
    <t>Caudle</t>
  </si>
  <si>
    <t>McGarr</t>
  </si>
  <si>
    <t>Pauline</t>
  </si>
  <si>
    <t>Watters</t>
  </si>
  <si>
    <t>Toby</t>
  </si>
  <si>
    <t>Ritter</t>
  </si>
  <si>
    <t>Gardner</t>
  </si>
  <si>
    <t>James</t>
  </si>
  <si>
    <t>Lanier</t>
  </si>
  <si>
    <t>Moss</t>
  </si>
  <si>
    <t>Eudokia</t>
  </si>
  <si>
    <t>Art</t>
  </si>
  <si>
    <t>Cyma</t>
  </si>
  <si>
    <t>Kinney</t>
  </si>
  <si>
    <t>Poirier</t>
  </si>
  <si>
    <t>Berenike</t>
  </si>
  <si>
    <t>Kampe</t>
  </si>
  <si>
    <t>Magee</t>
  </si>
  <si>
    <t>Southworth</t>
  </si>
  <si>
    <t>Phonely</t>
  </si>
  <si>
    <t>Matthias</t>
  </si>
  <si>
    <t>Garverick</t>
  </si>
  <si>
    <t>McVee</t>
  </si>
  <si>
    <t>Lauren</t>
  </si>
  <si>
    <t>Leatherbury</t>
  </si>
  <si>
    <t>Jill</t>
  </si>
  <si>
    <t>Ludwig</t>
  </si>
  <si>
    <t>Pamela</t>
  </si>
  <si>
    <t>Coakley</t>
  </si>
  <si>
    <t>Hunter</t>
  </si>
  <si>
    <t>Lopez</t>
  </si>
  <si>
    <t>Schnelling</t>
  </si>
  <si>
    <t>George</t>
  </si>
  <si>
    <t>Bell</t>
  </si>
  <si>
    <t>Eplett</t>
  </si>
  <si>
    <t>Sample</t>
  </si>
  <si>
    <t>Williams</t>
  </si>
  <si>
    <t>Hart</t>
  </si>
  <si>
    <t>Jessica</t>
  </si>
  <si>
    <t>Myrick</t>
  </si>
  <si>
    <t>Jenkins</t>
  </si>
  <si>
    <t>Catherine</t>
  </si>
  <si>
    <t>Glotzbach</t>
  </si>
  <si>
    <t>Rachel</t>
  </si>
  <si>
    <t>Payne</t>
  </si>
  <si>
    <t>Carlisle</t>
  </si>
  <si>
    <t>Hughes</t>
  </si>
  <si>
    <t>Scott</t>
  </si>
  <si>
    <t>Williamson</t>
  </si>
  <si>
    <t>Airdo</t>
  </si>
  <si>
    <t>Daniel</t>
  </si>
  <si>
    <t>Lacy</t>
  </si>
  <si>
    <t>Brumley</t>
  </si>
  <si>
    <t>Spruell</t>
  </si>
  <si>
    <t>Waldorf</t>
  </si>
  <si>
    <t>Zic</t>
  </si>
  <si>
    <t>Steele</t>
  </si>
  <si>
    <t>Swindell</t>
  </si>
  <si>
    <t>Sara</t>
  </si>
  <si>
    <t>Luxemburg</t>
  </si>
  <si>
    <t>Mitch</t>
  </si>
  <si>
    <t>Dowd</t>
  </si>
  <si>
    <t>Ann Reed</t>
  </si>
  <si>
    <t>Company A</t>
  </si>
  <si>
    <t>Van Huff</t>
  </si>
  <si>
    <t>Customer ID</t>
  </si>
  <si>
    <t>claire.gute@mail.com</t>
  </si>
  <si>
    <t>darrin.vanhuff@mail.com</t>
  </si>
  <si>
    <t>sean.odonnell@mail.com</t>
  </si>
  <si>
    <t>brosina.hoffman@mail.com</t>
  </si>
  <si>
    <t>andrew.allen@mail.com</t>
  </si>
  <si>
    <t>irene.maddox@mail.com</t>
  </si>
  <si>
    <t>harold.pawlan@mail.com</t>
  </si>
  <si>
    <t>pete.kriz@mail.com</t>
  </si>
  <si>
    <t>alejandro.grove@mail.com</t>
  </si>
  <si>
    <t>zuschuss.donatelli@mail.com</t>
  </si>
  <si>
    <t>ken.black@mail.com</t>
  </si>
  <si>
    <t>sandra.flanagan@mail.com</t>
  </si>
  <si>
    <t>emily.burns@mail.com</t>
  </si>
  <si>
    <t>eric.hoffmann@mail.com</t>
  </si>
  <si>
    <t>tracy.blumstein@mail.com</t>
  </si>
  <si>
    <t>matt.abelman@mail.com</t>
  </si>
  <si>
    <t>gene.hale@mail.com</t>
  </si>
  <si>
    <t>steve.nguyen@mail.com</t>
  </si>
  <si>
    <t>linda.cazamias@mail.com</t>
  </si>
  <si>
    <t>ruben.ausman@mail.com</t>
  </si>
  <si>
    <t>erin.smith@mail.com</t>
  </si>
  <si>
    <t>odella.nelson@mail.com</t>
  </si>
  <si>
    <t>patrick.odonnell@mail.com</t>
  </si>
  <si>
    <t>lena.hernandez@mail.com</t>
  </si>
  <si>
    <t>darren.powers@mail.com</t>
  </si>
  <si>
    <t>janet.molinari@mail.com</t>
  </si>
  <si>
    <t>ted.butterfield@mail.com</t>
  </si>
  <si>
    <t>kunst.miller@mail.com</t>
  </si>
  <si>
    <t>paul.stevenson@mail.com</t>
  </si>
  <si>
    <t>brendan.sweed@mail.com</t>
  </si>
  <si>
    <t>karen.daniels@mail.com</t>
  </si>
  <si>
    <t>henry.macallister@mail.com</t>
  </si>
  <si>
    <t>joel.eaton@mail.com</t>
  </si>
  <si>
    <t>ken.brennan@mail.com</t>
  </si>
  <si>
    <t>stewart.carmichael@mail.com</t>
  </si>
  <si>
    <t>duane.noonan@mail.com</t>
  </si>
  <si>
    <t>julie.creighton@mail.com</t>
  </si>
  <si>
    <t>christopher.schild@mail.com</t>
  </si>
  <si>
    <t>paul.gonzalez@mail.com</t>
  </si>
  <si>
    <t>gary.mitchum@mail.com</t>
  </si>
  <si>
    <t>jim.sink@mail.com</t>
  </si>
  <si>
    <t>karl.braun@mail.com</t>
  </si>
  <si>
    <t>roger.barcio@mail.com</t>
  </si>
  <si>
    <t>parhena.norris@mail.com</t>
  </si>
  <si>
    <t>katherine.ducich@mail.com</t>
  </si>
  <si>
    <t>elpida.rittenbach@mail.com</t>
  </si>
  <si>
    <t>rick.bensley@mail.com</t>
  </si>
  <si>
    <t>gary.zandusky@mail.com</t>
  </si>
  <si>
    <t>lena.cacioppo@mail.com</t>
  </si>
  <si>
    <t>janet.martin@mail.com</t>
  </si>
  <si>
    <t>pete.armstrong@mail.com</t>
  </si>
  <si>
    <t>cynthia.voltz@mail.com</t>
  </si>
  <si>
    <t>clay.ludtke@mail.com</t>
  </si>
  <si>
    <t>ryan.crowe@mail.com</t>
  </si>
  <si>
    <t>dave.kipp@mail.com</t>
  </si>
  <si>
    <t>greg.guthrie@mail.com</t>
  </si>
  <si>
    <t>steven.cartwright@mail.com</t>
  </si>
  <si>
    <t>alan.dominguez@mail.com</t>
  </si>
  <si>
    <t>philip.fox@mail.com</t>
  </si>
  <si>
    <t>troy.staebel@mail.com</t>
  </si>
  <si>
    <t>lindsay.shagiari@mail.com</t>
  </si>
  <si>
    <t>dorothy.wardle@mail.com</t>
  </si>
  <si>
    <t>lena.creighton@mail.com</t>
  </si>
  <si>
    <t>jonathan.doherty@mail.com</t>
  </si>
  <si>
    <t>sally.hughsby@mail.com</t>
  </si>
  <si>
    <t>sandra.glassco@mail.com</t>
  </si>
  <si>
    <t>helen.andreada@mail.com</t>
  </si>
  <si>
    <t>maureen.gastineau@mail.com</t>
  </si>
  <si>
    <t>justin.ellison@mail.com</t>
  </si>
  <si>
    <t>tamara.willingham@mail.com</t>
  </si>
  <si>
    <t>stephanie.phelps@mail.com</t>
  </si>
  <si>
    <t>neil.knudson@mail.com</t>
  </si>
  <si>
    <t>dave.brooks@mail.com</t>
  </si>
  <si>
    <t>nora.paige@mail.com</t>
  </si>
  <si>
    <t>ted.trevino@mail.com</t>
  </si>
  <si>
    <t>eric.murdock@mail.com</t>
  </si>
  <si>
    <t>ruben.dartt@mail.com</t>
  </si>
  <si>
    <t>max.jones@mail.com</t>
  </si>
  <si>
    <t>becky.martin@mail.com</t>
  </si>
  <si>
    <t>chad.sievert@mail.com</t>
  </si>
  <si>
    <t>jennifer.braxton@mail.com</t>
  </si>
  <si>
    <t>shirley.jackson@mail.com</t>
  </si>
  <si>
    <t>jim.kriz@mail.com</t>
  </si>
  <si>
    <t>david.kendrick@mail.com</t>
  </si>
  <si>
    <t>robert.marley@mail.com</t>
  </si>
  <si>
    <t>sally.knutson@mail.com</t>
  </si>
  <si>
    <t>frank.merwin@mail.com</t>
  </si>
  <si>
    <t>alice.mccarthy@mail.com</t>
  </si>
  <si>
    <t>mark.packer@mail.com</t>
  </si>
  <si>
    <t>mary.zewe@mail.com</t>
  </si>
  <si>
    <t>cassandra.brandow@mail.com</t>
  </si>
  <si>
    <t>valerie.mitchum@mail.com</t>
  </si>
  <si>
    <t>fred.hopkins@mail.com</t>
  </si>
  <si>
    <t>maria.bertelson@mail.com</t>
  </si>
  <si>
    <t>bruce.stewart@mail.com</t>
  </si>
  <si>
    <t>logan.currie@mail.com</t>
  </si>
  <si>
    <t>heather.kirkland@mail.com</t>
  </si>
  <si>
    <t>laurel.elliston@mail.com</t>
  </si>
  <si>
    <t>joseph.holt@mail.com</t>
  </si>
  <si>
    <t>michael.stewart@mail.com</t>
  </si>
  <si>
    <t>victoria.wilson@mail.com</t>
  </si>
  <si>
    <t>jonathan.howell@mail.com</t>
  </si>
  <si>
    <t>joni.blumstein@mail.com</t>
  </si>
  <si>
    <t>david.smith@mail.com</t>
  </si>
  <si>
    <t>valerie.dominguez@mail.com</t>
  </si>
  <si>
    <t>erin.ashbrook@mail.com</t>
  </si>
  <si>
    <t>david.bremer@mail.com</t>
  </si>
  <si>
    <t>ken.lonsdale@mail.com</t>
  </si>
  <si>
    <t>dianna.wilson@mail.com</t>
  </si>
  <si>
    <t>logan.haushalter@mail.com</t>
  </si>
  <si>
    <t>kelly.collister@mail.com</t>
  </si>
  <si>
    <t>delfina.latchford@mail.com</t>
  </si>
  <si>
    <t>dan.reichenbach@mail.com</t>
  </si>
  <si>
    <t>craig.carreira@mail.com</t>
  </si>
  <si>
    <t>dorris.liebe@mail.com</t>
  </si>
  <si>
    <t>sean.braxton@mail.com</t>
  </si>
  <si>
    <t>roy.collins@mail.com</t>
  </si>
  <si>
    <t>alan.hwang@mail.com</t>
  </si>
  <si>
    <t>claudia.bergmann@mail.com</t>
  </si>
  <si>
    <t>christine.abelman@mail.com</t>
  </si>
  <si>
    <t>kristen.hastings@mail.com</t>
  </si>
  <si>
    <t>barry.blumstein@mail.com</t>
  </si>
  <si>
    <t>andrew.gjertsen@mail.com</t>
  </si>
  <si>
    <t>jas.ocarroll@mail.com</t>
  </si>
  <si>
    <t>alan.haines@mail.com</t>
  </si>
  <si>
    <t>nick.zandusky@mail.com</t>
  </si>
  <si>
    <t>kelly.lampkin@mail.com</t>
  </si>
  <si>
    <t>alan.schoenberger@mail.com</t>
  </si>
  <si>
    <t>corey.roper@mail.com</t>
  </si>
  <si>
    <t>shahid.hopkins@mail.com</t>
  </si>
  <si>
    <t>ben.peterman@mail.com</t>
  </si>
  <si>
    <t>thomas.seio@mail.com</t>
  </si>
  <si>
    <t>andy.gerbode@mail.com</t>
  </si>
  <si>
    <t>sung.pak@mail.com</t>
  </si>
  <si>
    <t>nathan.mautz@mail.com</t>
  </si>
  <si>
    <t>frank.atkinson@mail.com</t>
  </si>
  <si>
    <t>grace.kelly@mail.com</t>
  </si>
  <si>
    <t>don.jones@mail.com</t>
  </si>
  <si>
    <t>patrick.obrill@mail.com</t>
  </si>
  <si>
    <t>john.lucas@mail.com</t>
  </si>
  <si>
    <t>doug.bickford@mail.com</t>
  </si>
  <si>
    <t>alyssa.crouse@mail.com</t>
  </si>
  <si>
    <t>clay.cheatham@mail.com</t>
  </si>
  <si>
    <t>tamara.dahlen@mail.com</t>
  </si>
  <si>
    <t>adam.bellavance@mail.com</t>
  </si>
  <si>
    <t>jeremy.lonsdale@mail.com</t>
  </si>
  <si>
    <t>victoria.brennan@mail.com</t>
  </si>
  <si>
    <t>katrina.willman@mail.com</t>
  </si>
  <si>
    <t>julia.dunbar@mail.com</t>
  </si>
  <si>
    <t>michael.kennedy@mail.com</t>
  </si>
  <si>
    <t>guy.thornton@mail.com</t>
  </si>
  <si>
    <t>arthur.gainer@mail.com</t>
  </si>
  <si>
    <t>muhammed.macintyre@mail.com</t>
  </si>
  <si>
    <t>allen.rosenblatt@mail.com</t>
  </si>
  <si>
    <t>russell.applegate@mail.com</t>
  </si>
  <si>
    <t>alejandro.savely@mail.com</t>
  </si>
  <si>
    <t>laura.armstrong@mail.com</t>
  </si>
  <si>
    <t>denny.ordway@mail.com</t>
  </si>
  <si>
    <t>dean.katz@mail.com</t>
  </si>
  <si>
    <t>nathan.gelder@mail.com</t>
  </si>
  <si>
    <t>mike.vittorini@mail.com</t>
  </si>
  <si>
    <t>jack.garza@mail.com</t>
  </si>
  <si>
    <t>bart.pistole@mail.com</t>
  </si>
  <si>
    <t>victor.preis@mail.com</t>
  </si>
  <si>
    <t>saphhira.shifley@mail.com</t>
  </si>
  <si>
    <t>anna.gayman@mail.com</t>
  </si>
  <si>
    <t>luke.foster@mail.com</t>
  </si>
  <si>
    <t>roy.französisch@mail.com</t>
  </si>
  <si>
    <t>keith.herrera@mail.com</t>
  </si>
  <si>
    <t>kimberly.carter@mail.com</t>
  </si>
  <si>
    <t>caroline.jumper@mail.com</t>
  </si>
  <si>
    <t>philip.brown@mail.com</t>
  </si>
  <si>
    <t>michael.paige@mail.com</t>
  </si>
  <si>
    <t>natalie.fritzler@mail.com</t>
  </si>
  <si>
    <t>shirley.daniels@mail.com</t>
  </si>
  <si>
    <t>ken.heidel@mail.com</t>
  </si>
  <si>
    <t>ross.baird@mail.com</t>
  </si>
  <si>
    <t>mike.kennedy@mail.com</t>
  </si>
  <si>
    <t>philisse.overcash@mail.com</t>
  </si>
  <si>
    <t>brenda.bowman@mail.com</t>
  </si>
  <si>
    <t>troy.blackwell@mail.com</t>
  </si>
  <si>
    <t>raymond.buch@mail.com</t>
  </si>
  <si>
    <t>ed.braxton@mail.com</t>
  </si>
  <si>
    <t>sanjit.chand@mail.com</t>
  </si>
  <si>
    <t>tanja.norvell@mail.com</t>
  </si>
  <si>
    <t>joni.sundaresam@mail.com</t>
  </si>
  <si>
    <t>maya.herman@mail.com</t>
  </si>
  <si>
    <t>jeremy.pistek@mail.com</t>
  </si>
  <si>
    <t>jeremy.ellison@mail.com</t>
  </si>
  <si>
    <t>john.grady@mail.com</t>
  </si>
  <si>
    <t>xylona.preis@mail.com</t>
  </si>
  <si>
    <t>erin.mull@mail.com</t>
  </si>
  <si>
    <t>michelle.tran@mail.com</t>
  </si>
  <si>
    <t>sue.annreed@mail.com</t>
  </si>
  <si>
    <t>carl.weiss@mail.com</t>
  </si>
  <si>
    <t>astrea.jones@mail.com</t>
  </si>
  <si>
    <t>sonia.sunley@mail.com</t>
  </si>
  <si>
    <t>rose.obrian@mail.com</t>
  </si>
  <si>
    <t>maribeth.dona@mail.com</t>
  </si>
  <si>
    <t>maribeth.yedwab@mail.com</t>
  </si>
  <si>
    <t>christopher.martinez@mail.com</t>
  </si>
  <si>
    <t>lynn.smith@mail.com</t>
  </si>
  <si>
    <t>bradley.nguyen@mail.com</t>
  </si>
  <si>
    <t>dean.braden@mail.com</t>
  </si>
  <si>
    <t>matt.connell@mail.com</t>
  </si>
  <si>
    <t>brian.dahlen@mail.com</t>
  </si>
  <si>
    <t>patricia.hirasaki@mail.com</t>
  </si>
  <si>
    <t>mike.gockenbach@mail.com</t>
  </si>
  <si>
    <t>karen.bern@mail.com</t>
  </si>
  <si>
    <t>jasper.cacioppo@mail.com</t>
  </si>
  <si>
    <t>rob.lucas@mail.com</t>
  </si>
  <si>
    <t>allen.armold@mail.com</t>
  </si>
  <si>
    <t>emily.phan@mail.com</t>
  </si>
  <si>
    <t>darren.koutras@mail.com</t>
  </si>
  <si>
    <t>bradley.drucker@mail.com</t>
  </si>
  <si>
    <t>liz.mackendrick@mail.com</t>
  </si>
  <si>
    <t>adrian.shami@mail.com</t>
  </si>
  <si>
    <t>bill.donatelli@mail.com</t>
  </si>
  <si>
    <t>greg.tran@mail.com</t>
  </si>
  <si>
    <t>ashley.jarboe@mail.com</t>
  </si>
  <si>
    <t>olvera.toch@mail.com</t>
  </si>
  <si>
    <t>liz.pelletier@mail.com</t>
  </si>
  <si>
    <t>cynthia.arntzen@mail.com</t>
  </si>
  <si>
    <t>jeremy.farry@mail.com</t>
  </si>
  <si>
    <t>frank.preis@mail.com</t>
  </si>
  <si>
    <t>ellis.ballard@mail.com</t>
  </si>
  <si>
    <t>jennifer.ferguson@mail.com</t>
  </si>
  <si>
    <t>sarah.foster@mail.com</t>
  </si>
  <si>
    <t>trudy.glocke@mail.com</t>
  </si>
  <si>
    <t>carlos.soltero@mail.com</t>
  </si>
  <si>
    <t>charles.crestani@mail.com</t>
  </si>
  <si>
    <t>dianna.vittorini@mail.com</t>
  </si>
  <si>
    <t>bruce.degenhardt@mail.com</t>
  </si>
  <si>
    <t>zuschuss.carroll@mail.com</t>
  </si>
  <si>
    <t>melanie.seite@mail.com</t>
  </si>
  <si>
    <t>lena.radford@mail.com</t>
  </si>
  <si>
    <t>theone.pippenger@mail.com</t>
  </si>
  <si>
    <t>chloris.kastensmidt@mail.com</t>
  </si>
  <si>
    <t>alan.shonely@mail.com</t>
  </si>
  <si>
    <t>andrew.roberts@mail.com</t>
  </si>
  <si>
    <t>nona.balk@mail.com</t>
  </si>
  <si>
    <t>giulietta.dortch@mail.com</t>
  </si>
  <si>
    <t>clytie.kelty@mail.com</t>
  </si>
  <si>
    <t>nat.gilpin@mail.com</t>
  </si>
  <si>
    <t>christina.anderson@mail.com</t>
  </si>
  <si>
    <t>sylvia.foulston@mail.com</t>
  </si>
  <si>
    <t>meg.oconnel@mail.com</t>
  </si>
  <si>
    <t>annie.thurman@mail.com</t>
  </si>
  <si>
    <t>fred.mcmath@mail.com</t>
  </si>
  <si>
    <t>denny.joy@mail.com</t>
  </si>
  <si>
    <t>max.engle@mail.com</t>
  </si>
  <si>
    <t>justin.deggeller@mail.com</t>
  </si>
  <si>
    <t>john.lee@mail.com</t>
  </si>
  <si>
    <t>sean.christensen@mail.com</t>
  </si>
  <si>
    <t>chuck.clark@mail.com</t>
  </si>
  <si>
    <t>anthony.rawles@mail.com</t>
  </si>
  <si>
    <t>steven.roelle@mail.com</t>
  </si>
  <si>
    <t>craig.reiter@mail.com</t>
  </si>
  <si>
    <t>eugene.hildebrand@mail.com</t>
  </si>
  <si>
    <t>sibella.parks@mail.com</t>
  </si>
  <si>
    <t>tiffany.house@mail.com</t>
  </si>
  <si>
    <t>resi.pölking@mail.com</t>
  </si>
  <si>
    <t>rob.beeghly@mail.com</t>
  </si>
  <si>
    <t>carol.darley@mail.com</t>
  </si>
  <si>
    <t>doug.jacobs@mail.com</t>
  </si>
  <si>
    <t>grant.thornton@mail.com</t>
  </si>
  <si>
    <t>michael.chen@mail.com</t>
  </si>
  <si>
    <t>ralph.arnett@mail.com</t>
  </si>
  <si>
    <t>naresj.patel@mail.com</t>
  </si>
  <si>
    <t>alan.barnes@mail.com</t>
  </si>
  <si>
    <t>jesus.ocampo@mail.com</t>
  </si>
  <si>
    <t>jay.kimmel@mail.com</t>
  </si>
  <si>
    <t>brad.norvell@mail.com</t>
  </si>
  <si>
    <t>david.philippe@mail.com</t>
  </si>
  <si>
    <t>tracy.hopkins@mail.com</t>
  </si>
  <si>
    <t>arthur.prichep@mail.com</t>
  </si>
  <si>
    <t>roland.schwarz@mail.com</t>
  </si>
  <si>
    <t>seth.vernon@mail.com</t>
  </si>
  <si>
    <t>christine.kargatis@mail.com</t>
  </si>
  <si>
    <t>ross.devincentis@mail.com</t>
  </si>
  <si>
    <t>mathew.reese@mail.com</t>
  </si>
  <si>
    <t>steve.chapman@mail.com</t>
  </si>
  <si>
    <t>jay.fein@mail.com</t>
  </si>
  <si>
    <t>emily.grady@mail.com</t>
  </si>
  <si>
    <t>darrin.sayre@mail.com</t>
  </si>
  <si>
    <t>phillina.ober@mail.com</t>
  </si>
  <si>
    <t>sung.shariari@mail.com</t>
  </si>
  <si>
    <t>peter.bühler@mail.com</t>
  </si>
  <si>
    <t>roland.fjeld@mail.com</t>
  </si>
  <si>
    <t>yoseph.carroll@mail.com</t>
  </si>
  <si>
    <t>debra.catini@mail.com</t>
  </si>
  <si>
    <t>christine.phan@mail.com</t>
  </si>
  <si>
    <t>barry.französisch@mail.com</t>
  </si>
  <si>
    <t>lisa.hazard@mail.com</t>
  </si>
  <si>
    <t>chris.selesnick@mail.com</t>
  </si>
  <si>
    <t>anthony.johnson@mail.com</t>
  </si>
  <si>
    <t>benjamin.venier@mail.com</t>
  </si>
  <si>
    <t>dan.lawera@mail.com</t>
  </si>
  <si>
    <t>bryan.mills@mail.com</t>
  </si>
  <si>
    <t>liz.thompson@mail.com</t>
  </si>
  <si>
    <t>joe.kamberova@mail.com</t>
  </si>
  <si>
    <t>erica.smith@mail.com</t>
  </si>
  <si>
    <t>rick.hansen@mail.com</t>
  </si>
  <si>
    <t>carlos.daly@mail.com</t>
  </si>
  <si>
    <t>helen.wasserman@mail.com</t>
  </si>
  <si>
    <t>mike.caudle@mail.com</t>
  </si>
  <si>
    <t>gary.mcgarr@mail.com</t>
  </si>
  <si>
    <t>pauline.johnson@mail.com</t>
  </si>
  <si>
    <t>bart.watters@mail.com</t>
  </si>
  <si>
    <t>toby.ritter@mail.com</t>
  </si>
  <si>
    <t>patrick.gardner@mail.com</t>
  </si>
  <si>
    <t>james.lanier@mail.com</t>
  </si>
  <si>
    <t>brian.moss@mail.com</t>
  </si>
  <si>
    <t>eudokia.martin@mail.com</t>
  </si>
  <si>
    <t>art.foster@mail.com</t>
  </si>
  <si>
    <t>guy.armstrong@mail.com</t>
  </si>
  <si>
    <t>cyma.kinney@mail.com</t>
  </si>
  <si>
    <t>dave.poirier@mail.com</t>
  </si>
  <si>
    <t>berenike.kampe@mail.com</t>
  </si>
  <si>
    <t>sanjit.jacobs@mail.com</t>
  </si>
  <si>
    <t>chuck.magee@mail.com</t>
  </si>
  <si>
    <t>anthony.jacobs@mail.com</t>
  </si>
  <si>
    <t>linda.southworth@mail.com</t>
  </si>
  <si>
    <t>guy.phonely@mail.com</t>
  </si>
  <si>
    <t>paul.knutson@mail.com</t>
  </si>
  <si>
    <t>sally.matthias@mail.com</t>
  </si>
  <si>
    <t>anthony.garverick@mail.com</t>
  </si>
  <si>
    <t>peter.mcvee@mail.com</t>
  </si>
  <si>
    <t>lauren.leatherbury@mail.com</t>
  </si>
  <si>
    <t>jill.stevenson@mail.com</t>
  </si>
  <si>
    <t>ed.ludwig@mail.com</t>
  </si>
  <si>
    <t>pamela.coakley@mail.com</t>
  </si>
  <si>
    <t>hunter.lopez@mail.com</t>
  </si>
  <si>
    <t>maribeth.schnelling@mail.com</t>
  </si>
  <si>
    <t>george.bell@mail.com</t>
  </si>
  <si>
    <t>justin.ritter@mail.com</t>
  </si>
  <si>
    <t>bill.eplett@mail.com</t>
  </si>
  <si>
    <t>sample.companya@mail.com</t>
  </si>
  <si>
    <t>rob.williams@mail.com</t>
  </si>
  <si>
    <t>sanjit.engle@mail.com</t>
  </si>
  <si>
    <t>adam.hart@mail.com</t>
  </si>
  <si>
    <t>jessica.myrick@mail.com</t>
  </si>
  <si>
    <t>joel.jenkins@mail.com</t>
  </si>
  <si>
    <t>ralph.kennedy@mail.com</t>
  </si>
  <si>
    <t>catherine.glotzbach@mail.com</t>
  </si>
  <si>
    <t>rachel.payne@mail.com</t>
  </si>
  <si>
    <t>karen.carlisle@mail.com</t>
  </si>
  <si>
    <t>katherine.hughes@mail.com</t>
  </si>
  <si>
    <t>greg.hansen@mail.com</t>
  </si>
  <si>
    <t>scott.williamson@mail.com</t>
  </si>
  <si>
    <t>joseph.airdo@mail.com</t>
  </si>
  <si>
    <t>daniel.lacy@mail.com</t>
  </si>
  <si>
    <t>lindsay.williams@mail.com</t>
  </si>
  <si>
    <t>thomas.brumley@mail.com</t>
  </si>
  <si>
    <t>bryan.spruell@mail.com</t>
  </si>
  <si>
    <t>robert.waldorf@mail.com</t>
  </si>
  <si>
    <t>tracy.zic@mail.com</t>
  </si>
  <si>
    <t>ann.steele@mail.com</t>
  </si>
  <si>
    <t>toby.swindell@mail.com</t>
  </si>
  <si>
    <t>sara.luxemburg@mail.com</t>
  </si>
  <si>
    <t>mitch.willingham@mail.com</t>
  </si>
  <si>
    <t>rob.dowd@mail.com</t>
  </si>
  <si>
    <t>Category</t>
  </si>
  <si>
    <t>Sub-Category</t>
  </si>
  <si>
    <t>Furniture</t>
  </si>
  <si>
    <t>Bookcases</t>
  </si>
  <si>
    <t>Chairs</t>
  </si>
  <si>
    <t>Office Supplies</t>
  </si>
  <si>
    <t>Labels</t>
  </si>
  <si>
    <t>Tables</t>
  </si>
  <si>
    <t>Storage</t>
  </si>
  <si>
    <t>Furnishings</t>
  </si>
  <si>
    <t>Technology</t>
  </si>
  <si>
    <t>Phones</t>
  </si>
  <si>
    <t>Binders</t>
  </si>
  <si>
    <t>Appliances</t>
  </si>
  <si>
    <t>Paper</t>
  </si>
  <si>
    <t>Accessories</t>
  </si>
  <si>
    <t>Envelopes</t>
  </si>
  <si>
    <t>Fasteners</t>
  </si>
  <si>
    <t>Supplies</t>
  </si>
  <si>
    <t>Machines</t>
  </si>
  <si>
    <t>Copiers</t>
  </si>
  <si>
    <t>Order ID</t>
  </si>
  <si>
    <t>Kolumna1</t>
  </si>
  <si>
    <t>Kolumna2</t>
  </si>
  <si>
    <t>Kolumna3</t>
  </si>
  <si>
    <t>Kolumna4</t>
  </si>
  <si>
    <t>Kolumna5</t>
  </si>
  <si>
    <t>Kolumna6</t>
  </si>
  <si>
    <t>Kolumna7</t>
  </si>
  <si>
    <t>1.mar</t>
  </si>
  <si>
    <t>2.mar</t>
  </si>
  <si>
    <t>3.mar</t>
  </si>
  <si>
    <t>4.mar</t>
  </si>
  <si>
    <t>5.mar</t>
  </si>
  <si>
    <t>6.mar</t>
  </si>
  <si>
    <t>7.mar</t>
  </si>
  <si>
    <t>8.mar</t>
  </si>
  <si>
    <t>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</si>
  <si>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</si>
  <si>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</si>
  <si>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</si>
  <si>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</si>
  <si>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</si>
  <si>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</si>
  <si>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</si>
  <si>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</si>
  <si>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</si>
  <si>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</si>
  <si>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</si>
  <si>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</si>
  <si>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</si>
  <si>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</si>
  <si>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</si>
  <si>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</si>
  <si>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</si>
  <si>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</si>
  <si>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</si>
  <si>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</si>
  <si>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</si>
  <si>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Suma z Total</t>
  </si>
  <si>
    <t>1.jan</t>
  </si>
  <si>
    <t>2.jan</t>
  </si>
  <si>
    <t>3.jan</t>
  </si>
  <si>
    <t>4.jan</t>
  </si>
  <si>
    <t>5.jan</t>
  </si>
  <si>
    <t>6.jan</t>
  </si>
  <si>
    <t>7.jan</t>
  </si>
  <si>
    <t>8.jan</t>
  </si>
  <si>
    <t>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</si>
  <si>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</si>
  <si>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</si>
  <si>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</si>
  <si>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</si>
  <si>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</si>
  <si>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</si>
  <si>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</si>
  <si>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</si>
  <si>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</si>
  <si>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</si>
  <si>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</si>
  <si>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</si>
  <si>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</si>
  <si>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</si>
  <si>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</si>
  <si>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</si>
  <si>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</si>
  <si>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</si>
  <si>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</si>
  <si>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</si>
  <si>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</si>
  <si>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</si>
  <si>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1.feb</t>
  </si>
  <si>
    <t>2.feb</t>
  </si>
  <si>
    <t>3.feb</t>
  </si>
  <si>
    <t>4.feb</t>
  </si>
  <si>
    <t>5.feb</t>
  </si>
  <si>
    <t>6.feb</t>
  </si>
  <si>
    <t>7.feb</t>
  </si>
  <si>
    <t>8.feb</t>
  </si>
  <si>
    <t>9.feb</t>
  </si>
  <si>
    <t>10.feb</t>
  </si>
  <si>
    <t>11.feb</t>
  </si>
  <si>
    <t>12.feb</t>
  </si>
  <si>
    <t>13.feb</t>
  </si>
  <si>
    <t>14.feb</t>
  </si>
  <si>
    <t>15.feb</t>
  </si>
  <si>
    <t>16.feb</t>
  </si>
  <si>
    <t>17.feb</t>
  </si>
  <si>
    <t>18.feb</t>
  </si>
  <si>
    <t>19.feb</t>
  </si>
  <si>
    <t>20.feb</t>
  </si>
  <si>
    <t>21.feb</t>
  </si>
  <si>
    <t>22.feb</t>
  </si>
  <si>
    <t>23.feb</t>
  </si>
  <si>
    <t>24.feb</t>
  </si>
  <si>
    <t>25.feb</t>
  </si>
  <si>
    <t>26.feb</t>
  </si>
  <si>
    <t>27.feb</t>
  </si>
  <si>
    <t>28.feb</t>
  </si>
  <si>
    <t>Date3</t>
  </si>
  <si>
    <t>Month</t>
  </si>
  <si>
    <t>Customer Name</t>
  </si>
  <si>
    <t>Becky Martin</t>
  </si>
  <si>
    <t>Cynthia Arntzen</t>
  </si>
  <si>
    <t>Jesus Ocampo</t>
  </si>
  <si>
    <t>Joel Eaton</t>
  </si>
  <si>
    <t>Jonathan Doherty</t>
  </si>
  <si>
    <t>Joseph Holt</t>
  </si>
  <si>
    <t>Lena Creighton</t>
  </si>
  <si>
    <t>Steven Cartwright</t>
  </si>
  <si>
    <t>Ted Butterfield</t>
  </si>
  <si>
    <t>Tracy Blumstein</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</si>
</sst>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409]#,##0.00"/>
    <numFmt numFmtId="166" formatCode="m/d/yy;@"/>
    <numFmt numFmtId="167" formatCode="[$-409]d\-mmm;@"/>
    <numFmt numFmtId="168" formatCode="[$-409]mmmm\-yy;@"/>
    <numFmt numFmtId="169" formatCode="[$$-409]#,##0"/>
  </numFmts>
  <fonts count="4" x14ac:knownFonts="1">
    <font>
      <sz val="11"/>
      <color theme="1"/>
      <name val="Calibri"/>
      <family val="2"/>
      <charset val="238"/>
      <scheme val="minor"/>
    </font>
    <font>
      <sz val="12"/>
      <color rgb="FF000000"/>
      <name val="Calibri"/>
      <family val="2"/>
      <charset val="238"/>
    </font>
    <font>
      <sz val="12"/>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14" fontId="0" fillId="0" borderId="0" xfId="0" applyNumberFormat="1"/>
    <xf numFmtId="21" fontId="0" fillId="0" borderId="0" xfId="0" applyNumberFormat="1"/>
    <xf numFmtId="2" fontId="0" fillId="0" borderId="0" xfId="0" applyNumberFormat="1"/>
    <xf numFmtId="10" fontId="0" fillId="0" borderId="0" xfId="0" applyNumberFormat="1"/>
    <xf numFmtId="4" fontId="0" fillId="0" borderId="0" xfId="0" applyNumberFormat="1"/>
    <xf numFmtId="0" fontId="1" fillId="0" borderId="0" xfId="0" applyFont="1" applyAlignment="1"/>
    <xf numFmtId="0" fontId="2" fillId="0" borderId="0" xfId="0" applyFont="1"/>
    <xf numFmtId="1" fontId="0" fillId="0" borderId="0" xfId="0" applyNumberFormat="1"/>
    <xf numFmtId="164" fontId="0" fillId="0" borderId="0" xfId="0" applyNumberFormat="1" applyAlignment="1">
      <alignment horizontal="right"/>
    </xf>
    <xf numFmtId="2" fontId="0" fillId="0" borderId="0" xfId="0" applyNumberFormat="1" applyAlignment="1">
      <alignment horizontal="right"/>
    </xf>
    <xf numFmtId="165" fontId="0" fillId="0" borderId="0" xfId="0" applyNumberFormat="1"/>
    <xf numFmtId="165" fontId="0" fillId="0" borderId="0" xfId="0" applyNumberFormat="1" applyAlignment="1">
      <alignment horizontal="right"/>
    </xf>
    <xf numFmtId="0" fontId="0" fillId="0" borderId="0" xfId="0" pivotButton="1"/>
    <xf numFmtId="166" fontId="0" fillId="0" borderId="0" xfId="0" applyNumberFormat="1"/>
    <xf numFmtId="167" fontId="0" fillId="0" borderId="0" xfId="0" applyNumberFormat="1"/>
    <xf numFmtId="168" fontId="0" fillId="0" borderId="0" xfId="0" applyNumberFormat="1"/>
    <xf numFmtId="0" fontId="0" fillId="0" borderId="0" xfId="0" applyNumberFormat="1"/>
    <xf numFmtId="169" fontId="0" fillId="0" borderId="0" xfId="0" applyNumberFormat="1"/>
    <xf numFmtId="0" fontId="3" fillId="0" borderId="0" xfId="0" applyFont="1"/>
  </cellXfs>
  <cellStyles count="1">
    <cellStyle name="Normalny" xfId="0" builtinId="0"/>
  </cellStyles>
  <dxfs count="27">
    <dxf>
      <font>
        <color rgb="FF9C0006"/>
      </font>
      <fill>
        <patternFill>
          <bgColor rgb="FFFFC7CE"/>
        </patternFill>
      </fill>
    </dxf>
    <dxf>
      <numFmt numFmtId="170" formatCode="m/d;@"/>
    </dxf>
    <dxf>
      <numFmt numFmtId="164" formatCode="0.0"/>
      <alignment horizontal="right" vertical="bottom" textRotation="0" wrapText="0" indent="0" justifyLastLine="0" shrinkToFit="0" readingOrder="0"/>
    </dxf>
    <dxf>
      <numFmt numFmtId="165" formatCode="[$$-409]#,##0.00"/>
    </dxf>
    <dxf>
      <numFmt numFmtId="14" formatCode="0.00%"/>
    </dxf>
    <dxf>
      <numFmt numFmtId="165" formatCode="[$$-409]#,##0.00"/>
      <alignment horizontal="right" vertical="bottom" textRotation="0" wrapText="0" indent="0" justifyLastLine="0" shrinkToFit="0" readingOrder="0"/>
    </dxf>
    <dxf>
      <numFmt numFmtId="165" formatCode="[$$-409]#,##0.00"/>
    </dxf>
    <dxf>
      <numFmt numFmtId="165" formatCode="[$$-409]#,##0.00"/>
    </dxf>
    <dxf>
      <numFmt numFmtId="1" formatCode="0"/>
    </dxf>
    <dxf>
      <numFmt numFmtId="165" formatCode="[$$-409]#,##0.00"/>
      <alignment horizontal="right" vertical="bottom" textRotation="0" wrapText="0" indent="0" justifyLastLine="0" shrinkToFit="0" readingOrder="0"/>
    </dxf>
    <dxf>
      <numFmt numFmtId="26" formatCode="hh:mm:ss"/>
    </dxf>
    <dxf>
      <numFmt numFmtId="167" formatCode="[$-409]d\-mmm;@"/>
    </dxf>
    <dxf>
      <font>
        <sz val="12"/>
      </font>
      <numFmt numFmtId="167" formatCode="[$-409]d\-mmm;@"/>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numFmt numFmtId="0" formatCode="General"/>
    </dxf>
    <dxf>
      <font>
        <b/>
        <sz val="11"/>
        <color theme="1"/>
      </font>
    </dxf>
    <dxf>
      <font>
        <b val="0"/>
        <i val="0"/>
        <sz val="11"/>
        <color theme="9" tint="-0.499984740745262"/>
        <name val="Calibri"/>
        <scheme val="minor"/>
      </font>
      <fill>
        <patternFill patternType="solid">
          <fgColor theme="0"/>
          <bgColor theme="9" tint="0.59996337778862885"/>
        </patternFill>
      </fill>
      <border>
        <left style="thin">
          <color theme="9" tint="-0.24994659260841701"/>
        </left>
        <right style="thin">
          <color theme="9" tint="-0.24994659260841701"/>
        </right>
        <top style="thin">
          <color theme="9" tint="-0.24994659260841701"/>
        </top>
        <bottom style="thin">
          <color theme="9" tint="-0.24994659260841701"/>
        </bottom>
      </border>
    </dxf>
    <dxf>
      <font>
        <color theme="9" tint="0.59996337778862885"/>
      </font>
    </dxf>
    <dxf>
      <font>
        <b/>
        <i val="0"/>
        <color theme="1"/>
      </font>
    </dxf>
    <dxf>
      <font>
        <b val="0"/>
        <i val="0"/>
        <color theme="9" tint="-0.499984740745262"/>
      </font>
      <fill>
        <patternFill>
          <bgColor theme="9" tint="0.59996337778862885"/>
        </patternFill>
      </fill>
      <border diagonalUp="0" diagonalDown="0">
        <left style="thin">
          <color theme="9" tint="-0.499984740745262"/>
        </left>
        <right style="thin">
          <color theme="9" tint="-0.499984740745262"/>
        </right>
        <top style="thin">
          <color theme="9" tint="-0.499984740745262"/>
        </top>
        <bottom style="thin">
          <color theme="9" tint="-0.499984740745262"/>
        </bottom>
        <vertical/>
        <horizontal/>
      </border>
    </dxf>
  </dxfs>
  <tableStyles count="3" defaultTableStyle="TableStyleMedium2" defaultPivotStyle="PivotStyleLight16">
    <tableStyle name="aaaa" pivot="0" table="0" count="6">
      <tableStyleElement type="wholeTable" dxfId="26"/>
      <tableStyleElement type="headerRow" dxfId="25"/>
    </tableStyle>
    <tableStyle name="Styl fragmentatora 1" pivot="0" table="0" count="1">
      <tableStyleElement type="wholeTable" dxfId="24"/>
    </tableStyle>
    <tableStyle name="Styl osi czasu 1" pivot="0" table="0" count="9">
      <tableStyleElement type="wholeTable" dxfId="23"/>
      <tableStyleElement type="headerRow" dxfId="22"/>
    </tableStyle>
  </tableStyles>
  <colors>
    <mruColors>
      <color rgb="FFFB807D"/>
    </mruColors>
  </colors>
  <extLst>
    <ext xmlns:x14="http://schemas.microsoft.com/office/spreadsheetml/2009/9/main" uri="{46F421CA-312F-682f-3DD2-61675219B42D}">
      <x14:dxfs count="4">
        <dxf>
          <fill>
            <patternFill>
              <bgColor theme="9" tint="0.59996337778862885"/>
            </patternFill>
          </fill>
        </dxf>
        <dxf>
          <fill>
            <patternFill>
              <bgColor theme="9" tint="0.59996337778862885"/>
            </patternFill>
          </fill>
        </dxf>
        <dxf>
          <font>
            <strike/>
          </font>
        </dxf>
        <dxf>
          <font>
            <strike/>
          </font>
        </dxf>
      </x14:dxfs>
    </ext>
    <ext xmlns:x14="http://schemas.microsoft.com/office/spreadsheetml/2009/9/main" uri="{EB79DEF2-80B8-43e5-95BD-54CBDDF9020C}">
      <x14:slicerStyles defaultSlicerStyle="SlicerStyleLight1">
        <x14:slicerStyle name="aaaa">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 name="Styl fragmentatora 1"/>
      </x14:slicerStyles>
    </ext>
    <ext xmlns:x15="http://schemas.microsoft.com/office/spreadsheetml/2010/11/main" uri="{A0A4C193-F2C1-4fcb-8827-314CF55A85BB}">
      <x15:dxfs count="7">
        <dxf>
          <fill>
            <patternFill>
              <bgColor theme="9" tint="-0.499984740745262"/>
            </patternFill>
          </fill>
        </dxf>
        <dxf>
          <fill>
            <patternFill patternType="solid">
              <fgColor theme="0" tint="-0.14996795556505021"/>
              <bgColor theme="0"/>
            </patternFill>
          </fill>
        </dxf>
        <dxf>
          <fill>
            <patternFill patternType="solid">
              <fgColor theme="0"/>
              <bgColor theme="9" tint="-0.24994659260841701"/>
            </patternFill>
          </fill>
        </dxf>
        <dxf>
          <font>
            <sz val="9"/>
            <color theme="9" tint="-0.24994659260841701"/>
            <name val="Calibri"/>
            <scheme val="minor"/>
          </font>
        </dxf>
        <dxf>
          <font>
            <sz val="9"/>
            <color theme="9" tint="-0.24994659260841701"/>
            <name val="Calibri"/>
            <scheme val="minor"/>
          </font>
        </dxf>
        <dxf>
          <font>
            <sz val="9"/>
            <color theme="9" tint="-0.24994659260841701"/>
            <name val="Calibri"/>
            <scheme val="minor"/>
          </font>
        </dxf>
        <dxf>
          <font>
            <sz val="10"/>
            <color theme="9" tint="-0.24994659260841701"/>
            <name val="Calibri"/>
            <scheme val="minor"/>
          </font>
        </dxf>
      </x15:dxfs>
    </ext>
    <ext xmlns:x15="http://schemas.microsoft.com/office/spreadsheetml/2010/11/main" uri="{9260A510-F301-46a8-8635-F512D64BE5F5}">
      <x15:timelineStyles defaultTimelineStyle="TimeSlicerStyleLight1">
        <x15:timelineStyle name="Styl osi czasu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Store Sales.xlsx]TotalSales!TotalSales</c:name>
    <c:fmtId val="7"/>
  </c:pivotSource>
  <c:chart>
    <c:title>
      <c:tx>
        <c:rich>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r>
              <a:rPr lang="pl-PL">
                <a:solidFill>
                  <a:schemeClr val="tx1"/>
                </a:solidFill>
              </a:rPr>
              <a:t>Total Sales Over Time</a:t>
            </a:r>
          </a:p>
        </c:rich>
      </c:tx>
      <c:layout/>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rgbClr val="FB807D"/>
            </a:solidFill>
            <a:round/>
          </a:ln>
          <a:effectLst/>
        </c:spPr>
        <c:marker>
          <c:symbol val="none"/>
        </c:marker>
      </c:pivotFmt>
      <c:pivotFmt>
        <c:idx val="2"/>
        <c:spPr>
          <a:solidFill>
            <a:schemeClr val="accent1"/>
          </a:solidFill>
          <a:ln w="28575" cap="rnd">
            <a:solidFill>
              <a:schemeClr val="accent2">
                <a:lumMod val="50000"/>
              </a:schemeClr>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pivotFmt>
      <c:pivotFmt>
        <c:idx val="22"/>
        <c:spPr>
          <a:solidFill>
            <a:schemeClr val="accent1"/>
          </a:solidFill>
          <a:ln w="28575" cap="rnd">
            <a:solidFill>
              <a:schemeClr val="accent1"/>
            </a:solidFill>
            <a:round/>
          </a:ln>
          <a:effectLst/>
        </c:spPr>
        <c:marker>
          <c:symbol val="none"/>
        </c:marker>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solidFill>
            <a:schemeClr val="accent1"/>
          </a:solidFill>
          <a:ln w="28575" cap="rnd">
            <a:solidFill>
              <a:schemeClr val="accent1"/>
            </a:solidFill>
            <a:round/>
          </a:ln>
          <a:effectLst/>
        </c:spPr>
        <c:marker>
          <c:symbol val="none"/>
        </c:marker>
      </c:pivotFmt>
      <c:pivotFmt>
        <c:idx val="26"/>
        <c:spPr>
          <a:solidFill>
            <a:schemeClr val="accent1"/>
          </a:solidFill>
          <a:ln w="28575" cap="rnd">
            <a:solidFill>
              <a:schemeClr val="accent1"/>
            </a:solidFill>
            <a:round/>
          </a:ln>
          <a:effectLst/>
        </c:spPr>
        <c:marker>
          <c:symbol val="none"/>
        </c:marker>
      </c:pivotFmt>
      <c:pivotFmt>
        <c:idx val="27"/>
        <c:spPr>
          <a:solidFill>
            <a:schemeClr val="accent1"/>
          </a:solidFill>
          <a:ln w="28575" cap="rnd">
            <a:solidFill>
              <a:schemeClr val="accent1"/>
            </a:solidFill>
            <a:round/>
          </a:ln>
          <a:effectLst/>
        </c:spPr>
        <c:marker>
          <c:symbol val="none"/>
        </c:marker>
      </c:pivotFmt>
      <c:pivotFmt>
        <c:idx val="28"/>
        <c:spPr>
          <a:solidFill>
            <a:schemeClr val="accent1"/>
          </a:solidFill>
          <a:ln w="28575" cap="rnd">
            <a:solidFill>
              <a:schemeClr val="accent1"/>
            </a:solidFill>
            <a:round/>
          </a:ln>
          <a:effectLst/>
        </c:spPr>
        <c:marker>
          <c:symbol val="none"/>
        </c:marker>
      </c:pivotFmt>
      <c:pivotFmt>
        <c:idx val="29"/>
        <c:spPr>
          <a:solidFill>
            <a:schemeClr val="accent1"/>
          </a:solidFill>
          <a:ln w="28575" cap="rnd">
            <a:solidFill>
              <a:schemeClr val="accent1"/>
            </a:solidFill>
            <a:round/>
          </a:ln>
          <a:effectLst/>
        </c:spPr>
        <c:marker>
          <c:symbol val="none"/>
        </c:marker>
      </c:pivotFmt>
      <c:pivotFmt>
        <c:idx val="30"/>
        <c:spPr>
          <a:solidFill>
            <a:schemeClr val="accent1"/>
          </a:solidFill>
          <a:ln w="28575" cap="rnd">
            <a:solidFill>
              <a:schemeClr val="accent1"/>
            </a:solidFill>
            <a:round/>
          </a:ln>
          <a:effectLst/>
        </c:spPr>
        <c:marker>
          <c:symbol val="none"/>
        </c:marker>
      </c:pivotFmt>
      <c:pivotFmt>
        <c:idx val="31"/>
        <c:spPr>
          <a:solidFill>
            <a:schemeClr val="accent1"/>
          </a:solidFill>
          <a:ln w="28575" cap="rnd">
            <a:solidFill>
              <a:schemeClr val="accent1"/>
            </a:solidFill>
            <a:round/>
          </a:ln>
          <a:effectLst/>
        </c:spPr>
        <c:marker>
          <c:symbol val="none"/>
        </c:marker>
      </c:pivotFmt>
      <c:pivotFmt>
        <c:idx val="32"/>
        <c:spPr>
          <a:solidFill>
            <a:schemeClr val="accent1"/>
          </a:solidFill>
          <a:ln w="28575" cap="rnd">
            <a:solidFill>
              <a:schemeClr val="accent1"/>
            </a:solidFill>
            <a:round/>
          </a:ln>
          <a:effectLst/>
        </c:spPr>
        <c:marker>
          <c:symbol val="none"/>
        </c:marker>
      </c:pivotFmt>
      <c:pivotFmt>
        <c:idx val="33"/>
        <c:spPr>
          <a:solidFill>
            <a:schemeClr val="accent1"/>
          </a:solidFill>
          <a:ln w="28575" cap="rnd">
            <a:solidFill>
              <a:schemeClr val="accent1"/>
            </a:solidFill>
            <a:round/>
          </a:ln>
          <a:effectLst/>
        </c:spPr>
        <c:marker>
          <c:symbol val="none"/>
        </c:marker>
      </c:pivotFmt>
      <c:pivotFmt>
        <c:idx val="34"/>
        <c:spPr>
          <a:solidFill>
            <a:schemeClr val="accent1"/>
          </a:solidFill>
          <a:ln w="28575" cap="rnd">
            <a:solidFill>
              <a:schemeClr val="accent1"/>
            </a:solidFill>
            <a:round/>
          </a:ln>
          <a:effectLst/>
        </c:spPr>
        <c:marker>
          <c:symbol val="none"/>
        </c:marker>
      </c:pivotFmt>
      <c:pivotFmt>
        <c:idx val="35"/>
        <c:spPr>
          <a:solidFill>
            <a:schemeClr val="accent1"/>
          </a:solidFill>
          <a:ln w="28575" cap="rnd">
            <a:solidFill>
              <a:schemeClr val="accent1"/>
            </a:solidFill>
            <a:round/>
          </a:ln>
          <a:effectLst/>
        </c:spPr>
        <c:marker>
          <c:symbol val="none"/>
        </c:marker>
      </c:pivotFmt>
      <c:pivotFmt>
        <c:idx val="36"/>
        <c:spPr>
          <a:solidFill>
            <a:schemeClr val="accent1"/>
          </a:solidFill>
          <a:ln w="28575" cap="rnd">
            <a:solidFill>
              <a:schemeClr val="accent1"/>
            </a:solidFill>
            <a:round/>
          </a:ln>
          <a:effectLst/>
        </c:spPr>
        <c:marker>
          <c:symbol val="none"/>
        </c:marker>
      </c:pivotFmt>
      <c:pivotFmt>
        <c:idx val="37"/>
        <c:spPr>
          <a:solidFill>
            <a:schemeClr val="accent1"/>
          </a:solidFill>
          <a:ln w="28575" cap="rnd">
            <a:solidFill>
              <a:schemeClr val="accent1"/>
            </a:solidFill>
            <a:round/>
          </a:ln>
          <a:effectLst/>
        </c:spPr>
        <c:marker>
          <c:symbol val="none"/>
        </c:marker>
      </c:pivotFmt>
      <c:pivotFmt>
        <c:idx val="38"/>
        <c:spPr>
          <a:solidFill>
            <a:schemeClr val="accent1"/>
          </a:solidFill>
          <a:ln w="28575" cap="rnd">
            <a:solidFill>
              <a:schemeClr val="accent1"/>
            </a:solidFill>
            <a:round/>
          </a:ln>
          <a:effectLst/>
        </c:spPr>
        <c:marker>
          <c:symbol val="none"/>
        </c:marker>
      </c:pivotFmt>
      <c:pivotFmt>
        <c:idx val="39"/>
        <c:spPr>
          <a:solidFill>
            <a:schemeClr val="accent1"/>
          </a:solidFill>
          <a:ln w="28575" cap="rnd">
            <a:solidFill>
              <a:schemeClr val="accent1"/>
            </a:solidFill>
            <a:round/>
          </a:ln>
          <a:effectLst/>
        </c:spPr>
        <c:marker>
          <c:symbol val="none"/>
        </c:marker>
      </c:pivotFmt>
      <c:pivotFmt>
        <c:idx val="40"/>
        <c:spPr>
          <a:solidFill>
            <a:schemeClr val="accent1"/>
          </a:solidFill>
          <a:ln w="28575" cap="rnd">
            <a:solidFill>
              <a:schemeClr val="accent1"/>
            </a:solidFill>
            <a:round/>
          </a:ln>
          <a:effectLst/>
        </c:spPr>
        <c:marker>
          <c:symbol val="none"/>
        </c:marker>
      </c:pivotFmt>
      <c:pivotFmt>
        <c:idx val="41"/>
        <c:spPr>
          <a:solidFill>
            <a:schemeClr val="accent1"/>
          </a:solidFill>
          <a:ln w="28575" cap="rnd">
            <a:solidFill>
              <a:schemeClr val="accent1"/>
            </a:solidFill>
            <a:round/>
          </a:ln>
          <a:effectLst/>
        </c:spPr>
        <c:marker>
          <c:symbol val="none"/>
        </c:marker>
      </c:pivotFmt>
      <c:pivotFmt>
        <c:idx val="42"/>
        <c:spPr>
          <a:solidFill>
            <a:schemeClr val="accent1"/>
          </a:solidFill>
          <a:ln w="28575" cap="rnd">
            <a:solidFill>
              <a:schemeClr val="accent1"/>
            </a:solidFill>
            <a:round/>
          </a:ln>
          <a:effectLst/>
        </c:spPr>
        <c:marker>
          <c:symbol val="none"/>
        </c:marker>
      </c:pivotFmt>
      <c:pivotFmt>
        <c:idx val="43"/>
        <c:spPr>
          <a:solidFill>
            <a:schemeClr val="accent1"/>
          </a:solidFill>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w="28575" cap="rnd">
            <a:solidFill>
              <a:schemeClr val="accent1"/>
            </a:solidFill>
            <a:round/>
          </a:ln>
          <a:effectLst/>
        </c:spPr>
        <c:marker>
          <c:symbol val="none"/>
        </c:marker>
      </c:pivotFmt>
      <c:pivotFmt>
        <c:idx val="54"/>
        <c:spPr>
          <a:solidFill>
            <a:schemeClr val="accent1"/>
          </a:solidFill>
          <a:ln w="28575" cap="rnd">
            <a:solidFill>
              <a:schemeClr val="accent1"/>
            </a:solidFill>
            <a:round/>
          </a:ln>
          <a:effectLst/>
        </c:spPr>
        <c:marker>
          <c:symbol val="none"/>
        </c:marker>
      </c:pivotFmt>
      <c:pivotFmt>
        <c:idx val="55"/>
        <c:spPr>
          <a:solidFill>
            <a:schemeClr val="accent1"/>
          </a:solidFill>
          <a:ln w="28575" cap="rnd">
            <a:solidFill>
              <a:schemeClr val="accent1"/>
            </a:solidFill>
            <a:round/>
          </a:ln>
          <a:effectLst/>
        </c:spPr>
        <c:marker>
          <c:symbol val="none"/>
        </c:marker>
      </c:pivotFmt>
      <c:pivotFmt>
        <c:idx val="56"/>
        <c:spPr>
          <a:solidFill>
            <a:schemeClr val="accent1"/>
          </a:solidFill>
          <a:ln w="28575" cap="rnd">
            <a:solidFill>
              <a:schemeClr val="accent1"/>
            </a:solidFill>
            <a:round/>
          </a:ln>
          <a:effectLst/>
        </c:spPr>
        <c:marker>
          <c:symbol val="none"/>
        </c:marker>
      </c:pivotFmt>
      <c:pivotFmt>
        <c:idx val="57"/>
        <c:spPr>
          <a:solidFill>
            <a:schemeClr val="accent1"/>
          </a:solidFill>
          <a:ln w="28575" cap="rnd">
            <a:solidFill>
              <a:schemeClr val="accent1"/>
            </a:solidFill>
            <a:round/>
          </a:ln>
          <a:effectLst/>
        </c:spPr>
        <c:marker>
          <c:symbol val="none"/>
        </c:marker>
      </c:pivotFmt>
      <c:pivotFmt>
        <c:idx val="58"/>
        <c:spPr>
          <a:solidFill>
            <a:schemeClr val="accent1"/>
          </a:solidFill>
          <a:ln w="28575" cap="rnd">
            <a:solidFill>
              <a:schemeClr val="accent1"/>
            </a:solidFill>
            <a:round/>
          </a:ln>
          <a:effectLst/>
        </c:spPr>
        <c:marker>
          <c:symbol val="none"/>
        </c:marker>
      </c:pivotFmt>
      <c:pivotFmt>
        <c:idx val="59"/>
        <c:spPr>
          <a:solidFill>
            <a:schemeClr val="accent1"/>
          </a:solidFill>
          <a:ln w="28575" cap="rnd">
            <a:solidFill>
              <a:schemeClr val="accent1"/>
            </a:solidFill>
            <a:round/>
          </a:ln>
          <a:effectLst/>
        </c:spPr>
        <c:marker>
          <c:symbol val="none"/>
        </c:marker>
      </c:pivotFmt>
      <c:pivotFmt>
        <c:idx val="60"/>
        <c:spPr>
          <a:solidFill>
            <a:schemeClr val="accent1"/>
          </a:solidFill>
          <a:ln w="28575" cap="rnd">
            <a:solidFill>
              <a:schemeClr val="accent1"/>
            </a:solidFill>
            <a:round/>
          </a:ln>
          <a:effectLst/>
        </c:spPr>
        <c:marker>
          <c:symbol val="none"/>
        </c:marker>
      </c:pivotFmt>
      <c:pivotFmt>
        <c:idx val="61"/>
        <c:spPr>
          <a:solidFill>
            <a:schemeClr val="accent1"/>
          </a:solidFill>
          <a:ln w="28575" cap="rnd">
            <a:solidFill>
              <a:schemeClr val="accent1"/>
            </a:solidFill>
            <a:round/>
          </a:ln>
          <a:effectLst/>
        </c:spPr>
        <c:marker>
          <c:symbol val="none"/>
        </c:marker>
      </c:pivotFmt>
      <c:pivotFmt>
        <c:idx val="62"/>
        <c:spPr>
          <a:solidFill>
            <a:schemeClr val="accent1"/>
          </a:solidFill>
          <a:ln w="28575" cap="rnd">
            <a:solidFill>
              <a:schemeClr val="accent1"/>
            </a:solidFill>
            <a:round/>
          </a:ln>
          <a:effectLst/>
        </c:spPr>
        <c:marker>
          <c:symbol val="none"/>
        </c:marker>
      </c:pivotFmt>
      <c:pivotFmt>
        <c:idx val="63"/>
        <c:spPr>
          <a:solidFill>
            <a:schemeClr val="accent1"/>
          </a:solidFill>
          <a:ln w="28575" cap="rnd">
            <a:solidFill>
              <a:schemeClr val="accent1"/>
            </a:solidFill>
            <a:round/>
          </a:ln>
          <a:effectLst/>
        </c:spPr>
        <c:marker>
          <c:symbol val="none"/>
        </c:marker>
      </c:pivotFmt>
      <c:pivotFmt>
        <c:idx val="64"/>
        <c:spPr>
          <a:solidFill>
            <a:schemeClr val="accent1"/>
          </a:solidFill>
          <a:ln w="28575" cap="rnd">
            <a:solidFill>
              <a:schemeClr val="accent1"/>
            </a:solidFill>
            <a:round/>
          </a:ln>
          <a:effectLst/>
        </c:spPr>
        <c:marker>
          <c:symbol val="none"/>
        </c:marker>
      </c:pivotFmt>
      <c:pivotFmt>
        <c:idx val="65"/>
        <c:spPr>
          <a:solidFill>
            <a:schemeClr val="accent1"/>
          </a:solidFill>
          <a:ln w="28575" cap="rnd">
            <a:solidFill>
              <a:schemeClr val="accent1"/>
            </a:solidFill>
            <a:round/>
          </a:ln>
          <a:effectLst/>
        </c:spPr>
        <c:marker>
          <c:symbol val="none"/>
        </c:marker>
      </c:pivotFmt>
      <c:pivotFmt>
        <c:idx val="66"/>
        <c:spPr>
          <a:solidFill>
            <a:schemeClr val="accent1"/>
          </a:solidFill>
          <a:ln w="28575" cap="rnd">
            <a:solidFill>
              <a:schemeClr val="accent1"/>
            </a:solidFill>
            <a:round/>
          </a:ln>
          <a:effectLst/>
        </c:spPr>
        <c:marker>
          <c:symbol val="none"/>
        </c:marker>
      </c:pivotFmt>
      <c:pivotFmt>
        <c:idx val="67"/>
        <c:spPr>
          <a:solidFill>
            <a:schemeClr val="accent1"/>
          </a:solidFill>
          <a:ln w="28575" cap="rnd">
            <a:solidFill>
              <a:schemeClr val="accent1"/>
            </a:solidFill>
            <a:round/>
          </a:ln>
          <a:effectLst/>
        </c:spPr>
        <c:marker>
          <c:symbol val="none"/>
        </c:marker>
      </c:pivotFmt>
      <c:pivotFmt>
        <c:idx val="68"/>
        <c:spPr>
          <a:solidFill>
            <a:schemeClr val="accent1"/>
          </a:solidFill>
          <a:ln w="28575" cap="rnd">
            <a:solidFill>
              <a:schemeClr val="accent1"/>
            </a:solidFill>
            <a:round/>
          </a:ln>
          <a:effectLst/>
        </c:spPr>
        <c:marker>
          <c:symbol val="none"/>
        </c:marker>
      </c:pivotFmt>
      <c:pivotFmt>
        <c:idx val="69"/>
        <c:spPr>
          <a:solidFill>
            <a:schemeClr val="accent1"/>
          </a:solidFill>
          <a:ln w="28575" cap="rnd">
            <a:solidFill>
              <a:schemeClr val="accent1"/>
            </a:solidFill>
            <a:round/>
          </a:ln>
          <a:effectLst/>
        </c:spPr>
        <c:marker>
          <c:symbol val="none"/>
        </c:marker>
      </c:pivotFmt>
      <c:pivotFmt>
        <c:idx val="70"/>
        <c:spPr>
          <a:solidFill>
            <a:schemeClr val="accent1"/>
          </a:solidFill>
          <a:ln w="28575" cap="rnd">
            <a:solidFill>
              <a:schemeClr val="accent1"/>
            </a:solidFill>
            <a:round/>
          </a:ln>
          <a:effectLst/>
        </c:spPr>
        <c:marker>
          <c:symbol val="none"/>
        </c:marker>
      </c:pivotFmt>
      <c:pivotFmt>
        <c:idx val="71"/>
        <c:spPr>
          <a:solidFill>
            <a:schemeClr val="accent1"/>
          </a:solidFill>
          <a:ln w="28575" cap="rnd">
            <a:solidFill>
              <a:schemeClr val="accent1"/>
            </a:solidFill>
            <a:round/>
          </a:ln>
          <a:effectLst/>
        </c:spPr>
        <c:marker>
          <c:symbol val="none"/>
        </c:marker>
      </c:pivotFmt>
      <c:pivotFmt>
        <c:idx val="72"/>
        <c:spPr>
          <a:solidFill>
            <a:schemeClr val="accent1"/>
          </a:solidFill>
          <a:ln w="28575" cap="rnd">
            <a:solidFill>
              <a:schemeClr val="accent1"/>
            </a:solidFill>
            <a:round/>
          </a:ln>
          <a:effectLst/>
        </c:spPr>
        <c:marker>
          <c:symbol val="none"/>
        </c:marker>
      </c:pivotFmt>
      <c:pivotFmt>
        <c:idx val="73"/>
        <c:spPr>
          <a:solidFill>
            <a:schemeClr val="accent1"/>
          </a:solidFill>
          <a:ln w="28575" cap="rnd">
            <a:solidFill>
              <a:schemeClr val="accent1"/>
            </a:solidFill>
            <a:round/>
          </a:ln>
          <a:effectLst/>
        </c:spPr>
        <c:marker>
          <c:symbol val="none"/>
        </c:marker>
      </c:pivotFmt>
      <c:pivotFmt>
        <c:idx val="74"/>
        <c:spPr>
          <a:solidFill>
            <a:schemeClr val="accent1"/>
          </a:solidFill>
          <a:ln w="28575" cap="rnd">
            <a:solidFill>
              <a:schemeClr val="accent1"/>
            </a:solidFill>
            <a:round/>
          </a:ln>
          <a:effectLst/>
        </c:spPr>
        <c:marker>
          <c:symbol val="none"/>
        </c:marker>
      </c:pivotFmt>
      <c:pivotFmt>
        <c:idx val="75"/>
        <c:spPr>
          <a:solidFill>
            <a:schemeClr val="accent1"/>
          </a:solidFill>
          <a:ln w="28575" cap="rnd">
            <a:solidFill>
              <a:schemeClr val="accent1"/>
            </a:solidFill>
            <a:round/>
          </a:ln>
          <a:effectLst/>
        </c:spPr>
        <c:marker>
          <c:symbol val="none"/>
        </c:marker>
      </c:pivotFmt>
      <c:pivotFmt>
        <c:idx val="76"/>
        <c:spPr>
          <a:solidFill>
            <a:schemeClr val="accent1"/>
          </a:solidFill>
          <a:ln w="28575" cap="rnd">
            <a:solidFill>
              <a:schemeClr val="accent1"/>
            </a:solidFill>
            <a:round/>
          </a:ln>
          <a:effectLst/>
        </c:spPr>
        <c:marker>
          <c:symbol val="none"/>
        </c:marker>
      </c:pivotFmt>
      <c:pivotFmt>
        <c:idx val="77"/>
        <c:spPr>
          <a:solidFill>
            <a:schemeClr val="accent1"/>
          </a:solidFill>
          <a:ln w="28575" cap="rnd">
            <a:solidFill>
              <a:schemeClr val="accent1"/>
            </a:solidFill>
            <a:round/>
          </a:ln>
          <a:effectLst/>
        </c:spPr>
        <c:marker>
          <c:symbol val="none"/>
        </c:marker>
      </c:pivotFmt>
      <c:pivotFmt>
        <c:idx val="78"/>
        <c:spPr>
          <a:solidFill>
            <a:schemeClr val="accent1"/>
          </a:solidFill>
          <a:ln w="28575" cap="rnd">
            <a:solidFill>
              <a:schemeClr val="accent1"/>
            </a:solidFill>
            <a:round/>
          </a:ln>
          <a:effectLst/>
        </c:spPr>
        <c:marker>
          <c:symbol val="none"/>
        </c:marker>
      </c:pivotFmt>
      <c:pivotFmt>
        <c:idx val="79"/>
        <c:spPr>
          <a:solidFill>
            <a:schemeClr val="accent1"/>
          </a:solidFill>
          <a:ln w="28575" cap="rnd">
            <a:solidFill>
              <a:schemeClr val="accent1"/>
            </a:solidFill>
            <a:round/>
          </a:ln>
          <a:effectLst/>
        </c:spPr>
        <c:marker>
          <c:symbol val="none"/>
        </c:marker>
      </c:pivotFmt>
      <c:pivotFmt>
        <c:idx val="80"/>
        <c:spPr>
          <a:solidFill>
            <a:schemeClr val="accent1"/>
          </a:solidFill>
          <a:ln w="28575" cap="rnd">
            <a:solidFill>
              <a:schemeClr val="accent1"/>
            </a:solidFill>
            <a:round/>
          </a:ln>
          <a:effectLst/>
        </c:spPr>
        <c:marker>
          <c:symbol val="none"/>
        </c:marker>
      </c:pivotFmt>
      <c:pivotFmt>
        <c:idx val="81"/>
        <c:spPr>
          <a:solidFill>
            <a:schemeClr val="accent1"/>
          </a:solidFill>
          <a:ln w="28575" cap="rnd">
            <a:solidFill>
              <a:schemeClr val="accent1"/>
            </a:solidFill>
            <a:round/>
          </a:ln>
          <a:effectLst/>
        </c:spPr>
        <c:marker>
          <c:symbol val="none"/>
        </c:marker>
      </c:pivotFmt>
      <c:pivotFmt>
        <c:idx val="82"/>
        <c:spPr>
          <a:solidFill>
            <a:schemeClr val="accent1"/>
          </a:solidFill>
          <a:ln w="28575" cap="rnd">
            <a:solidFill>
              <a:schemeClr val="accent1"/>
            </a:solidFill>
            <a:round/>
          </a:ln>
          <a:effectLst/>
        </c:spPr>
        <c:marker>
          <c:symbol val="none"/>
        </c:marker>
      </c:pivotFmt>
      <c:pivotFmt>
        <c:idx val="83"/>
        <c:spPr>
          <a:solidFill>
            <a:schemeClr val="accent1"/>
          </a:solidFill>
          <a:ln w="28575" cap="rnd">
            <a:solidFill>
              <a:schemeClr val="accent1"/>
            </a:solidFill>
            <a:round/>
          </a:ln>
          <a:effectLst/>
        </c:spPr>
        <c:marker>
          <c:symbol val="none"/>
        </c:marker>
      </c:pivotFmt>
      <c:pivotFmt>
        <c:idx val="84"/>
        <c:spPr>
          <a:solidFill>
            <a:schemeClr val="accent1"/>
          </a:solidFill>
          <a:ln w="28575" cap="rnd">
            <a:solidFill>
              <a:schemeClr val="accent1"/>
            </a:solidFill>
            <a:round/>
          </a:ln>
          <a:effectLst/>
        </c:spPr>
        <c:marker>
          <c:symbol val="none"/>
        </c:marker>
      </c:pivotFmt>
      <c:pivotFmt>
        <c:idx val="85"/>
        <c:spPr>
          <a:solidFill>
            <a:schemeClr val="accent1"/>
          </a:solidFill>
          <a:ln w="28575" cap="rnd">
            <a:solidFill>
              <a:schemeClr val="accent1"/>
            </a:solidFill>
            <a:round/>
          </a:ln>
          <a:effectLst/>
        </c:spPr>
        <c:marker>
          <c:symbol val="none"/>
        </c:marker>
      </c:pivotFmt>
      <c:pivotFmt>
        <c:idx val="86"/>
        <c:spPr>
          <a:solidFill>
            <a:schemeClr val="accent1"/>
          </a:solidFill>
          <a:ln w="28575" cap="rnd">
            <a:solidFill>
              <a:schemeClr val="accent1"/>
            </a:solidFill>
            <a:round/>
          </a:ln>
          <a:effectLst/>
        </c:spPr>
        <c:marker>
          <c:symbol val="none"/>
        </c:marker>
      </c:pivotFmt>
      <c:pivotFmt>
        <c:idx val="87"/>
        <c:spPr>
          <a:solidFill>
            <a:schemeClr val="accent1"/>
          </a:solidFill>
          <a:ln w="28575" cap="rnd">
            <a:solidFill>
              <a:schemeClr val="accent1"/>
            </a:solidFill>
            <a:round/>
          </a:ln>
          <a:effectLst/>
        </c:spPr>
        <c:marker>
          <c:symbol val="none"/>
        </c:marker>
      </c:pivotFmt>
      <c:pivotFmt>
        <c:idx val="88"/>
        <c:spPr>
          <a:solidFill>
            <a:schemeClr val="accent1"/>
          </a:solidFill>
          <a:ln w="28575" cap="rnd">
            <a:solidFill>
              <a:schemeClr val="accent1"/>
            </a:solidFill>
            <a:round/>
          </a:ln>
          <a:effectLst/>
        </c:spPr>
        <c:marker>
          <c:symbol val="none"/>
        </c:marker>
      </c:pivotFmt>
      <c:pivotFmt>
        <c:idx val="89"/>
        <c:spPr>
          <a:solidFill>
            <a:schemeClr val="accent1"/>
          </a:solidFill>
          <a:ln w="28575" cap="rnd">
            <a:solidFill>
              <a:schemeClr val="accent1"/>
            </a:solidFill>
            <a:round/>
          </a:ln>
          <a:effectLst/>
        </c:spPr>
        <c:marker>
          <c:symbol val="none"/>
        </c:marker>
      </c:pivotFmt>
      <c:pivotFmt>
        <c:idx val="90"/>
        <c:spPr>
          <a:solidFill>
            <a:schemeClr val="accent1"/>
          </a:solidFill>
          <a:ln w="28575" cap="rnd">
            <a:solidFill>
              <a:schemeClr val="accent1"/>
            </a:solidFill>
            <a:round/>
          </a:ln>
          <a:effectLst/>
        </c:spPr>
        <c:marker>
          <c:symbol val="none"/>
        </c:marker>
      </c:pivotFmt>
      <c:pivotFmt>
        <c:idx val="91"/>
        <c:spPr>
          <a:solidFill>
            <a:schemeClr val="accent1"/>
          </a:solidFill>
          <a:ln w="28575" cap="rnd">
            <a:solidFill>
              <a:schemeClr val="accent1"/>
            </a:solidFill>
            <a:round/>
          </a:ln>
          <a:effectLst/>
        </c:spPr>
        <c:marker>
          <c:symbol val="none"/>
        </c:marker>
      </c:pivotFmt>
      <c:pivotFmt>
        <c:idx val="92"/>
        <c:spPr>
          <a:solidFill>
            <a:schemeClr val="accent1"/>
          </a:solidFill>
          <a:ln w="28575" cap="rnd">
            <a:solidFill>
              <a:schemeClr val="accent1"/>
            </a:solidFill>
            <a:round/>
          </a:ln>
          <a:effectLst/>
        </c:spPr>
        <c:marker>
          <c:symbol val="none"/>
        </c:marker>
      </c:pivotFmt>
      <c:pivotFmt>
        <c:idx val="93"/>
        <c:spPr>
          <a:solidFill>
            <a:schemeClr val="accent1"/>
          </a:solidFill>
          <a:ln w="28575" cap="rnd">
            <a:solidFill>
              <a:schemeClr val="accent1"/>
            </a:solidFill>
            <a:round/>
          </a:ln>
          <a:effectLst/>
        </c:spPr>
        <c:marker>
          <c:symbol val="none"/>
        </c:marker>
      </c:pivotFmt>
      <c:pivotFmt>
        <c:idx val="94"/>
        <c:spPr>
          <a:solidFill>
            <a:schemeClr val="accent1"/>
          </a:solidFill>
          <a:ln w="28575" cap="rnd">
            <a:solidFill>
              <a:schemeClr val="accent1"/>
            </a:solidFill>
            <a:round/>
          </a:ln>
          <a:effectLst/>
        </c:spPr>
        <c:marker>
          <c:symbol val="none"/>
        </c:marker>
      </c:pivotFmt>
      <c:pivotFmt>
        <c:idx val="95"/>
        <c:spPr>
          <a:solidFill>
            <a:schemeClr val="accent1"/>
          </a:solidFill>
          <a:ln w="28575" cap="rnd">
            <a:solidFill>
              <a:schemeClr val="accent1"/>
            </a:solidFill>
            <a:round/>
          </a:ln>
          <a:effectLst/>
        </c:spPr>
        <c:marker>
          <c:symbol val="none"/>
        </c:marker>
      </c:pivotFmt>
      <c:pivotFmt>
        <c:idx val="96"/>
        <c:spPr>
          <a:solidFill>
            <a:schemeClr val="accent1"/>
          </a:solidFill>
          <a:ln w="28575" cap="rnd">
            <a:solidFill>
              <a:schemeClr val="accent1"/>
            </a:solidFill>
            <a:round/>
          </a:ln>
          <a:effectLst/>
        </c:spPr>
        <c:marker>
          <c:symbol val="none"/>
        </c:marker>
      </c:pivotFmt>
      <c:pivotFmt>
        <c:idx val="97"/>
        <c:spPr>
          <a:solidFill>
            <a:schemeClr val="accent1"/>
          </a:solidFill>
          <a:ln w="28575" cap="rnd">
            <a:solidFill>
              <a:schemeClr val="accent1"/>
            </a:solidFill>
            <a:round/>
          </a:ln>
          <a:effectLst/>
        </c:spPr>
        <c:marker>
          <c:symbol val="none"/>
        </c:marker>
      </c:pivotFmt>
      <c:pivotFmt>
        <c:idx val="98"/>
        <c:spPr>
          <a:solidFill>
            <a:schemeClr val="accent1"/>
          </a:solidFill>
          <a:ln w="28575" cap="rnd">
            <a:solidFill>
              <a:schemeClr val="accent1"/>
            </a:solidFill>
            <a:round/>
          </a:ln>
          <a:effectLst/>
        </c:spPr>
        <c:marker>
          <c:symbol val="none"/>
        </c:marker>
      </c:pivotFmt>
      <c:pivotFmt>
        <c:idx val="99"/>
        <c:spPr>
          <a:solidFill>
            <a:schemeClr val="accent1"/>
          </a:solidFill>
          <a:ln w="28575" cap="rnd">
            <a:solidFill>
              <a:schemeClr val="accent1"/>
            </a:solidFill>
            <a:round/>
          </a:ln>
          <a:effectLst/>
        </c:spPr>
        <c:marker>
          <c:symbol val="none"/>
        </c:marker>
      </c:pivotFmt>
      <c:pivotFmt>
        <c:idx val="100"/>
        <c:spPr>
          <a:solidFill>
            <a:schemeClr val="accent1"/>
          </a:solidFill>
          <a:ln w="28575" cap="rnd">
            <a:solidFill>
              <a:schemeClr val="accent1"/>
            </a:solidFill>
            <a:round/>
          </a:ln>
          <a:effectLst/>
        </c:spPr>
        <c:marker>
          <c:symbol val="none"/>
        </c:marker>
      </c:pivotFmt>
      <c:pivotFmt>
        <c:idx val="101"/>
        <c:spPr>
          <a:solidFill>
            <a:schemeClr val="accent1"/>
          </a:solidFill>
          <a:ln w="28575" cap="rnd">
            <a:solidFill>
              <a:schemeClr val="accent1"/>
            </a:solidFill>
            <a:round/>
          </a:ln>
          <a:effectLst/>
        </c:spPr>
        <c:marker>
          <c:symbol val="none"/>
        </c:marker>
      </c:pivotFmt>
      <c:pivotFmt>
        <c:idx val="102"/>
        <c:spPr>
          <a:solidFill>
            <a:schemeClr val="accent1"/>
          </a:solidFill>
          <a:ln w="28575" cap="rnd">
            <a:solidFill>
              <a:schemeClr val="accent1"/>
            </a:solidFill>
            <a:round/>
          </a:ln>
          <a:effectLst/>
        </c:spPr>
        <c:marker>
          <c:symbol val="none"/>
        </c:marker>
      </c:pivotFmt>
      <c:pivotFmt>
        <c:idx val="103"/>
        <c:spPr>
          <a:solidFill>
            <a:schemeClr val="accent1"/>
          </a:solidFill>
          <a:ln w="28575" cap="rnd">
            <a:solidFill>
              <a:schemeClr val="accent1"/>
            </a:solidFill>
            <a:round/>
          </a:ln>
          <a:effectLst/>
        </c:spPr>
        <c:marker>
          <c:symbol val="none"/>
        </c:marker>
      </c:pivotFmt>
      <c:pivotFmt>
        <c:idx val="104"/>
        <c:spPr>
          <a:solidFill>
            <a:schemeClr val="accent1"/>
          </a:solidFill>
          <a:ln w="28575" cap="rnd">
            <a:solidFill>
              <a:schemeClr val="accent1"/>
            </a:solidFill>
            <a:round/>
          </a:ln>
          <a:effectLst/>
        </c:spPr>
        <c:marker>
          <c:symbol val="none"/>
        </c:marker>
      </c:pivotFmt>
      <c:pivotFmt>
        <c:idx val="105"/>
        <c:spPr>
          <a:ln w="28575" cap="rnd">
            <a:solidFill>
              <a:schemeClr val="accent1"/>
            </a:solidFill>
            <a:round/>
          </a:ln>
          <a:effectLst/>
        </c:spPr>
        <c:marker>
          <c:symbol val="none"/>
        </c:marker>
      </c:pivotFmt>
      <c:pivotFmt>
        <c:idx val="106"/>
        <c:spPr>
          <a:ln w="28575" cap="rnd">
            <a:solidFill>
              <a:schemeClr val="accent1"/>
            </a:solidFill>
            <a:round/>
          </a:ln>
          <a:effectLst/>
        </c:spPr>
        <c:marker>
          <c:symbol val="none"/>
        </c:marker>
      </c:pivotFmt>
      <c:pivotFmt>
        <c:idx val="107"/>
        <c:spPr>
          <a:ln w="28575" cap="rnd">
            <a:solidFill>
              <a:schemeClr val="accent1"/>
            </a:solidFill>
            <a:round/>
          </a:ln>
          <a:effectLst/>
        </c:spPr>
        <c:marker>
          <c:symbol val="none"/>
        </c:marker>
      </c:pivotFmt>
      <c:pivotFmt>
        <c:idx val="108"/>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TotalSales!$B$3:$B$4</c:f>
              <c:strCache>
                <c:ptCount val="1"/>
                <c:pt idx="0">
                  <c:v>Furniture</c:v>
                </c:pt>
              </c:strCache>
            </c:strRef>
          </c:tx>
          <c:spPr>
            <a:ln w="28575" cap="rnd">
              <a:solidFill>
                <a:schemeClr val="accent1"/>
              </a:solidFill>
              <a:round/>
            </a:ln>
            <a:effectLst/>
          </c:spPr>
          <c:marker>
            <c:symbol val="none"/>
          </c:marker>
          <c:cat>
            <c:strRef>
              <c:f>TotalSales!$A$5:$A$93</c:f>
              <c:strCache>
                <c:ptCount val="89"/>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strCache>
            </c:strRef>
          </c:cat>
          <c:val>
            <c:numRef>
              <c:f>TotalSales!$B$5:$B$93</c:f>
              <c:numCache>
                <c:formatCode>General</c:formatCode>
                <c:ptCount val="89"/>
                <c:pt idx="0">
                  <c:v>1588.5</c:v>
                </c:pt>
                <c:pt idx="1">
                  <c:v>365.49</c:v>
                </c:pt>
                <c:pt idx="2">
                  <c:v>93.38</c:v>
                </c:pt>
                <c:pt idx="3">
                  <c:v>244.10999999999999</c:v>
                </c:pt>
                <c:pt idx="4">
                  <c:v>522.82999999999993</c:v>
                </c:pt>
                <c:pt idx="5">
                  <c:v>1415.47</c:v>
                </c:pt>
                <c:pt idx="6">
                  <c:v>193.85999999999999</c:v>
                </c:pt>
                <c:pt idx="7">
                  <c:v>2389.56</c:v>
                </c:pt>
                <c:pt idx="8">
                  <c:v>441.36</c:v>
                </c:pt>
                <c:pt idx="9">
                  <c:v>373.95000000000005</c:v>
                </c:pt>
                <c:pt idx="10">
                  <c:v>347.08000000000004</c:v>
                </c:pt>
                <c:pt idx="11">
                  <c:v>138.06</c:v>
                </c:pt>
                <c:pt idx="12">
                  <c:v>555.31999999999994</c:v>
                </c:pt>
                <c:pt idx="13">
                  <c:v>1071.82</c:v>
                </c:pt>
                <c:pt idx="14">
                  <c:v>954.18000000000018</c:v>
                </c:pt>
                <c:pt idx="15">
                  <c:v>994.34</c:v>
                </c:pt>
                <c:pt idx="16">
                  <c:v>743.37</c:v>
                </c:pt>
                <c:pt idx="17">
                  <c:v>1185</c:v>
                </c:pt>
                <c:pt idx="18">
                  <c:v>1048.3200000000002</c:v>
                </c:pt>
                <c:pt idx="19">
                  <c:v>231.83999999999997</c:v>
                </c:pt>
                <c:pt idx="20">
                  <c:v>170.85</c:v>
                </c:pt>
                <c:pt idx="21">
                  <c:v>225.81</c:v>
                </c:pt>
                <c:pt idx="22">
                  <c:v>1652.67</c:v>
                </c:pt>
                <c:pt idx="23">
                  <c:v>693.44</c:v>
                </c:pt>
                <c:pt idx="24">
                  <c:v>555.24</c:v>
                </c:pt>
                <c:pt idx="25">
                  <c:v>624.33000000000004</c:v>
                </c:pt>
                <c:pt idx="26">
                  <c:v>1146</c:v>
                </c:pt>
                <c:pt idx="27">
                  <c:v>279.24</c:v>
                </c:pt>
                <c:pt idx="28">
                  <c:v>0</c:v>
                </c:pt>
                <c:pt idx="29">
                  <c:v>1346.94</c:v>
                </c:pt>
                <c:pt idx="30">
                  <c:v>890.30000000000007</c:v>
                </c:pt>
                <c:pt idx="31">
                  <c:v>524.88</c:v>
                </c:pt>
                <c:pt idx="32">
                  <c:v>1807.3600000000001</c:v>
                </c:pt>
                <c:pt idx="33">
                  <c:v>585.38</c:v>
                </c:pt>
                <c:pt idx="34">
                  <c:v>0</c:v>
                </c:pt>
                <c:pt idx="35">
                  <c:v>695.8</c:v>
                </c:pt>
                <c:pt idx="36">
                  <c:v>691.1099999999999</c:v>
                </c:pt>
                <c:pt idx="37">
                  <c:v>3172.04</c:v>
                </c:pt>
                <c:pt idx="38">
                  <c:v>2774.42</c:v>
                </c:pt>
                <c:pt idx="39">
                  <c:v>1263.1400000000001</c:v>
                </c:pt>
                <c:pt idx="40">
                  <c:v>591.29</c:v>
                </c:pt>
                <c:pt idx="41">
                  <c:v>1190.26</c:v>
                </c:pt>
                <c:pt idx="42">
                  <c:v>0</c:v>
                </c:pt>
                <c:pt idx="43">
                  <c:v>157.57000000000002</c:v>
                </c:pt>
                <c:pt idx="44">
                  <c:v>276.60000000000002</c:v>
                </c:pt>
                <c:pt idx="45">
                  <c:v>1260.95</c:v>
                </c:pt>
                <c:pt idx="46">
                  <c:v>286.26</c:v>
                </c:pt>
                <c:pt idx="47">
                  <c:v>651.79</c:v>
                </c:pt>
                <c:pt idx="48">
                  <c:v>680.86</c:v>
                </c:pt>
                <c:pt idx="49">
                  <c:v>1052.8999999999999</c:v>
                </c:pt>
                <c:pt idx="50">
                  <c:v>323.2</c:v>
                </c:pt>
                <c:pt idx="51">
                  <c:v>0</c:v>
                </c:pt>
                <c:pt idx="52">
                  <c:v>1223.04</c:v>
                </c:pt>
                <c:pt idx="53">
                  <c:v>1096.3600000000001</c:v>
                </c:pt>
                <c:pt idx="54">
                  <c:v>211.44</c:v>
                </c:pt>
                <c:pt idx="55">
                  <c:v>779.3</c:v>
                </c:pt>
                <c:pt idx="56">
                  <c:v>743.98</c:v>
                </c:pt>
                <c:pt idx="57">
                  <c:v>197.7</c:v>
                </c:pt>
                <c:pt idx="58">
                  <c:v>246.7</c:v>
                </c:pt>
                <c:pt idx="59">
                  <c:v>228.3</c:v>
                </c:pt>
                <c:pt idx="60">
                  <c:v>849.85</c:v>
                </c:pt>
                <c:pt idx="61">
                  <c:v>877.6400000000001</c:v>
                </c:pt>
                <c:pt idx="62">
                  <c:v>429.52</c:v>
                </c:pt>
                <c:pt idx="63">
                  <c:v>1673.9</c:v>
                </c:pt>
                <c:pt idx="64">
                  <c:v>193.5</c:v>
                </c:pt>
                <c:pt idx="65">
                  <c:v>590.93000000000006</c:v>
                </c:pt>
                <c:pt idx="66">
                  <c:v>164.54999999999998</c:v>
                </c:pt>
                <c:pt idx="67">
                  <c:v>2342.96</c:v>
                </c:pt>
                <c:pt idx="68">
                  <c:v>1221.79</c:v>
                </c:pt>
                <c:pt idx="69">
                  <c:v>626.9</c:v>
                </c:pt>
                <c:pt idx="70">
                  <c:v>1040.98</c:v>
                </c:pt>
                <c:pt idx="71">
                  <c:v>485.55999999999995</c:v>
                </c:pt>
                <c:pt idx="72">
                  <c:v>571.67999999999995</c:v>
                </c:pt>
                <c:pt idx="73">
                  <c:v>1786.29</c:v>
                </c:pt>
                <c:pt idx="74">
                  <c:v>2485.5</c:v>
                </c:pt>
                <c:pt idx="75">
                  <c:v>349.68</c:v>
                </c:pt>
                <c:pt idx="76">
                  <c:v>296.74</c:v>
                </c:pt>
                <c:pt idx="77">
                  <c:v>534.37000000000012</c:v>
                </c:pt>
                <c:pt idx="78">
                  <c:v>0</c:v>
                </c:pt>
                <c:pt idx="79">
                  <c:v>197.96</c:v>
                </c:pt>
                <c:pt idx="80">
                  <c:v>671.55</c:v>
                </c:pt>
                <c:pt idx="81">
                  <c:v>1007.76</c:v>
                </c:pt>
                <c:pt idx="82">
                  <c:v>0</c:v>
                </c:pt>
                <c:pt idx="83">
                  <c:v>597.73</c:v>
                </c:pt>
                <c:pt idx="84">
                  <c:v>168.5</c:v>
                </c:pt>
                <c:pt idx="85">
                  <c:v>513.66000000000008</c:v>
                </c:pt>
                <c:pt idx="86">
                  <c:v>858.21</c:v>
                </c:pt>
                <c:pt idx="87">
                  <c:v>1919.3600000000001</c:v>
                </c:pt>
                <c:pt idx="88">
                  <c:v>206.52</c:v>
                </c:pt>
              </c:numCache>
            </c:numRef>
          </c:val>
          <c:smooth val="0"/>
        </c:ser>
        <c:ser>
          <c:idx val="1"/>
          <c:order val="1"/>
          <c:tx>
            <c:strRef>
              <c:f>TotalSales!$C$3:$C$4</c:f>
              <c:strCache>
                <c:ptCount val="1"/>
                <c:pt idx="0">
                  <c:v>Office Supplies</c:v>
                </c:pt>
              </c:strCache>
            </c:strRef>
          </c:tx>
          <c:spPr>
            <a:ln w="28575" cap="rnd">
              <a:solidFill>
                <a:schemeClr val="accent2"/>
              </a:solidFill>
              <a:round/>
            </a:ln>
            <a:effectLst/>
          </c:spPr>
          <c:marker>
            <c:symbol val="none"/>
          </c:marker>
          <c:cat>
            <c:strRef>
              <c:f>TotalSales!$A$5:$A$93</c:f>
              <c:strCache>
                <c:ptCount val="89"/>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strCache>
            </c:strRef>
          </c:cat>
          <c:val>
            <c:numRef>
              <c:f>TotalSales!$C$5:$C$93</c:f>
              <c:numCache>
                <c:formatCode>General</c:formatCode>
                <c:ptCount val="89"/>
                <c:pt idx="0">
                  <c:v>2804.98</c:v>
                </c:pt>
                <c:pt idx="1">
                  <c:v>1487.3700000000001</c:v>
                </c:pt>
                <c:pt idx="2">
                  <c:v>1210.3499999999999</c:v>
                </c:pt>
                <c:pt idx="3">
                  <c:v>1302.26</c:v>
                </c:pt>
                <c:pt idx="4">
                  <c:v>2395.41</c:v>
                </c:pt>
                <c:pt idx="5">
                  <c:v>2026.6299999999999</c:v>
                </c:pt>
                <c:pt idx="6">
                  <c:v>2437.2999999999997</c:v>
                </c:pt>
                <c:pt idx="7">
                  <c:v>2148.41</c:v>
                </c:pt>
                <c:pt idx="8">
                  <c:v>2341.31</c:v>
                </c:pt>
                <c:pt idx="9">
                  <c:v>2563.02</c:v>
                </c:pt>
                <c:pt idx="10">
                  <c:v>794.64</c:v>
                </c:pt>
                <c:pt idx="11">
                  <c:v>4067.33</c:v>
                </c:pt>
                <c:pt idx="12">
                  <c:v>1634.3799999999999</c:v>
                </c:pt>
                <c:pt idx="13">
                  <c:v>2204.66</c:v>
                </c:pt>
                <c:pt idx="14">
                  <c:v>2628.78</c:v>
                </c:pt>
                <c:pt idx="15">
                  <c:v>2064.8000000000002</c:v>
                </c:pt>
                <c:pt idx="16">
                  <c:v>746.41</c:v>
                </c:pt>
                <c:pt idx="17">
                  <c:v>1463.0700000000002</c:v>
                </c:pt>
                <c:pt idx="18">
                  <c:v>2687.8</c:v>
                </c:pt>
                <c:pt idx="19">
                  <c:v>2220.5</c:v>
                </c:pt>
                <c:pt idx="20">
                  <c:v>2038.36</c:v>
                </c:pt>
                <c:pt idx="21">
                  <c:v>1305.7399999999998</c:v>
                </c:pt>
                <c:pt idx="22">
                  <c:v>3223.5699999999997</c:v>
                </c:pt>
                <c:pt idx="23">
                  <c:v>2377.1499999999996</c:v>
                </c:pt>
                <c:pt idx="24">
                  <c:v>2737.7699999999995</c:v>
                </c:pt>
                <c:pt idx="25">
                  <c:v>3241.4199999999996</c:v>
                </c:pt>
                <c:pt idx="26">
                  <c:v>2215.52</c:v>
                </c:pt>
                <c:pt idx="27">
                  <c:v>4369.7700000000004</c:v>
                </c:pt>
                <c:pt idx="28">
                  <c:v>2219.08</c:v>
                </c:pt>
                <c:pt idx="29">
                  <c:v>581.3900000000001</c:v>
                </c:pt>
                <c:pt idx="30">
                  <c:v>2917.45</c:v>
                </c:pt>
                <c:pt idx="31">
                  <c:v>1492.5300000000002</c:v>
                </c:pt>
                <c:pt idx="32">
                  <c:v>2024.18</c:v>
                </c:pt>
                <c:pt idx="33">
                  <c:v>3249.44</c:v>
                </c:pt>
                <c:pt idx="34">
                  <c:v>1499.56</c:v>
                </c:pt>
                <c:pt idx="35">
                  <c:v>1779.3100000000002</c:v>
                </c:pt>
                <c:pt idx="36">
                  <c:v>1895.8700000000003</c:v>
                </c:pt>
                <c:pt idx="37">
                  <c:v>3239.8199999999997</c:v>
                </c:pt>
                <c:pt idx="38">
                  <c:v>1611.52</c:v>
                </c:pt>
                <c:pt idx="39">
                  <c:v>1630.55</c:v>
                </c:pt>
                <c:pt idx="40">
                  <c:v>1246.9099999999999</c:v>
                </c:pt>
                <c:pt idx="41">
                  <c:v>2904.4799999999996</c:v>
                </c:pt>
                <c:pt idx="42">
                  <c:v>1441.07</c:v>
                </c:pt>
                <c:pt idx="43">
                  <c:v>192.60000000000002</c:v>
                </c:pt>
                <c:pt idx="44">
                  <c:v>1640.0700000000002</c:v>
                </c:pt>
                <c:pt idx="45">
                  <c:v>4430.21</c:v>
                </c:pt>
                <c:pt idx="46">
                  <c:v>1924.54</c:v>
                </c:pt>
                <c:pt idx="47">
                  <c:v>4296.7199999999993</c:v>
                </c:pt>
                <c:pt idx="48">
                  <c:v>538.13</c:v>
                </c:pt>
                <c:pt idx="49">
                  <c:v>2973.8799999999997</c:v>
                </c:pt>
                <c:pt idx="50">
                  <c:v>2254.34</c:v>
                </c:pt>
                <c:pt idx="51">
                  <c:v>1314.83</c:v>
                </c:pt>
                <c:pt idx="52">
                  <c:v>1077.51</c:v>
                </c:pt>
                <c:pt idx="53">
                  <c:v>766.06</c:v>
                </c:pt>
                <c:pt idx="54">
                  <c:v>1180.04</c:v>
                </c:pt>
                <c:pt idx="55">
                  <c:v>2805.9399999999996</c:v>
                </c:pt>
                <c:pt idx="56">
                  <c:v>1129.0900000000001</c:v>
                </c:pt>
                <c:pt idx="57">
                  <c:v>3902.3099999999995</c:v>
                </c:pt>
                <c:pt idx="58">
                  <c:v>1339.56</c:v>
                </c:pt>
                <c:pt idx="59">
                  <c:v>1936.6</c:v>
                </c:pt>
                <c:pt idx="60">
                  <c:v>5398.06</c:v>
                </c:pt>
                <c:pt idx="61">
                  <c:v>1927.2100000000003</c:v>
                </c:pt>
                <c:pt idx="62">
                  <c:v>2706.7899999999995</c:v>
                </c:pt>
                <c:pt idx="63">
                  <c:v>3140.46</c:v>
                </c:pt>
                <c:pt idx="64">
                  <c:v>1662.17</c:v>
                </c:pt>
                <c:pt idx="65">
                  <c:v>410.24</c:v>
                </c:pt>
                <c:pt idx="66">
                  <c:v>2725.47</c:v>
                </c:pt>
                <c:pt idx="67">
                  <c:v>3967.4000000000005</c:v>
                </c:pt>
                <c:pt idx="68">
                  <c:v>1790.8100000000002</c:v>
                </c:pt>
                <c:pt idx="69">
                  <c:v>1417.16</c:v>
                </c:pt>
                <c:pt idx="70">
                  <c:v>1213.4299999999998</c:v>
                </c:pt>
                <c:pt idx="71">
                  <c:v>815.3</c:v>
                </c:pt>
                <c:pt idx="72">
                  <c:v>4631.0299999999988</c:v>
                </c:pt>
                <c:pt idx="73">
                  <c:v>1016.01</c:v>
                </c:pt>
                <c:pt idx="74">
                  <c:v>169.97</c:v>
                </c:pt>
                <c:pt idx="75">
                  <c:v>309.88</c:v>
                </c:pt>
                <c:pt idx="76">
                  <c:v>298.65999999999997</c:v>
                </c:pt>
                <c:pt idx="77">
                  <c:v>3774.9499999999994</c:v>
                </c:pt>
                <c:pt idx="78">
                  <c:v>5135.68</c:v>
                </c:pt>
                <c:pt idx="79">
                  <c:v>1447.9</c:v>
                </c:pt>
                <c:pt idx="80">
                  <c:v>1965.15</c:v>
                </c:pt>
                <c:pt idx="81">
                  <c:v>2588.6800000000003</c:v>
                </c:pt>
                <c:pt idx="82">
                  <c:v>2632.98</c:v>
                </c:pt>
                <c:pt idx="83">
                  <c:v>1184.4000000000001</c:v>
                </c:pt>
                <c:pt idx="84">
                  <c:v>1203.42</c:v>
                </c:pt>
                <c:pt idx="85">
                  <c:v>1603.1399999999999</c:v>
                </c:pt>
                <c:pt idx="86">
                  <c:v>915.47</c:v>
                </c:pt>
                <c:pt idx="87">
                  <c:v>1912.2999999999997</c:v>
                </c:pt>
                <c:pt idx="88">
                  <c:v>2458.75</c:v>
                </c:pt>
              </c:numCache>
            </c:numRef>
          </c:val>
          <c:smooth val="0"/>
        </c:ser>
        <c:ser>
          <c:idx val="2"/>
          <c:order val="2"/>
          <c:tx>
            <c:strRef>
              <c:f>TotalSales!$D$3:$D$4</c:f>
              <c:strCache>
                <c:ptCount val="1"/>
                <c:pt idx="0">
                  <c:v>Technology</c:v>
                </c:pt>
              </c:strCache>
            </c:strRef>
          </c:tx>
          <c:spPr>
            <a:ln w="28575" cap="rnd">
              <a:solidFill>
                <a:schemeClr val="accent3"/>
              </a:solidFill>
              <a:round/>
            </a:ln>
            <a:effectLst/>
          </c:spPr>
          <c:marker>
            <c:symbol val="none"/>
          </c:marker>
          <c:cat>
            <c:strRef>
              <c:f>TotalSales!$A$5:$A$93</c:f>
              <c:strCache>
                <c:ptCount val="89"/>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strCache>
            </c:strRef>
          </c:cat>
          <c:val>
            <c:numRef>
              <c:f>TotalSales!$D$5:$D$93</c:f>
              <c:numCache>
                <c:formatCode>General</c:formatCode>
                <c:ptCount val="89"/>
                <c:pt idx="0">
                  <c:v>125.74</c:v>
                </c:pt>
                <c:pt idx="1">
                  <c:v>0</c:v>
                </c:pt>
                <c:pt idx="2">
                  <c:v>675.44</c:v>
                </c:pt>
                <c:pt idx="3">
                  <c:v>0</c:v>
                </c:pt>
                <c:pt idx="4">
                  <c:v>450.03</c:v>
                </c:pt>
                <c:pt idx="5">
                  <c:v>0</c:v>
                </c:pt>
                <c:pt idx="6">
                  <c:v>68.12</c:v>
                </c:pt>
                <c:pt idx="7">
                  <c:v>503.68000000000006</c:v>
                </c:pt>
                <c:pt idx="8">
                  <c:v>94.8</c:v>
                </c:pt>
                <c:pt idx="9">
                  <c:v>454.41</c:v>
                </c:pt>
                <c:pt idx="10">
                  <c:v>872.53</c:v>
                </c:pt>
                <c:pt idx="11">
                  <c:v>732.48</c:v>
                </c:pt>
                <c:pt idx="12">
                  <c:v>144.78</c:v>
                </c:pt>
                <c:pt idx="13">
                  <c:v>501.25</c:v>
                </c:pt>
                <c:pt idx="14">
                  <c:v>2078.2399999999998</c:v>
                </c:pt>
                <c:pt idx="15">
                  <c:v>1025.7</c:v>
                </c:pt>
                <c:pt idx="16">
                  <c:v>1503.32</c:v>
                </c:pt>
                <c:pt idx="17">
                  <c:v>0</c:v>
                </c:pt>
                <c:pt idx="18">
                  <c:v>944.56999999999994</c:v>
                </c:pt>
                <c:pt idx="19">
                  <c:v>1029.04</c:v>
                </c:pt>
                <c:pt idx="20">
                  <c:v>68.98</c:v>
                </c:pt>
                <c:pt idx="21">
                  <c:v>92.039999999999992</c:v>
                </c:pt>
                <c:pt idx="22">
                  <c:v>832.51</c:v>
                </c:pt>
                <c:pt idx="23">
                  <c:v>2074.2199999999998</c:v>
                </c:pt>
                <c:pt idx="24">
                  <c:v>1183.53</c:v>
                </c:pt>
                <c:pt idx="25">
                  <c:v>379.5</c:v>
                </c:pt>
                <c:pt idx="26">
                  <c:v>1053.6199999999999</c:v>
                </c:pt>
                <c:pt idx="27">
                  <c:v>112.62</c:v>
                </c:pt>
                <c:pt idx="28">
                  <c:v>1130.03</c:v>
                </c:pt>
                <c:pt idx="29">
                  <c:v>508.10999999999996</c:v>
                </c:pt>
                <c:pt idx="30">
                  <c:v>1175.58</c:v>
                </c:pt>
                <c:pt idx="31">
                  <c:v>310.72000000000003</c:v>
                </c:pt>
                <c:pt idx="32">
                  <c:v>112.22</c:v>
                </c:pt>
                <c:pt idx="33">
                  <c:v>1372.73</c:v>
                </c:pt>
                <c:pt idx="34">
                  <c:v>823.7700000000001</c:v>
                </c:pt>
                <c:pt idx="35">
                  <c:v>411.68000000000006</c:v>
                </c:pt>
                <c:pt idx="36">
                  <c:v>180.09</c:v>
                </c:pt>
                <c:pt idx="37">
                  <c:v>472.15</c:v>
                </c:pt>
                <c:pt idx="38">
                  <c:v>456.59000000000003</c:v>
                </c:pt>
                <c:pt idx="39">
                  <c:v>222.39999999999998</c:v>
                </c:pt>
                <c:pt idx="40">
                  <c:v>1153.25</c:v>
                </c:pt>
                <c:pt idx="41">
                  <c:v>231.12</c:v>
                </c:pt>
                <c:pt idx="42">
                  <c:v>1415.1100000000001</c:v>
                </c:pt>
                <c:pt idx="43">
                  <c:v>539.58000000000004</c:v>
                </c:pt>
                <c:pt idx="44">
                  <c:v>420.56</c:v>
                </c:pt>
                <c:pt idx="45">
                  <c:v>814.35000000000014</c:v>
                </c:pt>
                <c:pt idx="46">
                  <c:v>173.74</c:v>
                </c:pt>
                <c:pt idx="47">
                  <c:v>98.699999999999989</c:v>
                </c:pt>
                <c:pt idx="48">
                  <c:v>205.8</c:v>
                </c:pt>
                <c:pt idx="49">
                  <c:v>0</c:v>
                </c:pt>
                <c:pt idx="50">
                  <c:v>0</c:v>
                </c:pt>
                <c:pt idx="51">
                  <c:v>12.54</c:v>
                </c:pt>
                <c:pt idx="52">
                  <c:v>25.46</c:v>
                </c:pt>
                <c:pt idx="53">
                  <c:v>365.76</c:v>
                </c:pt>
                <c:pt idx="54">
                  <c:v>1201.3399999999999</c:v>
                </c:pt>
                <c:pt idx="55">
                  <c:v>993.07999999999993</c:v>
                </c:pt>
                <c:pt idx="56">
                  <c:v>420.42</c:v>
                </c:pt>
                <c:pt idx="57">
                  <c:v>1480.42</c:v>
                </c:pt>
                <c:pt idx="58">
                  <c:v>410.90000000000003</c:v>
                </c:pt>
                <c:pt idx="59">
                  <c:v>344.02</c:v>
                </c:pt>
                <c:pt idx="60">
                  <c:v>0</c:v>
                </c:pt>
                <c:pt idx="61">
                  <c:v>1817.2199999999998</c:v>
                </c:pt>
                <c:pt idx="62">
                  <c:v>572.68000000000006</c:v>
                </c:pt>
                <c:pt idx="63">
                  <c:v>1119.81</c:v>
                </c:pt>
                <c:pt idx="64">
                  <c:v>1089.6600000000001</c:v>
                </c:pt>
                <c:pt idx="65">
                  <c:v>368.59999999999997</c:v>
                </c:pt>
                <c:pt idx="66">
                  <c:v>86.54</c:v>
                </c:pt>
                <c:pt idx="67">
                  <c:v>807.78</c:v>
                </c:pt>
                <c:pt idx="68">
                  <c:v>0</c:v>
                </c:pt>
                <c:pt idx="69">
                  <c:v>776.18000000000006</c:v>
                </c:pt>
                <c:pt idx="70">
                  <c:v>1248.02</c:v>
                </c:pt>
                <c:pt idx="71">
                  <c:v>664.48</c:v>
                </c:pt>
                <c:pt idx="72">
                  <c:v>1668.3700000000001</c:v>
                </c:pt>
                <c:pt idx="73">
                  <c:v>0</c:v>
                </c:pt>
                <c:pt idx="74">
                  <c:v>348.79</c:v>
                </c:pt>
                <c:pt idx="75">
                  <c:v>1222.6199999999999</c:v>
                </c:pt>
                <c:pt idx="76">
                  <c:v>635.87</c:v>
                </c:pt>
                <c:pt idx="77">
                  <c:v>1157.72</c:v>
                </c:pt>
                <c:pt idx="78">
                  <c:v>62.61</c:v>
                </c:pt>
                <c:pt idx="79">
                  <c:v>142.25</c:v>
                </c:pt>
                <c:pt idx="80">
                  <c:v>391.06000000000006</c:v>
                </c:pt>
                <c:pt idx="81">
                  <c:v>303.60000000000002</c:v>
                </c:pt>
                <c:pt idx="82">
                  <c:v>678.89</c:v>
                </c:pt>
                <c:pt idx="83">
                  <c:v>382.59999999999997</c:v>
                </c:pt>
                <c:pt idx="84">
                  <c:v>497.14</c:v>
                </c:pt>
                <c:pt idx="85">
                  <c:v>647.79</c:v>
                </c:pt>
                <c:pt idx="86">
                  <c:v>349.56</c:v>
                </c:pt>
                <c:pt idx="87">
                  <c:v>0</c:v>
                </c:pt>
                <c:pt idx="88">
                  <c:v>1608.12</c:v>
                </c:pt>
              </c:numCache>
            </c:numRef>
          </c:val>
          <c:smooth val="0"/>
        </c:ser>
        <c:dLbls>
          <c:showLegendKey val="0"/>
          <c:showVal val="0"/>
          <c:showCatName val="0"/>
          <c:showSerName val="0"/>
          <c:showPercent val="0"/>
          <c:showBubbleSize val="0"/>
        </c:dLbls>
        <c:smooth val="0"/>
        <c:axId val="416771104"/>
        <c:axId val="416771488"/>
      </c:lineChart>
      <c:catAx>
        <c:axId val="416771104"/>
        <c:scaling>
          <c:orientation val="minMax"/>
        </c:scaling>
        <c:delete val="0"/>
        <c:axPos val="b"/>
        <c:numFmt formatCode="General" sourceLinked="1"/>
        <c:majorTickMark val="out"/>
        <c:minorTickMark val="none"/>
        <c:tickLblPos val="nextTo"/>
        <c:spPr>
          <a:noFill/>
          <a:ln w="9525" cap="flat" cmpd="sng" algn="ctr">
            <a:solidFill>
              <a:schemeClr val="accent6">
                <a:lumMod val="7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accent6">
                    <a:lumMod val="50000"/>
                  </a:schemeClr>
                </a:solidFill>
                <a:latin typeface="+mn-lt"/>
                <a:ea typeface="+mn-ea"/>
                <a:cs typeface="+mn-cs"/>
              </a:defRPr>
            </a:pPr>
            <a:endParaRPr lang="en-US"/>
          </a:p>
        </c:txPr>
        <c:crossAx val="416771488"/>
        <c:crosses val="autoZero"/>
        <c:auto val="1"/>
        <c:lblAlgn val="ctr"/>
        <c:lblOffset val="100"/>
        <c:noMultiLvlLbl val="0"/>
      </c:catAx>
      <c:valAx>
        <c:axId val="416771488"/>
        <c:scaling>
          <c:orientation val="minMax"/>
        </c:scaling>
        <c:delete val="0"/>
        <c:axPos val="l"/>
        <c:majorGridlines>
          <c:spPr>
            <a:ln w="9525" cap="flat" cmpd="sng" algn="ctr">
              <a:solidFill>
                <a:schemeClr val="accent6">
                  <a:lumMod val="75000"/>
                </a:schemeClr>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accent6">
                        <a:lumMod val="50000"/>
                      </a:schemeClr>
                    </a:solidFill>
                    <a:latin typeface="+mn-lt"/>
                    <a:ea typeface="+mn-ea"/>
                    <a:cs typeface="+mn-cs"/>
                  </a:defRPr>
                </a:pPr>
                <a:r>
                  <a:rPr lang="pl-PL"/>
                  <a:t>USD</a:t>
                </a:r>
              </a:p>
            </c:rich>
          </c:tx>
          <c:layout/>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accent6">
                      <a:lumMod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accent6">
                    <a:lumMod val="50000"/>
                  </a:schemeClr>
                </a:solidFill>
                <a:latin typeface="+mn-lt"/>
                <a:ea typeface="+mn-ea"/>
                <a:cs typeface="+mn-cs"/>
              </a:defRPr>
            </a:pPr>
            <a:endParaRPr lang="en-US"/>
          </a:p>
        </c:txPr>
        <c:crossAx val="4167711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accent6">
                  <a:lumMod val="50000"/>
                </a:schemeClr>
              </a:solidFill>
              <a:latin typeface="+mn-lt"/>
              <a:ea typeface="+mn-ea"/>
              <a:cs typeface="+mn-cs"/>
            </a:defRPr>
          </a:pPr>
          <a:endParaRPr lang="en-US"/>
        </a:p>
      </c:txPr>
    </c:legend>
    <c:plotVisOnly val="1"/>
    <c:dispBlanksAs val="gap"/>
    <c:showDLblsOverMax val="0"/>
  </c:chart>
  <c:spPr>
    <a:solidFill>
      <a:schemeClr val="accent6">
        <a:lumMod val="40000"/>
        <a:lumOff val="60000"/>
      </a:schemeClr>
    </a:solidFill>
    <a:ln w="9525" cap="flat" cmpd="sng" algn="ctr">
      <a:solidFill>
        <a:schemeClr val="accent6">
          <a:lumMod val="75000"/>
        </a:schemeClr>
      </a:solidFill>
      <a:round/>
    </a:ln>
    <a:effectLst/>
  </c:spPr>
  <c:txPr>
    <a:bodyPr/>
    <a:lstStyle/>
    <a:p>
      <a:pPr>
        <a:defRPr>
          <a:ln>
            <a:noFill/>
          </a:ln>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Store Sales.xlsx]SalesByRegion!TotalSales</c:name>
    <c:fmtId val="1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pl-PL">
                <a:solidFill>
                  <a:schemeClr val="tx1"/>
                </a:solidFill>
              </a:rPr>
              <a:t>Sales By Region</a:t>
            </a:r>
            <a:endParaRPr lang="en-US">
              <a:solidFill>
                <a:schemeClr val="tx1"/>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lumMod val="40000"/>
              <a:lumOff val="60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accent6">
                <a:lumMod val="50000"/>
              </a:schemeClr>
            </a:solidFill>
          </a:ln>
          <a:effectLst/>
        </c:spPr>
      </c:pivotFmt>
      <c:pivotFmt>
        <c:idx val="2"/>
        <c:spPr>
          <a:solidFill>
            <a:schemeClr val="accent1">
              <a:lumMod val="60000"/>
              <a:lumOff val="40000"/>
            </a:schemeClr>
          </a:solidFill>
          <a:ln>
            <a:solidFill>
              <a:schemeClr val="accent6">
                <a:lumMod val="50000"/>
              </a:schemeClr>
            </a:solidFill>
          </a:ln>
          <a:effectLst/>
        </c:spPr>
      </c:pivotFmt>
      <c:pivotFmt>
        <c:idx val="3"/>
        <c:spPr>
          <a:solidFill>
            <a:schemeClr val="accent1">
              <a:lumMod val="20000"/>
              <a:lumOff val="80000"/>
            </a:schemeClr>
          </a:solidFill>
          <a:ln>
            <a:solidFill>
              <a:schemeClr val="accent6">
                <a:lumMod val="50000"/>
              </a:schemeClr>
            </a:solidFill>
          </a:ln>
          <a:effectLst/>
        </c:spPr>
      </c:pivotFmt>
      <c:pivotFmt>
        <c:idx val="4"/>
        <c:spPr>
          <a:solidFill>
            <a:schemeClr val="accent1">
              <a:lumMod val="40000"/>
              <a:lumOff val="60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20000"/>
              <a:lumOff val="80000"/>
            </a:schemeClr>
          </a:solidFill>
          <a:ln>
            <a:solidFill>
              <a:schemeClr val="accent6">
                <a:lumMod val="50000"/>
              </a:schemeClr>
            </a:solidFill>
          </a:ln>
          <a:effectLst/>
        </c:spPr>
      </c:pivotFmt>
      <c:pivotFmt>
        <c:idx val="6"/>
        <c:spPr>
          <a:solidFill>
            <a:schemeClr val="accent1">
              <a:lumMod val="60000"/>
              <a:lumOff val="40000"/>
            </a:schemeClr>
          </a:solidFill>
          <a:ln>
            <a:solidFill>
              <a:schemeClr val="accent6">
                <a:lumMod val="50000"/>
              </a:schemeClr>
            </a:solidFill>
          </a:ln>
          <a:effectLst/>
        </c:spPr>
      </c:pivotFmt>
      <c:pivotFmt>
        <c:idx val="7"/>
        <c:spPr>
          <a:solidFill>
            <a:schemeClr val="accent1"/>
          </a:solidFill>
          <a:ln>
            <a:solidFill>
              <a:schemeClr val="accent6">
                <a:lumMod val="50000"/>
              </a:schemeClr>
            </a:solidFill>
          </a:ln>
          <a:effectLst/>
        </c:spPr>
      </c:pivotFmt>
      <c:pivotFmt>
        <c:idx val="8"/>
        <c:spPr>
          <a:solidFill>
            <a:schemeClr val="accent1">
              <a:lumMod val="40000"/>
              <a:lumOff val="60000"/>
            </a:schemeClr>
          </a:solidFill>
          <a:ln>
            <a:solidFill>
              <a:schemeClr val="accent6">
                <a:lumMod val="50000"/>
              </a:schemeClr>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lumMod val="20000"/>
              <a:lumOff val="80000"/>
            </a:schemeClr>
          </a:solidFill>
          <a:ln>
            <a:solidFill>
              <a:schemeClr val="accent6">
                <a:lumMod val="50000"/>
              </a:schemeClr>
            </a:solidFill>
          </a:ln>
          <a:effectLst/>
        </c:spPr>
      </c:pivotFmt>
      <c:pivotFmt>
        <c:idx val="10"/>
        <c:spPr>
          <a:solidFill>
            <a:schemeClr val="accent1">
              <a:lumMod val="60000"/>
              <a:lumOff val="40000"/>
            </a:schemeClr>
          </a:solidFill>
          <a:ln>
            <a:solidFill>
              <a:schemeClr val="accent6">
                <a:lumMod val="50000"/>
              </a:schemeClr>
            </a:solidFill>
          </a:ln>
          <a:effectLst/>
        </c:spPr>
      </c:pivotFmt>
      <c:pivotFmt>
        <c:idx val="11"/>
        <c:spPr>
          <a:solidFill>
            <a:schemeClr val="accent1"/>
          </a:solidFill>
          <a:ln>
            <a:solidFill>
              <a:schemeClr val="accent6">
                <a:lumMod val="50000"/>
              </a:schemeClr>
            </a:solidFill>
          </a:ln>
          <a:effectLst/>
        </c:spPr>
      </c:pivotFmt>
    </c:pivotFmts>
    <c:plotArea>
      <c:layout/>
      <c:barChart>
        <c:barDir val="bar"/>
        <c:grouping val="clustered"/>
        <c:varyColors val="0"/>
        <c:ser>
          <c:idx val="0"/>
          <c:order val="0"/>
          <c:tx>
            <c:strRef>
              <c:f>SalesByRegion!$B$3</c:f>
              <c:strCache>
                <c:ptCount val="1"/>
                <c:pt idx="0">
                  <c:v>Suma</c:v>
                </c:pt>
              </c:strCache>
            </c:strRef>
          </c:tx>
          <c:spPr>
            <a:solidFill>
              <a:schemeClr val="accent1">
                <a:lumMod val="40000"/>
                <a:lumOff val="60000"/>
              </a:schemeClr>
            </a:solidFill>
            <a:ln>
              <a:solidFill>
                <a:schemeClr val="accent6">
                  <a:lumMod val="50000"/>
                </a:schemeClr>
              </a:solidFill>
            </a:ln>
            <a:effectLst/>
          </c:spPr>
          <c:invertIfNegative val="0"/>
          <c:dPt>
            <c:idx val="0"/>
            <c:invertIfNegative val="0"/>
            <c:bubble3D val="0"/>
            <c:spPr>
              <a:solidFill>
                <a:schemeClr val="accent1">
                  <a:lumMod val="20000"/>
                  <a:lumOff val="80000"/>
                </a:schemeClr>
              </a:solidFill>
              <a:ln>
                <a:solidFill>
                  <a:schemeClr val="accent6">
                    <a:lumMod val="50000"/>
                  </a:schemeClr>
                </a:solidFill>
              </a:ln>
              <a:effectLst/>
            </c:spPr>
          </c:dPt>
          <c:dPt>
            <c:idx val="2"/>
            <c:invertIfNegative val="0"/>
            <c:bubble3D val="0"/>
            <c:spPr>
              <a:solidFill>
                <a:schemeClr val="accent1">
                  <a:lumMod val="60000"/>
                  <a:lumOff val="40000"/>
                </a:schemeClr>
              </a:solidFill>
              <a:ln>
                <a:solidFill>
                  <a:schemeClr val="accent6">
                    <a:lumMod val="50000"/>
                  </a:schemeClr>
                </a:solidFill>
              </a:ln>
              <a:effectLst/>
            </c:spPr>
          </c:dPt>
          <c:dPt>
            <c:idx val="3"/>
            <c:invertIfNegative val="0"/>
            <c:bubble3D val="0"/>
            <c:spPr>
              <a:solidFill>
                <a:schemeClr val="accent1"/>
              </a:solidFill>
              <a:ln>
                <a:solidFill>
                  <a:schemeClr val="accent6">
                    <a:lumMod val="50000"/>
                  </a:schemeClr>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SalesByRegion!$A$4:$A$7</c:f>
              <c:strCache>
                <c:ptCount val="4"/>
                <c:pt idx="0">
                  <c:v>South</c:v>
                </c:pt>
                <c:pt idx="1">
                  <c:v>Central</c:v>
                </c:pt>
                <c:pt idx="2">
                  <c:v>West</c:v>
                </c:pt>
                <c:pt idx="3">
                  <c:v>East</c:v>
                </c:pt>
              </c:strCache>
            </c:strRef>
          </c:cat>
          <c:val>
            <c:numRef>
              <c:f>SalesByRegion!$B$4:$B$7</c:f>
              <c:numCache>
                <c:formatCode>[$$-409]#\ ##0</c:formatCode>
                <c:ptCount val="4"/>
                <c:pt idx="0">
                  <c:v>41916.039999999986</c:v>
                </c:pt>
                <c:pt idx="1">
                  <c:v>79700.020000000048</c:v>
                </c:pt>
                <c:pt idx="2">
                  <c:v>84712.84000000004</c:v>
                </c:pt>
                <c:pt idx="3">
                  <c:v>101258.48</c:v>
                </c:pt>
              </c:numCache>
            </c:numRef>
          </c:val>
        </c:ser>
        <c:dLbls>
          <c:dLblPos val="inEnd"/>
          <c:showLegendKey val="0"/>
          <c:showVal val="1"/>
          <c:showCatName val="0"/>
          <c:showSerName val="0"/>
          <c:showPercent val="0"/>
          <c:showBubbleSize val="0"/>
        </c:dLbls>
        <c:gapWidth val="182"/>
        <c:axId val="416872768"/>
        <c:axId val="416873152"/>
      </c:barChart>
      <c:catAx>
        <c:axId val="416872768"/>
        <c:scaling>
          <c:orientation val="minMax"/>
        </c:scaling>
        <c:delete val="0"/>
        <c:axPos val="l"/>
        <c:numFmt formatCode="General" sourceLinked="1"/>
        <c:majorTickMark val="none"/>
        <c:minorTickMark val="none"/>
        <c:tickLblPos val="nextTo"/>
        <c:spPr>
          <a:noFill/>
          <a:ln w="9525" cap="flat" cmpd="sng" algn="ctr">
            <a:solidFill>
              <a:schemeClr val="accent6">
                <a:lumMod val="50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416873152"/>
        <c:crosses val="autoZero"/>
        <c:auto val="1"/>
        <c:lblAlgn val="ctr"/>
        <c:lblOffset val="100"/>
        <c:noMultiLvlLbl val="0"/>
      </c:catAx>
      <c:valAx>
        <c:axId val="416873152"/>
        <c:scaling>
          <c:orientation val="minMax"/>
        </c:scaling>
        <c:delete val="0"/>
        <c:axPos val="b"/>
        <c:majorGridlines>
          <c:spPr>
            <a:ln w="9525" cap="flat" cmpd="sng" algn="ctr">
              <a:solidFill>
                <a:schemeClr val="accent6">
                  <a:lumMod val="50000"/>
                </a:schemeClr>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416872768"/>
        <c:crosses val="autoZero"/>
        <c:crossBetween val="between"/>
      </c:valAx>
      <c:spPr>
        <a:noFill/>
        <a:ln>
          <a:noFill/>
        </a:ln>
        <a:effectLst/>
      </c:spPr>
    </c:plotArea>
    <c:plotVisOnly val="1"/>
    <c:dispBlanksAs val="gap"/>
    <c:showDLblsOverMax val="0"/>
  </c:chart>
  <c:spPr>
    <a:solidFill>
      <a:schemeClr val="accent6">
        <a:lumMod val="40000"/>
        <a:lumOff val="60000"/>
      </a:schemeClr>
    </a:solidFill>
    <a:ln w="9525" cap="flat" cmpd="sng" algn="ctr">
      <a:solidFill>
        <a:schemeClr val="accent6">
          <a:lumMod val="50000"/>
        </a:schemeClr>
      </a:solidFill>
      <a:round/>
    </a:ln>
    <a:effectLst/>
  </c:spPr>
  <c:txPr>
    <a:bodyPr/>
    <a:lstStyle/>
    <a:p>
      <a:pPr>
        <a:defRPr>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Store Sales.xlsx]Top10Customers!TotalSales</c:name>
    <c:fmtId val="1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pl-PL">
                <a:solidFill>
                  <a:schemeClr val="tx1"/>
                </a:solidFill>
              </a:rPr>
              <a:t>Top 10 Customers</a:t>
            </a:r>
            <a:endParaRPr lang="en-US">
              <a:solidFill>
                <a:schemeClr val="tx1"/>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lumMod val="40000"/>
              <a:lumOff val="60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accent6">
                <a:lumMod val="50000"/>
              </a:schemeClr>
            </a:solidFill>
          </a:ln>
          <a:effectLst/>
        </c:spPr>
      </c:pivotFmt>
      <c:pivotFmt>
        <c:idx val="2"/>
        <c:spPr>
          <a:solidFill>
            <a:schemeClr val="accent1">
              <a:lumMod val="60000"/>
              <a:lumOff val="40000"/>
            </a:schemeClr>
          </a:solidFill>
          <a:ln>
            <a:solidFill>
              <a:schemeClr val="accent6">
                <a:lumMod val="50000"/>
              </a:schemeClr>
            </a:solidFill>
          </a:ln>
          <a:effectLst/>
        </c:spPr>
      </c:pivotFmt>
      <c:pivotFmt>
        <c:idx val="3"/>
        <c:spPr>
          <a:solidFill>
            <a:schemeClr val="accent1">
              <a:lumMod val="20000"/>
              <a:lumOff val="80000"/>
            </a:schemeClr>
          </a:solidFill>
          <a:ln>
            <a:solidFill>
              <a:schemeClr val="accent6">
                <a:lumMod val="50000"/>
              </a:schemeClr>
            </a:solidFill>
          </a:ln>
          <a:effectLst/>
        </c:spPr>
      </c:pivotFmt>
      <c:pivotFmt>
        <c:idx val="4"/>
        <c:spPr>
          <a:solidFill>
            <a:schemeClr val="accent1">
              <a:lumMod val="40000"/>
              <a:lumOff val="60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20000"/>
              <a:lumOff val="80000"/>
            </a:schemeClr>
          </a:solidFill>
          <a:ln>
            <a:solidFill>
              <a:schemeClr val="accent6">
                <a:lumMod val="50000"/>
              </a:schemeClr>
            </a:solidFill>
          </a:ln>
          <a:effectLst/>
        </c:spPr>
      </c:pivotFmt>
      <c:pivotFmt>
        <c:idx val="6"/>
        <c:spPr>
          <a:solidFill>
            <a:schemeClr val="accent1">
              <a:lumMod val="60000"/>
              <a:lumOff val="40000"/>
            </a:schemeClr>
          </a:solidFill>
          <a:ln>
            <a:solidFill>
              <a:schemeClr val="accent6">
                <a:lumMod val="50000"/>
              </a:schemeClr>
            </a:solidFill>
          </a:ln>
          <a:effectLst/>
        </c:spPr>
      </c:pivotFmt>
      <c:pivotFmt>
        <c:idx val="7"/>
        <c:spPr>
          <a:solidFill>
            <a:schemeClr val="accent1"/>
          </a:solidFill>
          <a:ln>
            <a:solidFill>
              <a:schemeClr val="accent6">
                <a:lumMod val="50000"/>
              </a:schemeClr>
            </a:solidFill>
          </a:ln>
          <a:effectLst/>
        </c:spPr>
      </c:pivotFmt>
      <c:pivotFmt>
        <c:idx val="8"/>
        <c:spPr>
          <a:solidFill>
            <a:schemeClr val="accent1">
              <a:lumMod val="40000"/>
              <a:lumOff val="60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47000">
                <a:srgbClr val="C6DCF1"/>
              </a:gs>
              <a:gs pos="20000">
                <a:schemeClr val="accent1">
                  <a:lumMod val="60000"/>
                  <a:lumOff val="40000"/>
                </a:schemeClr>
              </a:gs>
              <a:gs pos="0">
                <a:schemeClr val="accent1">
                  <a:lumMod val="5000"/>
                  <a:lumOff val="95000"/>
                </a:schemeClr>
              </a:gs>
              <a:gs pos="66000">
                <a:schemeClr val="accent1">
                  <a:lumMod val="45000"/>
                  <a:lumOff val="55000"/>
                </a:schemeClr>
              </a:gs>
              <a:gs pos="86000">
                <a:schemeClr val="accent1">
                  <a:lumMod val="45000"/>
                  <a:lumOff val="55000"/>
                </a:schemeClr>
              </a:gs>
              <a:gs pos="100000">
                <a:schemeClr val="accent1">
                  <a:lumMod val="30000"/>
                  <a:lumOff val="70000"/>
                </a:schemeClr>
              </a:gs>
            </a:gsLst>
            <a:lin ang="5400000" scaled="1"/>
          </a:gradFill>
          <a:ln>
            <a:solidFill>
              <a:schemeClr val="accent6">
                <a:lumMod val="50000"/>
              </a:schemeClr>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gradFill>
            <a:gsLst>
              <a:gs pos="47000">
                <a:srgbClr val="C6DCF1"/>
              </a:gs>
              <a:gs pos="20000">
                <a:schemeClr val="accent1">
                  <a:lumMod val="60000"/>
                  <a:lumOff val="40000"/>
                </a:schemeClr>
              </a:gs>
              <a:gs pos="0">
                <a:schemeClr val="accent1">
                  <a:lumMod val="5000"/>
                  <a:lumOff val="95000"/>
                </a:schemeClr>
              </a:gs>
              <a:gs pos="66000">
                <a:schemeClr val="accent1">
                  <a:lumMod val="45000"/>
                  <a:lumOff val="55000"/>
                </a:schemeClr>
              </a:gs>
              <a:gs pos="86000">
                <a:schemeClr val="accent1">
                  <a:lumMod val="45000"/>
                  <a:lumOff val="55000"/>
                </a:schemeClr>
              </a:gs>
              <a:gs pos="100000">
                <a:schemeClr val="accent1">
                  <a:lumMod val="30000"/>
                  <a:lumOff val="70000"/>
                </a:schemeClr>
              </a:gs>
            </a:gsLst>
            <a:lin ang="5400000" scaled="1"/>
          </a:gradFill>
          <a:ln>
            <a:solidFill>
              <a:schemeClr val="accent6">
                <a:lumMod val="50000"/>
              </a:schemeClr>
            </a:solidFill>
          </a:ln>
          <a:effectLst/>
        </c:spPr>
      </c:pivotFmt>
    </c:pivotFmts>
    <c:plotArea>
      <c:layout/>
      <c:barChart>
        <c:barDir val="bar"/>
        <c:grouping val="clustered"/>
        <c:varyColors val="0"/>
        <c:ser>
          <c:idx val="0"/>
          <c:order val="0"/>
          <c:tx>
            <c:strRef>
              <c:f>Top10Customers!$B$3</c:f>
              <c:strCache>
                <c:ptCount val="1"/>
                <c:pt idx="0">
                  <c:v>Suma</c:v>
                </c:pt>
              </c:strCache>
            </c:strRef>
          </c:tx>
          <c:spPr>
            <a:gradFill>
              <a:gsLst>
                <a:gs pos="47000">
                  <a:srgbClr val="C6DCF1"/>
                </a:gs>
                <a:gs pos="20000">
                  <a:schemeClr val="accent1">
                    <a:lumMod val="60000"/>
                    <a:lumOff val="40000"/>
                  </a:schemeClr>
                </a:gs>
                <a:gs pos="0">
                  <a:schemeClr val="accent1">
                    <a:lumMod val="5000"/>
                    <a:lumOff val="95000"/>
                  </a:schemeClr>
                </a:gs>
                <a:gs pos="66000">
                  <a:schemeClr val="accent1">
                    <a:lumMod val="45000"/>
                    <a:lumOff val="55000"/>
                  </a:schemeClr>
                </a:gs>
                <a:gs pos="86000">
                  <a:schemeClr val="accent1">
                    <a:lumMod val="45000"/>
                    <a:lumOff val="55000"/>
                  </a:schemeClr>
                </a:gs>
                <a:gs pos="100000">
                  <a:schemeClr val="accent1">
                    <a:lumMod val="30000"/>
                    <a:lumOff val="70000"/>
                  </a:schemeClr>
                </a:gs>
              </a:gsLst>
              <a:lin ang="5400000" scaled="1"/>
            </a:gradFill>
            <a:ln>
              <a:solidFill>
                <a:schemeClr val="accent6">
                  <a:lumMod val="50000"/>
                </a:schemeClr>
              </a:solidFill>
            </a:ln>
            <a:effectLst/>
          </c:spPr>
          <c:invertIfNegative val="0"/>
          <c:dPt>
            <c:idx val="0"/>
            <c:invertIfNegative val="0"/>
            <c:bubble3D val="0"/>
          </c:dPt>
          <c:dPt>
            <c:idx val="2"/>
            <c:invertIfNegative val="0"/>
            <c:bubble3D val="0"/>
          </c:dPt>
          <c:dPt>
            <c:idx val="3"/>
            <c:invertIfNegative val="0"/>
            <c:bubble3D val="0"/>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Top10Customers!$A$4:$A$13</c:f>
              <c:strCache>
                <c:ptCount val="10"/>
                <c:pt idx="0">
                  <c:v>Cynthia Arntzen</c:v>
                </c:pt>
                <c:pt idx="1">
                  <c:v>Lena Creighton</c:v>
                </c:pt>
                <c:pt idx="2">
                  <c:v>Ted Butterfield</c:v>
                </c:pt>
                <c:pt idx="3">
                  <c:v>Jonathan Doherty</c:v>
                </c:pt>
                <c:pt idx="4">
                  <c:v>Joseph Holt</c:v>
                </c:pt>
                <c:pt idx="5">
                  <c:v>Steven Cartwright</c:v>
                </c:pt>
                <c:pt idx="6">
                  <c:v>Jesus Ocampo</c:v>
                </c:pt>
                <c:pt idx="7">
                  <c:v>Becky Martin</c:v>
                </c:pt>
                <c:pt idx="8">
                  <c:v>Joel Eaton</c:v>
                </c:pt>
                <c:pt idx="9">
                  <c:v>Tracy Blumstein</c:v>
                </c:pt>
              </c:strCache>
            </c:strRef>
          </c:cat>
          <c:val>
            <c:numRef>
              <c:f>Top10Customers!$B$4:$B$13</c:f>
              <c:numCache>
                <c:formatCode>[$$-409]#\ ##0</c:formatCode>
                <c:ptCount val="10"/>
                <c:pt idx="0">
                  <c:v>2598.2600000000002</c:v>
                </c:pt>
                <c:pt idx="1">
                  <c:v>2720.33</c:v>
                </c:pt>
                <c:pt idx="2">
                  <c:v>2809.0799999999995</c:v>
                </c:pt>
                <c:pt idx="3">
                  <c:v>3073.42</c:v>
                </c:pt>
                <c:pt idx="4">
                  <c:v>3078.89</c:v>
                </c:pt>
                <c:pt idx="5">
                  <c:v>3310.7999999999997</c:v>
                </c:pt>
                <c:pt idx="6">
                  <c:v>3351.67</c:v>
                </c:pt>
                <c:pt idx="7">
                  <c:v>3829.5299999999997</c:v>
                </c:pt>
                <c:pt idx="8">
                  <c:v>4080.9100000000008</c:v>
                </c:pt>
                <c:pt idx="9">
                  <c:v>4678.59</c:v>
                </c:pt>
              </c:numCache>
            </c:numRef>
          </c:val>
        </c:ser>
        <c:dLbls>
          <c:dLblPos val="inEnd"/>
          <c:showLegendKey val="0"/>
          <c:showVal val="1"/>
          <c:showCatName val="0"/>
          <c:showSerName val="0"/>
          <c:showPercent val="0"/>
          <c:showBubbleSize val="0"/>
        </c:dLbls>
        <c:gapWidth val="182"/>
        <c:axId val="417755088"/>
        <c:axId val="417755472"/>
      </c:barChart>
      <c:catAx>
        <c:axId val="417755088"/>
        <c:scaling>
          <c:orientation val="minMax"/>
        </c:scaling>
        <c:delete val="0"/>
        <c:axPos val="l"/>
        <c:numFmt formatCode="General" sourceLinked="1"/>
        <c:majorTickMark val="none"/>
        <c:minorTickMark val="none"/>
        <c:tickLblPos val="nextTo"/>
        <c:spPr>
          <a:noFill/>
          <a:ln w="9525" cap="flat" cmpd="sng" algn="ctr">
            <a:solidFill>
              <a:schemeClr val="accent6">
                <a:lumMod val="50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417755472"/>
        <c:crosses val="autoZero"/>
        <c:auto val="1"/>
        <c:lblAlgn val="ctr"/>
        <c:lblOffset val="100"/>
        <c:noMultiLvlLbl val="0"/>
      </c:catAx>
      <c:valAx>
        <c:axId val="417755472"/>
        <c:scaling>
          <c:orientation val="minMax"/>
        </c:scaling>
        <c:delete val="0"/>
        <c:axPos val="b"/>
        <c:majorGridlines>
          <c:spPr>
            <a:ln w="9525" cap="flat" cmpd="sng" algn="ctr">
              <a:solidFill>
                <a:schemeClr val="accent6">
                  <a:lumMod val="50000"/>
                </a:schemeClr>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417755088"/>
        <c:crosses val="autoZero"/>
        <c:crossBetween val="between"/>
      </c:valAx>
      <c:spPr>
        <a:noFill/>
        <a:ln>
          <a:noFill/>
        </a:ln>
        <a:effectLst/>
      </c:spPr>
    </c:plotArea>
    <c:plotVisOnly val="1"/>
    <c:dispBlanksAs val="gap"/>
    <c:showDLblsOverMax val="0"/>
  </c:chart>
  <c:spPr>
    <a:solidFill>
      <a:schemeClr val="accent6">
        <a:lumMod val="40000"/>
        <a:lumOff val="60000"/>
      </a:schemeClr>
    </a:solidFill>
    <a:ln w="9525" cap="flat" cmpd="sng" algn="ctr">
      <a:solidFill>
        <a:schemeClr val="accent6">
          <a:lumMod val="50000"/>
        </a:schemeClr>
      </a:solidFill>
      <a:round/>
    </a:ln>
    <a:effectLst/>
  </c:spPr>
  <c:txPr>
    <a:bodyPr/>
    <a:lstStyle/>
    <a:p>
      <a:pPr>
        <a:defRPr>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data!A1"/><Relationship Id="rId1" Type="http://schemas.openxmlformats.org/officeDocument/2006/relationships/hyperlink" Target="#Dashboard!A1"/></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73270</xdr:colOff>
      <xdr:row>0</xdr:row>
      <xdr:rowOff>0</xdr:rowOff>
    </xdr:from>
    <xdr:to>
      <xdr:col>24</xdr:col>
      <xdr:colOff>1</xdr:colOff>
      <xdr:row>41</xdr:row>
      <xdr:rowOff>131885</xdr:rowOff>
    </xdr:to>
    <xdr:sp macro="" textlink="">
      <xdr:nvSpPr>
        <xdr:cNvPr id="5" name="Prostokąt 4"/>
        <xdr:cNvSpPr/>
      </xdr:nvSpPr>
      <xdr:spPr>
        <a:xfrm>
          <a:off x="73270" y="0"/>
          <a:ext cx="14031058" cy="7810500"/>
        </a:xfrm>
        <a:prstGeom prst="rect">
          <a:avLst/>
        </a:prstGeom>
        <a:solidFill>
          <a:schemeClr val="accent6">
            <a:lumMod val="40000"/>
            <a:lumOff val="6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sz="2000" b="1"/>
            <a:t>E-commerce Sales Performance Dashboard</a:t>
          </a:r>
          <a:endParaRPr lang="en-US" sz="2000"/>
        </a:p>
        <a:p>
          <a:r>
            <a:rPr lang="en-US" sz="1600"/>
            <a:t>This dashboard provides a comprehensive analysis of an online store's sales performance. It consolidates key metrics and insights, enabling data-driven decision-making to enhance business growth and operational efficiency.</a:t>
          </a:r>
          <a:endParaRPr lang="pl-PL" sz="1600"/>
        </a:p>
        <a:p>
          <a:endParaRPr lang="en-US" sz="1600"/>
        </a:p>
        <a:p>
          <a:r>
            <a:rPr lang="en-US" sz="1600" b="1"/>
            <a:t>Objective and Scope</a:t>
          </a:r>
        </a:p>
        <a:p>
          <a:r>
            <a:rPr lang="en-US" sz="1600"/>
            <a:t>The report is designed to offer a clear overview of revenue trends, customer purchasing behavior, and regional sales distribution. The insights derived from this dashboard help answer critical business questions such as:</a:t>
          </a:r>
        </a:p>
        <a:p>
          <a:r>
            <a:rPr lang="pl-PL" sz="1600"/>
            <a:t>1. </a:t>
          </a:r>
          <a:r>
            <a:rPr lang="en-US" sz="1600"/>
            <a:t>What are the total sales and revenue trends over time?</a:t>
          </a:r>
        </a:p>
        <a:p>
          <a:r>
            <a:rPr lang="pl-PL" sz="1600"/>
            <a:t>2. </a:t>
          </a:r>
          <a:r>
            <a:rPr lang="en-US" sz="1600"/>
            <a:t>Which product categories contribute the most to overall sales?</a:t>
          </a:r>
        </a:p>
        <a:p>
          <a:r>
            <a:rPr lang="pl-PL" sz="1600"/>
            <a:t>3. </a:t>
          </a:r>
          <a:r>
            <a:rPr lang="en-US" sz="1600"/>
            <a:t>How does sales performance vary across different regions?</a:t>
          </a:r>
        </a:p>
        <a:p>
          <a:r>
            <a:rPr lang="pl-PL" sz="1600"/>
            <a:t>4. </a:t>
          </a:r>
          <a:r>
            <a:rPr lang="en-US" sz="1600"/>
            <a:t>Who are the top customers generating the highest revenue?</a:t>
          </a:r>
          <a:endParaRPr lang="pl-PL" sz="1600"/>
        </a:p>
        <a:p>
          <a:endParaRPr lang="pl-PL" sz="1600"/>
        </a:p>
        <a:p>
          <a:r>
            <a:rPr lang="en-US" sz="1600" b="1"/>
            <a:t>Methodology and Data Sources</a:t>
          </a:r>
        </a:p>
        <a:p>
          <a:r>
            <a:rPr lang="en-US" sz="1600"/>
            <a:t>This report was created using data sourced from </a:t>
          </a:r>
          <a:r>
            <a:rPr lang="en-US" sz="1600" b="1"/>
            <a:t>Kaggle.com</a:t>
          </a:r>
          <a:r>
            <a:rPr lang="en-US" sz="1600"/>
            <a:t>, ensuring a realistic and data-driven approach. To build the dashboard, </a:t>
          </a:r>
          <a:r>
            <a:rPr lang="en-US" sz="1600" b="1"/>
            <a:t>pivot tables</a:t>
          </a:r>
          <a:r>
            <a:rPr lang="en-US" sz="1600"/>
            <a:t> and various </a:t>
          </a:r>
          <a:r>
            <a:rPr lang="en-US" sz="1600" b="1"/>
            <a:t>Excel formulas</a:t>
          </a:r>
          <a:r>
            <a:rPr lang="en-US" sz="1600"/>
            <a:t> were utilized, including </a:t>
          </a:r>
          <a:r>
            <a:rPr lang="en-US" sz="1600" b="1"/>
            <a:t>VLOOKUP, IF statements</a:t>
          </a:r>
          <a:r>
            <a:rPr lang="en-US" sz="1600"/>
            <a:t>, and other advanced functions to structure and analyze the data effectively.</a:t>
          </a:r>
        </a:p>
        <a:p>
          <a:pPr algn="l"/>
          <a:endParaRPr lang="pl-PL" sz="1600">
            <a:solidFill>
              <a:schemeClr val="bg1"/>
            </a:solidFill>
          </a:endParaRPr>
        </a:p>
        <a:p>
          <a:r>
            <a:rPr lang="en-US" sz="1600" b="1"/>
            <a:t>Business Impact</a:t>
          </a:r>
        </a:p>
        <a:p>
          <a:r>
            <a:rPr lang="en-US" sz="1600"/>
            <a:t>By leveraging this dashboard, business leaders and e-commerce managers can make informed decisions to optimize product offerings, improve regional marketing strategies, and enhance customer engagement. The structured visualization of data facilitates quick and effective performance assessments, supporting the overall growth and profitability of the online store.</a:t>
          </a:r>
        </a:p>
        <a:p>
          <a:pPr algn="l"/>
          <a:endParaRPr lang="pl-PL" sz="1100">
            <a:solidFill>
              <a:schemeClr val="bg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600" b="1"/>
            <a:t>Report created by Dawid Stocki.</a:t>
          </a:r>
          <a:endParaRPr lang="en-US" sz="1600"/>
        </a:p>
        <a:p>
          <a:pPr algn="l"/>
          <a:endParaRPr lang="en-US" sz="1100">
            <a:solidFill>
              <a:schemeClr val="bg1"/>
            </a:solidFill>
          </a:endParaRPr>
        </a:p>
      </xdr:txBody>
    </xdr:sp>
    <xdr:clientData/>
  </xdr:twoCellAnchor>
  <xdr:twoCellAnchor>
    <xdr:from>
      <xdr:col>3</xdr:col>
      <xdr:colOff>0</xdr:colOff>
      <xdr:row>32</xdr:row>
      <xdr:rowOff>0</xdr:rowOff>
    </xdr:from>
    <xdr:to>
      <xdr:col>6</xdr:col>
      <xdr:colOff>0</xdr:colOff>
      <xdr:row>37</xdr:row>
      <xdr:rowOff>0</xdr:rowOff>
    </xdr:to>
    <xdr:sp macro="" textlink="">
      <xdr:nvSpPr>
        <xdr:cNvPr id="6" name="Prostokąt 5">
          <a:hlinkClick xmlns:r="http://schemas.openxmlformats.org/officeDocument/2006/relationships" r:id="rId1"/>
        </xdr:cNvPr>
        <xdr:cNvSpPr/>
      </xdr:nvSpPr>
      <xdr:spPr>
        <a:xfrm>
          <a:off x="1333500" y="5964115"/>
          <a:ext cx="1824404" cy="95250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l-PL" sz="2000" b="1"/>
            <a:t>Dashboard</a:t>
          </a:r>
          <a:endParaRPr lang="en-US" sz="2000" b="1"/>
        </a:p>
      </xdr:txBody>
    </xdr:sp>
    <xdr:clientData/>
  </xdr:twoCellAnchor>
  <xdr:twoCellAnchor>
    <xdr:from>
      <xdr:col>7</xdr:col>
      <xdr:colOff>388327</xdr:colOff>
      <xdr:row>32</xdr:row>
      <xdr:rowOff>0</xdr:rowOff>
    </xdr:from>
    <xdr:to>
      <xdr:col>10</xdr:col>
      <xdr:colOff>388327</xdr:colOff>
      <xdr:row>37</xdr:row>
      <xdr:rowOff>0</xdr:rowOff>
    </xdr:to>
    <xdr:sp macro="" textlink="">
      <xdr:nvSpPr>
        <xdr:cNvPr id="8" name="Prostokąt 7">
          <a:hlinkClick xmlns:r="http://schemas.openxmlformats.org/officeDocument/2006/relationships" r:id="rId2"/>
        </xdr:cNvPr>
        <xdr:cNvSpPr/>
      </xdr:nvSpPr>
      <xdr:spPr>
        <a:xfrm>
          <a:off x="4154365" y="5964115"/>
          <a:ext cx="1824404" cy="95250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l-PL" sz="2000" b="1"/>
            <a:t>Data</a:t>
          </a:r>
          <a:endParaRPr lang="en-US" sz="20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Prostokąt 2"/>
        <xdr:cNvSpPr/>
      </xdr:nvSpPr>
      <xdr:spPr>
        <a:xfrm>
          <a:off x="117231" y="58615"/>
          <a:ext cx="15203365" cy="76200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4000" b="1">
              <a:solidFill>
                <a:schemeClr val="lt1"/>
              </a:solidFill>
              <a:effectLst/>
              <a:latin typeface="+mn-lt"/>
              <a:ea typeface="+mn-ea"/>
              <a:cs typeface="+mn-cs"/>
            </a:rPr>
            <a:t>E-commerce Sales Performance Dashboard</a:t>
          </a:r>
          <a:endParaRPr lang="en-US" sz="9600">
            <a:effectLst/>
          </a:endParaRPr>
        </a:p>
      </xdr:txBody>
    </xdr:sp>
    <xdr:clientData/>
  </xdr:twoCellAnchor>
  <xdr:twoCellAnchor>
    <xdr:from>
      <xdr:col>1</xdr:col>
      <xdr:colOff>9525</xdr:colOff>
      <xdr:row>6</xdr:row>
      <xdr:rowOff>9525</xdr:rowOff>
    </xdr:from>
    <xdr:to>
      <xdr:col>14</xdr:col>
      <xdr:colOff>0</xdr:colOff>
      <xdr:row>27</xdr:row>
      <xdr:rowOff>0</xdr:rowOff>
    </xdr:to>
    <xdr:graphicFrame macro="">
      <xdr:nvGraphicFramePr>
        <xdr:cNvPr id="4" name="Wykres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2241</xdr:colOff>
      <xdr:row>6</xdr:row>
      <xdr:rowOff>6164</xdr:rowOff>
    </xdr:from>
    <xdr:to>
      <xdr:col>18</xdr:col>
      <xdr:colOff>0</xdr:colOff>
      <xdr:row>11</xdr:row>
      <xdr:rowOff>0</xdr:rowOff>
    </xdr:to>
    <mc:AlternateContent xmlns:mc="http://schemas.openxmlformats.org/markup-compatibility/2006" xmlns:tsle="http://schemas.microsoft.com/office/drawing/2012/timeslicer">
      <mc:Choice Requires="tsle">
        <xdr:graphicFrame macro="">
          <xdr:nvGraphicFramePr>
            <xdr:cNvPr id="5" name="Date"/>
            <xdr:cNvGraphicFramePr>
              <a:graphicFrameLocks/>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8633356" y="1017279"/>
              <a:ext cx="1822163" cy="946336"/>
            </a:xfrm>
            <a:prstGeom prst="rect">
              <a:avLst/>
            </a:prstGeom>
            <a:solidFill>
              <a:prstClr val="white"/>
            </a:solidFill>
            <a:ln w="1">
              <a:solidFill>
                <a:prstClr val="green"/>
              </a:solidFill>
            </a:ln>
          </xdr:spPr>
          <xdr:txBody>
            <a:bodyPr vertOverflow="clip" horzOverflow="clip"/>
            <a:lstStyle/>
            <a:p>
              <a:r>
                <a:rPr lang="en-US" sz="1100"/>
                <a:t>Oś czasu: działa w programie Excel 2013 lub nowszym. Nie przenoś ani nie zmieniaj rozmiaru.</a:t>
              </a:r>
            </a:p>
          </xdr:txBody>
        </xdr:sp>
      </mc:Fallback>
    </mc:AlternateContent>
    <xdr:clientData/>
  </xdr:twoCellAnchor>
  <xdr:twoCellAnchor editAs="oneCell">
    <xdr:from>
      <xdr:col>18</xdr:col>
      <xdr:colOff>612321</xdr:colOff>
      <xdr:row>6</xdr:row>
      <xdr:rowOff>0</xdr:rowOff>
    </xdr:from>
    <xdr:to>
      <xdr:col>22</xdr:col>
      <xdr:colOff>0</xdr:colOff>
      <xdr:row>17</xdr:row>
      <xdr:rowOff>0</xdr:rowOff>
    </xdr:to>
    <mc:AlternateContent xmlns:mc="http://schemas.openxmlformats.org/markup-compatibility/2006" xmlns:a14="http://schemas.microsoft.com/office/drawing/2010/main">
      <mc:Choice Requires="a14">
        <xdr:graphicFrame macro="">
          <xdr:nvGraphicFramePr>
            <xdr:cNvPr id="6"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1067840" y="1011115"/>
              <a:ext cx="1820218" cy="2095500"/>
            </a:xfrm>
            <a:prstGeom prst="rect">
              <a:avLst/>
            </a:prstGeom>
            <a:solidFill>
              <a:prstClr val="white"/>
            </a:solidFill>
            <a:ln w="1">
              <a:solidFill>
                <a:prstClr val="green"/>
              </a:solidFill>
            </a:ln>
          </xdr:spPr>
          <xdr:txBody>
            <a:bodyPr vertOverflow="clip" horzOverflow="clip"/>
            <a:lstStyle/>
            <a:p>
              <a:r>
                <a:rPr lang="en-US" sz="1100"/>
                <a:t>Ten kształt odzwierciedla fragmentator. Fragmentatory są obsługiwane w programie Excel 2010 i nowszych wersjach.
Jeśli kształt został zmodyfikowany w starszej wersji programu Excel lub jeśli skoroszyt został zapisany w programie Excel 2003 albo starszej wersji, korzystanie z fragmentatora jest niemożliwe.</a:t>
              </a:r>
            </a:p>
          </xdr:txBody>
        </xdr:sp>
      </mc:Fallback>
    </mc:AlternateContent>
    <xdr:clientData/>
  </xdr:twoCellAnchor>
  <xdr:twoCellAnchor editAs="oneCell">
    <xdr:from>
      <xdr:col>23</xdr:col>
      <xdr:colOff>1</xdr:colOff>
      <xdr:row>6</xdr:row>
      <xdr:rowOff>9525</xdr:rowOff>
    </xdr:from>
    <xdr:to>
      <xdr:col>26</xdr:col>
      <xdr:colOff>1</xdr:colOff>
      <xdr:row>17</xdr:row>
      <xdr:rowOff>0</xdr:rowOff>
    </xdr:to>
    <mc:AlternateContent xmlns:mc="http://schemas.openxmlformats.org/markup-compatibility/2006" xmlns:a14="http://schemas.microsoft.com/office/drawing/2010/main">
      <mc:Choice Requires="a14">
        <xdr:graphicFrame macro="">
          <xdr:nvGraphicFramePr>
            <xdr:cNvPr id="8" name="Sub-Category"/>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mlns="">
        <xdr:sp macro="" textlink="">
          <xdr:nvSpPr>
            <xdr:cNvPr id="0" name=""/>
            <xdr:cNvSpPr>
              <a:spLocks noTextEdit="1"/>
            </xdr:cNvSpPr>
          </xdr:nvSpPr>
          <xdr:spPr>
            <a:xfrm>
              <a:off x="13496193" y="1020640"/>
              <a:ext cx="1824404" cy="2085975"/>
            </a:xfrm>
            <a:prstGeom prst="rect">
              <a:avLst/>
            </a:prstGeom>
            <a:solidFill>
              <a:prstClr val="white"/>
            </a:solidFill>
            <a:ln w="1">
              <a:solidFill>
                <a:prstClr val="green"/>
              </a:solidFill>
            </a:ln>
          </xdr:spPr>
          <xdr:txBody>
            <a:bodyPr vertOverflow="clip" horzOverflow="clip"/>
            <a:lstStyle/>
            <a:p>
              <a:r>
                <a:rPr lang="en-US" sz="1100"/>
                <a:t>Ten kształt odzwierciedla fragmentator. Fragmentatory są obsługiwane w programie Excel 2010 i nowszych wersjach.
Jeśli kształt został zmodyfikowany w starszej wersji programu Excel lub jeśli skoroszyt został zapisany w programie Excel 2003 albo starszej wersji, korzystanie z fragmentatora jest niemożliwe.</a:t>
              </a:r>
            </a:p>
          </xdr:txBody>
        </xdr:sp>
      </mc:Fallback>
    </mc:AlternateContent>
    <xdr:clientData/>
  </xdr:twoCellAnchor>
  <xdr:twoCellAnchor editAs="oneCell">
    <xdr:from>
      <xdr:col>15</xdr:col>
      <xdr:colOff>0</xdr:colOff>
      <xdr:row>12</xdr:row>
      <xdr:rowOff>27215</xdr:rowOff>
    </xdr:from>
    <xdr:to>
      <xdr:col>18</xdr:col>
      <xdr:colOff>0</xdr:colOff>
      <xdr:row>17</xdr:row>
      <xdr:rowOff>36740</xdr:rowOff>
    </xdr:to>
    <mc:AlternateContent xmlns:mc="http://schemas.openxmlformats.org/markup-compatibility/2006" xmlns:a14="http://schemas.microsoft.com/office/drawing/2010/main">
      <mc:Choice Requires="a14">
        <xdr:graphicFrame macro="">
          <xdr:nvGraphicFramePr>
            <xdr:cNvPr id="9"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631115" y="2181330"/>
              <a:ext cx="1824404" cy="962025"/>
            </a:xfrm>
            <a:prstGeom prst="rect">
              <a:avLst/>
            </a:prstGeom>
            <a:solidFill>
              <a:prstClr val="white"/>
            </a:solidFill>
            <a:ln w="1">
              <a:solidFill>
                <a:prstClr val="green"/>
              </a:solidFill>
            </a:ln>
          </xdr:spPr>
          <xdr:txBody>
            <a:bodyPr vertOverflow="clip" horzOverflow="clip"/>
            <a:lstStyle/>
            <a:p>
              <a:r>
                <a:rPr lang="en-US" sz="1100"/>
                <a:t>Ten kształt odzwierciedla fragmentator. Fragmentatory są obsługiwane w programie Excel 2010 i nowszych wersjach.
Jeśli kształt został zmodyfikowany w starszej wersji programu Excel lub jeśli skoroszyt został zapisany w programie Excel 2003 albo starszej wersji, korzystanie z fragmentatora jest niemożliwe.</a:t>
              </a:r>
            </a:p>
          </xdr:txBody>
        </xdr:sp>
      </mc:Fallback>
    </mc:AlternateContent>
    <xdr:clientData/>
  </xdr:twoCellAnchor>
  <xdr:twoCellAnchor>
    <xdr:from>
      <xdr:col>1</xdr:col>
      <xdr:colOff>0</xdr:colOff>
      <xdr:row>28</xdr:row>
      <xdr:rowOff>13608</xdr:rowOff>
    </xdr:from>
    <xdr:to>
      <xdr:col>13</xdr:col>
      <xdr:colOff>610961</xdr:colOff>
      <xdr:row>43</xdr:row>
      <xdr:rowOff>13608</xdr:rowOff>
    </xdr:to>
    <xdr:graphicFrame macro="">
      <xdr:nvGraphicFramePr>
        <xdr:cNvPr id="10" name="Wykres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18</xdr:row>
      <xdr:rowOff>0</xdr:rowOff>
    </xdr:from>
    <xdr:to>
      <xdr:col>25</xdr:col>
      <xdr:colOff>612321</xdr:colOff>
      <xdr:row>43</xdr:row>
      <xdr:rowOff>0</xdr:rowOff>
    </xdr:to>
    <xdr:graphicFrame macro="">
      <xdr:nvGraphicFramePr>
        <xdr:cNvPr id="11" name="Wykres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awid Stocki" refreshedDate="45720.963838541669" createdVersion="5" refreshedVersion="5" minRefreshableVersion="3" recordCount="1000">
  <cacheSource type="worksheet">
    <worksheetSource name="Orders"/>
  </cacheSource>
  <cacheFields count="36">
    <cacheField name="Invoice ID" numFmtId="0">
      <sharedItems/>
    </cacheField>
    <cacheField name="Customer ID" numFmtId="0">
      <sharedItems containsSemiMixedTypes="0" containsString="0" containsNumber="1" containsInteger="1" minValue="1" maxValue="362"/>
    </cacheField>
    <cacheField name="Customer Name" numFmtId="0">
      <sharedItems count="362">
        <s v="Claire Gute"/>
        <s v="Darrin Van Huff"/>
        <s v="Sean O'Donnell"/>
        <s v="Brosina Hoffman"/>
        <s v="Andrew Allen"/>
        <s v="Irene Maddox"/>
        <s v="Harold Pawlan"/>
        <s v="Pete Kriz"/>
        <s v="Alejandro Grove"/>
        <s v="Zuschuss Donatelli"/>
        <s v="Ken Black"/>
        <s v="Sandra Flanagan"/>
        <s v="Emily Burns"/>
        <s v="Eric Hoffmann"/>
        <s v="Tracy Blumstein"/>
        <s v="Matt Abelman"/>
        <s v="Gene Hale"/>
        <s v="Steve Nguyen"/>
        <s v="Linda Cazamias"/>
        <s v="Ruben Ausman"/>
        <s v="Erin Smith"/>
        <s v="Odella Nelson"/>
        <s v="Patrick O'Donnell"/>
        <s v="Lena Hernandez"/>
        <s v="Darren Powers"/>
        <s v="Janet Molinari"/>
        <s v="Ted Butterfield"/>
        <s v="Kunst Miller"/>
        <s v="Paul Stevenson"/>
        <s v="Brendan Sweed"/>
        <s v="Karen Daniels"/>
        <s v="Henry MacAllister"/>
        <s v="Joel Eaton"/>
        <s v="Ken Brennan"/>
        <s v="Stewart Carmichael"/>
        <s v="Duane Noonan"/>
        <s v="Julie Creighton"/>
        <s v="Christopher Schild"/>
        <s v="Paul Gonzalez"/>
        <s v="Gary Mitchum"/>
        <s v="Jim Sink"/>
        <s v="Karl Braun"/>
        <s v="Roger Barcio"/>
        <s v="Parhena Norris"/>
        <s v="Katherine Ducich"/>
        <s v="Elpida Rittenbach"/>
        <s v="Rick Bensley"/>
        <s v="Gary Zandusky"/>
        <s v="Lena Cacioppo"/>
        <s v="Janet Martin"/>
        <s v="Pete Armstrong"/>
        <s v="Cynthia Voltz"/>
        <s v="Clay Ludtke"/>
        <s v="Ryan Crowe"/>
        <s v="Dave Kipp"/>
        <s v="Greg Guthrie"/>
        <s v="Steven Cartwright"/>
        <s v="Alan Dominguez"/>
        <s v="Philip Fox"/>
        <s v="Troy Staebel"/>
        <s v="Lindsay Shagiari"/>
        <s v="Dorothy Wardle"/>
        <s v="Lena Creighton"/>
        <s v="Jonathan Doherty"/>
        <s v="Sally Hughsby"/>
        <s v="Sandra Glassco"/>
        <s v="Helen Andreada"/>
        <s v="Maureen Gastineau"/>
        <s v="Justin Ellison"/>
        <s v="Tamara Willingham"/>
        <s v="Stephanie Phelps"/>
        <s v="Neil Knudson"/>
        <s v="Dave Brooks"/>
        <s v="Nora Paige"/>
        <s v="Ted Trevino"/>
        <s v="Eric Murdock"/>
        <s v="Ruben Dartt"/>
        <s v="Max Jones"/>
        <s v="Becky Martin"/>
        <s v="Chad Sievert"/>
        <s v="Jennifer Braxton"/>
        <s v="Shirley Jackson"/>
        <s v="Jim Kriz"/>
        <s v="David Kendrick"/>
        <s v="Robert Marley"/>
        <s v="Sally Knutson"/>
        <s v="Frank Merwin"/>
        <s v="Alice McCarthy"/>
        <s v="Mark Packer"/>
        <s v="Mary Zewe"/>
        <s v="Cassandra Brandow"/>
        <s v="Valerie Mitchum"/>
        <s v="Fred Hopkins"/>
        <s v="Maria Bertelson"/>
        <s v="Bruce Stewart"/>
        <s v="Logan Currie"/>
        <s v="Heather Kirkland"/>
        <s v="Laurel Elliston"/>
        <s v="Joseph Holt"/>
        <s v="Michael Stewart"/>
        <s v="Victoria Wilson"/>
        <s v="Jonathan Howell"/>
        <s v="Joni Blumstein"/>
        <s v="David Smith"/>
        <s v="Valerie Dominguez"/>
        <s v="Erin Ashbrook"/>
        <s v="David Bremer"/>
        <s v="Ken Lonsdale"/>
        <s v="Dianna Wilson"/>
        <s v="Logan Haushalter"/>
        <s v="Kelly Collister"/>
        <s v="Delfina Latchford"/>
        <s v="Dan Reichenbach"/>
        <s v="Craig Carreira"/>
        <s v="Dorris liebe"/>
        <s v="Sean Braxton"/>
        <s v="Roy Collins"/>
        <s v="Alan Hwang"/>
        <s v="Claudia Bergmann"/>
        <s v="Christine Abelman"/>
        <s v="Kristen Hastings"/>
        <s v="Barry Blumstein"/>
        <s v="Andrew Gjertsen"/>
        <s v="Jas O'Carroll"/>
        <s v="Alan Haines"/>
        <s v="Nick Zandusky"/>
        <s v="Kelly Lampkin"/>
        <s v="Alan Schoenberger"/>
        <s v="Corey Roper"/>
        <s v="Shahid Hopkins"/>
        <s v="Ben Peterman"/>
        <s v="Thomas Seio"/>
        <s v="Andy Gerbode"/>
        <s v="Sung Pak"/>
        <s v="Nathan Mautz"/>
        <s v="Frank Atkinson"/>
        <s v="Grace Kelly"/>
        <s v="Don Jones"/>
        <s v="Patrick O'Brill"/>
        <s v="John Lucas"/>
        <s v="Doug Bickford"/>
        <s v="Alyssa Crouse"/>
        <s v="Clay Cheatham"/>
        <s v="Tamara Dahlen"/>
        <s v="Adam Bellavance"/>
        <s v="Jeremy Lonsdale"/>
        <s v="Victoria Brennan"/>
        <s v="Katrina Willman"/>
        <s v="Julia Dunbar"/>
        <s v="Michael Kennedy"/>
        <s v="Guy Thornton"/>
        <s v="Arthur Gainer"/>
        <s v="Muhammed MacIntyre"/>
        <s v="Allen Rosenblatt"/>
        <s v="Russell Applegate"/>
        <s v="Alejandro Savely"/>
        <s v="Laura Armstrong"/>
        <s v="Denny Ordway"/>
        <s v="Dean Katz"/>
        <s v="Nathan Gelder"/>
        <s v="Mike Vittorini"/>
        <s v="Jack Garza"/>
        <s v="Bart Pistole"/>
        <s v="Victor Preis"/>
        <s v="Saphhira Shifley"/>
        <s v="Anna Gayman"/>
        <s v="Luke Foster"/>
        <s v="Roy Französisch"/>
        <s v="Keith Herrera"/>
        <s v="Kimberly Carter"/>
        <s v="Caroline Jumper"/>
        <s v="Philip Brown"/>
        <s v="Michael Paige"/>
        <s v="Natalie Fritzler"/>
        <s v="Shirley Daniels"/>
        <s v="Ken Heidel"/>
        <s v="Ross Baird"/>
        <s v="Mike Kennedy"/>
        <s v="Philisse Overcash"/>
        <s v="Brenda Bowman"/>
        <s v="Troy Blackwell"/>
        <s v="Raymond Buch"/>
        <s v="Ed Braxton"/>
        <s v="Sanjit Chand"/>
        <s v="Tanja Norvell"/>
        <s v="Joni Sundaresam"/>
        <s v="Maya Herman"/>
        <s v="Jeremy Pistek"/>
        <s v="Jeremy Ellison"/>
        <s v="John Grady"/>
        <s v="Xylona Preis"/>
        <s v="Erin Mull"/>
        <s v="Michelle Tran"/>
        <s v="Sue Ann Reed"/>
        <s v="Carl Weiss"/>
        <s v="Astrea Jones"/>
        <s v="Sonia Sunley"/>
        <s v="Rose O'Brian"/>
        <s v="Maribeth Dona"/>
        <s v="Maribeth Yedwab"/>
        <s v="Christopher Martinez"/>
        <s v="Lynn Smith"/>
        <s v="Bradley Nguyen"/>
        <s v="Dean Braden"/>
        <s v="Matt Connell"/>
        <s v="Brian Dahlen"/>
        <s v="Patricia Hirasaki"/>
        <s v="Mike Gockenbach"/>
        <s v="Karen Bern"/>
        <s v="Jasper Cacioppo"/>
        <s v="Rob Lucas"/>
        <s v="Allen Armold"/>
        <s v="Emily Phan"/>
        <s v="Darren Koutras"/>
        <s v="Bradley Drucker"/>
        <s v="Liz MacKendrick"/>
        <s v="Adrian Shami"/>
        <s v="Bill Donatelli"/>
        <s v="Greg Tran"/>
        <s v="Ashley Jarboe"/>
        <s v="Olvera Toch"/>
        <s v="Liz Pelletier"/>
        <s v="Cynthia Arntzen"/>
        <s v="Jeremy Farry"/>
        <s v="Frank Preis"/>
        <s v="Ellis Ballard"/>
        <s v="Jennifer Ferguson"/>
        <s v="Sarah Foster"/>
        <s v="Trudy Glocke"/>
        <s v="Carlos Soltero"/>
        <s v="Charles Crestani"/>
        <s v="Dianna Vittorini"/>
        <s v="Bruce Degenhardt"/>
        <s v="Zuschuss Carroll"/>
        <s v="Melanie Seite"/>
        <s v="Lena Radford"/>
        <s v="Theone Pippenger"/>
        <s v="Chloris Kastensmidt"/>
        <s v="Alan Shonely"/>
        <s v="Andrew Roberts"/>
        <s v="Nona Balk"/>
        <s v="Giulietta Dortch"/>
        <s v="Clytie Kelty"/>
        <s v="Nat Gilpin"/>
        <s v="Christina Anderson"/>
        <s v="Sylvia Foulston"/>
        <s v="Meg O'Connel"/>
        <s v="Annie Thurman"/>
        <s v="Fred McMath"/>
        <s v="Denny Joy"/>
        <s v="Max Engle"/>
        <s v="Justin Deggeller"/>
        <s v="John Lee"/>
        <s v="Sean Christensen"/>
        <s v="Chuck Clark"/>
        <s v="Anthony Rawles"/>
        <s v="Steven Roelle"/>
        <s v="Craig Reiter"/>
        <s v="Eugene Hildebrand"/>
        <s v="Sibella Parks"/>
        <s v="Tiffany House"/>
        <s v="Resi Pölking"/>
        <s v="Rob Beeghly"/>
        <s v="Carol Darley"/>
        <s v="Doug Jacobs"/>
        <s v="Grant Thornton"/>
        <s v="Michael Chen"/>
        <s v="Ralph Arnett"/>
        <s v="Naresj Patel"/>
        <s v="Alan Barnes"/>
        <s v="Jesus Ocampo"/>
        <s v="Jay Kimmel"/>
        <s v="Brad Norvell"/>
        <s v="David Philippe"/>
        <s v="Tracy Hopkins"/>
        <s v="Arthur Prichep"/>
        <s v="Roland Schwarz"/>
        <s v="Seth Vernon"/>
        <s v="Christine Kargatis"/>
        <s v="Ross DeVincentis"/>
        <s v="Mathew Reese"/>
        <s v="Steve Chapman"/>
        <s v="Jay Fein"/>
        <s v="Emily Grady"/>
        <s v="Darrin Sayre"/>
        <s v="Phillina Ober"/>
        <s v="Sung Shariari"/>
        <s v="Peter Bühler"/>
        <s v="Roland Fjeld"/>
        <s v="Yoseph Carroll"/>
        <s v="Debra Catini"/>
        <s v="Christine Phan"/>
        <s v="Barry Französisch"/>
        <s v="Lisa Hazard"/>
        <s v="Chris Selesnick"/>
        <s v="Anthony Johnson"/>
        <s v="Benjamin Venier"/>
        <s v="Dan Lawera"/>
        <s v="Bryan Mills"/>
        <s v="Liz Thompson"/>
        <s v="Joe Kamberova"/>
        <s v="Erica Smith"/>
        <s v="Rick Hansen"/>
        <s v="Carlos Daly"/>
        <s v="Helen Wasserman"/>
        <s v="Mike Caudle"/>
        <s v="Gary McGarr"/>
        <s v="Pauline Johnson"/>
        <s v="Bart Watters"/>
        <s v="Toby Ritter"/>
        <s v="Patrick Gardner"/>
        <s v="James Lanier"/>
        <s v="Brian Moss"/>
        <s v="Eudokia Martin"/>
        <s v="Art Foster"/>
        <s v="Guy Armstrong"/>
        <s v="Cyma Kinney"/>
        <s v="Dave Poirier"/>
        <s v="Berenike Kampe"/>
        <s v="Sanjit Jacobs"/>
        <s v="Chuck Magee"/>
        <s v="Anthony Jacobs"/>
        <s v="Linda Southworth"/>
        <s v="Guy Phonely"/>
        <s v="Paul Knutson"/>
        <s v="Sally Matthias"/>
        <s v="Anthony Garverick"/>
        <s v="Peter McVee"/>
        <s v="Lauren Leatherbury"/>
        <s v="Jill Stevenson"/>
        <s v="Ed Ludwig"/>
        <s v="Pamela Coakley"/>
        <s v="Hunter Lopez"/>
        <s v="Maribeth Schnelling"/>
        <s v="George Bell"/>
        <s v="Justin Ritter"/>
        <s v="Bill Eplett"/>
        <s v="Sample Company A"/>
        <s v="Rob Williams"/>
        <s v="Sanjit Engle"/>
        <s v="Adam Hart"/>
        <s v="Jessica Myrick"/>
        <s v="Joel Jenkins"/>
        <s v="Ralph Kennedy"/>
        <s v="Catherine Glotzbach"/>
        <s v="Rachel Payne"/>
        <s v="Karen Carlisle"/>
        <s v="Katherine Hughes"/>
        <s v="Greg Hansen"/>
        <s v="Scott Williamson"/>
        <s v="Joseph Airdo"/>
        <s v="Daniel Lacy"/>
        <s v="Lindsay Williams"/>
        <s v="Thomas Brumley"/>
        <s v="Bryan Spruell"/>
        <s v="Robert Waldorf"/>
        <s v="Tracy Zic"/>
        <s v="Ann Steele"/>
        <s v="Toby Swindell"/>
        <s v="Sara Luxemburg"/>
        <s v="Mitch Willingham"/>
        <s v="Rob Dowd"/>
      </sharedItems>
    </cacheField>
    <cacheField name="Customer First Name" numFmtId="0">
      <sharedItems/>
    </cacheField>
    <cacheField name="Customer Last Name" numFmtId="0">
      <sharedItems/>
    </cacheField>
    <cacheField name="Customer E-mail" numFmtId="0">
      <sharedItems/>
    </cacheField>
    <cacheField name="Kolumna1" numFmtId="0">
      <sharedItems/>
    </cacheField>
    <cacheField name="Kolumna2" numFmtId="0">
      <sharedItems/>
    </cacheField>
    <cacheField name="Kolumna3" numFmtId="0">
      <sharedItems/>
    </cacheField>
    <cacheField name="Kolumna4" numFmtId="0">
      <sharedItems/>
    </cacheField>
    <cacheField name="Kolumna5" numFmtId="0">
      <sharedItems/>
    </cacheField>
    <cacheField name="Kolumna6" numFmtId="0">
      <sharedItems containsSemiMixedTypes="0" containsString="0" containsNumber="1" containsInteger="1" minValue="1841" maxValue="98661"/>
    </cacheField>
    <cacheField name="Kolumna7" numFmtId="0">
      <sharedItems/>
    </cacheField>
    <cacheField name="Gender" numFmtId="0">
      <sharedItems count="2">
        <s v="Female"/>
        <s v="Male"/>
      </sharedItems>
    </cacheField>
    <cacheField name="Segment" numFmtId="0">
      <sharedItems/>
    </cacheField>
    <cacheField name="Country" numFmtId="0">
      <sharedItems/>
    </cacheField>
    <cacheField name="City" numFmtId="0">
      <sharedItems/>
    </cacheField>
    <cacheField name="State" numFmtId="0">
      <sharedItems count="38">
        <s v="Kentucky"/>
        <s v="California"/>
        <s v="Florida"/>
        <s v="North Carolina"/>
        <s v="Washington"/>
        <s v="Texas"/>
        <s v="Wisconsin"/>
        <s v="Utah"/>
        <s v="Nebraska"/>
        <s v="Pennsylvania"/>
        <s v="Illinois"/>
        <s v="Minnesota"/>
        <s v="Michigan"/>
        <s v="Delaware"/>
        <s v="Indiana"/>
        <s v="New York"/>
        <s v="Arizona"/>
        <s v="Virginia"/>
        <s v="Tennessee"/>
        <s v="Alabama"/>
        <s v="Oregon"/>
        <s v="Colorado"/>
        <s v="Iowa"/>
        <s v="Ohio"/>
        <s v="Montana"/>
        <s v="Missouri"/>
        <s v="Oklahoma"/>
        <s v="New Mexico"/>
        <s v="Louisiana"/>
        <s v="Connecticut"/>
        <s v="New Jersey"/>
        <s v="Massachusetts"/>
        <s v="Georgia"/>
        <s v="Nevada"/>
        <s v="Rhode Island"/>
        <s v="Mississippi"/>
        <s v="Arkansas"/>
        <s v="Maryland"/>
      </sharedItems>
    </cacheField>
    <cacheField name="Postal Code" numFmtId="0">
      <sharedItems containsSemiMixedTypes="0" containsString="0" containsNumber="1" containsInteger="1" minValue="1841" maxValue="98661"/>
    </cacheField>
    <cacheField name="Region" numFmtId="0">
      <sharedItems count="4">
        <s v="South"/>
        <s v="West"/>
        <s v="Central"/>
        <s v="East"/>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Date" numFmtId="167">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35" base="22">
        <rangePr groupBy="days" startDate="2019-01-01T00:00:00" endDate="2019-03-31T00:00:00"/>
        <groupItems count="368">
          <s v="&lt;1.01.2019"/>
          <s v="1.sty"/>
          <s v="2.sty"/>
          <s v="3.sty"/>
          <s v="4.sty"/>
          <s v="5.sty"/>
          <s v="6.sty"/>
          <s v="7.sty"/>
          <s v="8.sty"/>
          <s v="9.sty"/>
          <s v="10.sty"/>
          <s v="11.sty"/>
          <s v="12.sty"/>
          <s v="13.sty"/>
          <s v="14.sty"/>
          <s v="15.sty"/>
          <s v="16.sty"/>
          <s v="17.sty"/>
          <s v="18.sty"/>
          <s v="19.sty"/>
          <s v="20.sty"/>
          <s v="21.sty"/>
          <s v="22.sty"/>
          <s v="23.sty"/>
          <s v="24.sty"/>
          <s v="25.sty"/>
          <s v="26.sty"/>
          <s v="27.sty"/>
          <s v="28.sty"/>
          <s v="29.sty"/>
          <s v="30.sty"/>
          <s v="31.sty"/>
          <s v="1.lut"/>
          <s v="2.lut"/>
          <s v="3.lut"/>
          <s v="4.lut"/>
          <s v="5.lut"/>
          <s v="6.lut"/>
          <s v="7.lut"/>
          <s v="8.lut"/>
          <s v="9.lut"/>
          <s v="10.lut"/>
          <s v="11.lut"/>
          <s v="12.lut"/>
          <s v="13.lut"/>
          <s v="14.lut"/>
          <s v="15.lut"/>
          <s v="16.lut"/>
          <s v="17.lut"/>
          <s v="18.lut"/>
          <s v="19.lut"/>
          <s v="20.lut"/>
          <s v="21.lut"/>
          <s v="22.lut"/>
          <s v="23.lut"/>
          <s v="24.lut"/>
          <s v="25.lut"/>
          <s v="26.lut"/>
          <s v="27.lut"/>
          <s v="28.lut"/>
          <s v="29.lut"/>
          <s v="1.mar"/>
          <s v="2.mar"/>
          <s v="3.mar"/>
          <s v="4.mar"/>
          <s v="5.mar"/>
          <s v="6.mar"/>
          <s v="7.mar"/>
          <s v="8.mar"/>
          <s v="9.mar"/>
          <s v="10.mar"/>
          <s v="11.mar"/>
          <s v="12.mar"/>
          <s v="13.mar"/>
          <s v="14.mar"/>
          <s v="15.mar"/>
          <s v="16.mar"/>
          <s v="17.mar"/>
          <s v="18.mar"/>
          <s v="19.mar"/>
          <s v="20.mar"/>
          <s v="21.mar"/>
          <s v="22.mar"/>
          <s v="23.mar"/>
          <s v="24.mar"/>
          <s v="25.mar"/>
          <s v="26.mar"/>
          <s v="27.mar"/>
          <s v="28.mar"/>
          <s v="29.mar"/>
          <s v="30.mar"/>
          <s v="31.mar"/>
          <s v="1.kwi"/>
          <s v="2.kwi"/>
          <s v="3.kwi"/>
          <s v="4.kwi"/>
          <s v="5.kwi"/>
          <s v="6.kwi"/>
          <s v="7.kwi"/>
          <s v="8.kwi"/>
          <s v="9.kwi"/>
          <s v="10.kwi"/>
          <s v="11.kwi"/>
          <s v="12.kwi"/>
          <s v="13.kwi"/>
          <s v="14.kwi"/>
          <s v="15.kwi"/>
          <s v="16.kwi"/>
          <s v="17.kwi"/>
          <s v="18.kwi"/>
          <s v="19.kwi"/>
          <s v="20.kwi"/>
          <s v="21.kwi"/>
          <s v="22.kwi"/>
          <s v="23.kwi"/>
          <s v="24.kwi"/>
          <s v="25.kwi"/>
          <s v="26.kwi"/>
          <s v="27.kwi"/>
          <s v="28.kwi"/>
          <s v="29.kwi"/>
          <s v="30.kwi"/>
          <s v="1.maj"/>
          <s v="2.maj"/>
          <s v="3.maj"/>
          <s v="4.maj"/>
          <s v="5.maj"/>
          <s v="6.maj"/>
          <s v="7.maj"/>
          <s v="8.maj"/>
          <s v="9.maj"/>
          <s v="10.maj"/>
          <s v="11.maj"/>
          <s v="12.maj"/>
          <s v="13.maj"/>
          <s v="14.maj"/>
          <s v="15.maj"/>
          <s v="16.maj"/>
          <s v="17.maj"/>
          <s v="18.maj"/>
          <s v="19.maj"/>
          <s v="20.maj"/>
          <s v="21.maj"/>
          <s v="22.maj"/>
          <s v="23.maj"/>
          <s v="24.maj"/>
          <s v="25.maj"/>
          <s v="26.maj"/>
          <s v="27.maj"/>
          <s v="28.maj"/>
          <s v="29.maj"/>
          <s v="30.maj"/>
          <s v="31.maj"/>
          <s v="1.cze"/>
          <s v="2.cze"/>
          <s v="3.cze"/>
          <s v="4.cze"/>
          <s v="5.cze"/>
          <s v="6.cze"/>
          <s v="7.cze"/>
          <s v="8.cze"/>
          <s v="9.cze"/>
          <s v="10.cze"/>
          <s v="11.cze"/>
          <s v="12.cze"/>
          <s v="13.cze"/>
          <s v="14.cze"/>
          <s v="15.cze"/>
          <s v="16.cze"/>
          <s v="17.cze"/>
          <s v="18.cze"/>
          <s v="19.cze"/>
          <s v="20.cze"/>
          <s v="21.cze"/>
          <s v="22.cze"/>
          <s v="23.cze"/>
          <s v="24.cze"/>
          <s v="25.cze"/>
          <s v="26.cze"/>
          <s v="27.cze"/>
          <s v="28.cze"/>
          <s v="29.cze"/>
          <s v="30.cze"/>
          <s v="1.lip"/>
          <s v="2.lip"/>
          <s v="3.lip"/>
          <s v="4.lip"/>
          <s v="5.lip"/>
          <s v="6.lip"/>
          <s v="7.lip"/>
          <s v="8.lip"/>
          <s v="9.lip"/>
          <s v="10.lip"/>
          <s v="11.lip"/>
          <s v="12.lip"/>
          <s v="13.lip"/>
          <s v="14.lip"/>
          <s v="15.lip"/>
          <s v="16.lip"/>
          <s v="17.lip"/>
          <s v="18.lip"/>
          <s v="19.lip"/>
          <s v="20.lip"/>
          <s v="21.lip"/>
          <s v="22.lip"/>
          <s v="23.lip"/>
          <s v="24.lip"/>
          <s v="25.lip"/>
          <s v="26.lip"/>
          <s v="27.lip"/>
          <s v="28.lip"/>
          <s v="29.lip"/>
          <s v="30.lip"/>
          <s v="31.lip"/>
          <s v="1.sie"/>
          <s v="2.sie"/>
          <s v="3.sie"/>
          <s v="4.sie"/>
          <s v="5.sie"/>
          <s v="6.sie"/>
          <s v="7.sie"/>
          <s v="8.sie"/>
          <s v="9.sie"/>
          <s v="10.sie"/>
          <s v="11.sie"/>
          <s v="12.sie"/>
          <s v="13.sie"/>
          <s v="14.sie"/>
          <s v="15.sie"/>
          <s v="16.sie"/>
          <s v="17.sie"/>
          <s v="18.sie"/>
          <s v="19.sie"/>
          <s v="20.sie"/>
          <s v="21.sie"/>
          <s v="22.sie"/>
          <s v="23.sie"/>
          <s v="24.sie"/>
          <s v="25.sie"/>
          <s v="26.sie"/>
          <s v="27.sie"/>
          <s v="28.sie"/>
          <s v="29.sie"/>
          <s v="30.sie"/>
          <s v="31.sie"/>
          <s v="1.wrz"/>
          <s v="2.wrz"/>
          <s v="3.wrz"/>
          <s v="4.wrz"/>
          <s v="5.wrz"/>
          <s v="6.wrz"/>
          <s v="7.wrz"/>
          <s v="8.wrz"/>
          <s v="9.wrz"/>
          <s v="10.wrz"/>
          <s v="11.wrz"/>
          <s v="12.wrz"/>
          <s v="13.wrz"/>
          <s v="14.wrz"/>
          <s v="15.wrz"/>
          <s v="16.wrz"/>
          <s v="17.wrz"/>
          <s v="18.wrz"/>
          <s v="19.wrz"/>
          <s v="20.wrz"/>
          <s v="21.wrz"/>
          <s v="22.wrz"/>
          <s v="23.wrz"/>
          <s v="24.wrz"/>
          <s v="25.wrz"/>
          <s v="26.wrz"/>
          <s v="27.wrz"/>
          <s v="28.wrz"/>
          <s v="29.wrz"/>
          <s v="30.wrz"/>
          <s v="1.paź"/>
          <s v="2.paź"/>
          <s v="3.paź"/>
          <s v="4.paź"/>
          <s v="5.paź"/>
          <s v="6.paź"/>
          <s v="7.paź"/>
          <s v="8.paź"/>
          <s v="9.paź"/>
          <s v="10.paź"/>
          <s v="11.paź"/>
          <s v="12.paź"/>
          <s v="13.paź"/>
          <s v="14.paź"/>
          <s v="15.paź"/>
          <s v="16.paź"/>
          <s v="17.paź"/>
          <s v="18.paź"/>
          <s v="19.paź"/>
          <s v="20.paź"/>
          <s v="21.paź"/>
          <s v="22.paź"/>
          <s v="23.paź"/>
          <s v="24.paź"/>
          <s v="25.paź"/>
          <s v="26.paź"/>
          <s v="27.paź"/>
          <s v="28.paź"/>
          <s v="29.paź"/>
          <s v="30.paź"/>
          <s v="31.paź"/>
          <s v="1.lis"/>
          <s v="2.lis"/>
          <s v="3.lis"/>
          <s v="4.lis"/>
          <s v="5.lis"/>
          <s v="6.lis"/>
          <s v="7.lis"/>
          <s v="8.lis"/>
          <s v="9.lis"/>
          <s v="10.lis"/>
          <s v="11.lis"/>
          <s v="12.lis"/>
          <s v="13.lis"/>
          <s v="14.lis"/>
          <s v="15.lis"/>
          <s v="16.lis"/>
          <s v="17.lis"/>
          <s v="18.lis"/>
          <s v="19.lis"/>
          <s v="20.lis"/>
          <s v="21.lis"/>
          <s v="22.lis"/>
          <s v="23.lis"/>
          <s v="24.lis"/>
          <s v="25.lis"/>
          <s v="26.lis"/>
          <s v="27.lis"/>
          <s v="28.lis"/>
          <s v="29.lis"/>
          <s v="30.lis"/>
          <s v="1.gru"/>
          <s v="2.gru"/>
          <s v="3.gru"/>
          <s v="4.gru"/>
          <s v="5.gru"/>
          <s v="6.gru"/>
          <s v="7.gru"/>
          <s v="8.gru"/>
          <s v="9.gru"/>
          <s v="10.gru"/>
          <s v="11.gru"/>
          <s v="12.gru"/>
          <s v="13.gru"/>
          <s v="14.gru"/>
          <s v="15.gru"/>
          <s v="16.gru"/>
          <s v="17.gru"/>
          <s v="18.gru"/>
          <s v="19.gru"/>
          <s v="20.gru"/>
          <s v="21.gru"/>
          <s v="22.gru"/>
          <s v="23.gru"/>
          <s v="24.gru"/>
          <s v="25.gru"/>
          <s v="26.gru"/>
          <s v="27.gru"/>
          <s v="28.gru"/>
          <s v="29.gru"/>
          <s v="30.gru"/>
          <s v="31.gru"/>
          <s v="&gt;31.03.2019"/>
        </groupItems>
      </fieldGroup>
    </cacheField>
    <cacheField name="Date3" numFmtId="167">
      <sharedItems containsSemiMixedTypes="0" containsNonDate="0" containsDate="1" containsString="0" minDate="2019-01-01T00:00:00" maxDate="2019-03-31T00:00:00"/>
    </cacheField>
    <cacheField name="Time" numFmtId="21">
      <sharedItems containsSemiMixedTypes="0" containsNonDate="0" containsDate="1" containsString="0" minDate="1899-12-30T10:00:00" maxDate="1899-12-30T20:59:00"/>
    </cacheField>
    <cacheField name="Unit price" numFmtId="165">
      <sharedItems containsMixedTypes="1" containsNumber="1" minValue="10.08" maxValue="99.96"/>
    </cacheField>
    <cacheField name="Quantity" numFmtId="1">
      <sharedItems containsSemiMixedTypes="0" containsString="0" containsNumber="1" containsInteger="1" minValue="1" maxValue="10"/>
    </cacheField>
    <cacheField name="Tax 5%" numFmtId="165">
      <sharedItems containsSemiMixedTypes="0" containsString="0" containsNumber="1" minValue="0.50850000000000006" maxValue="49.650000000000006"/>
    </cacheField>
    <cacheField name="Total" numFmtId="165">
      <sharedItems containsSemiMixedTypes="0" containsString="0" containsNumber="1" minValue="10.17" maxValue="993"/>
    </cacheField>
    <cacheField name="Payment" numFmtId="0">
      <sharedItems/>
    </cacheField>
    <cacheField name="cogs" numFmtId="165">
      <sharedItems containsSemiMixedTypes="0" containsString="0" containsNumber="1" minValue="9.437759999999999" maxValue="946.62689999999998"/>
    </cacheField>
    <cacheField name="gross margin percentage" numFmtId="10">
      <sharedItems containsSemiMixedTypes="0" containsString="0" containsNumber="1" minValue="4.6699999999999998E-2" maxValue="0.107"/>
    </cacheField>
    <cacheField name="gross income" numFmtId="165">
      <sharedItems containsSemiMixedTypes="0" containsString="0" containsNumber="1" minValue="0.56460299999999997" maxValue="105.90859999999998"/>
    </cacheField>
    <cacheField name="Rating" numFmtId="164">
      <sharedItems containsMixedTypes="1" containsNumber="1" minValue="4.0999999999999996" maxValue="9.9"/>
    </cacheField>
    <cacheField name="Month" numFmtId="167">
      <sharedItems/>
    </cacheField>
    <cacheField name="Miesiące" numFmtId="0" databaseField="0">
      <fieldGroup base="22">
        <rangePr groupBy="months" startDate="2019-01-01T00:00:00" endDate="2019-03-31T00:00:00"/>
        <groupItems count="14">
          <s v="&lt;1.01.2019"/>
          <s v="sty"/>
          <s v="lut"/>
          <s v="mar"/>
          <s v="kwi"/>
          <s v="maj"/>
          <s v="cze"/>
          <s v="lip"/>
          <s v="sie"/>
          <s v="wrz"/>
          <s v="paź"/>
          <s v="lis"/>
          <s v="gru"/>
          <s v="&gt;31.03.2019"/>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s v="750-67-8428"/>
    <n v="1"/>
    <x v="0"/>
    <s v="Claire"/>
    <s v="Gute"/>
    <s v="claire.gute@mail.com"/>
    <s v="Female"/>
    <s v="Consumer"/>
    <s v="United States"/>
    <s v="Henderson"/>
    <s v="Kentucky"/>
    <n v="42420"/>
    <s v="South"/>
    <x v="0"/>
    <s v="Consumer"/>
    <s v="United States"/>
    <s v="Henderson"/>
    <x v="0"/>
    <n v="42420"/>
    <x v="0"/>
    <x v="0"/>
    <x v="0"/>
    <x v="0"/>
    <d v="2019-01-05T00:00:00"/>
    <d v="1899-12-30T13:08:00"/>
    <n v="74.69"/>
    <n v="7"/>
    <n v="26.141499999999997"/>
    <n v="522.82999999999993"/>
    <s v="Ewallet"/>
    <n v="466.88718999999992"/>
    <n v="0.107"/>
    <n v="55.942810000000009"/>
    <n v="9.1"/>
    <s v="Jan"/>
  </r>
  <r>
    <s v="226-31-3081"/>
    <n v="1"/>
    <x v="0"/>
    <s v="Claire"/>
    <s v="Gute"/>
    <s v="claire.gute@mail.com"/>
    <s v="Female"/>
    <s v="Consumer"/>
    <s v="United States"/>
    <s v="Henderson"/>
    <s v="Kentucky"/>
    <n v="42420"/>
    <s v="South"/>
    <x v="0"/>
    <s v="Consumer"/>
    <s v="United States"/>
    <s v="Henderson"/>
    <x v="0"/>
    <n v="42420"/>
    <x v="0"/>
    <x v="0"/>
    <x v="1"/>
    <x v="1"/>
    <d v="2019-03-08T00:00:00"/>
    <d v="1899-12-30T10:29:00"/>
    <n v="15.28"/>
    <n v="5"/>
    <n v="3.82"/>
    <n v="76.399999999999991"/>
    <s v="Cash"/>
    <n v="68.225199999999987"/>
    <n v="0.107"/>
    <n v="8.1748000000000047"/>
    <n v="9.6"/>
    <s v="Mar"/>
  </r>
  <r>
    <s v="631-41-3108"/>
    <n v="2"/>
    <x v="1"/>
    <s v="Darrin"/>
    <s v="Van Huff"/>
    <s v="darrin.vanhuff@mail.com"/>
    <s v="Male"/>
    <s v="Corporate"/>
    <s v="United States"/>
    <s v="Los Angeles"/>
    <s v="California"/>
    <n v="90036"/>
    <s v="West"/>
    <x v="1"/>
    <s v="Corporate"/>
    <s v="United States"/>
    <s v="Los Angeles"/>
    <x v="1"/>
    <n v="90036"/>
    <x v="1"/>
    <x v="1"/>
    <x v="2"/>
    <x v="2"/>
    <d v="2019-03-03T00:00:00"/>
    <d v="1899-12-30T13:23:00"/>
    <n v="46.33"/>
    <n v="7"/>
    <n v="16.215500000000002"/>
    <n v="324.31"/>
    <s v="Credit card"/>
    <n v="309.16472299999998"/>
    <n v="4.6699999999999998E-2"/>
    <n v="15.145277000000021"/>
    <n v="7.4"/>
    <s v="Mar"/>
  </r>
  <r>
    <s v="123-19-1176"/>
    <n v="3"/>
    <x v="2"/>
    <s v="Sean"/>
    <s v="O'Donnell"/>
    <s v="sean.odonnell@mail.com"/>
    <s v="Male"/>
    <s v="Consumer"/>
    <s v="United States"/>
    <s v="Fort Lauderdale"/>
    <s v="Florida"/>
    <n v="33311"/>
    <s v="South"/>
    <x v="1"/>
    <s v="Consumer"/>
    <s v="United States"/>
    <s v="Fort Lauderdale"/>
    <x v="2"/>
    <n v="33311"/>
    <x v="0"/>
    <x v="0"/>
    <x v="3"/>
    <x v="3"/>
    <d v="2019-01-27T00:00:00"/>
    <d v="1899-12-30T20:33:00"/>
    <n v="58.22"/>
    <n v="8"/>
    <n v="23.288"/>
    <n v="465.76"/>
    <s v="Ewallet"/>
    <n v="415.92367999999999"/>
    <n v="0.107"/>
    <n v="49.836320000000001"/>
    <n v="8.4"/>
    <s v="Jan"/>
  </r>
  <r>
    <s v="373-73-7910"/>
    <n v="3"/>
    <x v="2"/>
    <s v="Sean"/>
    <s v="O'Donnell"/>
    <s v="sean.odonnell@mail.com"/>
    <s v="Male"/>
    <s v="Consumer"/>
    <s v="United States"/>
    <s v="Fort Lauderdale"/>
    <s v="Florida"/>
    <n v="33311"/>
    <s v="South"/>
    <x v="1"/>
    <s v="Consumer"/>
    <s v="United States"/>
    <s v="Fort Lauderdale"/>
    <x v="2"/>
    <n v="33311"/>
    <x v="0"/>
    <x v="1"/>
    <x v="4"/>
    <x v="4"/>
    <d v="2019-02-08T00:00:00"/>
    <d v="1899-12-30T10:37:00"/>
    <n v="86.31"/>
    <n v="7"/>
    <n v="30.208500000000004"/>
    <n v="604.17000000000007"/>
    <s v="Ewallet"/>
    <n v="575.95526100000006"/>
    <n v="4.6699999999999998E-2"/>
    <n v="28.214739000000009"/>
    <n v="5.3"/>
    <s v="Feb"/>
  </r>
  <r>
    <s v="699-14-3026"/>
    <n v="4"/>
    <x v="3"/>
    <s v="Brosina"/>
    <s v="Hoffman"/>
    <s v="brosina.hoffman@mail.com"/>
    <s v="Female"/>
    <s v="Consumer"/>
    <s v="United States"/>
    <s v="Los Angeles"/>
    <s v="California"/>
    <n v="90032"/>
    <s v="West"/>
    <x v="0"/>
    <s v="Consumer"/>
    <s v="United States"/>
    <s v="Los Angeles"/>
    <x v="1"/>
    <n v="90032"/>
    <x v="1"/>
    <x v="0"/>
    <x v="5"/>
    <x v="5"/>
    <d v="2019-03-25T00:00:00"/>
    <d v="1899-12-30T18:30:00"/>
    <n v="85.39"/>
    <n v="7"/>
    <n v="29.886500000000002"/>
    <n v="597.73"/>
    <s v="Ewallet"/>
    <n v="533.77288999999996"/>
    <n v="0.107"/>
    <n v="63.957110000000057"/>
    <n v="4.0999999999999996"/>
    <s v="Mar"/>
  </r>
  <r>
    <s v="355-53-5943"/>
    <n v="4"/>
    <x v="3"/>
    <s v="Brosina"/>
    <s v="Hoffman"/>
    <s v="brosina.hoffman@mail.com"/>
    <s v="Female"/>
    <s v="Consumer"/>
    <s v="United States"/>
    <s v="Los Angeles"/>
    <s v="California"/>
    <n v="90032"/>
    <s v="West"/>
    <x v="0"/>
    <s v="Consumer"/>
    <s v="United States"/>
    <s v="Los Angeles"/>
    <x v="1"/>
    <n v="90032"/>
    <x v="1"/>
    <x v="1"/>
    <x v="6"/>
    <x v="6"/>
    <d v="2019-02-25T00:00:00"/>
    <d v="1899-12-30T14:36:00"/>
    <n v="68.84"/>
    <n v="6"/>
    <n v="20.652000000000001"/>
    <n v="413.04"/>
    <s v="Ewallet"/>
    <n v="393.75103200000001"/>
    <n v="4.6699999999999998E-2"/>
    <n v="19.288968000000011"/>
    <n v="5.8"/>
    <s v="Feb"/>
  </r>
  <r>
    <s v="315-22-5665"/>
    <n v="4"/>
    <x v="3"/>
    <s v="Brosina"/>
    <s v="Hoffman"/>
    <s v="brosina.hoffman@mail.com"/>
    <s v="Female"/>
    <s v="Consumer"/>
    <s v="United States"/>
    <s v="Los Angeles"/>
    <s v="California"/>
    <n v="90032"/>
    <s v="West"/>
    <x v="0"/>
    <s v="Consumer"/>
    <s v="United States"/>
    <s v="Los Angeles"/>
    <x v="1"/>
    <n v="90032"/>
    <x v="1"/>
    <x v="2"/>
    <x v="7"/>
    <x v="7"/>
    <d v="2019-02-24T00:00:00"/>
    <d v="1899-12-30T11:38:00"/>
    <n v="73.56"/>
    <n v="10"/>
    <n v="36.78"/>
    <n v="735.6"/>
    <s v="Ewallet"/>
    <n v="682.63679999999999"/>
    <n v="7.2000000000000008E-2"/>
    <n v="52.963200000000029"/>
    <s v="8"/>
    <s v="Feb"/>
  </r>
  <r>
    <s v="665-32-9167"/>
    <n v="4"/>
    <x v="3"/>
    <s v="Brosina"/>
    <s v="Hoffman"/>
    <s v="brosina.hoffman@mail.com"/>
    <s v="Female"/>
    <s v="Consumer"/>
    <s v="United States"/>
    <s v="Los Angeles"/>
    <s v="California"/>
    <n v="90032"/>
    <s v="West"/>
    <x v="0"/>
    <s v="Consumer"/>
    <s v="United States"/>
    <s v="Los Angeles"/>
    <x v="1"/>
    <n v="90032"/>
    <x v="1"/>
    <x v="1"/>
    <x v="8"/>
    <x v="8"/>
    <d v="2019-01-10T00:00:00"/>
    <d v="1899-12-30T17:15:00"/>
    <n v="36.26"/>
    <n v="2"/>
    <n v="3.6259999999999999"/>
    <n v="72.52"/>
    <s v="Credit card"/>
    <n v="69.133315999999994"/>
    <n v="4.6699999999999998E-2"/>
    <n v="3.3866840000000025"/>
    <n v="7.2"/>
    <s v="Jan"/>
  </r>
  <r>
    <s v="692-92-5582"/>
    <n v="4"/>
    <x v="3"/>
    <s v="Brosina"/>
    <s v="Hoffman"/>
    <s v="brosina.hoffman@mail.com"/>
    <s v="Female"/>
    <s v="Consumer"/>
    <s v="United States"/>
    <s v="Los Angeles"/>
    <s v="California"/>
    <n v="90032"/>
    <s v="West"/>
    <x v="0"/>
    <s v="Consumer"/>
    <s v="United States"/>
    <s v="Los Angeles"/>
    <x v="1"/>
    <n v="90032"/>
    <x v="1"/>
    <x v="1"/>
    <x v="9"/>
    <x v="9"/>
    <d v="2019-02-20T00:00:00"/>
    <d v="1899-12-30T13:27:00"/>
    <n v="54.84"/>
    <n v="3"/>
    <n v="8.2260000000000009"/>
    <n v="164.52"/>
    <s v="Credit card"/>
    <n v="156.836916"/>
    <n v="4.6699999999999998E-2"/>
    <n v="7.683084000000008"/>
    <n v="5.9"/>
    <s v="Feb"/>
  </r>
  <r>
    <s v="351-62-0822"/>
    <n v="4"/>
    <x v="3"/>
    <s v="Brosina"/>
    <s v="Hoffman"/>
    <s v="brosina.hoffman@mail.com"/>
    <s v="Female"/>
    <s v="Consumer"/>
    <s v="United States"/>
    <s v="Los Angeles"/>
    <s v="California"/>
    <n v="90032"/>
    <s v="West"/>
    <x v="0"/>
    <s v="Consumer"/>
    <s v="United States"/>
    <s v="Los Angeles"/>
    <x v="1"/>
    <n v="90032"/>
    <x v="1"/>
    <x v="0"/>
    <x v="3"/>
    <x v="10"/>
    <d v="2019-02-06T00:00:00"/>
    <d v="1899-12-30T18:07:00"/>
    <n v="14.48"/>
    <n v="4"/>
    <n v="2.8960000000000004"/>
    <n v="57.92"/>
    <s v="Ewallet"/>
    <n v="51.722560000000001"/>
    <n v="0.107"/>
    <n v="6.1974400000000003"/>
    <n v="4.5"/>
    <s v="Feb"/>
  </r>
  <r>
    <s v="529-56-3974"/>
    <n v="4"/>
    <x v="3"/>
    <s v="Brosina"/>
    <s v="Hoffman"/>
    <s v="brosina.hoffman@mail.com"/>
    <s v="Female"/>
    <s v="Consumer"/>
    <s v="United States"/>
    <s v="Los Angeles"/>
    <s v="California"/>
    <n v="90032"/>
    <s v="West"/>
    <x v="0"/>
    <s v="Consumer"/>
    <s v="United States"/>
    <s v="Los Angeles"/>
    <x v="1"/>
    <n v="90032"/>
    <x v="1"/>
    <x v="2"/>
    <x v="7"/>
    <x v="11"/>
    <d v="2019-03-09T00:00:00"/>
    <d v="1899-12-30T17:03:00"/>
    <n v="25.51"/>
    <n v="4"/>
    <n v="5.1020000000000003"/>
    <n v="102.04"/>
    <s v="Cash"/>
    <n v="94.693120000000008"/>
    <n v="7.2000000000000008E-2"/>
    <n v="7.3468799999999987"/>
    <n v="6.8"/>
    <s v="Mar"/>
  </r>
  <r>
    <s v="365-64-0515"/>
    <n v="5"/>
    <x v="4"/>
    <s v="Andrew"/>
    <s v="Allen"/>
    <s v="andrew.allen@mail.com"/>
    <s v="Male"/>
    <s v="Consumer"/>
    <s v="United States"/>
    <s v="Concord"/>
    <s v="North Carolina"/>
    <n v="28027"/>
    <s v="South"/>
    <x v="1"/>
    <s v="Consumer"/>
    <s v="United States"/>
    <s v="Concord"/>
    <x v="3"/>
    <n v="28027"/>
    <x v="0"/>
    <x v="1"/>
    <x v="10"/>
    <x v="12"/>
    <d v="2019-02-12T00:00:00"/>
    <d v="1899-12-30T10:25:00"/>
    <n v="46.95"/>
    <n v="5"/>
    <n v="11.737500000000001"/>
    <n v="234.75"/>
    <s v="Ewallet"/>
    <n v="223.78717499999999"/>
    <n v="4.6699999999999998E-2"/>
    <n v="10.962825000000009"/>
    <n v="7.1"/>
    <s v="Feb"/>
  </r>
  <r>
    <s v="252-56-2699"/>
    <n v="6"/>
    <x v="5"/>
    <s v="Irene"/>
    <s v="Maddox"/>
    <s v="irene.maddox@mail.com"/>
    <s v="Female"/>
    <s v="Consumer"/>
    <s v="United States"/>
    <s v="Seattle"/>
    <s v="Washington"/>
    <n v="98103"/>
    <s v="West"/>
    <x v="0"/>
    <s v="Consumer"/>
    <s v="United States"/>
    <s v="Seattle"/>
    <x v="4"/>
    <n v="98103"/>
    <x v="1"/>
    <x v="1"/>
    <x v="8"/>
    <x v="13"/>
    <d v="2019-02-07T00:00:00"/>
    <d v="1899-12-30T16:48:00"/>
    <n v="43.19"/>
    <n v="10"/>
    <n v="21.594999999999999"/>
    <n v="431.9"/>
    <s v="Ewallet"/>
    <n v="411.73026999999996"/>
    <n v="4.6699999999999998E-2"/>
    <n v="20.169730000000015"/>
    <n v="8.1999999999999993"/>
    <s v="Feb"/>
  </r>
  <r>
    <s v="829-34-3910"/>
    <n v="7"/>
    <x v="6"/>
    <s v="Harold"/>
    <s v="Pawlan"/>
    <s v="harold.pawlan@mail.com"/>
    <s v="Male"/>
    <s v="Home Office"/>
    <s v="United States"/>
    <s v="Fort Worth"/>
    <s v="Texas"/>
    <n v="76106"/>
    <s v="Central"/>
    <x v="1"/>
    <s v="Home Office"/>
    <s v="United States"/>
    <s v="Fort Worth"/>
    <x v="5"/>
    <n v="76106"/>
    <x v="2"/>
    <x v="1"/>
    <x v="9"/>
    <x v="14"/>
    <d v="2019-03-29T00:00:00"/>
    <d v="1899-12-30T19:21:00"/>
    <n v="71.38"/>
    <n v="10"/>
    <n v="35.69"/>
    <n v="713.8"/>
    <s v="Cash"/>
    <n v="680.46553999999992"/>
    <n v="4.6699999999999998E-2"/>
    <n v="33.334460000000036"/>
    <n v="5.7"/>
    <s v="Mar"/>
  </r>
  <r>
    <s v="299-46-1805"/>
    <n v="7"/>
    <x v="6"/>
    <s v="Harold"/>
    <s v="Pawlan"/>
    <s v="harold.pawlan@mail.com"/>
    <s v="Male"/>
    <s v="Home Office"/>
    <s v="United States"/>
    <s v="Fort Worth"/>
    <s v="Texas"/>
    <n v="76106"/>
    <s v="Central"/>
    <x v="1"/>
    <s v="Home Office"/>
    <s v="United States"/>
    <s v="Fort Worth"/>
    <x v="5"/>
    <n v="76106"/>
    <x v="2"/>
    <x v="1"/>
    <x v="8"/>
    <x v="15"/>
    <d v="2019-01-15T00:00:00"/>
    <d v="1899-12-30T16:19:00"/>
    <n v="93.72"/>
    <n v="6"/>
    <n v="28.116"/>
    <n v="562.31999999999994"/>
    <s v="Cash"/>
    <n v="536.0596559999999"/>
    <n v="4.6699999999999998E-2"/>
    <n v="26.260344000000032"/>
    <n v="4.5"/>
    <s v="Jan"/>
  </r>
  <r>
    <s v="656-95-9349"/>
    <n v="8"/>
    <x v="7"/>
    <s v="Pete"/>
    <s v="Kriz"/>
    <s v="pete.kriz@mail.com"/>
    <s v="Male"/>
    <s v="Consumer"/>
    <s v="United States"/>
    <s v="Madison"/>
    <s v="Wisconsin"/>
    <n v="53711"/>
    <s v="Central"/>
    <x v="1"/>
    <s v="Consumer"/>
    <s v="United States"/>
    <s v="Madison"/>
    <x v="6"/>
    <n v="53711"/>
    <x v="2"/>
    <x v="1"/>
    <x v="4"/>
    <x v="16"/>
    <d v="2019-03-11T00:00:00"/>
    <d v="1899-12-30T11:03:00"/>
    <n v="68.930000000000007"/>
    <n v="7"/>
    <n v="24.125500000000002"/>
    <n v="482.51000000000005"/>
    <s v="Credit card"/>
    <n v="459.97678300000007"/>
    <n v="4.6699999999999998E-2"/>
    <n v="22.533216999999979"/>
    <n v="4.5999999999999996"/>
    <s v="Mar"/>
  </r>
  <r>
    <s v="765-26-6951"/>
    <n v="9"/>
    <x v="8"/>
    <s v="Alejandro"/>
    <s v="Grove"/>
    <s v="alejandro.grove@mail.com"/>
    <s v="Male"/>
    <s v="Consumer"/>
    <s v="United States"/>
    <s v="West Jordan"/>
    <s v="Utah"/>
    <n v="84084"/>
    <s v="West"/>
    <x v="1"/>
    <s v="Consumer"/>
    <s v="United States"/>
    <s v="West Jordan"/>
    <x v="7"/>
    <n v="84084"/>
    <x v="1"/>
    <x v="1"/>
    <x v="4"/>
    <x v="17"/>
    <d v="2019-01-01T00:00:00"/>
    <d v="1899-12-30T10:39:00"/>
    <n v="72.61"/>
    <n v="6"/>
    <n v="21.783000000000001"/>
    <n v="435.65999999999997"/>
    <s v="Credit card"/>
    <n v="415.31467799999996"/>
    <n v="4.6699999999999998E-2"/>
    <n v="20.34532200000001"/>
    <n v="6.9"/>
    <s v="Jan"/>
  </r>
  <r>
    <s v="329-62-1586"/>
    <n v="10"/>
    <x v="9"/>
    <s v="Zuschuss"/>
    <s v="Donatelli"/>
    <s v="zuschuss.donatelli@mail.com"/>
    <s v="Male"/>
    <s v="Consumer"/>
    <s v="United States"/>
    <s v="San Francisco"/>
    <s v="California"/>
    <n v="94109"/>
    <s v="West"/>
    <x v="1"/>
    <s v="Consumer"/>
    <s v="United States"/>
    <s v="San Francisco"/>
    <x v="1"/>
    <n v="94109"/>
    <x v="1"/>
    <x v="1"/>
    <x v="6"/>
    <x v="18"/>
    <d v="2019-01-21T00:00:00"/>
    <d v="1899-12-30T18:00:00"/>
    <n v="54.67"/>
    <n v="3"/>
    <n v="8.2004999999999999"/>
    <n v="164.01"/>
    <s v="Credit card"/>
    <n v="156.35073299999999"/>
    <n v="4.6699999999999998E-2"/>
    <n v="7.6592669999999998"/>
    <n v="8.6"/>
    <s v="Jan"/>
  </r>
  <r>
    <s v="319-50-3348"/>
    <n v="10"/>
    <x v="9"/>
    <s v="Zuschuss"/>
    <s v="Donatelli"/>
    <s v="zuschuss.donatelli@mail.com"/>
    <s v="Male"/>
    <s v="Consumer"/>
    <s v="United States"/>
    <s v="San Francisco"/>
    <s v="California"/>
    <n v="94109"/>
    <s v="West"/>
    <x v="1"/>
    <s v="Consumer"/>
    <s v="United States"/>
    <s v="San Francisco"/>
    <x v="1"/>
    <n v="94109"/>
    <x v="1"/>
    <x v="2"/>
    <x v="7"/>
    <x v="16"/>
    <d v="2019-03-11T00:00:00"/>
    <d v="1899-12-30T15:30:00"/>
    <n v="40.299999999999997"/>
    <n v="2"/>
    <n v="4.03"/>
    <n v="80.599999999999994"/>
    <s v="Ewallet"/>
    <n v="74.79679999999999"/>
    <n v="7.2000000000000008E-2"/>
    <n v="5.8032000000000039"/>
    <n v="4.4000000000000004"/>
    <s v="Mar"/>
  </r>
  <r>
    <s v="300-71-4605"/>
    <n v="10"/>
    <x v="9"/>
    <s v="Zuschuss"/>
    <s v="Donatelli"/>
    <s v="zuschuss.donatelli@mail.com"/>
    <s v="Male"/>
    <s v="Consumer"/>
    <s v="United States"/>
    <s v="San Francisco"/>
    <s v="California"/>
    <n v="94109"/>
    <s v="West"/>
    <x v="1"/>
    <s v="Consumer"/>
    <s v="United States"/>
    <s v="San Francisco"/>
    <x v="1"/>
    <n v="94109"/>
    <x v="1"/>
    <x v="1"/>
    <x v="8"/>
    <x v="6"/>
    <d v="2019-02-25T00:00:00"/>
    <d v="1899-12-30T11:24:00"/>
    <n v="86.04"/>
    <n v="5"/>
    <n v="21.510000000000005"/>
    <n v="430.20000000000005"/>
    <s v="Ewallet"/>
    <n v="410.10966000000002"/>
    <n v="4.6699999999999998E-2"/>
    <n v="20.090340000000026"/>
    <n v="4.8"/>
    <s v="Feb"/>
  </r>
  <r>
    <s v="371-85-5789"/>
    <n v="11"/>
    <x v="10"/>
    <s v="Ken"/>
    <s v="Black"/>
    <s v="ken.black@mail.com"/>
    <s v="Male"/>
    <s v="Corporate"/>
    <s v="United States"/>
    <s v="Fremont"/>
    <s v="Nebraska"/>
    <n v="68025"/>
    <s v="Central"/>
    <x v="1"/>
    <s v="Corporate"/>
    <s v="United States"/>
    <s v="Fremont"/>
    <x v="8"/>
    <n v="68025"/>
    <x v="2"/>
    <x v="1"/>
    <x v="6"/>
    <x v="19"/>
    <d v="2019-03-05T00:00:00"/>
    <d v="1899-12-30T10:40:00"/>
    <n v="87.98"/>
    <n v="3"/>
    <n v="13.197000000000001"/>
    <n v="263.94"/>
    <s v="Ewallet"/>
    <n v="251.614002"/>
    <n v="4.6699999999999998E-2"/>
    <n v="12.325997999999998"/>
    <n v="5.0999999999999996"/>
    <s v="Mar"/>
  </r>
  <r>
    <s v="273-16-6619"/>
    <n v="11"/>
    <x v="10"/>
    <s v="Ken"/>
    <s v="Black"/>
    <s v="ken.black@mail.com"/>
    <s v="Male"/>
    <s v="Corporate"/>
    <s v="United States"/>
    <s v="Fremont"/>
    <s v="Nebraska"/>
    <n v="68025"/>
    <s v="Central"/>
    <x v="1"/>
    <s v="Corporate"/>
    <s v="United States"/>
    <s v="Fremont"/>
    <x v="8"/>
    <n v="68025"/>
    <x v="2"/>
    <x v="1"/>
    <x v="9"/>
    <x v="20"/>
    <d v="2019-03-15T00:00:00"/>
    <d v="1899-12-30T12:20:00"/>
    <n v="33.200000000000003"/>
    <n v="2"/>
    <n v="3.3200000000000003"/>
    <n v="66.400000000000006"/>
    <s v="Credit card"/>
    <n v="63.299120000000002"/>
    <n v="4.6699999999999998E-2"/>
    <n v="3.1008800000000036"/>
    <n v="4.4000000000000004"/>
    <s v="Mar"/>
  </r>
  <r>
    <s v="636-48-8204"/>
    <n v="12"/>
    <x v="11"/>
    <s v="Sandra"/>
    <s v="Flanagan"/>
    <s v="sandra.flanagan@mail.com"/>
    <s v="Male"/>
    <s v="Consumer"/>
    <s v="United States"/>
    <s v="Philadelphia"/>
    <s v="Pennsylvania"/>
    <n v="19140"/>
    <s v="East"/>
    <x v="1"/>
    <s v="Consumer"/>
    <s v="United States"/>
    <s v="Philadelphia"/>
    <x v="9"/>
    <n v="19140"/>
    <x v="3"/>
    <x v="0"/>
    <x v="1"/>
    <x v="21"/>
    <d v="2019-02-17T00:00:00"/>
    <d v="1899-12-30T11:15:00"/>
    <n v="34.56"/>
    <n v="5"/>
    <n v="8.64"/>
    <n v="172.8"/>
    <s v="Ewallet"/>
    <n v="154.31040000000002"/>
    <n v="0.107"/>
    <n v="18.489599999999996"/>
    <n v="9.9"/>
    <s v="Feb"/>
  </r>
  <r>
    <s v="549-59-1358"/>
    <n v="13"/>
    <x v="12"/>
    <s v="Emily"/>
    <s v="Burns"/>
    <s v="emily.burns@mail.com"/>
    <s v="Female"/>
    <s v="Consumer"/>
    <s v="United States"/>
    <s v="Orem"/>
    <s v="Utah"/>
    <n v="84057"/>
    <s v="West"/>
    <x v="0"/>
    <s v="Consumer"/>
    <s v="United States"/>
    <s v="Orem"/>
    <x v="7"/>
    <n v="84057"/>
    <x v="1"/>
    <x v="0"/>
    <x v="3"/>
    <x v="22"/>
    <d v="2019-03-02T00:00:00"/>
    <d v="1899-12-30T17:36:00"/>
    <n v="88.63"/>
    <n v="3"/>
    <n v="13.294499999999999"/>
    <n v="265.89"/>
    <s v="Ewallet"/>
    <n v="237.43976999999998"/>
    <n v="0.107"/>
    <n v="28.450230000000005"/>
    <s v="6"/>
    <s v="Mar"/>
  </r>
  <r>
    <s v="227-03-5010"/>
    <n v="14"/>
    <x v="13"/>
    <s v="Eric"/>
    <s v="Hoffmann"/>
    <s v="eric.hoffmann@mail.com"/>
    <s v="Male"/>
    <s v="Consumer"/>
    <s v="United States"/>
    <s v="Los Angeles"/>
    <s v="California"/>
    <n v="90049"/>
    <s v="West"/>
    <x v="1"/>
    <s v="Consumer"/>
    <s v="United States"/>
    <s v="Los Angeles"/>
    <x v="1"/>
    <n v="90049"/>
    <x v="1"/>
    <x v="1"/>
    <x v="8"/>
    <x v="23"/>
    <d v="2019-03-22T00:00:00"/>
    <d v="1899-12-30T19:20:00"/>
    <n v="52.59"/>
    <n v="8"/>
    <n v="21.036000000000001"/>
    <n v="420.72"/>
    <s v="Credit card"/>
    <n v="401.07237600000002"/>
    <n v="4.6699999999999998E-2"/>
    <n v="19.647624000000008"/>
    <n v="8.5"/>
    <s v="Mar"/>
  </r>
  <r>
    <s v="649-29-6775"/>
    <n v="14"/>
    <x v="13"/>
    <s v="Eric"/>
    <s v="Hoffmann"/>
    <s v="eric.hoffmann@mail.com"/>
    <s v="Male"/>
    <s v="Consumer"/>
    <s v="United States"/>
    <s v="Los Angeles"/>
    <s v="California"/>
    <n v="90049"/>
    <s v="West"/>
    <x v="1"/>
    <s v="Consumer"/>
    <s v="United States"/>
    <s v="Los Angeles"/>
    <x v="1"/>
    <n v="90049"/>
    <x v="1"/>
    <x v="2"/>
    <x v="11"/>
    <x v="4"/>
    <d v="2019-02-08T00:00:00"/>
    <d v="1899-12-30T15:31:00"/>
    <n v="33.520000000000003"/>
    <n v="1"/>
    <n v="1.6760000000000002"/>
    <n v="33.520000000000003"/>
    <s v="Cash"/>
    <n v="31.106560000000002"/>
    <n v="7.2000000000000008E-2"/>
    <n v="2.4134400000000014"/>
    <n v="6.7"/>
    <s v="Feb"/>
  </r>
  <r>
    <s v="189-17-4241"/>
    <n v="15"/>
    <x v="14"/>
    <s v="Tracy"/>
    <s v="Blumstein"/>
    <s v="tracy.blumstein@mail.com"/>
    <s v="Male"/>
    <s v="Consumer"/>
    <s v="United States"/>
    <s v="Philadelphia"/>
    <s v="Pennsylvania"/>
    <n v="19140"/>
    <s v="East"/>
    <x v="1"/>
    <s v="Consumer"/>
    <s v="United States"/>
    <s v="Philadelphia"/>
    <x v="9"/>
    <n v="19140"/>
    <x v="3"/>
    <x v="0"/>
    <x v="0"/>
    <x v="24"/>
    <d v="2019-03-10T00:00:00"/>
    <d v="1899-12-30T12:17:00"/>
    <n v="87.67"/>
    <n v="2"/>
    <n v="8.7670000000000012"/>
    <n v="175.34"/>
    <s v="Credit card"/>
    <n v="156.57862"/>
    <n v="0.107"/>
    <n v="18.761380000000003"/>
    <n v="7.7"/>
    <s v="Mar"/>
  </r>
  <r>
    <s v="145-94-9061"/>
    <n v="15"/>
    <x v="14"/>
    <s v="Tracy"/>
    <s v="Blumstein"/>
    <s v="tracy.blumstein@mail.com"/>
    <s v="Male"/>
    <s v="Consumer"/>
    <s v="United States"/>
    <s v="Philadelphia"/>
    <s v="Pennsylvania"/>
    <n v="19140"/>
    <s v="East"/>
    <x v="1"/>
    <s v="Consumer"/>
    <s v="United States"/>
    <s v="Philadelphia"/>
    <x v="9"/>
    <n v="19140"/>
    <x v="3"/>
    <x v="1"/>
    <x v="8"/>
    <x v="25"/>
    <d v="2019-01-25T00:00:00"/>
    <d v="1899-12-30T19:48:00"/>
    <n v="88.36"/>
    <n v="5"/>
    <n v="22.090000000000003"/>
    <n v="441.8"/>
    <s v="Cash"/>
    <n v="421.16793999999999"/>
    <n v="4.6699999999999998E-2"/>
    <n v="20.632060000000024"/>
    <n v="9.6"/>
    <s v="Jan"/>
  </r>
  <r>
    <s v="848-62-7243"/>
    <n v="15"/>
    <x v="14"/>
    <s v="Tracy"/>
    <s v="Blumstein"/>
    <s v="tracy.blumstein@mail.com"/>
    <s v="Male"/>
    <s v="Consumer"/>
    <s v="United States"/>
    <s v="Philadelphia"/>
    <s v="Pennsylvania"/>
    <n v="19140"/>
    <s v="East"/>
    <x v="1"/>
    <s v="Consumer"/>
    <s v="United States"/>
    <s v="Philadelphia"/>
    <x v="9"/>
    <n v="19140"/>
    <x v="3"/>
    <x v="0"/>
    <x v="5"/>
    <x v="20"/>
    <d v="2019-03-15T00:00:00"/>
    <d v="1899-12-30T15:36:00"/>
    <n v="24.89"/>
    <n v="9"/>
    <n v="11.2005"/>
    <n v="224.01"/>
    <s v="Cash"/>
    <n v="200.04093"/>
    <n v="0.107"/>
    <n v="23.969069999999988"/>
    <n v="7.4"/>
    <s v="Mar"/>
  </r>
  <r>
    <s v="871-79-8483"/>
    <n v="15"/>
    <x v="14"/>
    <s v="Tracy"/>
    <s v="Blumstein"/>
    <s v="tracy.blumstein@mail.com"/>
    <s v="Male"/>
    <s v="Consumer"/>
    <s v="United States"/>
    <s v="Philadelphia"/>
    <s v="Pennsylvania"/>
    <n v="19140"/>
    <s v="East"/>
    <x v="1"/>
    <s v="Consumer"/>
    <s v="United States"/>
    <s v="Philadelphia"/>
    <x v="9"/>
    <n v="19140"/>
    <x v="3"/>
    <x v="1"/>
    <x v="12"/>
    <x v="6"/>
    <d v="2019-02-25T00:00:00"/>
    <d v="1899-12-30T19:39:00"/>
    <n v="94.13"/>
    <n v="5"/>
    <n v="23.532499999999999"/>
    <n v="470.65"/>
    <s v="Credit card"/>
    <n v="448.67064499999998"/>
    <n v="4.6699999999999998E-2"/>
    <n v="21.979354999999998"/>
    <n v="4.8"/>
    <s v="Feb"/>
  </r>
  <r>
    <s v="149-71-6266"/>
    <n v="15"/>
    <x v="14"/>
    <s v="Tracy"/>
    <s v="Blumstein"/>
    <s v="tracy.blumstein@mail.com"/>
    <s v="Male"/>
    <s v="Consumer"/>
    <s v="United States"/>
    <s v="Philadelphia"/>
    <s v="Pennsylvania"/>
    <n v="19140"/>
    <s v="East"/>
    <x v="1"/>
    <s v="Consumer"/>
    <s v="United States"/>
    <s v="Philadelphia"/>
    <x v="9"/>
    <n v="19140"/>
    <x v="3"/>
    <x v="1"/>
    <x v="6"/>
    <x v="26"/>
    <d v="2019-01-28T00:00:00"/>
    <d v="1899-12-30T12:43:00"/>
    <n v="78.069999999999993"/>
    <n v="9"/>
    <n v="35.131499999999996"/>
    <n v="702.62999999999988"/>
    <s v="Cash"/>
    <n v="669.8171789999999"/>
    <n v="4.6699999999999998E-2"/>
    <n v="32.812820999999985"/>
    <n v="4.5"/>
    <s v="Jan"/>
  </r>
  <r>
    <s v="640-49-2076"/>
    <n v="15"/>
    <x v="14"/>
    <s v="Tracy"/>
    <s v="Blumstein"/>
    <s v="tracy.blumstein@mail.com"/>
    <s v="Male"/>
    <s v="Consumer"/>
    <s v="United States"/>
    <s v="Philadelphia"/>
    <s v="Pennsylvania"/>
    <n v="19140"/>
    <s v="East"/>
    <x v="1"/>
    <s v="Consumer"/>
    <s v="United States"/>
    <s v="Philadelphia"/>
    <x v="9"/>
    <n v="19140"/>
    <x v="3"/>
    <x v="1"/>
    <x v="8"/>
    <x v="8"/>
    <d v="2019-01-10T00:00:00"/>
    <d v="1899-12-30T14:49:00"/>
    <n v="83.78"/>
    <n v="8"/>
    <n v="33.512"/>
    <n v="670.24"/>
    <s v="Cash"/>
    <n v="638.93979200000001"/>
    <n v="4.6699999999999998E-2"/>
    <n v="31.300207999999998"/>
    <n v="5.0999999999999996"/>
    <s v="Jan"/>
  </r>
  <r>
    <s v="595-11-5460"/>
    <n v="15"/>
    <x v="14"/>
    <s v="Tracy"/>
    <s v="Blumstein"/>
    <s v="tracy.blumstein@mail.com"/>
    <s v="Male"/>
    <s v="Consumer"/>
    <s v="United States"/>
    <s v="Philadelphia"/>
    <s v="Pennsylvania"/>
    <n v="19140"/>
    <s v="East"/>
    <x v="1"/>
    <s v="Consumer"/>
    <s v="United States"/>
    <s v="Philadelphia"/>
    <x v="9"/>
    <n v="19140"/>
    <x v="3"/>
    <x v="1"/>
    <x v="6"/>
    <x v="20"/>
    <d v="2019-03-15T00:00:00"/>
    <d v="1899-12-30T10:12:00"/>
    <n v="96.58"/>
    <n v="2"/>
    <n v="9.6580000000000013"/>
    <n v="193.16"/>
    <s v="Credit card"/>
    <n v="184.13942800000001"/>
    <n v="4.6699999999999998E-2"/>
    <n v="9.0205719999999872"/>
    <n v="5.0999999999999996"/>
    <s v="Mar"/>
  </r>
  <r>
    <s v="183-56-6882"/>
    <n v="16"/>
    <x v="15"/>
    <s v="Matt"/>
    <s v="Abelman"/>
    <s v="matt.abelman@mail.com"/>
    <s v="Female"/>
    <s v="Home Office"/>
    <s v="United States"/>
    <s v="Houston"/>
    <s v="Texas"/>
    <n v="77095"/>
    <s v="Central"/>
    <x v="0"/>
    <s v="Home Office"/>
    <s v="United States"/>
    <s v="Houston"/>
    <x v="5"/>
    <n v="77095"/>
    <x v="2"/>
    <x v="1"/>
    <x v="10"/>
    <x v="10"/>
    <d v="2019-02-06T00:00:00"/>
    <d v="1899-12-30T10:42:00"/>
    <n v="99.42"/>
    <n v="4"/>
    <n v="19.884"/>
    <n v="397.68"/>
    <s v="Ewallet"/>
    <n v="379.10834399999999"/>
    <n v="4.6699999999999998E-2"/>
    <n v="18.571656000000019"/>
    <n v="7.5"/>
    <s v="Feb"/>
  </r>
  <r>
    <s v="232-16-2483"/>
    <n v="17"/>
    <x v="16"/>
    <s v="Gene"/>
    <s v="Hale"/>
    <s v="gene.hale@mail.com"/>
    <s v="Male"/>
    <s v="Corporate"/>
    <s v="United States"/>
    <s v="Richardson"/>
    <s v="Texas"/>
    <n v="75080"/>
    <s v="Central"/>
    <x v="1"/>
    <s v="Corporate"/>
    <s v="United States"/>
    <s v="Richardson"/>
    <x v="5"/>
    <n v="75080"/>
    <x v="2"/>
    <x v="2"/>
    <x v="7"/>
    <x v="27"/>
    <d v="2019-01-07T00:00:00"/>
    <d v="1899-12-30T12:28:00"/>
    <n v="68.12"/>
    <n v="1"/>
    <n v="3.4060000000000006"/>
    <n v="68.12"/>
    <s v="Ewallet"/>
    <n v="63.215360000000004"/>
    <n v="7.2000000000000008E-2"/>
    <n v="4.9046400000000006"/>
    <n v="6.8"/>
    <s v="Jan"/>
  </r>
  <r>
    <s v="129-29-8530"/>
    <n v="17"/>
    <x v="16"/>
    <s v="Gene"/>
    <s v="Hale"/>
    <s v="gene.hale@mail.com"/>
    <s v="Male"/>
    <s v="Corporate"/>
    <s v="United States"/>
    <s v="Richardson"/>
    <s v="Texas"/>
    <n v="75080"/>
    <s v="Central"/>
    <x v="1"/>
    <s v="Corporate"/>
    <s v="United States"/>
    <s v="Richardson"/>
    <x v="5"/>
    <n v="75080"/>
    <x v="2"/>
    <x v="0"/>
    <x v="5"/>
    <x v="24"/>
    <d v="2019-03-10T00:00:00"/>
    <d v="1899-12-30T19:15:00"/>
    <n v="62.62"/>
    <n v="5"/>
    <n v="15.654999999999999"/>
    <n v="313.09999999999997"/>
    <s v="Ewallet"/>
    <n v="279.59829999999999"/>
    <n v="0.107"/>
    <n v="33.501699999999971"/>
    <s v="7"/>
    <s v="Mar"/>
  </r>
  <r>
    <s v="272-65-1806"/>
    <n v="18"/>
    <x v="17"/>
    <s v="Steve"/>
    <s v="Nguyen"/>
    <s v="steve.nguyen@mail.com"/>
    <s v="Male"/>
    <s v="Home Office"/>
    <s v="United States"/>
    <s v="Houston"/>
    <s v="Texas"/>
    <n v="77041"/>
    <s v="Central"/>
    <x v="1"/>
    <s v="Home Office"/>
    <s v="United States"/>
    <s v="Houston"/>
    <x v="5"/>
    <n v="77041"/>
    <x v="2"/>
    <x v="1"/>
    <x v="12"/>
    <x v="15"/>
    <d v="2019-01-15T00:00:00"/>
    <d v="1899-12-30T17:17:00"/>
    <n v="60.88"/>
    <n v="9"/>
    <n v="27.396000000000004"/>
    <n v="547.92000000000007"/>
    <s v="Ewallet"/>
    <n v="522.33213600000011"/>
    <n v="4.6699999999999998E-2"/>
    <n v="25.587863999999968"/>
    <n v="4.7"/>
    <s v="Jan"/>
  </r>
  <r>
    <s v="333-73-7901"/>
    <n v="18"/>
    <x v="17"/>
    <s v="Steve"/>
    <s v="Nguyen"/>
    <s v="steve.nguyen@mail.com"/>
    <s v="Male"/>
    <s v="Home Office"/>
    <s v="United States"/>
    <s v="Houston"/>
    <s v="Texas"/>
    <n v="77041"/>
    <s v="Central"/>
    <x v="1"/>
    <s v="Home Office"/>
    <s v="United States"/>
    <s v="Houston"/>
    <x v="5"/>
    <n v="77041"/>
    <x v="2"/>
    <x v="0"/>
    <x v="0"/>
    <x v="28"/>
    <d v="2019-03-23T00:00:00"/>
    <d v="1899-12-30T13:24:00"/>
    <n v="54.92"/>
    <n v="8"/>
    <n v="21.968000000000004"/>
    <n v="439.36"/>
    <s v="Ewallet"/>
    <n v="392.34848"/>
    <n v="0.107"/>
    <n v="47.011520000000019"/>
    <n v="7.6"/>
    <s v="Mar"/>
  </r>
  <r>
    <s v="777-82-7220"/>
    <n v="18"/>
    <x v="17"/>
    <s v="Steve"/>
    <s v="Nguyen"/>
    <s v="steve.nguyen@mail.com"/>
    <s v="Male"/>
    <s v="Home Office"/>
    <s v="United States"/>
    <s v="Houston"/>
    <s v="Texas"/>
    <n v="77041"/>
    <s v="Central"/>
    <x v="1"/>
    <s v="Home Office"/>
    <s v="United States"/>
    <s v="Houston"/>
    <x v="5"/>
    <n v="77041"/>
    <x v="2"/>
    <x v="0"/>
    <x v="1"/>
    <x v="2"/>
    <d v="2019-03-03T00:00:00"/>
    <d v="1899-12-30T13:01:00"/>
    <n v="30.12"/>
    <n v="8"/>
    <n v="12.048000000000002"/>
    <n v="240.96"/>
    <s v="Cash"/>
    <n v="215.17728"/>
    <n v="0.107"/>
    <n v="25.782720000000012"/>
    <n v="7.7"/>
    <s v="Mar"/>
  </r>
  <r>
    <s v="280-35-5823"/>
    <n v="18"/>
    <x v="17"/>
    <s v="Steve"/>
    <s v="Nguyen"/>
    <s v="steve.nguyen@mail.com"/>
    <s v="Male"/>
    <s v="Home Office"/>
    <s v="United States"/>
    <s v="Houston"/>
    <s v="Texas"/>
    <n v="77041"/>
    <s v="Central"/>
    <x v="1"/>
    <s v="Home Office"/>
    <s v="United States"/>
    <s v="Houston"/>
    <x v="5"/>
    <n v="77041"/>
    <x v="2"/>
    <x v="2"/>
    <x v="7"/>
    <x v="29"/>
    <d v="2019-01-17T00:00:00"/>
    <d v="1899-12-30T18:45:00"/>
    <n v="86.72"/>
    <n v="1"/>
    <n v="4.3360000000000003"/>
    <n v="86.72"/>
    <s v="Ewallet"/>
    <n v="80.476159999999993"/>
    <n v="7.2000000000000008E-2"/>
    <n v="6.2438400000000058"/>
    <n v="7.9"/>
    <s v="Jan"/>
  </r>
  <r>
    <s v="554-53-8700"/>
    <n v="19"/>
    <x v="18"/>
    <s v="Linda"/>
    <s v="Cazamias"/>
    <s v="linda.cazamias@mail.com"/>
    <s v="Male"/>
    <s v="Corporate"/>
    <s v="United States"/>
    <s v="Naperville"/>
    <s v="Illinois"/>
    <n v="60540"/>
    <s v="Central"/>
    <x v="1"/>
    <s v="Corporate"/>
    <s v="United States"/>
    <s v="Naperville"/>
    <x v="10"/>
    <n v="60540"/>
    <x v="2"/>
    <x v="2"/>
    <x v="7"/>
    <x v="30"/>
    <d v="2019-02-02T00:00:00"/>
    <d v="1899-12-30T10:11:00"/>
    <n v="56.11"/>
    <n v="2"/>
    <n v="5.6110000000000007"/>
    <n v="112.22"/>
    <s v="Cash"/>
    <n v="104.14015999999999"/>
    <n v="7.2000000000000008E-2"/>
    <n v="8.0798400000000044"/>
    <n v="6.3"/>
    <s v="Feb"/>
  </r>
  <r>
    <s v="354-25-5821"/>
    <n v="20"/>
    <x v="19"/>
    <s v="Ruben"/>
    <s v="Ausman"/>
    <s v="ruben.ausman@mail.com"/>
    <s v="Female"/>
    <s v="Corporate"/>
    <s v="United States"/>
    <s v="Los Angeles"/>
    <s v="California"/>
    <n v="90049"/>
    <s v="West"/>
    <x v="0"/>
    <s v="Corporate"/>
    <s v="United States"/>
    <s v="Los Angeles"/>
    <x v="1"/>
    <n v="90049"/>
    <x v="1"/>
    <x v="1"/>
    <x v="4"/>
    <x v="4"/>
    <d v="2019-02-08T00:00:00"/>
    <d v="1899-12-30T13:03:00"/>
    <n v="69.12"/>
    <n v="6"/>
    <n v="20.736000000000004"/>
    <n v="414.72"/>
    <s v="Cash"/>
    <n v="395.352576"/>
    <n v="4.6699999999999998E-2"/>
    <n v="19.367424000000028"/>
    <n v="5.6"/>
    <s v="Feb"/>
  </r>
  <r>
    <s v="228-96-1411"/>
    <n v="21"/>
    <x v="20"/>
    <s v="Erin"/>
    <s v="Smith"/>
    <s v="erin.smith@mail.com"/>
    <s v="Female"/>
    <s v="Corporate"/>
    <s v="United States"/>
    <s v="Melbourne"/>
    <s v="Florida"/>
    <n v="32935"/>
    <s v="South"/>
    <x v="0"/>
    <s v="Corporate"/>
    <s v="United States"/>
    <s v="Melbourne"/>
    <x v="2"/>
    <n v="32935"/>
    <x v="0"/>
    <x v="1"/>
    <x v="4"/>
    <x v="31"/>
    <d v="2019-03-04T00:00:00"/>
    <d v="1899-12-30T20:39:00"/>
    <n v="98.7"/>
    <n v="8"/>
    <n v="39.480000000000004"/>
    <n v="789.6"/>
    <s v="Cash"/>
    <n v="752.72568000000001"/>
    <n v="4.6699999999999998E-2"/>
    <n v="36.874320000000012"/>
    <n v="7.6"/>
    <s v="Mar"/>
  </r>
  <r>
    <s v="617-15-4209"/>
    <n v="22"/>
    <x v="21"/>
    <s v="Odella"/>
    <s v="Nelson"/>
    <s v="odella.nelson@mail.com"/>
    <s v="Female"/>
    <s v="Corporate"/>
    <s v="United States"/>
    <s v="Eagan"/>
    <s v="Minnesota"/>
    <n v="55122"/>
    <s v="Central"/>
    <x v="0"/>
    <s v="Corporate"/>
    <s v="United States"/>
    <s v="Eagan"/>
    <x v="11"/>
    <n v="55122"/>
    <x v="2"/>
    <x v="2"/>
    <x v="11"/>
    <x v="32"/>
    <d v="2019-03-16T00:00:00"/>
    <d v="1899-12-30T19:47:00"/>
    <n v="15.37"/>
    <n v="2"/>
    <n v="1.5369999999999999"/>
    <n v="30.74"/>
    <s v="Cash"/>
    <n v="28.526719999999997"/>
    <n v="7.2000000000000008E-2"/>
    <n v="2.213280000000001"/>
    <n v="7.2"/>
    <s v="Mar"/>
  </r>
  <r>
    <s v="132-32-9879"/>
    <n v="22"/>
    <x v="21"/>
    <s v="Odella"/>
    <s v="Nelson"/>
    <s v="odella.nelson@mail.com"/>
    <s v="Female"/>
    <s v="Corporate"/>
    <s v="United States"/>
    <s v="Eagan"/>
    <s v="Minnesota"/>
    <n v="55122"/>
    <s v="Central"/>
    <x v="0"/>
    <s v="Corporate"/>
    <s v="United States"/>
    <s v="Eagan"/>
    <x v="11"/>
    <n v="55122"/>
    <x v="2"/>
    <x v="1"/>
    <x v="8"/>
    <x v="11"/>
    <d v="2019-03-09T00:00:00"/>
    <d v="1899-12-30T18:00:00"/>
    <n v="93.96"/>
    <n v="4"/>
    <n v="18.791999999999998"/>
    <n v="375.84"/>
    <s v="Cash"/>
    <n v="358.28827200000001"/>
    <n v="4.6699999999999998E-2"/>
    <n v="17.551727999999969"/>
    <n v="9.5"/>
    <s v="Mar"/>
  </r>
  <r>
    <s v="370-41-7321"/>
    <n v="23"/>
    <x v="22"/>
    <s v="Patrick"/>
    <s v="O'Donnell"/>
    <s v="patrick.odonnell@mail.com"/>
    <s v="Male"/>
    <s v="Consumer"/>
    <s v="United States"/>
    <s v="Westland"/>
    <s v="Michigan"/>
    <n v="48185"/>
    <s v="Central"/>
    <x v="1"/>
    <s v="Consumer"/>
    <s v="United States"/>
    <s v="Westland"/>
    <x v="12"/>
    <n v="48185"/>
    <x v="2"/>
    <x v="1"/>
    <x v="4"/>
    <x v="33"/>
    <d v="2019-02-27T00:00:00"/>
    <d v="1899-12-30T17:24:00"/>
    <n v="56.69"/>
    <n v="9"/>
    <n v="25.5105"/>
    <n v="510.21"/>
    <s v="Credit card"/>
    <n v="486.38319300000001"/>
    <n v="4.6699999999999998E-2"/>
    <n v="23.826806999999974"/>
    <n v="8.4"/>
    <s v="Feb"/>
  </r>
  <r>
    <s v="727-46-3608"/>
    <n v="24"/>
    <x v="23"/>
    <s v="Lena"/>
    <s v="Hernandez"/>
    <s v="lena.hernandez@mail.com"/>
    <s v="Male"/>
    <s v="Consumer"/>
    <s v="United States"/>
    <s v="Dover"/>
    <s v="Delaware"/>
    <n v="19901"/>
    <s v="East"/>
    <x v="1"/>
    <s v="Consumer"/>
    <s v="United States"/>
    <s v="Dover"/>
    <x v="13"/>
    <n v="19901"/>
    <x v="3"/>
    <x v="2"/>
    <x v="11"/>
    <x v="10"/>
    <d v="2019-02-06T00:00:00"/>
    <d v="1899-12-30T15:47:00"/>
    <n v="20.010000000000002"/>
    <n v="9"/>
    <n v="9.0045000000000002"/>
    <n v="180.09"/>
    <s v="Ewallet"/>
    <n v="167.12352000000001"/>
    <n v="7.2000000000000008E-2"/>
    <n v="12.96647999999999"/>
    <n v="4.0999999999999996"/>
    <s v="Feb"/>
  </r>
  <r>
    <s v="669-54-1719"/>
    <n v="24"/>
    <x v="23"/>
    <s v="Lena"/>
    <s v="Hernandez"/>
    <s v="lena.hernandez@mail.com"/>
    <s v="Male"/>
    <s v="Consumer"/>
    <s v="United States"/>
    <s v="Dover"/>
    <s v="Delaware"/>
    <n v="19901"/>
    <s v="East"/>
    <x v="1"/>
    <s v="Consumer"/>
    <s v="United States"/>
    <s v="Dover"/>
    <x v="13"/>
    <n v="19901"/>
    <x v="3"/>
    <x v="2"/>
    <x v="7"/>
    <x v="34"/>
    <d v="2019-02-10T00:00:00"/>
    <d v="1899-12-30T12:45:00"/>
    <n v="18.93"/>
    <n v="6"/>
    <n v="5.6790000000000003"/>
    <n v="113.58"/>
    <s v="Credit card"/>
    <n v="105.40223999999999"/>
    <n v="7.2000000000000008E-2"/>
    <n v="8.1777600000000064"/>
    <n v="8.1"/>
    <s v="Feb"/>
  </r>
  <r>
    <s v="574-22-5561"/>
    <n v="25"/>
    <x v="24"/>
    <s v="Darren"/>
    <s v="Powers"/>
    <s v="darren.powers@mail.com"/>
    <s v="Female"/>
    <s v="Consumer"/>
    <s v="United States"/>
    <s v="New Albany"/>
    <s v="Indiana"/>
    <n v="47150"/>
    <s v="Central"/>
    <x v="0"/>
    <s v="Consumer"/>
    <s v="United States"/>
    <s v="New Albany"/>
    <x v="14"/>
    <n v="47150"/>
    <x v="2"/>
    <x v="1"/>
    <x v="8"/>
    <x v="35"/>
    <d v="2019-03-19T00:00:00"/>
    <d v="1899-12-30T17:08:00"/>
    <n v="82.63"/>
    <n v="10"/>
    <n v="41.314999999999998"/>
    <n v="826.3"/>
    <s v="Ewallet"/>
    <n v="787.71178999999995"/>
    <n v="4.6699999999999998E-2"/>
    <n v="38.588210000000004"/>
    <n v="7.9"/>
    <s v="Mar"/>
  </r>
  <r>
    <s v="326-78-5178"/>
    <n v="25"/>
    <x v="24"/>
    <s v="Darren"/>
    <s v="Powers"/>
    <s v="darren.powers@mail.com"/>
    <s v="Female"/>
    <s v="Consumer"/>
    <s v="United States"/>
    <s v="New Albany"/>
    <s v="Indiana"/>
    <n v="47150"/>
    <s v="Central"/>
    <x v="0"/>
    <s v="Consumer"/>
    <s v="United States"/>
    <s v="New Albany"/>
    <x v="14"/>
    <n v="47150"/>
    <x v="2"/>
    <x v="1"/>
    <x v="2"/>
    <x v="36"/>
    <d v="2019-02-03T00:00:00"/>
    <d v="1899-12-30T10:19:00"/>
    <n v="91.4"/>
    <n v="7"/>
    <n v="31.990000000000006"/>
    <n v="639.80000000000007"/>
    <s v="Cash"/>
    <n v="609.9213400000001"/>
    <n v="4.6699999999999998E-2"/>
    <n v="29.878659999999968"/>
    <n v="9.5"/>
    <s v="Feb"/>
  </r>
  <r>
    <s v="162-48-8011"/>
    <n v="25"/>
    <x v="24"/>
    <s v="Darren"/>
    <s v="Powers"/>
    <s v="darren.powers@mail.com"/>
    <s v="Female"/>
    <s v="Consumer"/>
    <s v="United States"/>
    <s v="New Albany"/>
    <s v="Indiana"/>
    <n v="47150"/>
    <s v="Central"/>
    <x v="0"/>
    <s v="Consumer"/>
    <s v="United States"/>
    <s v="New Albany"/>
    <x v="14"/>
    <n v="47150"/>
    <x v="2"/>
    <x v="0"/>
    <x v="5"/>
    <x v="34"/>
    <d v="2019-02-10T00:00:00"/>
    <d v="1899-12-30T15:10:00"/>
    <n v="44.59"/>
    <n v="5"/>
    <n v="11.147500000000001"/>
    <n v="222.95000000000002"/>
    <s v="Cash"/>
    <n v="199.09435000000002"/>
    <n v="0.107"/>
    <n v="23.855649999999997"/>
    <n v="8.5"/>
    <s v="Feb"/>
  </r>
  <r>
    <s v="616-24-2851"/>
    <n v="25"/>
    <x v="24"/>
    <s v="Darren"/>
    <s v="Powers"/>
    <s v="darren.powers@mail.com"/>
    <s v="Female"/>
    <s v="Consumer"/>
    <s v="United States"/>
    <s v="New Albany"/>
    <s v="Indiana"/>
    <n v="47150"/>
    <s v="Central"/>
    <x v="0"/>
    <s v="Consumer"/>
    <s v="United States"/>
    <s v="New Albany"/>
    <x v="14"/>
    <n v="47150"/>
    <x v="2"/>
    <x v="0"/>
    <x v="1"/>
    <x v="23"/>
    <d v="2019-03-22T00:00:00"/>
    <d v="1899-12-30T14:42:00"/>
    <n v="17.87"/>
    <n v="4"/>
    <n v="3.5740000000000003"/>
    <n v="71.48"/>
    <s v="Ewallet"/>
    <n v="63.831640000000007"/>
    <n v="0.107"/>
    <n v="7.6483599999999967"/>
    <n v="6.5"/>
    <s v="Mar"/>
  </r>
  <r>
    <s v="778-71-5554"/>
    <n v="26"/>
    <x v="25"/>
    <s v="Janet"/>
    <s v="Molinari"/>
    <s v="janet.molinari@mail.com"/>
    <s v="Male"/>
    <s v="Corporate"/>
    <s v="United States"/>
    <s v="New York City"/>
    <s v="New York"/>
    <n v="10024"/>
    <s v="East"/>
    <x v="1"/>
    <s v="Corporate"/>
    <s v="United States"/>
    <s v="New York City"/>
    <x v="15"/>
    <n v="10024"/>
    <x v="3"/>
    <x v="1"/>
    <x v="13"/>
    <x v="25"/>
    <d v="2019-01-25T00:00:00"/>
    <d v="1899-12-30T15:46:00"/>
    <n v="15.43"/>
    <n v="1"/>
    <n v="0.77150000000000007"/>
    <n v="15.43"/>
    <s v="Credit card"/>
    <n v="14.709419"/>
    <n v="4.6699999999999998E-2"/>
    <n v="0.72058099999999925"/>
    <n v="6.1"/>
    <s v="Jan"/>
  </r>
  <r>
    <s v="242-55-6721"/>
    <n v="26"/>
    <x v="25"/>
    <s v="Janet"/>
    <s v="Molinari"/>
    <s v="janet.molinari@mail.com"/>
    <s v="Male"/>
    <s v="Corporate"/>
    <s v="United States"/>
    <s v="New York City"/>
    <s v="New York"/>
    <n v="10024"/>
    <s v="East"/>
    <x v="1"/>
    <s v="Corporate"/>
    <s v="United States"/>
    <s v="New York City"/>
    <x v="15"/>
    <n v="10024"/>
    <x v="3"/>
    <x v="2"/>
    <x v="7"/>
    <x v="37"/>
    <d v="2019-03-07T00:00:00"/>
    <d v="1899-12-30T11:49:00"/>
    <n v="16.16"/>
    <n v="2"/>
    <n v="1.6160000000000001"/>
    <n v="32.32"/>
    <s v="Ewallet"/>
    <n v="29.99296"/>
    <n v="7.2000000000000008E-2"/>
    <n v="2.3270400000000002"/>
    <n v="6.5"/>
    <s v="Mar"/>
  </r>
  <r>
    <s v="399-46-5918"/>
    <n v="27"/>
    <x v="26"/>
    <s v="Ted"/>
    <s v="Butterfield"/>
    <s v="ted.butterfield@mail.com"/>
    <s v="Female"/>
    <s v="Consumer"/>
    <s v="United States"/>
    <s v="Troy"/>
    <s v="New York"/>
    <n v="12180"/>
    <s v="East"/>
    <x v="0"/>
    <s v="Consumer"/>
    <s v="United States"/>
    <s v="Troy"/>
    <x v="15"/>
    <n v="12180"/>
    <x v="3"/>
    <x v="1"/>
    <x v="4"/>
    <x v="38"/>
    <d v="2019-02-28T00:00:00"/>
    <d v="1899-12-30T19:01:00"/>
    <n v="85.98"/>
    <n v="8"/>
    <n v="34.392000000000003"/>
    <n v="687.84"/>
    <s v="Cash"/>
    <n v="655.71787200000006"/>
    <n v="4.6699999999999998E-2"/>
    <n v="32.122127999999975"/>
    <n v="8.1999999999999993"/>
    <s v="Feb"/>
  </r>
  <r>
    <s v="106-35-6779"/>
    <n v="27"/>
    <x v="26"/>
    <s v="Ted"/>
    <s v="Butterfield"/>
    <s v="ted.butterfield@mail.com"/>
    <s v="Female"/>
    <s v="Consumer"/>
    <s v="United States"/>
    <s v="Troy"/>
    <s v="New York"/>
    <n v="12180"/>
    <s v="East"/>
    <x v="0"/>
    <s v="Consumer"/>
    <s v="United States"/>
    <s v="Troy"/>
    <x v="15"/>
    <n v="12180"/>
    <x v="3"/>
    <x v="1"/>
    <x v="10"/>
    <x v="39"/>
    <d v="2019-03-27T00:00:00"/>
    <d v="1899-12-30T11:26:00"/>
    <n v="44.34"/>
    <n v="2"/>
    <n v="4.4340000000000002"/>
    <n v="88.68"/>
    <s v="Cash"/>
    <n v="84.538644000000005"/>
    <n v="4.6699999999999998E-2"/>
    <n v="4.1413560000000018"/>
    <n v="5.8"/>
    <s v="Mar"/>
  </r>
  <r>
    <s v="635-40-6220"/>
    <n v="27"/>
    <x v="26"/>
    <s v="Ted"/>
    <s v="Butterfield"/>
    <s v="ted.butterfield@mail.com"/>
    <s v="Female"/>
    <s v="Consumer"/>
    <s v="United States"/>
    <s v="Troy"/>
    <s v="New York"/>
    <n v="12180"/>
    <s v="East"/>
    <x v="0"/>
    <s v="Consumer"/>
    <s v="United States"/>
    <s v="Troy"/>
    <x v="15"/>
    <n v="12180"/>
    <x v="3"/>
    <x v="0"/>
    <x v="1"/>
    <x v="13"/>
    <d v="2019-02-07T00:00:00"/>
    <d v="1899-12-30T11:28:00"/>
    <n v="89.6"/>
    <n v="8"/>
    <n v="35.839999999999996"/>
    <n v="716.8"/>
    <s v="Ewallet"/>
    <n v="640.10239999999999"/>
    <n v="0.107"/>
    <n v="76.697599999999966"/>
    <n v="6.6"/>
    <s v="Feb"/>
  </r>
  <r>
    <s v="817-48-8732"/>
    <n v="27"/>
    <x v="26"/>
    <s v="Ted"/>
    <s v="Butterfield"/>
    <s v="ted.butterfield@mail.com"/>
    <s v="Female"/>
    <s v="Consumer"/>
    <s v="United States"/>
    <s v="Troy"/>
    <s v="New York"/>
    <n v="12180"/>
    <s v="East"/>
    <x v="0"/>
    <s v="Consumer"/>
    <s v="United States"/>
    <s v="Troy"/>
    <x v="15"/>
    <n v="12180"/>
    <x v="3"/>
    <x v="1"/>
    <x v="10"/>
    <x v="40"/>
    <d v="2019-01-20T00:00:00"/>
    <d v="1899-12-30T15:55:00"/>
    <n v="72.349999999999994"/>
    <n v="10"/>
    <n v="36.175000000000004"/>
    <n v="723.5"/>
    <s v="Cash"/>
    <n v="689.71254999999996"/>
    <n v="4.6699999999999998E-2"/>
    <n v="33.787450000000035"/>
    <n v="5.4"/>
    <s v="Jan"/>
  </r>
  <r>
    <s v="120-06-4233"/>
    <n v="27"/>
    <x v="26"/>
    <s v="Ted"/>
    <s v="Butterfield"/>
    <s v="ted.butterfield@mail.com"/>
    <s v="Female"/>
    <s v="Consumer"/>
    <s v="United States"/>
    <s v="Troy"/>
    <s v="New York"/>
    <n v="12180"/>
    <s v="East"/>
    <x v="0"/>
    <s v="Consumer"/>
    <s v="United States"/>
    <s v="Troy"/>
    <x v="15"/>
    <n v="12180"/>
    <x v="3"/>
    <x v="2"/>
    <x v="11"/>
    <x v="41"/>
    <d v="2019-03-12T00:00:00"/>
    <d v="1899-12-30T20:36:00"/>
    <n v="30.61"/>
    <n v="6"/>
    <n v="9.1829999999999998"/>
    <n v="183.66"/>
    <s v="Cash"/>
    <n v="170.43647999999999"/>
    <n v="7.2000000000000008E-2"/>
    <n v="13.223520000000008"/>
    <n v="9.3000000000000007"/>
    <s v="Mar"/>
  </r>
  <r>
    <s v="285-68-5083"/>
    <n v="27"/>
    <x v="26"/>
    <s v="Ted"/>
    <s v="Butterfield"/>
    <s v="ted.butterfield@mail.com"/>
    <s v="Female"/>
    <s v="Consumer"/>
    <s v="United States"/>
    <s v="Troy"/>
    <s v="New York"/>
    <n v="12180"/>
    <s v="East"/>
    <x v="0"/>
    <s v="Consumer"/>
    <s v="United States"/>
    <s v="Troy"/>
    <x v="15"/>
    <n v="12180"/>
    <x v="3"/>
    <x v="1"/>
    <x v="8"/>
    <x v="42"/>
    <d v="2019-02-15T00:00:00"/>
    <d v="1899-12-30T17:47:00"/>
    <n v="24.74"/>
    <n v="3"/>
    <n v="3.7110000000000003"/>
    <n v="74.22"/>
    <s v="Credit card"/>
    <n v="70.753925999999993"/>
    <n v="4.6699999999999998E-2"/>
    <n v="3.4660740000000061"/>
    <s v="10"/>
    <s v="Feb"/>
  </r>
  <r>
    <s v="803-83-5989"/>
    <n v="27"/>
    <x v="26"/>
    <s v="Ted"/>
    <s v="Butterfield"/>
    <s v="ted.butterfield@mail.com"/>
    <s v="Female"/>
    <s v="Consumer"/>
    <s v="United States"/>
    <s v="Troy"/>
    <s v="New York"/>
    <n v="12180"/>
    <s v="East"/>
    <x v="0"/>
    <s v="Consumer"/>
    <s v="United States"/>
    <s v="Troy"/>
    <x v="15"/>
    <n v="12180"/>
    <x v="3"/>
    <x v="1"/>
    <x v="6"/>
    <x v="7"/>
    <d v="2019-02-24T00:00:00"/>
    <d v="1899-12-30T10:55:00"/>
    <n v="55.73"/>
    <n v="6"/>
    <n v="16.719000000000001"/>
    <n v="334.38"/>
    <s v="Ewallet"/>
    <n v="318.764454"/>
    <n v="4.6699999999999998E-2"/>
    <n v="15.615545999999995"/>
    <s v="7"/>
    <s v="Feb"/>
  </r>
  <r>
    <s v="347-34-2234"/>
    <n v="28"/>
    <x v="27"/>
    <s v="Kunst"/>
    <s v="Miller"/>
    <s v="kunst.miller@mail.com"/>
    <s v="Female"/>
    <s v="Consumer"/>
    <s v="United States"/>
    <s v="Los Angeles"/>
    <s v="California"/>
    <n v="90004"/>
    <s v="West"/>
    <x v="0"/>
    <s v="Consumer"/>
    <s v="United States"/>
    <s v="Los Angeles"/>
    <x v="1"/>
    <n v="90004"/>
    <x v="1"/>
    <x v="2"/>
    <x v="11"/>
    <x v="36"/>
    <d v="2019-02-03T00:00:00"/>
    <d v="1899-12-30T13:40:00"/>
    <n v="55.07"/>
    <n v="9"/>
    <n v="24.781500000000001"/>
    <n v="495.63"/>
    <s v="Ewallet"/>
    <n v="459.94463999999999"/>
    <n v="7.2000000000000008E-2"/>
    <n v="35.685360000000003"/>
    <s v="10"/>
    <s v="Feb"/>
  </r>
  <r>
    <s v="199-75-8169"/>
    <n v="28"/>
    <x v="27"/>
    <s v="Kunst"/>
    <s v="Miller"/>
    <s v="kunst.miller@mail.com"/>
    <s v="Female"/>
    <s v="Consumer"/>
    <s v="United States"/>
    <s v="Los Angeles"/>
    <s v="California"/>
    <n v="90004"/>
    <s v="West"/>
    <x v="0"/>
    <s v="Consumer"/>
    <s v="United States"/>
    <s v="Los Angeles"/>
    <x v="1"/>
    <n v="90004"/>
    <x v="1"/>
    <x v="1"/>
    <x v="8"/>
    <x v="43"/>
    <d v="2019-03-06T00:00:00"/>
    <d v="1899-12-30T12:27:00"/>
    <n v="15.81"/>
    <n v="10"/>
    <n v="7.9050000000000002"/>
    <n v="158.1"/>
    <s v="Credit card"/>
    <n v="150.71672999999998"/>
    <n v="4.6699999999999998E-2"/>
    <n v="7.3832700000000102"/>
    <n v="8.6"/>
    <s v="Mar"/>
  </r>
  <r>
    <s v="853-23-2453"/>
    <n v="28"/>
    <x v="27"/>
    <s v="Kunst"/>
    <s v="Miller"/>
    <s v="kunst.miller@mail.com"/>
    <s v="Female"/>
    <s v="Consumer"/>
    <s v="United States"/>
    <s v="Los Angeles"/>
    <s v="California"/>
    <n v="90004"/>
    <s v="West"/>
    <x v="0"/>
    <s v="Consumer"/>
    <s v="United States"/>
    <s v="Los Angeles"/>
    <x v="1"/>
    <n v="90004"/>
    <x v="1"/>
    <x v="1"/>
    <x v="10"/>
    <x v="44"/>
    <d v="2019-02-14T00:00:00"/>
    <d v="1899-12-30T14:35:00"/>
    <n v="75.739999999999995"/>
    <n v="4"/>
    <n v="15.148"/>
    <n v="302.95999999999998"/>
    <s v="Cash"/>
    <n v="288.81176799999997"/>
    <n v="4.6699999999999998E-2"/>
    <n v="14.148232000000007"/>
    <n v="7.6"/>
    <s v="Feb"/>
  </r>
  <r>
    <s v="877-22-3308"/>
    <n v="28"/>
    <x v="27"/>
    <s v="Kunst"/>
    <s v="Miller"/>
    <s v="kunst.miller@mail.com"/>
    <s v="Female"/>
    <s v="Consumer"/>
    <s v="United States"/>
    <s v="Los Angeles"/>
    <s v="California"/>
    <n v="90004"/>
    <s v="West"/>
    <x v="0"/>
    <s v="Consumer"/>
    <s v="United States"/>
    <s v="Los Angeles"/>
    <x v="1"/>
    <n v="90004"/>
    <x v="1"/>
    <x v="0"/>
    <x v="5"/>
    <x v="45"/>
    <d v="2019-03-13T00:00:00"/>
    <d v="1899-12-30T16:40:00"/>
    <n v="15.87"/>
    <n v="10"/>
    <n v="7.9349999999999996"/>
    <n v="158.69999999999999"/>
    <s v="Cash"/>
    <n v="141.7191"/>
    <n v="0.107"/>
    <n v="16.980899999999991"/>
    <n v="5.8"/>
    <s v="Mar"/>
  </r>
  <r>
    <s v="838-78-4295"/>
    <n v="29"/>
    <x v="28"/>
    <s v="Paul"/>
    <s v="Stevenson"/>
    <s v="paul.stevenson@mail.com"/>
    <s v="Female"/>
    <s v="Home Office"/>
    <s v="United States"/>
    <s v="Chicago"/>
    <s v="Illinois"/>
    <n v="60610"/>
    <s v="Central"/>
    <x v="0"/>
    <s v="Home Office"/>
    <s v="United States"/>
    <s v="Chicago"/>
    <x v="10"/>
    <n v="60610"/>
    <x v="2"/>
    <x v="0"/>
    <x v="1"/>
    <x v="34"/>
    <d v="2019-02-10T00:00:00"/>
    <d v="1899-12-30T15:43:00"/>
    <n v="33.47"/>
    <n v="2"/>
    <n v="3.347"/>
    <n v="66.94"/>
    <s v="Ewallet"/>
    <n v="59.777419999999999"/>
    <n v="0.107"/>
    <n v="7.1625799999999984"/>
    <n v="6.7"/>
    <s v="Feb"/>
  </r>
  <r>
    <s v="109-28-2512"/>
    <n v="30"/>
    <x v="29"/>
    <s v="Brendan"/>
    <s v="Sweed"/>
    <s v="brendan.sweed@mail.com"/>
    <s v="Female"/>
    <s v="Corporate"/>
    <s v="United States"/>
    <s v="Gilbert"/>
    <s v="Arizona"/>
    <n v="85234"/>
    <s v="West"/>
    <x v="0"/>
    <s v="Corporate"/>
    <s v="United States"/>
    <s v="Gilbert"/>
    <x v="16"/>
    <n v="85234"/>
    <x v="1"/>
    <x v="1"/>
    <x v="6"/>
    <x v="27"/>
    <d v="2019-01-07T00:00:00"/>
    <d v="1899-12-30T15:01:00"/>
    <n v="97.61"/>
    <n v="6"/>
    <n v="29.283000000000001"/>
    <n v="585.66"/>
    <s v="Ewallet"/>
    <n v="558.30967799999996"/>
    <n v="4.6699999999999998E-2"/>
    <n v="27.350322000000006"/>
    <n v="9.9"/>
    <s v="Jan"/>
  </r>
  <r>
    <s v="232-11-3025"/>
    <n v="30"/>
    <x v="29"/>
    <s v="Brendan"/>
    <s v="Sweed"/>
    <s v="brendan.sweed@mail.com"/>
    <s v="Female"/>
    <s v="Corporate"/>
    <s v="United States"/>
    <s v="Gilbert"/>
    <s v="Arizona"/>
    <n v="85234"/>
    <s v="West"/>
    <x v="0"/>
    <s v="Corporate"/>
    <s v="United States"/>
    <s v="Gilbert"/>
    <x v="16"/>
    <n v="85234"/>
    <x v="1"/>
    <x v="2"/>
    <x v="7"/>
    <x v="46"/>
    <d v="2019-01-24T00:00:00"/>
    <d v="1899-12-30T10:04:00"/>
    <n v="78.77"/>
    <n v="10"/>
    <n v="39.384999999999998"/>
    <n v="787.69999999999993"/>
    <s v="Cash"/>
    <n v="730.98559999999998"/>
    <n v="7.2000000000000008E-2"/>
    <n v="56.714399999999955"/>
    <n v="6.4"/>
    <s v="Jan"/>
  </r>
  <r>
    <s v="382-03-4532"/>
    <n v="31"/>
    <x v="30"/>
    <s v="Karen"/>
    <s v="Daniels"/>
    <s v="karen.daniels@mail.com"/>
    <s v="Female"/>
    <s v="Consumer"/>
    <s v="United States"/>
    <s v="Springfield"/>
    <s v="Virginia"/>
    <n v="22153"/>
    <s v="South"/>
    <x v="0"/>
    <s v="Consumer"/>
    <s v="United States"/>
    <s v="Springfield"/>
    <x v="17"/>
    <n v="22153"/>
    <x v="0"/>
    <x v="1"/>
    <x v="10"/>
    <x v="30"/>
    <d v="2019-02-02T00:00:00"/>
    <d v="1899-12-30T18:50:00"/>
    <n v="18.329999999999998"/>
    <n v="1"/>
    <n v="0.91649999999999998"/>
    <n v="18.329999999999998"/>
    <s v="Cash"/>
    <n v="17.473989"/>
    <n v="4.6699999999999998E-2"/>
    <n v="0.85601099999999875"/>
    <n v="4.3"/>
    <s v="Feb"/>
  </r>
  <r>
    <s v="393-65-2792"/>
    <n v="32"/>
    <x v="31"/>
    <s v="Henry"/>
    <s v="MacAllister"/>
    <s v="henry.macallister@mail.com"/>
    <s v="Male"/>
    <s v="Consumer"/>
    <s v="United States"/>
    <s v="New York City"/>
    <s v="New York"/>
    <n v="10009"/>
    <s v="East"/>
    <x v="1"/>
    <s v="Consumer"/>
    <s v="United States"/>
    <s v="New York City"/>
    <x v="15"/>
    <n v="10009"/>
    <x v="3"/>
    <x v="1"/>
    <x v="8"/>
    <x v="47"/>
    <d v="2019-01-06T00:00:00"/>
    <d v="1899-12-30T12:46:00"/>
    <n v="89.48"/>
    <n v="10"/>
    <n v="44.740000000000009"/>
    <n v="894.80000000000007"/>
    <s v="Credit card"/>
    <n v="853.0128400000001"/>
    <n v="4.6699999999999998E-2"/>
    <n v="41.787159999999972"/>
    <n v="9.6"/>
    <s v="Jan"/>
  </r>
  <r>
    <s v="796-12-2025"/>
    <n v="15"/>
    <x v="14"/>
    <s v="Tracy"/>
    <s v="Blumstein"/>
    <s v="tracy.blumstein@mail.com"/>
    <s v="Male"/>
    <s v="Consumer"/>
    <s v="United States"/>
    <s v="Jackson"/>
    <s v="Michigan"/>
    <n v="49201"/>
    <s v="Central"/>
    <x v="1"/>
    <s v="Consumer"/>
    <s v="United States"/>
    <s v="Philadelphia"/>
    <x v="9"/>
    <n v="19140"/>
    <x v="3"/>
    <x v="1"/>
    <x v="10"/>
    <x v="48"/>
    <d v="2019-02-11T00:00:00"/>
    <d v="1899-12-30T16:19:00"/>
    <n v="62.12"/>
    <n v="10"/>
    <n v="31.06"/>
    <n v="621.19999999999993"/>
    <s v="Cash"/>
    <n v="592.18995999999993"/>
    <n v="4.6699999999999998E-2"/>
    <n v="29.010040000000004"/>
    <n v="5.9"/>
    <s v="Feb"/>
  </r>
  <r>
    <s v="510-95-6347"/>
    <n v="33"/>
    <x v="32"/>
    <s v="Joel"/>
    <s v="Eaton"/>
    <s v="joel.eaton@mail.com"/>
    <s v="Female"/>
    <s v="Consumer"/>
    <s v="United States"/>
    <s v="Memphis"/>
    <s v="Tennessee"/>
    <n v="38109"/>
    <s v="South"/>
    <x v="0"/>
    <s v="Consumer"/>
    <s v="United States"/>
    <s v="Memphis"/>
    <x v="18"/>
    <n v="38109"/>
    <x v="0"/>
    <x v="0"/>
    <x v="1"/>
    <x v="19"/>
    <d v="2019-03-05T00:00:00"/>
    <d v="1899-12-30T18:17:00"/>
    <n v="48.52"/>
    <n v="3"/>
    <n v="7.2780000000000005"/>
    <n v="145.56"/>
    <s v="Ewallet"/>
    <n v="129.98508000000001"/>
    <n v="0.107"/>
    <n v="15.574919999999992"/>
    <s v="4"/>
    <s v="Mar"/>
  </r>
  <r>
    <s v="841-35-6630"/>
    <n v="33"/>
    <x v="32"/>
    <s v="Joel"/>
    <s v="Eaton"/>
    <s v="joel.eaton@mail.com"/>
    <s v="Female"/>
    <s v="Consumer"/>
    <s v="United States"/>
    <s v="Memphis"/>
    <s v="Tennessee"/>
    <n v="38109"/>
    <s v="South"/>
    <x v="0"/>
    <s v="Consumer"/>
    <s v="United States"/>
    <s v="Memphis"/>
    <x v="18"/>
    <n v="38109"/>
    <x v="0"/>
    <x v="0"/>
    <x v="5"/>
    <x v="11"/>
    <d v="2019-03-09T00:00:00"/>
    <d v="1899-12-30T18:21:00"/>
    <n v="75.91"/>
    <n v="6"/>
    <n v="22.773"/>
    <n v="455.46"/>
    <s v="Cash"/>
    <n v="406.72577999999999"/>
    <n v="0.107"/>
    <n v="48.734219999999993"/>
    <n v="8.6999999999999993"/>
    <s v="Mar"/>
  </r>
  <r>
    <s v="287-21-9091"/>
    <n v="33"/>
    <x v="32"/>
    <s v="Joel"/>
    <s v="Eaton"/>
    <s v="joel.eaton@mail.com"/>
    <s v="Female"/>
    <s v="Consumer"/>
    <s v="United States"/>
    <s v="Memphis"/>
    <s v="Tennessee"/>
    <n v="38109"/>
    <s v="South"/>
    <x v="0"/>
    <s v="Consumer"/>
    <s v="United States"/>
    <s v="Memphis"/>
    <x v="18"/>
    <n v="38109"/>
    <x v="0"/>
    <x v="1"/>
    <x v="4"/>
    <x v="49"/>
    <d v="2019-01-22T00:00:00"/>
    <d v="1899-12-30T10:55:00"/>
    <n v="74.67"/>
    <n v="9"/>
    <n v="33.601500000000001"/>
    <n v="672.03"/>
    <s v="Ewallet"/>
    <n v="640.64619900000002"/>
    <n v="4.6699999999999998E-2"/>
    <n v="31.383800999999949"/>
    <n v="9.4"/>
    <s v="Jan"/>
  </r>
  <r>
    <s v="732-94-0499"/>
    <n v="34"/>
    <x v="33"/>
    <s v="Ken"/>
    <s v="Brennan"/>
    <s v="ken.brennan@mail.com"/>
    <s v="Female"/>
    <s v="Corporate"/>
    <s v="United States"/>
    <s v="Houston"/>
    <s v="Texas"/>
    <n v="77041"/>
    <s v="Central"/>
    <x v="0"/>
    <s v="Corporate"/>
    <s v="United States"/>
    <s v="Houston"/>
    <x v="5"/>
    <n v="77041"/>
    <x v="2"/>
    <x v="1"/>
    <x v="8"/>
    <x v="50"/>
    <d v="2019-01-13T00:00:00"/>
    <d v="1899-12-30T17:04:00"/>
    <n v="41.65"/>
    <n v="10"/>
    <n v="20.825000000000003"/>
    <n v="416.5"/>
    <s v="Credit card"/>
    <n v="397.04944999999998"/>
    <n v="4.6699999999999998E-2"/>
    <n v="19.450550000000021"/>
    <n v="5.4"/>
    <s v="Jan"/>
  </r>
  <r>
    <s v="263-10-3913"/>
    <n v="34"/>
    <x v="33"/>
    <s v="Ken"/>
    <s v="Brennan"/>
    <s v="ken.brennan@mail.com"/>
    <s v="Female"/>
    <s v="Corporate"/>
    <s v="United States"/>
    <s v="Houston"/>
    <s v="Texas"/>
    <n v="77041"/>
    <s v="Central"/>
    <x v="0"/>
    <s v="Corporate"/>
    <s v="United States"/>
    <s v="Houston"/>
    <x v="5"/>
    <n v="77041"/>
    <x v="2"/>
    <x v="0"/>
    <x v="5"/>
    <x v="51"/>
    <d v="2019-01-09T00:00:00"/>
    <d v="1899-12-30T14:20:00"/>
    <n v="49.04"/>
    <n v="9"/>
    <n v="22.068000000000001"/>
    <n v="441.36"/>
    <s v="Credit card"/>
    <n v="394.13448"/>
    <n v="0.107"/>
    <n v="47.225520000000017"/>
    <n v="8.6"/>
    <s v="Jan"/>
  </r>
  <r>
    <s v="381-20-0914"/>
    <n v="34"/>
    <x v="33"/>
    <s v="Ken"/>
    <s v="Brennan"/>
    <s v="ken.brennan@mail.com"/>
    <s v="Female"/>
    <s v="Corporate"/>
    <s v="United States"/>
    <s v="Houston"/>
    <s v="Texas"/>
    <n v="77041"/>
    <s v="Central"/>
    <x v="0"/>
    <s v="Corporate"/>
    <s v="United States"/>
    <s v="Houston"/>
    <x v="5"/>
    <n v="77041"/>
    <x v="2"/>
    <x v="1"/>
    <x v="4"/>
    <x v="52"/>
    <d v="2019-01-12T00:00:00"/>
    <d v="1899-12-30T15:48:00"/>
    <n v="20.010000000000002"/>
    <n v="9"/>
    <n v="9.0045000000000002"/>
    <n v="180.09"/>
    <s v="Credit card"/>
    <n v="171.67979700000001"/>
    <n v="4.6699999999999998E-2"/>
    <n v="8.4102029999999957"/>
    <n v="5.7"/>
    <s v="Jan"/>
  </r>
  <r>
    <s v="829-49-1914"/>
    <n v="33"/>
    <x v="32"/>
    <s v="Joel"/>
    <s v="Eaton"/>
    <s v="joel.eaton@mail.com"/>
    <s v="Female"/>
    <s v="Consumer"/>
    <s v="United States"/>
    <s v="Houston"/>
    <s v="Texas"/>
    <n v="77070"/>
    <s v="Central"/>
    <x v="0"/>
    <s v="Consumer"/>
    <s v="United States"/>
    <s v="Memphis"/>
    <x v="18"/>
    <n v="38109"/>
    <x v="0"/>
    <x v="0"/>
    <x v="5"/>
    <x v="19"/>
    <d v="2019-03-05T00:00:00"/>
    <d v="1899-12-30T16:24:00"/>
    <n v="78.31"/>
    <n v="10"/>
    <n v="39.155000000000001"/>
    <n v="783.1"/>
    <s v="Ewallet"/>
    <n v="699.30830000000003"/>
    <n v="0.107"/>
    <n v="83.791699999999992"/>
    <n v="6.6"/>
    <s v="Mar"/>
  </r>
  <r>
    <s v="756-01-7507"/>
    <n v="35"/>
    <x v="34"/>
    <s v="Stewart"/>
    <s v="Carmichael"/>
    <s v="stewart.carmichael@mail.com"/>
    <s v="Female"/>
    <s v="Corporate"/>
    <s v="United States"/>
    <s v="Decatur"/>
    <s v="Alabama"/>
    <n v="35601"/>
    <s v="South"/>
    <x v="0"/>
    <s v="Corporate"/>
    <s v="United States"/>
    <s v="Decatur"/>
    <x v="19"/>
    <n v="35601"/>
    <x v="0"/>
    <x v="1"/>
    <x v="9"/>
    <x v="49"/>
    <d v="2019-01-22T00:00:00"/>
    <d v="1899-12-30T18:56:00"/>
    <n v="20.38"/>
    <n v="5"/>
    <n v="5.0949999999999998"/>
    <n v="101.89999999999999"/>
    <s v="Cash"/>
    <n v="97.141269999999992"/>
    <n v="4.6699999999999998E-2"/>
    <n v="4.7587299999999999"/>
    <s v="6"/>
    <s v="Jan"/>
  </r>
  <r>
    <s v="870-72-4431"/>
    <n v="35"/>
    <x v="34"/>
    <s v="Stewart"/>
    <s v="Carmichael"/>
    <s v="stewart.carmichael@mail.com"/>
    <s v="Female"/>
    <s v="Corporate"/>
    <s v="United States"/>
    <s v="Decatur"/>
    <s v="Alabama"/>
    <n v="35601"/>
    <s v="South"/>
    <x v="0"/>
    <s v="Corporate"/>
    <s v="United States"/>
    <s v="Decatur"/>
    <x v="19"/>
    <n v="35601"/>
    <x v="0"/>
    <x v="1"/>
    <x v="8"/>
    <x v="18"/>
    <d v="2019-01-21T00:00:00"/>
    <d v="1899-12-30T14:42:00"/>
    <n v="99.19"/>
    <n v="6"/>
    <n v="29.757000000000001"/>
    <n v="595.14"/>
    <s v="Credit card"/>
    <n v="567.34696199999996"/>
    <n v="4.6699999999999998E-2"/>
    <n v="27.793038000000024"/>
    <n v="5.5"/>
    <s v="Jan"/>
  </r>
  <r>
    <s v="847-38-7188"/>
    <n v="36"/>
    <x v="35"/>
    <s v="Duane"/>
    <s v="Noonan"/>
    <s v="duane.noonan@mail.com"/>
    <s v="Female"/>
    <s v="Consumer"/>
    <s v="United States"/>
    <s v="San Francisco"/>
    <s v="California"/>
    <n v="94122"/>
    <s v="West"/>
    <x v="0"/>
    <s v="Consumer"/>
    <s v="United States"/>
    <s v="San Francisco"/>
    <x v="1"/>
    <n v="94122"/>
    <x v="1"/>
    <x v="1"/>
    <x v="6"/>
    <x v="53"/>
    <d v="2019-01-26T00:00:00"/>
    <d v="1899-12-30T19:56:00"/>
    <n v="96.68"/>
    <n v="3"/>
    <n v="14.502000000000002"/>
    <n v="290.04000000000002"/>
    <s v="Ewallet"/>
    <n v="276.49513200000001"/>
    <n v="4.6699999999999998E-2"/>
    <n v="13.544868000000008"/>
    <n v="6.4"/>
    <s v="Jan"/>
  </r>
  <r>
    <s v="480-63-2856"/>
    <n v="36"/>
    <x v="35"/>
    <s v="Duane"/>
    <s v="Noonan"/>
    <s v="duane.noonan@mail.com"/>
    <s v="Female"/>
    <s v="Consumer"/>
    <s v="United States"/>
    <s v="San Francisco"/>
    <s v="California"/>
    <n v="94122"/>
    <s v="West"/>
    <x v="0"/>
    <s v="Consumer"/>
    <s v="United States"/>
    <s v="San Francisco"/>
    <x v="1"/>
    <n v="94122"/>
    <x v="1"/>
    <x v="1"/>
    <x v="4"/>
    <x v="54"/>
    <d v="2019-01-23T00:00:00"/>
    <d v="1899-12-30T18:37:00"/>
    <n v="19.25"/>
    <n v="8"/>
    <n v="7.7"/>
    <n v="154"/>
    <s v="Ewallet"/>
    <n v="146.8082"/>
    <n v="4.6699999999999998E-2"/>
    <n v="7.1918000000000006"/>
    <n v="6.6"/>
    <s v="Jan"/>
  </r>
  <r>
    <s v="787-56-0757"/>
    <n v="37"/>
    <x v="36"/>
    <s v="Julie"/>
    <s v="Creighton"/>
    <s v="julie.creighton@mail.com"/>
    <s v="Female"/>
    <s v="Corporate"/>
    <s v="United States"/>
    <s v="Durham"/>
    <s v="North Carolina"/>
    <n v="27707"/>
    <s v="South"/>
    <x v="0"/>
    <s v="Corporate"/>
    <s v="United States"/>
    <s v="Durham"/>
    <x v="3"/>
    <n v="27707"/>
    <x v="0"/>
    <x v="1"/>
    <x v="12"/>
    <x v="55"/>
    <d v="2019-02-23T00:00:00"/>
    <d v="1899-12-30T18:45:00"/>
    <n v="80.36"/>
    <n v="4"/>
    <n v="16.071999999999999"/>
    <n v="321.44"/>
    <s v="Credit card"/>
    <n v="306.42875199999997"/>
    <n v="4.6699999999999998E-2"/>
    <n v="15.011248000000023"/>
    <n v="8.3000000000000007"/>
    <s v="Feb"/>
  </r>
  <r>
    <s v="360-39-5055"/>
    <n v="38"/>
    <x v="37"/>
    <s v="Christopher"/>
    <s v="Schild"/>
    <s v="christopher.schild@mail.com"/>
    <s v="Male"/>
    <s v="Home Office"/>
    <s v="United States"/>
    <s v="Chicago"/>
    <s v="Illinois"/>
    <n v="60623"/>
    <s v="Central"/>
    <x v="1"/>
    <s v="Home Office"/>
    <s v="United States"/>
    <s v="Chicago"/>
    <x v="10"/>
    <n v="60623"/>
    <x v="2"/>
    <x v="1"/>
    <x v="4"/>
    <x v="11"/>
    <d v="2019-03-09T00:00:00"/>
    <d v="1899-12-30T10:17:00"/>
    <n v="48.91"/>
    <n v="5"/>
    <n v="12.227499999999999"/>
    <n v="244.54999999999998"/>
    <s v="Cash"/>
    <n v="233.12951499999997"/>
    <n v="4.6699999999999998E-2"/>
    <n v="11.420485000000014"/>
    <n v="6.6"/>
    <s v="Mar"/>
  </r>
  <r>
    <s v="730-50-9884"/>
    <n v="23"/>
    <x v="22"/>
    <s v="Patrick"/>
    <s v="O'Donnell"/>
    <s v="patrick.odonnell@mail.com"/>
    <s v="Female"/>
    <s v="Consumer"/>
    <s v="United States"/>
    <s v="Columbia"/>
    <s v="South Carolina"/>
    <n v="29203"/>
    <s v="South"/>
    <x v="1"/>
    <s v="Consumer"/>
    <s v="United States"/>
    <s v="Westland"/>
    <x v="12"/>
    <n v="48185"/>
    <x v="2"/>
    <x v="0"/>
    <x v="1"/>
    <x v="19"/>
    <d v="2019-03-05T00:00:00"/>
    <d v="1899-12-30T14:31:00"/>
    <n v="83.06"/>
    <n v="7"/>
    <n v="29.071000000000005"/>
    <n v="581.42000000000007"/>
    <s v="Ewallet"/>
    <n v="519.20806000000005"/>
    <n v="0.107"/>
    <n v="62.211940000000027"/>
    <s v="4"/>
    <s v="Mar"/>
  </r>
  <r>
    <s v="362-58-8315"/>
    <n v="39"/>
    <x v="38"/>
    <s v="Paul"/>
    <s v="Gonzalez"/>
    <s v="paul.gonzalez@mail.com"/>
    <s v="Male"/>
    <s v="Consumer"/>
    <s v="United States"/>
    <s v="Rochester"/>
    <s v="Minnesota"/>
    <n v="55901"/>
    <s v="Central"/>
    <x v="1"/>
    <s v="Consumer"/>
    <s v="United States"/>
    <s v="Rochester"/>
    <x v="11"/>
    <n v="55901"/>
    <x v="2"/>
    <x v="2"/>
    <x v="11"/>
    <x v="5"/>
    <d v="2019-03-25T00:00:00"/>
    <d v="1899-12-30T10:23:00"/>
    <n v="76.52"/>
    <n v="5"/>
    <n v="19.13"/>
    <n v="382.59999999999997"/>
    <s v="Cash"/>
    <n v="355.05279999999999"/>
    <n v="7.2000000000000008E-2"/>
    <n v="27.547199999999975"/>
    <n v="9.9"/>
    <s v="Mar"/>
  </r>
  <r>
    <s v="633-44-8566"/>
    <n v="39"/>
    <x v="38"/>
    <s v="Paul"/>
    <s v="Gonzalez"/>
    <s v="paul.gonzalez@mail.com"/>
    <s v="Male"/>
    <s v="Consumer"/>
    <s v="United States"/>
    <s v="Rochester"/>
    <s v="Minnesota"/>
    <n v="55901"/>
    <s v="Central"/>
    <x v="1"/>
    <s v="Consumer"/>
    <s v="United States"/>
    <s v="Rochester"/>
    <x v="11"/>
    <n v="55901"/>
    <x v="2"/>
    <x v="1"/>
    <x v="2"/>
    <x v="39"/>
    <d v="2019-03-27T00:00:00"/>
    <d v="1899-12-30T20:35:00"/>
    <n v="49.38"/>
    <n v="7"/>
    <n v="17.283000000000001"/>
    <n v="345.66"/>
    <s v="Credit card"/>
    <n v="329.51767800000005"/>
    <n v="4.6699999999999998E-2"/>
    <n v="16.142321999999979"/>
    <n v="7.3"/>
    <s v="Mar"/>
  </r>
  <r>
    <s v="504-35-8843"/>
    <n v="40"/>
    <x v="39"/>
    <s v="Gary"/>
    <s v="Mitchum"/>
    <s v="gary.mitchum@mail.com"/>
    <s v="Male"/>
    <s v="Home Office"/>
    <s v="United States"/>
    <s v="Houston"/>
    <s v="Texas"/>
    <n v="77095"/>
    <s v="Central"/>
    <x v="1"/>
    <s v="Home Office"/>
    <s v="United States"/>
    <s v="Houston"/>
    <x v="5"/>
    <n v="77095"/>
    <x v="2"/>
    <x v="1"/>
    <x v="4"/>
    <x v="56"/>
    <d v="2019-01-02T00:00:00"/>
    <d v="1899-12-30T16:57:00"/>
    <n v="42.47"/>
    <n v="1"/>
    <n v="2.1234999999999999"/>
    <n v="42.47"/>
    <s v="Cash"/>
    <n v="40.486651000000002"/>
    <n v="4.6699999999999998E-2"/>
    <n v="1.9833489999999969"/>
    <n v="5.7"/>
    <s v="Jan"/>
  </r>
  <r>
    <s v="318-68-5053"/>
    <n v="41"/>
    <x v="40"/>
    <s v="Jim"/>
    <s v="Sink"/>
    <s v="jim.sink@mail.com"/>
    <s v="Female"/>
    <s v="Corporate"/>
    <s v="United States"/>
    <s v="Los Angeles"/>
    <s v="California"/>
    <n v="90036"/>
    <s v="West"/>
    <x v="0"/>
    <s v="Corporate"/>
    <s v="United States"/>
    <s v="Los Angeles"/>
    <x v="1"/>
    <n v="90036"/>
    <x v="1"/>
    <x v="1"/>
    <x v="6"/>
    <x v="33"/>
    <d v="2019-02-27T00:00:00"/>
    <d v="1899-12-30T17:55:00"/>
    <n v="76.989999999999995"/>
    <n v="6"/>
    <n v="23.096999999999998"/>
    <n v="461.93999999999994"/>
    <s v="Cash"/>
    <n v="440.36740199999997"/>
    <n v="4.6699999999999998E-2"/>
    <n v="21.572597999999971"/>
    <n v="6.1"/>
    <s v="Feb"/>
  </r>
  <r>
    <s v="565-80-5980"/>
    <n v="41"/>
    <x v="40"/>
    <s v="Jim"/>
    <s v="Sink"/>
    <s v="jim.sink@mail.com"/>
    <s v="Female"/>
    <s v="Corporate"/>
    <s v="United States"/>
    <s v="Los Angeles"/>
    <s v="California"/>
    <n v="90036"/>
    <s v="West"/>
    <x v="0"/>
    <s v="Corporate"/>
    <s v="United States"/>
    <s v="Los Angeles"/>
    <x v="1"/>
    <n v="90036"/>
    <x v="1"/>
    <x v="2"/>
    <x v="7"/>
    <x v="54"/>
    <d v="2019-01-23T00:00:00"/>
    <d v="1899-12-30T10:25:00"/>
    <n v="47.38"/>
    <n v="4"/>
    <n v="9.4760000000000009"/>
    <n v="189.52"/>
    <s v="Cash"/>
    <n v="175.87456"/>
    <n v="7.2000000000000008E-2"/>
    <n v="13.645440000000008"/>
    <n v="7.1"/>
    <s v="Jan"/>
  </r>
  <r>
    <s v="225-32-0908"/>
    <n v="41"/>
    <x v="40"/>
    <s v="Jim"/>
    <s v="Sink"/>
    <s v="jim.sink@mail.com"/>
    <s v="Female"/>
    <s v="Corporate"/>
    <s v="United States"/>
    <s v="Los Angeles"/>
    <s v="California"/>
    <n v="90036"/>
    <s v="West"/>
    <x v="0"/>
    <s v="Corporate"/>
    <s v="United States"/>
    <s v="Los Angeles"/>
    <x v="1"/>
    <n v="90036"/>
    <x v="1"/>
    <x v="1"/>
    <x v="10"/>
    <x v="53"/>
    <d v="2019-01-26T00:00:00"/>
    <d v="1899-12-30T19:54:00"/>
    <n v="44.86"/>
    <n v="10"/>
    <n v="22.430000000000003"/>
    <n v="448.6"/>
    <s v="Ewallet"/>
    <n v="427.65038000000004"/>
    <n v="4.6699999999999998E-2"/>
    <n v="20.949619999999982"/>
    <n v="8.1999999999999993"/>
    <s v="Jan"/>
  </r>
  <r>
    <s v="873-51-0671"/>
    <n v="42"/>
    <x v="41"/>
    <s v="Karl"/>
    <s v="Braun"/>
    <s v="karl.braun@mail.com"/>
    <s v="Female"/>
    <s v="Consumer"/>
    <s v="United States"/>
    <s v="Minneapolis"/>
    <s v="Minnesota"/>
    <n v="55407"/>
    <s v="Central"/>
    <x v="0"/>
    <s v="Consumer"/>
    <s v="United States"/>
    <s v="Minneapolis"/>
    <x v="11"/>
    <n v="55407"/>
    <x v="2"/>
    <x v="1"/>
    <x v="10"/>
    <x v="8"/>
    <d v="2019-01-10T00:00:00"/>
    <d v="1899-12-30T16:42:00"/>
    <n v="21.98"/>
    <n v="7"/>
    <n v="7.6930000000000014"/>
    <n v="153.86000000000001"/>
    <s v="Ewallet"/>
    <n v="146.67473800000002"/>
    <n v="4.6699999999999998E-2"/>
    <n v="7.1852619999999945"/>
    <n v="5.0999999999999996"/>
    <s v="Jan"/>
  </r>
  <r>
    <s v="152-08-9985"/>
    <n v="42"/>
    <x v="41"/>
    <s v="Karl"/>
    <s v="Braun"/>
    <s v="karl.braun@mail.com"/>
    <s v="Male"/>
    <s v="Consumer"/>
    <s v="United States"/>
    <s v="Minneapolis"/>
    <s v="Minnesota"/>
    <n v="55407"/>
    <s v="Central"/>
    <x v="0"/>
    <s v="Consumer"/>
    <s v="United States"/>
    <s v="Minneapolis"/>
    <x v="11"/>
    <n v="55407"/>
    <x v="2"/>
    <x v="0"/>
    <x v="5"/>
    <x v="41"/>
    <d v="2019-03-12T00:00:00"/>
    <d v="1899-12-30T12:09:00"/>
    <n v="64.36"/>
    <n v="9"/>
    <n v="28.962000000000003"/>
    <n v="579.24"/>
    <s v="Credit card"/>
    <n v="517.26132000000007"/>
    <n v="0.107"/>
    <n v="61.97867999999994"/>
    <n v="8.6"/>
    <s v="Mar"/>
  </r>
  <r>
    <s v="512-91-0811"/>
    <n v="42"/>
    <x v="41"/>
    <s v="Karl"/>
    <s v="Braun"/>
    <s v="karl.braun@mail.com"/>
    <s v="Male"/>
    <s v="Consumer"/>
    <s v="United States"/>
    <s v="Minneapolis"/>
    <s v="Minnesota"/>
    <n v="55407"/>
    <s v="Central"/>
    <x v="0"/>
    <s v="Consumer"/>
    <s v="United States"/>
    <s v="Minneapolis"/>
    <x v="11"/>
    <n v="55407"/>
    <x v="2"/>
    <x v="1"/>
    <x v="8"/>
    <x v="10"/>
    <d v="2019-02-06T00:00:00"/>
    <d v="1899-12-30T20:05:00"/>
    <n v="89.75"/>
    <n v="1"/>
    <n v="4.4874999999999998"/>
    <n v="89.75"/>
    <s v="Credit card"/>
    <n v="85.558674999999994"/>
    <n v="4.6699999999999998E-2"/>
    <n v="4.1913250000000062"/>
    <n v="6.6"/>
    <s v="Feb"/>
  </r>
  <r>
    <s v="594-34-4444"/>
    <n v="43"/>
    <x v="42"/>
    <s v="Roger"/>
    <s v="Barcio"/>
    <s v="roger.barcio@mail.com"/>
    <s v="Male"/>
    <s v="Home Office"/>
    <s v="United States"/>
    <s v="Portland"/>
    <s v="Oregon"/>
    <n v="97206"/>
    <s v="West"/>
    <x v="1"/>
    <s v="Home Office"/>
    <s v="United States"/>
    <s v="Portland"/>
    <x v="20"/>
    <n v="97206"/>
    <x v="1"/>
    <x v="1"/>
    <x v="8"/>
    <x v="1"/>
    <d v="2019-03-08T00:00:00"/>
    <d v="1899-12-30T20:38:00"/>
    <n v="97.16"/>
    <n v="1"/>
    <n v="4.8580000000000005"/>
    <n v="97.16"/>
    <s v="Ewallet"/>
    <n v="92.622627999999992"/>
    <n v="4.6699999999999998E-2"/>
    <n v="4.5373720000000048"/>
    <n v="7.2"/>
    <s v="Mar"/>
  </r>
  <r>
    <s v="766-85-7061"/>
    <n v="44"/>
    <x v="43"/>
    <s v="Parhena"/>
    <s v="Norris"/>
    <s v="parhena.norris@mail.com"/>
    <s v="Male"/>
    <s v="Home Office"/>
    <s v="United States"/>
    <s v="New York City"/>
    <s v="New York"/>
    <n v="10009"/>
    <s v="East"/>
    <x v="1"/>
    <s v="Home Office"/>
    <s v="United States"/>
    <s v="New York City"/>
    <x v="15"/>
    <n v="10009"/>
    <x v="3"/>
    <x v="0"/>
    <x v="5"/>
    <x v="14"/>
    <d v="2019-03-29T00:00:00"/>
    <d v="1899-12-30T10:25:00"/>
    <n v="87.87"/>
    <n v="10"/>
    <n v="43.935000000000002"/>
    <n v="878.7"/>
    <s v="Ewallet"/>
    <n v="784.67910000000006"/>
    <n v="0.107"/>
    <n v="94.020899999999983"/>
    <n v="5.0999999999999996"/>
    <s v="Mar"/>
  </r>
  <r>
    <s v="871-39-9221"/>
    <n v="45"/>
    <x v="44"/>
    <s v="Katherine"/>
    <s v="Ducich"/>
    <s v="katherine.ducich@mail.com"/>
    <s v="Female"/>
    <s v="Consumer"/>
    <s v="United States"/>
    <s v="San Francisco"/>
    <s v="California"/>
    <n v="94122"/>
    <s v="West"/>
    <x v="0"/>
    <s v="Consumer"/>
    <s v="United States"/>
    <s v="San Francisco"/>
    <x v="1"/>
    <n v="94122"/>
    <x v="1"/>
    <x v="1"/>
    <x v="8"/>
    <x v="57"/>
    <d v="2019-02-09T00:00:00"/>
    <d v="1899-12-30T13:11:00"/>
    <n v="12.45"/>
    <n v="6"/>
    <n v="3.7349999999999994"/>
    <n v="74.699999999999989"/>
    <s v="Cash"/>
    <n v="71.21150999999999"/>
    <n v="4.6699999999999998E-2"/>
    <n v="3.4884899999999988"/>
    <n v="4.0999999999999996"/>
    <s v="Feb"/>
  </r>
  <r>
    <s v="865-92-6136"/>
    <n v="46"/>
    <x v="45"/>
    <s v="Elpida"/>
    <s v="Rittenbach"/>
    <s v="elpida.rittenbach@mail.com"/>
    <s v="Male"/>
    <s v="Corporate"/>
    <s v="United States"/>
    <s v="Saint Paul"/>
    <s v="Minnesota"/>
    <n v="55106"/>
    <s v="Central"/>
    <x v="1"/>
    <s v="Corporate"/>
    <s v="United States"/>
    <s v="Saint Paul"/>
    <x v="11"/>
    <n v="55106"/>
    <x v="2"/>
    <x v="1"/>
    <x v="9"/>
    <x v="28"/>
    <d v="2019-03-23T00:00:00"/>
    <d v="1899-12-30T10:16:00"/>
    <n v="52.75"/>
    <n v="3"/>
    <n v="7.9125000000000005"/>
    <n v="158.25"/>
    <s v="Ewallet"/>
    <n v="150.859725"/>
    <n v="4.6699999999999998E-2"/>
    <n v="7.3902750000000026"/>
    <n v="9.3000000000000007"/>
    <s v="Mar"/>
  </r>
  <r>
    <s v="733-01-9107"/>
    <n v="47"/>
    <x v="46"/>
    <s v="Rick"/>
    <s v="Bensley"/>
    <s v="rick.bensley@mail.com"/>
    <s v="Male"/>
    <s v="Home Office"/>
    <s v="United States"/>
    <s v="Chicago"/>
    <s v="Illinois"/>
    <n v="60610"/>
    <s v="Central"/>
    <x v="1"/>
    <s v="Home Office"/>
    <s v="United States"/>
    <s v="Chicago"/>
    <x v="10"/>
    <n v="60610"/>
    <x v="2"/>
    <x v="1"/>
    <x v="10"/>
    <x v="19"/>
    <d v="2019-03-05T00:00:00"/>
    <d v="1899-12-30T18:14:00"/>
    <n v="82.7"/>
    <n v="6"/>
    <n v="24.810000000000002"/>
    <n v="496.20000000000005"/>
    <s v="Cash"/>
    <n v="473.02746000000002"/>
    <n v="4.6699999999999998E-2"/>
    <n v="23.172540000000026"/>
    <n v="7.4"/>
    <s v="Mar"/>
  </r>
  <r>
    <s v="163-56-7055"/>
    <n v="47"/>
    <x v="46"/>
    <s v="Rick"/>
    <s v="Bensley"/>
    <s v="rick.bensley@mail.com"/>
    <s v="Male"/>
    <s v="Home Office"/>
    <s v="United States"/>
    <s v="Chicago"/>
    <s v="Illinois"/>
    <n v="60610"/>
    <s v="Central"/>
    <x v="1"/>
    <s v="Home Office"/>
    <s v="United States"/>
    <s v="Chicago"/>
    <x v="10"/>
    <n v="60610"/>
    <x v="2"/>
    <x v="2"/>
    <x v="11"/>
    <x v="58"/>
    <d v="2019-03-26T00:00:00"/>
    <d v="1899-12-30T19:20:00"/>
    <n v="48.71"/>
    <n v="1"/>
    <n v="2.4355000000000002"/>
    <n v="48.71"/>
    <s v="Cash"/>
    <n v="45.20288"/>
    <n v="7.2000000000000008E-2"/>
    <n v="3.5071200000000005"/>
    <n v="4.0999999999999996"/>
    <s v="Mar"/>
  </r>
  <r>
    <s v="189-98-2939"/>
    <n v="47"/>
    <x v="46"/>
    <s v="Rick"/>
    <s v="Bensley"/>
    <s v="rick.bensley@mail.com"/>
    <s v="Male"/>
    <s v="Home Office"/>
    <s v="United States"/>
    <s v="Chicago"/>
    <s v="Illinois"/>
    <n v="60610"/>
    <s v="Central"/>
    <x v="1"/>
    <s v="Home Office"/>
    <s v="United States"/>
    <s v="Chicago"/>
    <x v="10"/>
    <n v="60610"/>
    <x v="2"/>
    <x v="1"/>
    <x v="8"/>
    <x v="59"/>
    <d v="2019-03-01T00:00:00"/>
    <d v="1899-12-30T13:22:00"/>
    <n v="78.55"/>
    <n v="9"/>
    <n v="35.347499999999997"/>
    <n v="706.94999999999993"/>
    <s v="Cash"/>
    <n v="673.93543499999998"/>
    <n v="4.6699999999999998E-2"/>
    <n v="33.014564999999948"/>
    <n v="7.2"/>
    <s v="Mar"/>
  </r>
  <r>
    <s v="551-21-3069"/>
    <n v="48"/>
    <x v="47"/>
    <s v="Gary"/>
    <s v="Zandusky"/>
    <s v="gary.zandusky@mail.com"/>
    <s v="Female"/>
    <s v="Consumer"/>
    <s v="United States"/>
    <s v="Rochester"/>
    <s v="Minnesota"/>
    <n v="55901"/>
    <s v="Central"/>
    <x v="0"/>
    <s v="Consumer"/>
    <s v="United States"/>
    <s v="Rochester"/>
    <x v="11"/>
    <n v="55901"/>
    <x v="2"/>
    <x v="1"/>
    <x v="10"/>
    <x v="60"/>
    <d v="2019-02-01T00:00:00"/>
    <d v="1899-12-30T11:27:00"/>
    <n v="23.07"/>
    <n v="9"/>
    <n v="10.381500000000001"/>
    <n v="207.63"/>
    <s v="Cash"/>
    <n v="197.93367899999998"/>
    <n v="4.6699999999999998E-2"/>
    <n v="9.6963210000000117"/>
    <n v="4.9000000000000004"/>
    <s v="Feb"/>
  </r>
  <r>
    <s v="212-62-1842"/>
    <n v="49"/>
    <x v="48"/>
    <s v="Lena"/>
    <s v="Cacioppo"/>
    <s v="lena.cacioppo@mail.com"/>
    <s v="Male"/>
    <s v="Consumer"/>
    <s v="United States"/>
    <s v="Aurora"/>
    <s v="Colorado"/>
    <n v="80013"/>
    <s v="West"/>
    <x v="1"/>
    <s v="Consumer"/>
    <s v="United States"/>
    <s v="Aurora"/>
    <x v="21"/>
    <n v="80013"/>
    <x v="1"/>
    <x v="2"/>
    <x v="11"/>
    <x v="61"/>
    <d v="2019-03-28T00:00:00"/>
    <d v="1899-12-30T16:44:00"/>
    <n v="58.26"/>
    <n v="6"/>
    <n v="17.478000000000002"/>
    <n v="349.56"/>
    <s v="Cash"/>
    <n v="324.39168000000001"/>
    <n v="7.2000000000000008E-2"/>
    <n v="25.168319999999994"/>
    <n v="9.9"/>
    <s v="Mar"/>
  </r>
  <r>
    <s v="716-39-1409"/>
    <n v="49"/>
    <x v="48"/>
    <s v="Lena"/>
    <s v="Cacioppo"/>
    <s v="lena.cacioppo@mail.com"/>
    <s v="Male"/>
    <s v="Consumer"/>
    <s v="United States"/>
    <s v="Aurora"/>
    <s v="Colorado"/>
    <n v="80013"/>
    <s v="West"/>
    <x v="1"/>
    <s v="Consumer"/>
    <s v="United States"/>
    <s v="Aurora"/>
    <x v="21"/>
    <n v="80013"/>
    <x v="1"/>
    <x v="0"/>
    <x v="5"/>
    <x v="35"/>
    <d v="2019-03-19T00:00:00"/>
    <d v="1899-12-30T18:19:00"/>
    <n v="30.35"/>
    <n v="7"/>
    <n v="10.622500000000002"/>
    <n v="212.45000000000002"/>
    <s v="Cash"/>
    <n v="189.71785000000003"/>
    <n v="0.107"/>
    <n v="22.73214999999999"/>
    <s v="8"/>
    <s v="Mar"/>
  </r>
  <r>
    <s v="704-48-3927"/>
    <n v="49"/>
    <x v="48"/>
    <s v="Lena"/>
    <s v="Cacioppo"/>
    <s v="lena.cacioppo@mail.com"/>
    <s v="Male"/>
    <s v="Consumer"/>
    <s v="United States"/>
    <s v="Aurora"/>
    <s v="Colorado"/>
    <n v="80013"/>
    <s v="West"/>
    <x v="1"/>
    <s v="Consumer"/>
    <s v="United States"/>
    <s v="Aurora"/>
    <x v="21"/>
    <n v="80013"/>
    <x v="1"/>
    <x v="1"/>
    <x v="8"/>
    <x v="52"/>
    <d v="2019-01-12T00:00:00"/>
    <d v="1899-12-30T14:50:00"/>
    <n v="88.67"/>
    <n v="10"/>
    <n v="44.335000000000008"/>
    <n v="886.7"/>
    <s v="Ewallet"/>
    <n v="845.29111"/>
    <n v="4.6699999999999998E-2"/>
    <n v="41.408890000000042"/>
    <n v="7.3"/>
    <s v="Jan"/>
  </r>
  <r>
    <s v="628-34-3388"/>
    <n v="50"/>
    <x v="49"/>
    <s v="Janet"/>
    <s v="Martin"/>
    <s v="janet.martin@mail.com"/>
    <s v="Male"/>
    <s v="Consumer"/>
    <s v="United States"/>
    <s v="Charlotte"/>
    <s v="North Carolina"/>
    <n v="28205"/>
    <s v="South"/>
    <x v="1"/>
    <s v="Consumer"/>
    <s v="United States"/>
    <s v="Charlotte"/>
    <x v="3"/>
    <n v="28205"/>
    <x v="0"/>
    <x v="2"/>
    <x v="11"/>
    <x v="0"/>
    <d v="2019-01-05T00:00:00"/>
    <d v="1899-12-30T20:54:00"/>
    <n v="27.38"/>
    <n v="6"/>
    <n v="8.2140000000000004"/>
    <n v="164.28"/>
    <s v="Credit card"/>
    <n v="152.45184"/>
    <n v="7.2000000000000008E-2"/>
    <n v="11.828159999999997"/>
    <n v="7.9"/>
    <s v="Jan"/>
  </r>
  <r>
    <s v="630-74-5166"/>
    <n v="50"/>
    <x v="49"/>
    <s v="Janet"/>
    <s v="Martin"/>
    <s v="janet.martin@mail.com"/>
    <s v="Male"/>
    <s v="Consumer"/>
    <s v="United States"/>
    <s v="Charlotte"/>
    <s v="North Carolina"/>
    <n v="28205"/>
    <s v="South"/>
    <x v="1"/>
    <s v="Consumer"/>
    <s v="United States"/>
    <s v="Charlotte"/>
    <x v="3"/>
    <n v="28205"/>
    <x v="0"/>
    <x v="2"/>
    <x v="7"/>
    <x v="23"/>
    <d v="2019-03-22T00:00:00"/>
    <d v="1899-12-30T20:19:00"/>
    <n v="62.13"/>
    <n v="6"/>
    <n v="18.639000000000003"/>
    <n v="372.78000000000003"/>
    <s v="Cash"/>
    <n v="345.93984"/>
    <n v="7.2000000000000008E-2"/>
    <n v="26.840160000000026"/>
    <n v="7.4"/>
    <s v="Mar"/>
  </r>
  <r>
    <s v="588-01-7461"/>
    <n v="50"/>
    <x v="49"/>
    <s v="Janet"/>
    <s v="Martin"/>
    <s v="janet.martin@mail.com"/>
    <s v="Female"/>
    <s v="Consumer"/>
    <s v="United States"/>
    <s v="Charlotte"/>
    <s v="North Carolina"/>
    <n v="28205"/>
    <s v="South"/>
    <x v="1"/>
    <s v="Consumer"/>
    <s v="United States"/>
    <s v="Charlotte"/>
    <x v="3"/>
    <n v="28205"/>
    <x v="0"/>
    <x v="1"/>
    <x v="6"/>
    <x v="62"/>
    <d v="2019-03-24T00:00:00"/>
    <d v="1899-12-30T10:43:00"/>
    <n v="33.979999999999997"/>
    <n v="9"/>
    <n v="15.291"/>
    <n v="305.82"/>
    <s v="Cash"/>
    <n v="291.538206"/>
    <n v="4.6699999999999998E-2"/>
    <n v="14.281793999999991"/>
    <n v="4.2"/>
    <s v="Mar"/>
  </r>
  <r>
    <s v="861-77-0145"/>
    <n v="51"/>
    <x v="50"/>
    <s v="Pete"/>
    <s v="Armstrong"/>
    <s v="pete.armstrong@mail.com"/>
    <s v="Male"/>
    <s v="Home Office"/>
    <s v="United States"/>
    <s v="Orland Park"/>
    <s v="Illinois"/>
    <n v="60462"/>
    <s v="Central"/>
    <x v="1"/>
    <s v="Home Office"/>
    <s v="United States"/>
    <s v="Orland Park"/>
    <x v="10"/>
    <n v="60462"/>
    <x v="2"/>
    <x v="2"/>
    <x v="11"/>
    <x v="2"/>
    <d v="2019-03-03T00:00:00"/>
    <d v="1899-12-30T14:30:00"/>
    <n v="81.97"/>
    <n v="10"/>
    <n v="40.985000000000007"/>
    <n v="819.7"/>
    <s v="Cash"/>
    <n v="760.6816"/>
    <n v="7.2000000000000008E-2"/>
    <n v="59.018400000000042"/>
    <n v="9.1999999999999993"/>
    <s v="Mar"/>
  </r>
  <r>
    <s v="479-26-8945"/>
    <n v="52"/>
    <x v="51"/>
    <s v="Cynthia"/>
    <s v="Voltz"/>
    <s v="cynthia.voltz@mail.com"/>
    <s v="Female"/>
    <s v="Corporate"/>
    <s v="United States"/>
    <s v="New York City"/>
    <s v="New York"/>
    <n v="10035"/>
    <s v="East"/>
    <x v="0"/>
    <s v="Corporate"/>
    <s v="United States"/>
    <s v="New York City"/>
    <x v="15"/>
    <n v="10035"/>
    <x v="3"/>
    <x v="0"/>
    <x v="5"/>
    <x v="63"/>
    <d v="2019-02-05T00:00:00"/>
    <d v="1899-12-30T11:32:00"/>
    <n v="16.489999999999998"/>
    <n v="2"/>
    <n v="1.649"/>
    <n v="32.979999999999997"/>
    <s v="Ewallet"/>
    <n v="29.451139999999999"/>
    <n v="0.107"/>
    <n v="3.5288599999999981"/>
    <n v="4.5999999999999996"/>
    <s v="Feb"/>
  </r>
  <r>
    <s v="210-67-5886"/>
    <n v="53"/>
    <x v="52"/>
    <s v="Clay"/>
    <s v="Ludtke"/>
    <s v="clay.ludtke@mail.com"/>
    <s v="Female"/>
    <s v="Consumer"/>
    <s v="United States"/>
    <s v="Urbandale"/>
    <s v="Iowa"/>
    <n v="50322"/>
    <s v="Central"/>
    <x v="0"/>
    <s v="Consumer"/>
    <s v="United States"/>
    <s v="Urbandale"/>
    <x v="22"/>
    <n v="50322"/>
    <x v="2"/>
    <x v="1"/>
    <x v="6"/>
    <x v="63"/>
    <d v="2019-02-05T00:00:00"/>
    <d v="1899-12-30T10:41:00"/>
    <n v="98.21"/>
    <n v="3"/>
    <n v="14.7315"/>
    <n v="294.63"/>
    <s v="Credit card"/>
    <n v="280.87077899999997"/>
    <n v="4.6699999999999998E-2"/>
    <n v="13.759221000000025"/>
    <n v="7.8"/>
    <s v="Feb"/>
  </r>
  <r>
    <s v="227-78-1148"/>
    <n v="53"/>
    <x v="52"/>
    <s v="Clay"/>
    <s v="Ludtke"/>
    <s v="clay.ludtke@mail.com"/>
    <s v="Female"/>
    <s v="Consumer"/>
    <s v="United States"/>
    <s v="Urbandale"/>
    <s v="Iowa"/>
    <n v="50322"/>
    <s v="Central"/>
    <x v="0"/>
    <s v="Consumer"/>
    <s v="United States"/>
    <s v="Urbandale"/>
    <x v="22"/>
    <n v="50322"/>
    <x v="2"/>
    <x v="1"/>
    <x v="8"/>
    <x v="42"/>
    <d v="2019-02-15T00:00:00"/>
    <d v="1899-12-30T12:44:00"/>
    <n v="72.84"/>
    <n v="7"/>
    <n v="25.494"/>
    <n v="509.88"/>
    <s v="Cash"/>
    <n v="486.06860399999999"/>
    <n v="4.6699999999999998E-2"/>
    <n v="23.811396000000002"/>
    <n v="8.4"/>
    <s v="Feb"/>
  </r>
  <r>
    <s v="645-44-1170"/>
    <n v="54"/>
    <x v="53"/>
    <s v="Ryan"/>
    <s v="Crowe"/>
    <s v="ryan.crowe@mail.com"/>
    <s v="Male"/>
    <s v="Consumer"/>
    <s v="United States"/>
    <s v="Columbus"/>
    <s v="Ohio"/>
    <n v="43229"/>
    <s v="East"/>
    <x v="1"/>
    <s v="Consumer"/>
    <s v="United States"/>
    <s v="Columbus"/>
    <x v="23"/>
    <n v="43229"/>
    <x v="3"/>
    <x v="1"/>
    <x v="13"/>
    <x v="64"/>
    <d v="2019-01-19T00:00:00"/>
    <d v="1899-12-30T20:07:00"/>
    <n v="58.07"/>
    <n v="9"/>
    <n v="26.131500000000003"/>
    <n v="522.63"/>
    <s v="Ewallet"/>
    <n v="498.22317900000002"/>
    <n v="4.6699999999999998E-2"/>
    <n v="24.406820999999979"/>
    <n v="4.3"/>
    <s v="Jan"/>
  </r>
  <r>
    <s v="237-01-6122"/>
    <n v="54"/>
    <x v="53"/>
    <s v="Ryan"/>
    <s v="Crowe"/>
    <s v="ryan.crowe@mail.com"/>
    <s v="Male"/>
    <s v="Consumer"/>
    <s v="United States"/>
    <s v="Columbus"/>
    <s v="Ohio"/>
    <n v="43229"/>
    <s v="East"/>
    <x v="1"/>
    <s v="Consumer"/>
    <s v="United States"/>
    <s v="Columbus"/>
    <x v="23"/>
    <n v="43229"/>
    <x v="3"/>
    <x v="1"/>
    <x v="12"/>
    <x v="60"/>
    <d v="2019-02-01T00:00:00"/>
    <d v="1899-12-30T20:31:00"/>
    <n v="80.790000000000006"/>
    <n v="9"/>
    <n v="36.355499999999999"/>
    <n v="727.11"/>
    <s v="Credit card"/>
    <n v="693.15396299999998"/>
    <n v="4.6699999999999998E-2"/>
    <n v="33.956037000000038"/>
    <n v="9.5"/>
    <s v="Feb"/>
  </r>
  <r>
    <s v="225-98-1496"/>
    <n v="54"/>
    <x v="53"/>
    <s v="Ryan"/>
    <s v="Crowe"/>
    <s v="ryan.crowe@mail.com"/>
    <s v="Male"/>
    <s v="Consumer"/>
    <s v="United States"/>
    <s v="Columbus"/>
    <s v="Ohio"/>
    <n v="43229"/>
    <s v="East"/>
    <x v="1"/>
    <s v="Consumer"/>
    <s v="United States"/>
    <s v="Columbus"/>
    <x v="23"/>
    <n v="43229"/>
    <x v="3"/>
    <x v="1"/>
    <x v="10"/>
    <x v="22"/>
    <d v="2019-03-02T00:00:00"/>
    <d v="1899-12-30T13:01:00"/>
    <n v="27.02"/>
    <n v="3"/>
    <n v="4.0529999999999999"/>
    <n v="81.06"/>
    <s v="Credit card"/>
    <n v="77.274498000000008"/>
    <n v="4.6699999999999998E-2"/>
    <n v="3.7855019999999939"/>
    <n v="7.1"/>
    <s v="Mar"/>
  </r>
  <r>
    <s v="291-32-1427"/>
    <n v="54"/>
    <x v="53"/>
    <s v="Ryan"/>
    <s v="Crowe"/>
    <s v="ryan.crowe@mail.com"/>
    <s v="Male"/>
    <s v="Consumer"/>
    <s v="United States"/>
    <s v="Columbus"/>
    <s v="Ohio"/>
    <n v="43229"/>
    <s v="East"/>
    <x v="1"/>
    <s v="Consumer"/>
    <s v="United States"/>
    <s v="Columbus"/>
    <x v="23"/>
    <n v="43229"/>
    <x v="3"/>
    <x v="1"/>
    <x v="12"/>
    <x v="19"/>
    <d v="2019-03-05T00:00:00"/>
    <d v="1899-12-30T12:29:00"/>
    <n v="21.94"/>
    <n v="5"/>
    <n v="5.4850000000000003"/>
    <n v="109.7"/>
    <s v="Ewallet"/>
    <n v="104.57701"/>
    <n v="4.6699999999999998E-2"/>
    <n v="5.1229900000000015"/>
    <n v="5.3"/>
    <s v="Mar"/>
  </r>
  <r>
    <s v="659-65-8956"/>
    <n v="55"/>
    <x v="54"/>
    <s v="Dave"/>
    <s v="Kipp"/>
    <s v="dave.kipp@mail.com"/>
    <s v="Male"/>
    <s v="Consumer"/>
    <s v="United States"/>
    <s v="Seattle"/>
    <s v="Washington"/>
    <n v="98103"/>
    <s v="West"/>
    <x v="1"/>
    <s v="Consumer"/>
    <s v="United States"/>
    <s v="Seattle"/>
    <x v="4"/>
    <n v="98103"/>
    <x v="1"/>
    <x v="0"/>
    <x v="3"/>
    <x v="65"/>
    <d v="2019-01-16T00:00:00"/>
    <d v="1899-12-30T15:26:00"/>
    <n v="51.36"/>
    <n v="1"/>
    <n v="2.5680000000000001"/>
    <n v="51.36"/>
    <s v="Ewallet"/>
    <n v="45.86448"/>
    <n v="0.107"/>
    <n v="5.4955199999999991"/>
    <n v="5.2"/>
    <s v="Jan"/>
  </r>
  <r>
    <s v="642-32-2990"/>
    <n v="56"/>
    <x v="55"/>
    <s v="Greg"/>
    <s v="Guthrie"/>
    <s v="greg.guthrie@mail.com"/>
    <s v="Female"/>
    <s v="Corporate"/>
    <s v="United States"/>
    <s v="Bristol"/>
    <s v="Tennessee"/>
    <n v="37620"/>
    <s v="South"/>
    <x v="0"/>
    <s v="Corporate"/>
    <s v="United States"/>
    <s v="Bristol"/>
    <x v="18"/>
    <n v="37620"/>
    <x v="0"/>
    <x v="1"/>
    <x v="8"/>
    <x v="30"/>
    <d v="2019-02-02T00:00:00"/>
    <d v="1899-12-30T20:48:00"/>
    <n v="10.96"/>
    <n v="10"/>
    <n v="5.48"/>
    <n v="109.60000000000001"/>
    <s v="Ewallet"/>
    <n v="104.48168000000001"/>
    <n v="4.6699999999999998E-2"/>
    <n v="5.1183199999999971"/>
    <s v="6"/>
    <s v="Feb"/>
  </r>
  <r>
    <s v="378-24-2715"/>
    <n v="57"/>
    <x v="56"/>
    <s v="Steven"/>
    <s v="Cartwright"/>
    <s v="steven.cartwright@mail.com"/>
    <s v="Male"/>
    <s v="Consumer"/>
    <s v="United States"/>
    <s v="Wilmington"/>
    <s v="Delaware"/>
    <n v="19805"/>
    <s v="East"/>
    <x v="1"/>
    <s v="Consumer"/>
    <s v="United States"/>
    <s v="Wilmington"/>
    <x v="13"/>
    <n v="19805"/>
    <x v="3"/>
    <x v="0"/>
    <x v="5"/>
    <x v="40"/>
    <d v="2019-01-20T00:00:00"/>
    <d v="1899-12-30T20:38:00"/>
    <n v="53.44"/>
    <n v="2"/>
    <n v="5.3440000000000003"/>
    <n v="106.88"/>
    <s v="Ewallet"/>
    <n v="95.443839999999994"/>
    <n v="0.107"/>
    <n v="11.436160000000001"/>
    <n v="4.0999999999999996"/>
    <s v="Jan"/>
  </r>
  <r>
    <s v="638-60-7125"/>
    <n v="57"/>
    <x v="56"/>
    <s v="Steven"/>
    <s v="Cartwright"/>
    <s v="steven.cartwright@mail.com"/>
    <s v="Female"/>
    <s v="Consumer"/>
    <s v="United States"/>
    <s v="Wilmington"/>
    <s v="Delaware"/>
    <n v="19805"/>
    <s v="East"/>
    <x v="1"/>
    <s v="Consumer"/>
    <s v="United States"/>
    <s v="Wilmington"/>
    <x v="13"/>
    <n v="19805"/>
    <x v="3"/>
    <x v="1"/>
    <x v="8"/>
    <x v="44"/>
    <d v="2019-02-14T00:00:00"/>
    <d v="1899-12-30T17:03:00"/>
    <n v="99.56"/>
    <n v="8"/>
    <n v="39.824000000000005"/>
    <n v="796.48"/>
    <s v="Credit card"/>
    <n v="759.28438400000005"/>
    <n v="4.6699999999999998E-2"/>
    <n v="37.195615999999973"/>
    <n v="5.2"/>
    <s v="Feb"/>
  </r>
  <r>
    <s v="659-36-1684"/>
    <n v="57"/>
    <x v="56"/>
    <s v="Steven"/>
    <s v="Cartwright"/>
    <s v="steven.cartwright@mail.com"/>
    <s v="Female"/>
    <s v="Consumer"/>
    <s v="United States"/>
    <s v="Wilmington"/>
    <s v="Delaware"/>
    <n v="19805"/>
    <s v="East"/>
    <x v="1"/>
    <s v="Consumer"/>
    <s v="United States"/>
    <s v="Wilmington"/>
    <x v="13"/>
    <n v="19805"/>
    <x v="3"/>
    <x v="1"/>
    <x v="4"/>
    <x v="52"/>
    <d v="2019-01-12T00:00:00"/>
    <d v="1899-12-30T12:02:00"/>
    <n v="57.12"/>
    <n v="7"/>
    <n v="19.992000000000001"/>
    <n v="399.84"/>
    <s v="Credit card"/>
    <n v="381.16747199999998"/>
    <n v="4.6699999999999998E-2"/>
    <n v="18.672528"/>
    <n v="6.5"/>
    <s v="Jan"/>
  </r>
  <r>
    <s v="219-22-9386"/>
    <n v="57"/>
    <x v="56"/>
    <s v="Steven"/>
    <s v="Cartwright"/>
    <s v="steven.cartwright@mail.com"/>
    <s v="Female"/>
    <s v="Consumer"/>
    <s v="United States"/>
    <s v="Wilmington"/>
    <s v="Delaware"/>
    <n v="19805"/>
    <s v="East"/>
    <x v="1"/>
    <s v="Consumer"/>
    <s v="United States"/>
    <s v="Wilmington"/>
    <x v="13"/>
    <n v="19805"/>
    <x v="3"/>
    <x v="1"/>
    <x v="12"/>
    <x v="11"/>
    <d v="2019-03-09T00:00:00"/>
    <d v="1899-12-30T17:26:00"/>
    <n v="99.96"/>
    <n v="9"/>
    <n v="44.981999999999999"/>
    <n v="899.64"/>
    <s v="Credit card"/>
    <n v="857.62681199999997"/>
    <n v="4.6699999999999998E-2"/>
    <n v="42.013188000000014"/>
    <n v="4.2"/>
    <s v="Mar"/>
  </r>
  <r>
    <s v="336-78-2147"/>
    <n v="57"/>
    <x v="56"/>
    <s v="Steven"/>
    <s v="Cartwright"/>
    <s v="steven.cartwright@mail.com"/>
    <s v="Female"/>
    <s v="Consumer"/>
    <s v="United States"/>
    <s v="Wilmington"/>
    <s v="Delaware"/>
    <n v="19805"/>
    <s v="East"/>
    <x v="1"/>
    <s v="Consumer"/>
    <s v="United States"/>
    <s v="Wilmington"/>
    <x v="13"/>
    <n v="19805"/>
    <x v="3"/>
    <x v="2"/>
    <x v="7"/>
    <x v="45"/>
    <d v="2019-03-13T00:00:00"/>
    <d v="1899-12-30T19:52:00"/>
    <n v="63.91"/>
    <n v="8"/>
    <n v="25.564"/>
    <n v="511.28"/>
    <s v="Credit card"/>
    <n v="474.46783999999997"/>
    <n v="7.2000000000000008E-2"/>
    <n v="36.812160000000006"/>
    <n v="4.5999999999999996"/>
    <s v="Mar"/>
  </r>
  <r>
    <s v="268-27-6179"/>
    <n v="58"/>
    <x v="57"/>
    <s v="Alan"/>
    <s v="Dominguez"/>
    <s v="alan.dominguez@mail.com"/>
    <s v="Male"/>
    <s v="Home Office"/>
    <s v="United States"/>
    <s v="Great Falls"/>
    <s v="Montana"/>
    <n v="77041"/>
    <s v="Central"/>
    <x v="1"/>
    <s v="Home Office"/>
    <s v="United States"/>
    <s v="Great Falls"/>
    <x v="24"/>
    <n v="77041"/>
    <x v="2"/>
    <x v="0"/>
    <x v="1"/>
    <x v="11"/>
    <d v="2019-03-09T00:00:00"/>
    <d v="1899-12-30T14:57:00"/>
    <n v="56.47"/>
    <n v="8"/>
    <n v="22.588000000000001"/>
    <n v="451.76"/>
    <s v="Ewallet"/>
    <n v="403.42167999999998"/>
    <n v="0.107"/>
    <n v="48.33832000000001"/>
    <n v="7.3"/>
    <s v="Mar"/>
  </r>
  <r>
    <s v="668-90-8900"/>
    <n v="59"/>
    <x v="58"/>
    <s v="Philip"/>
    <s v="Fox"/>
    <s v="philip.fox@mail.com"/>
    <s v="Female"/>
    <s v="Consumer"/>
    <s v="United States"/>
    <s v="Bloomington"/>
    <s v="Illinois"/>
    <n v="61701"/>
    <s v="Central"/>
    <x v="0"/>
    <s v="Consumer"/>
    <s v="United States"/>
    <s v="Bloomington"/>
    <x v="10"/>
    <n v="61701"/>
    <x v="2"/>
    <x v="0"/>
    <x v="3"/>
    <x v="24"/>
    <d v="2019-03-10T00:00:00"/>
    <d v="1899-12-30T18:44:00"/>
    <n v="93.69"/>
    <n v="7"/>
    <n v="32.791499999999999"/>
    <n v="655.82999999999993"/>
    <s v="Credit card"/>
    <n v="585.65618999999992"/>
    <n v="0.107"/>
    <n v="70.173810000000003"/>
    <n v="4.5"/>
    <s v="Mar"/>
  </r>
  <r>
    <s v="870-54-3162"/>
    <n v="60"/>
    <x v="59"/>
    <s v="Troy"/>
    <s v="Staebel"/>
    <s v="troy.staebel@mail.com"/>
    <s v="Female"/>
    <s v="Consumer"/>
    <s v="United States"/>
    <s v="Phoenix"/>
    <s v="Arizona"/>
    <n v="85023"/>
    <s v="West"/>
    <x v="0"/>
    <s v="Consumer"/>
    <s v="United States"/>
    <s v="Phoenix"/>
    <x v="16"/>
    <n v="85023"/>
    <x v="1"/>
    <x v="1"/>
    <x v="8"/>
    <x v="3"/>
    <d v="2019-01-27T00:00:00"/>
    <d v="1899-12-30T13:26:00"/>
    <n v="32.25"/>
    <n v="5"/>
    <n v="8.0625"/>
    <n v="161.25"/>
    <s v="Cash"/>
    <n v="153.71962500000001"/>
    <n v="4.6699999999999998E-2"/>
    <n v="7.5303749999999923"/>
    <s v="9"/>
    <s v="Jan"/>
  </r>
  <r>
    <s v="189-08-9157"/>
    <n v="60"/>
    <x v="59"/>
    <s v="Troy"/>
    <s v="Staebel"/>
    <s v="troy.staebel@mail.com"/>
    <s v="Female"/>
    <s v="Consumer"/>
    <s v="United States"/>
    <s v="Phoenix"/>
    <s v="Arizona"/>
    <n v="85023"/>
    <s v="West"/>
    <x v="0"/>
    <s v="Consumer"/>
    <s v="United States"/>
    <s v="Phoenix"/>
    <x v="16"/>
    <n v="85023"/>
    <x v="1"/>
    <x v="1"/>
    <x v="4"/>
    <x v="66"/>
    <d v="2019-01-08T00:00:00"/>
    <d v="1899-12-30T16:17:00"/>
    <n v="31.73"/>
    <n v="9"/>
    <n v="14.278500000000001"/>
    <n v="285.57"/>
    <s v="Credit card"/>
    <n v="272.233881"/>
    <n v="4.6699999999999998E-2"/>
    <n v="13.336118999999997"/>
    <n v="5.9"/>
    <s v="Jan"/>
  </r>
  <r>
    <s v="663-86-9076"/>
    <n v="61"/>
    <x v="60"/>
    <s v="Lindsay"/>
    <s v="Shagiari"/>
    <s v="lindsay.shagiari@mail.com"/>
    <s v="Female"/>
    <s v="Home Office"/>
    <s v="United States"/>
    <s v="Los Angeles"/>
    <s v="California"/>
    <n v="90004"/>
    <s v="West"/>
    <x v="0"/>
    <s v="Home Office"/>
    <s v="United States"/>
    <s v="Los Angeles"/>
    <x v="1"/>
    <n v="90004"/>
    <x v="1"/>
    <x v="0"/>
    <x v="1"/>
    <x v="66"/>
    <d v="2019-01-08T00:00:00"/>
    <d v="1899-12-30T15:57:00"/>
    <n v="68.540000000000006"/>
    <n v="8"/>
    <n v="27.416000000000004"/>
    <n v="548.32000000000005"/>
    <s v="Ewallet"/>
    <n v="489.64976000000001"/>
    <n v="0.107"/>
    <n v="58.670240000000035"/>
    <n v="8.5"/>
    <s v="Jan"/>
  </r>
  <r>
    <s v="549-84-7482"/>
    <n v="61"/>
    <x v="60"/>
    <s v="Lindsay"/>
    <s v="Shagiari"/>
    <s v="lindsay.shagiari@mail.com"/>
    <s v="Female"/>
    <s v="Home Office"/>
    <s v="United States"/>
    <s v="Los Angeles"/>
    <s v="California"/>
    <n v="90004"/>
    <s v="West"/>
    <x v="0"/>
    <s v="Home Office"/>
    <s v="United States"/>
    <s v="Los Angeles"/>
    <x v="1"/>
    <n v="90004"/>
    <x v="1"/>
    <x v="0"/>
    <x v="5"/>
    <x v="4"/>
    <d v="2019-02-08T00:00:00"/>
    <d v="1899-12-30T11:15:00"/>
    <n v="90.28"/>
    <n v="9"/>
    <n v="40.626000000000005"/>
    <n v="812.52"/>
    <s v="Ewallet"/>
    <n v="725.58035999999993"/>
    <n v="0.107"/>
    <n v="86.939640000000054"/>
    <n v="7.2"/>
    <s v="Feb"/>
  </r>
  <r>
    <s v="191-10-6171"/>
    <n v="62"/>
    <x v="61"/>
    <s v="Dorothy"/>
    <s v="Wardle"/>
    <s v="dorothy.wardle@mail.com"/>
    <s v="Female"/>
    <s v="Corporate"/>
    <s v="United States"/>
    <s v="Columbus"/>
    <s v="Ohio"/>
    <n v="43229"/>
    <s v="East"/>
    <x v="0"/>
    <s v="Corporate"/>
    <s v="United States"/>
    <s v="Columbus"/>
    <x v="23"/>
    <n v="43229"/>
    <x v="3"/>
    <x v="2"/>
    <x v="7"/>
    <x v="25"/>
    <d v="2019-01-25T00:00:00"/>
    <d v="1899-12-30T13:18:00"/>
    <n v="39.619999999999997"/>
    <n v="7"/>
    <n v="13.866999999999999"/>
    <n v="277.33999999999997"/>
    <s v="Cash"/>
    <n v="257.37151999999998"/>
    <n v="7.2000000000000008E-2"/>
    <n v="19.96848"/>
    <n v="7.5"/>
    <s v="Jan"/>
  </r>
  <r>
    <s v="802-70-5316"/>
    <n v="62"/>
    <x v="61"/>
    <s v="Dorothy"/>
    <s v="Wardle"/>
    <s v="dorothy.wardle@mail.com"/>
    <s v="Female"/>
    <s v="Corporate"/>
    <s v="United States"/>
    <s v="Columbus"/>
    <s v="Ohio"/>
    <n v="43229"/>
    <s v="East"/>
    <x v="0"/>
    <s v="Corporate"/>
    <s v="United States"/>
    <s v="Columbus"/>
    <x v="23"/>
    <n v="43229"/>
    <x v="3"/>
    <x v="1"/>
    <x v="10"/>
    <x v="43"/>
    <d v="2019-03-06T00:00:00"/>
    <d v="1899-12-30T20:34:00"/>
    <n v="92.13"/>
    <n v="6"/>
    <n v="27.638999999999999"/>
    <n v="552.78"/>
    <s v="Cash"/>
    <n v="526.96517399999993"/>
    <n v="4.6699999999999998E-2"/>
    <n v="25.814826000000039"/>
    <n v="8.3000000000000007"/>
    <s v="Mar"/>
  </r>
  <r>
    <s v="695-51-0018"/>
    <n v="62"/>
    <x v="61"/>
    <s v="Dorothy"/>
    <s v="Wardle"/>
    <s v="dorothy.wardle@mail.com"/>
    <s v="Female"/>
    <s v="Corporate"/>
    <s v="United States"/>
    <s v="Columbus"/>
    <s v="Ohio"/>
    <n v="43229"/>
    <s v="East"/>
    <x v="0"/>
    <s v="Corporate"/>
    <s v="United States"/>
    <s v="Columbus"/>
    <x v="23"/>
    <n v="43229"/>
    <x v="3"/>
    <x v="1"/>
    <x v="13"/>
    <x v="34"/>
    <d v="2019-02-10T00:00:00"/>
    <d v="1899-12-30T18:36:00"/>
    <n v="34.840000000000003"/>
    <n v="4"/>
    <n v="6.9680000000000009"/>
    <n v="139.36000000000001"/>
    <s v="Cash"/>
    <n v="132.851888"/>
    <n v="4.6699999999999998E-2"/>
    <n v="6.5081120000000112"/>
    <n v="7.4"/>
    <s v="Feb"/>
  </r>
  <r>
    <s v="590-83-4591"/>
    <n v="63"/>
    <x v="62"/>
    <s v="Lena"/>
    <s v="Creighton"/>
    <s v="lena.creighton@mail.com"/>
    <s v="Female"/>
    <s v="Consumer"/>
    <s v="United States"/>
    <s v="Roseville"/>
    <s v="California"/>
    <n v="95661"/>
    <s v="West"/>
    <x v="0"/>
    <s v="Consumer"/>
    <s v="United States"/>
    <s v="Roseville"/>
    <x v="1"/>
    <n v="95661"/>
    <x v="1"/>
    <x v="1"/>
    <x v="10"/>
    <x v="21"/>
    <d v="2019-02-17T00:00:00"/>
    <d v="1899-12-30T14:40:00"/>
    <n v="87.45"/>
    <n v="6"/>
    <n v="26.235000000000003"/>
    <n v="524.70000000000005"/>
    <s v="Credit card"/>
    <n v="500.19651000000005"/>
    <n v="4.6699999999999998E-2"/>
    <n v="24.503489999999999"/>
    <n v="8.8000000000000007"/>
    <s v="Feb"/>
  </r>
  <r>
    <s v="483-71-1164"/>
    <n v="63"/>
    <x v="62"/>
    <s v="Lena"/>
    <s v="Creighton"/>
    <s v="lena.creighton@mail.com"/>
    <s v="Female"/>
    <s v="Consumer"/>
    <s v="United States"/>
    <s v="Roseville"/>
    <s v="California"/>
    <n v="95661"/>
    <s v="West"/>
    <x v="0"/>
    <s v="Consumer"/>
    <s v="United States"/>
    <s v="Roseville"/>
    <x v="1"/>
    <n v="95661"/>
    <x v="1"/>
    <x v="1"/>
    <x v="10"/>
    <x v="1"/>
    <d v="2019-03-08T00:00:00"/>
    <d v="1899-12-30T16:43:00"/>
    <n v="81.3"/>
    <n v="6"/>
    <n v="24.39"/>
    <n v="487.79999999999995"/>
    <s v="Ewallet"/>
    <n v="465.01973999999996"/>
    <n v="4.6699999999999998E-2"/>
    <n v="22.780259999999998"/>
    <n v="5.3"/>
    <s v="Mar"/>
  </r>
  <r>
    <s v="597-78-7908"/>
    <n v="63"/>
    <x v="62"/>
    <s v="Lena"/>
    <s v="Creighton"/>
    <s v="lena.creighton@mail.com"/>
    <s v="Female"/>
    <s v="Consumer"/>
    <s v="United States"/>
    <s v="Roseville"/>
    <s v="California"/>
    <n v="95661"/>
    <s v="West"/>
    <x v="0"/>
    <s v="Consumer"/>
    <s v="United States"/>
    <s v="Roseville"/>
    <x v="1"/>
    <n v="95661"/>
    <x v="1"/>
    <x v="1"/>
    <x v="6"/>
    <x v="67"/>
    <d v="2019-02-18T00:00:00"/>
    <d v="1899-12-30T19:39:00"/>
    <n v="90.22"/>
    <n v="3"/>
    <n v="13.532999999999999"/>
    <n v="270.65999999999997"/>
    <s v="Cash"/>
    <n v="258.02017799999999"/>
    <n v="4.6699999999999998E-2"/>
    <n v="12.639821999999981"/>
    <n v="6.2"/>
    <s v="Feb"/>
  </r>
  <r>
    <s v="700-81-1757"/>
    <n v="63"/>
    <x v="62"/>
    <s v="Lena"/>
    <s v="Creighton"/>
    <s v="lena.creighton@mail.com"/>
    <s v="Female"/>
    <s v="Consumer"/>
    <s v="United States"/>
    <s v="Roseville"/>
    <s v="California"/>
    <n v="95661"/>
    <s v="West"/>
    <x v="0"/>
    <s v="Consumer"/>
    <s v="United States"/>
    <s v="Roseville"/>
    <x v="1"/>
    <n v="95661"/>
    <x v="1"/>
    <x v="1"/>
    <x v="13"/>
    <x v="68"/>
    <d v="2019-01-18T00:00:00"/>
    <d v="1899-12-30T20:59:00"/>
    <n v="26.31"/>
    <n v="5"/>
    <n v="6.5774999999999997"/>
    <n v="131.54999999999998"/>
    <s v="Credit card"/>
    <n v="125.40661499999999"/>
    <n v="4.6699999999999998E-2"/>
    <n v="6.143384999999995"/>
    <n v="8.8000000000000007"/>
    <s v="Jan"/>
  </r>
  <r>
    <s v="354-39-5160"/>
    <n v="63"/>
    <x v="62"/>
    <s v="Lena"/>
    <s v="Creighton"/>
    <s v="lena.creighton@mail.com"/>
    <s v="Female"/>
    <s v="Consumer"/>
    <s v="United States"/>
    <s v="Roseville"/>
    <s v="California"/>
    <n v="95661"/>
    <s v="West"/>
    <x v="0"/>
    <s v="Consumer"/>
    <s v="United States"/>
    <s v="Roseville"/>
    <x v="1"/>
    <n v="95661"/>
    <x v="1"/>
    <x v="1"/>
    <x v="8"/>
    <x v="67"/>
    <d v="2019-02-18T00:00:00"/>
    <d v="1899-12-30T15:39:00"/>
    <n v="34.42"/>
    <n v="6"/>
    <n v="10.326000000000001"/>
    <n v="206.52"/>
    <s v="Cash"/>
    <n v="196.875516"/>
    <n v="4.6699999999999998E-2"/>
    <n v="9.6444840000000056"/>
    <n v="9.8000000000000007"/>
    <s v="Feb"/>
  </r>
  <r>
    <s v="241-72-9525"/>
    <n v="63"/>
    <x v="62"/>
    <s v="Lena"/>
    <s v="Creighton"/>
    <s v="lena.creighton@mail.com"/>
    <s v="Female"/>
    <s v="Consumer"/>
    <s v="United States"/>
    <s v="Roseville"/>
    <s v="California"/>
    <n v="95661"/>
    <s v="West"/>
    <x v="0"/>
    <s v="Consumer"/>
    <s v="United States"/>
    <s v="Roseville"/>
    <x v="1"/>
    <n v="95661"/>
    <x v="1"/>
    <x v="1"/>
    <x v="14"/>
    <x v="69"/>
    <d v="2019-02-16T00:00:00"/>
    <d v="1899-12-30T12:21:00"/>
    <n v="51.91"/>
    <n v="10"/>
    <n v="25.954999999999998"/>
    <n v="519.09999999999991"/>
    <s v="Cash"/>
    <n v="494.85802999999993"/>
    <n v="4.6699999999999998E-2"/>
    <n v="24.241969999999981"/>
    <n v="8.1999999999999993"/>
    <s v="Feb"/>
  </r>
  <r>
    <s v="575-30-8091"/>
    <n v="63"/>
    <x v="62"/>
    <s v="Lena"/>
    <s v="Creighton"/>
    <s v="lena.creighton@mail.com"/>
    <s v="Female"/>
    <s v="Consumer"/>
    <s v="United States"/>
    <s v="Roseville"/>
    <s v="California"/>
    <n v="95661"/>
    <s v="West"/>
    <x v="0"/>
    <s v="Consumer"/>
    <s v="United States"/>
    <s v="Roseville"/>
    <x v="1"/>
    <n v="95661"/>
    <x v="1"/>
    <x v="0"/>
    <x v="5"/>
    <x v="32"/>
    <d v="2019-03-16T00:00:00"/>
    <d v="1899-12-30T19:25:00"/>
    <n v="72.5"/>
    <n v="8"/>
    <n v="29"/>
    <n v="580"/>
    <s v="Ewallet"/>
    <n v="517.94000000000005"/>
    <n v="0.107"/>
    <n v="62.059999999999945"/>
    <n v="9.1999999999999993"/>
    <s v="Mar"/>
  </r>
  <r>
    <s v="731-81-9469"/>
    <n v="64"/>
    <x v="63"/>
    <s v="Jonathan"/>
    <s v="Doherty"/>
    <s v="jonathan.doherty@mail.com"/>
    <s v="Female"/>
    <s v="Corporate"/>
    <s v="United States"/>
    <s v="Philadelphia"/>
    <s v="Pennsylvania"/>
    <n v="19140"/>
    <s v="East"/>
    <x v="0"/>
    <s v="Corporate"/>
    <s v="United States"/>
    <s v="Philadelphia"/>
    <x v="9"/>
    <n v="19140"/>
    <x v="3"/>
    <x v="0"/>
    <x v="5"/>
    <x v="54"/>
    <d v="2019-01-23T00:00:00"/>
    <d v="1899-12-30T13:00:00"/>
    <n v="89.8"/>
    <n v="10"/>
    <n v="44.900000000000006"/>
    <n v="898"/>
    <s v="Credit card"/>
    <n v="801.91399999999999"/>
    <n v="0.107"/>
    <n v="96.086000000000013"/>
    <n v="5.4"/>
    <s v="Jan"/>
  </r>
  <r>
    <s v="280-17-4359"/>
    <n v="65"/>
    <x v="64"/>
    <s v="Sally"/>
    <s v="Hughsby"/>
    <s v="sally.hughsby@mail.com"/>
    <s v="Male"/>
    <s v="Corporate"/>
    <s v="United States"/>
    <s v="San Francisco"/>
    <s v="California"/>
    <n v="94122"/>
    <s v="West"/>
    <x v="1"/>
    <s v="Corporate"/>
    <s v="United States"/>
    <s v="San Francisco"/>
    <x v="1"/>
    <n v="94122"/>
    <x v="1"/>
    <x v="1"/>
    <x v="6"/>
    <x v="25"/>
    <d v="2019-01-25T00:00:00"/>
    <d v="1899-12-30T13:48:00"/>
    <n v="90.5"/>
    <n v="10"/>
    <n v="45.25"/>
    <n v="905"/>
    <s v="Cash"/>
    <n v="862.73649999999998"/>
    <n v="4.6699999999999998E-2"/>
    <n v="42.263500000000022"/>
    <n v="8.1"/>
    <s v="Jan"/>
  </r>
  <r>
    <s v="338-65-2210"/>
    <n v="65"/>
    <x v="64"/>
    <s v="Sally"/>
    <s v="Hughsby"/>
    <s v="sally.hughsby@mail.com"/>
    <s v="Male"/>
    <s v="Corporate"/>
    <s v="United States"/>
    <s v="San Francisco"/>
    <s v="California"/>
    <n v="94122"/>
    <s v="West"/>
    <x v="1"/>
    <s v="Corporate"/>
    <s v="United States"/>
    <s v="San Francisco"/>
    <x v="1"/>
    <n v="94122"/>
    <x v="1"/>
    <x v="1"/>
    <x v="12"/>
    <x v="63"/>
    <d v="2019-02-05T00:00:00"/>
    <d v="1899-12-30T19:57:00"/>
    <n v="68.599999999999994"/>
    <n v="10"/>
    <n v="34.300000000000004"/>
    <n v="686"/>
    <s v="Cash"/>
    <n v="653.96379999999999"/>
    <n v="4.6699999999999998E-2"/>
    <n v="32.036200000000008"/>
    <n v="9.1"/>
    <s v="Feb"/>
  </r>
  <r>
    <s v="488-25-4221"/>
    <n v="65"/>
    <x v="64"/>
    <s v="Sally"/>
    <s v="Hughsby"/>
    <s v="sally.hughsby@mail.com"/>
    <s v="Male"/>
    <s v="Corporate"/>
    <s v="United States"/>
    <s v="San Francisco"/>
    <s v="California"/>
    <n v="94122"/>
    <s v="West"/>
    <x v="1"/>
    <s v="Corporate"/>
    <s v="United States"/>
    <s v="San Francisco"/>
    <x v="1"/>
    <n v="94122"/>
    <x v="1"/>
    <x v="1"/>
    <x v="10"/>
    <x v="70"/>
    <d v="2019-02-22T00:00:00"/>
    <d v="1899-12-30T10:36:00"/>
    <n v="30.41"/>
    <n v="1"/>
    <n v="1.5205000000000002"/>
    <n v="30.41"/>
    <s v="Credit card"/>
    <n v="28.989853"/>
    <n v="4.6699999999999998E-2"/>
    <n v="1.420147"/>
    <n v="8.4"/>
    <s v="Feb"/>
  </r>
  <r>
    <s v="239-10-7476"/>
    <n v="66"/>
    <x v="65"/>
    <s v="Sandra"/>
    <s v="Glassco"/>
    <s v="sandra.glassco@mail.com"/>
    <s v="Male"/>
    <s v="Consumer"/>
    <s v="United States"/>
    <s v="Independence"/>
    <s v="Missouri"/>
    <n v="64055"/>
    <s v="Central"/>
    <x v="1"/>
    <s v="Consumer"/>
    <s v="United States"/>
    <s v="Independence"/>
    <x v="25"/>
    <n v="64055"/>
    <x v="2"/>
    <x v="1"/>
    <x v="9"/>
    <x v="18"/>
    <d v="2019-01-21T00:00:00"/>
    <d v="1899-12-30T16:37:00"/>
    <n v="77.95"/>
    <n v="6"/>
    <n v="23.385000000000005"/>
    <n v="467.70000000000005"/>
    <s v="Ewallet"/>
    <n v="445.85841000000005"/>
    <n v="4.6699999999999998E-2"/>
    <n v="21.841589999999997"/>
    <s v="8"/>
    <s v="Jan"/>
  </r>
  <r>
    <s v="458-41-1477"/>
    <n v="67"/>
    <x v="66"/>
    <s v="Helen"/>
    <s v="Andreada"/>
    <s v="helen.andreada@mail.com"/>
    <s v="Male"/>
    <s v="Consumer"/>
    <s v="United States"/>
    <s v="Pasadena"/>
    <s v="California"/>
    <n v="91104"/>
    <s v="West"/>
    <x v="1"/>
    <s v="Consumer"/>
    <s v="United States"/>
    <s v="Pasadena"/>
    <x v="1"/>
    <n v="91104"/>
    <x v="1"/>
    <x v="1"/>
    <x v="4"/>
    <x v="1"/>
    <d v="2019-03-08T00:00:00"/>
    <d v="1899-12-30T17:11:00"/>
    <n v="46.26"/>
    <n v="6"/>
    <n v="13.878"/>
    <n v="277.56"/>
    <s v="Credit card"/>
    <n v="264.59794799999997"/>
    <n v="4.6699999999999998E-2"/>
    <n v="12.962052000000028"/>
    <n v="9.5"/>
    <s v="Mar"/>
  </r>
  <r>
    <s v="685-64-1609"/>
    <n v="68"/>
    <x v="67"/>
    <s v="Maureen"/>
    <s v="Gastineau"/>
    <s v="maureen.gastineau@mail.com"/>
    <s v="Male"/>
    <s v="Home Office"/>
    <s v="United States"/>
    <s v="Newark"/>
    <s v="Ohio"/>
    <n v="43055"/>
    <s v="East"/>
    <x v="1"/>
    <s v="Home Office"/>
    <s v="United States"/>
    <s v="Newark"/>
    <x v="23"/>
    <n v="43055"/>
    <x v="3"/>
    <x v="0"/>
    <x v="5"/>
    <x v="34"/>
    <d v="2019-02-10T00:00:00"/>
    <d v="1899-12-30T12:28:00"/>
    <n v="30.14"/>
    <n v="10"/>
    <n v="15.07"/>
    <n v="301.39999999999998"/>
    <s v="Ewallet"/>
    <n v="269.15019999999998"/>
    <n v="0.107"/>
    <n v="32.249799999999993"/>
    <n v="9.1999999999999993"/>
    <s v="Feb"/>
  </r>
  <r>
    <s v="568-90-5112"/>
    <n v="69"/>
    <x v="68"/>
    <s v="Justin"/>
    <s v="Ellison"/>
    <s v="justin.ellison@mail.com"/>
    <s v="Male"/>
    <s v="Corporate"/>
    <s v="United States"/>
    <s v="Franklin"/>
    <s v="Wisconsin"/>
    <n v="53132"/>
    <s v="Central"/>
    <x v="1"/>
    <s v="Corporate"/>
    <s v="United States"/>
    <s v="Franklin"/>
    <x v="6"/>
    <n v="53132"/>
    <x v="2"/>
    <x v="2"/>
    <x v="7"/>
    <x v="35"/>
    <d v="2019-03-19T00:00:00"/>
    <d v="1899-12-30T12:46:00"/>
    <n v="66.14"/>
    <n v="4"/>
    <n v="13.228000000000002"/>
    <n v="264.56"/>
    <s v="Credit card"/>
    <n v="245.51168000000001"/>
    <n v="7.2000000000000008E-2"/>
    <n v="19.04831999999999"/>
    <n v="5.6"/>
    <s v="Mar"/>
  </r>
  <r>
    <s v="262-47-2794"/>
    <n v="69"/>
    <x v="68"/>
    <s v="Justin"/>
    <s v="Ellison"/>
    <s v="justin.ellison@mail.com"/>
    <s v="Male"/>
    <s v="Corporate"/>
    <s v="United States"/>
    <s v="Franklin"/>
    <s v="Wisconsin"/>
    <n v="53132"/>
    <s v="Central"/>
    <x v="1"/>
    <s v="Corporate"/>
    <s v="United States"/>
    <s v="Franklin"/>
    <x v="6"/>
    <n v="53132"/>
    <x v="2"/>
    <x v="2"/>
    <x v="7"/>
    <x v="43"/>
    <d v="2019-03-06T00:00:00"/>
    <d v="1899-12-30T15:07:00"/>
    <n v="71.86"/>
    <n v="8"/>
    <n v="28.744"/>
    <n v="574.88"/>
    <s v="Credit card"/>
    <n v="533.48864000000003"/>
    <n v="7.2000000000000008E-2"/>
    <n v="41.391359999999963"/>
    <n v="6.2"/>
    <s v="Mar"/>
  </r>
  <r>
    <s v="238-49-0436"/>
    <n v="69"/>
    <x v="68"/>
    <s v="Justin"/>
    <s v="Ellison"/>
    <s v="justin.ellison@mail.com"/>
    <s v="Male"/>
    <s v="Corporate"/>
    <s v="United States"/>
    <s v="Franklin"/>
    <s v="Wisconsin"/>
    <n v="53132"/>
    <s v="Central"/>
    <x v="1"/>
    <s v="Corporate"/>
    <s v="United States"/>
    <s v="Franklin"/>
    <x v="6"/>
    <n v="53132"/>
    <x v="2"/>
    <x v="0"/>
    <x v="1"/>
    <x v="39"/>
    <d v="2019-03-27T00:00:00"/>
    <d v="1899-12-30T13:48:00"/>
    <n v="32.46"/>
    <n v="8"/>
    <n v="12.984000000000002"/>
    <n v="259.68"/>
    <s v="Credit card"/>
    <n v="231.89424"/>
    <n v="0.107"/>
    <n v="27.78576000000001"/>
    <n v="4.9000000000000004"/>
    <s v="Mar"/>
  </r>
  <r>
    <s v="608-96-3517"/>
    <n v="69"/>
    <x v="68"/>
    <s v="Justin"/>
    <s v="Ellison"/>
    <s v="justin.ellison@mail.com"/>
    <s v="Male"/>
    <s v="Corporate"/>
    <s v="United States"/>
    <s v="Franklin"/>
    <s v="Wisconsin"/>
    <n v="53132"/>
    <s v="Central"/>
    <x v="1"/>
    <s v="Corporate"/>
    <s v="United States"/>
    <s v="Franklin"/>
    <x v="6"/>
    <n v="53132"/>
    <x v="2"/>
    <x v="1"/>
    <x v="8"/>
    <x v="28"/>
    <d v="2019-03-23T00:00:00"/>
    <d v="1899-12-30T19:20:00"/>
    <n v="91.54"/>
    <n v="4"/>
    <n v="18.308000000000003"/>
    <n v="366.16"/>
    <s v="Credit card"/>
    <n v="349.06032800000003"/>
    <n v="4.6699999999999998E-2"/>
    <n v="17.099671999999998"/>
    <n v="4.8"/>
    <s v="Mar"/>
  </r>
  <r>
    <s v="584-86-7256"/>
    <n v="70"/>
    <x v="69"/>
    <s v="Tamara"/>
    <s v="Willingham"/>
    <s v="tamara.willingham@mail.com"/>
    <s v="Male"/>
    <s v="Home Office"/>
    <s v="United States"/>
    <s v="Scottsdale"/>
    <s v="Arizona"/>
    <n v="85254"/>
    <s v="West"/>
    <x v="1"/>
    <s v="Home Office"/>
    <s v="United States"/>
    <s v="Scottsdale"/>
    <x v="16"/>
    <n v="85254"/>
    <x v="1"/>
    <x v="1"/>
    <x v="9"/>
    <x v="16"/>
    <d v="2019-03-11T00:00:00"/>
    <d v="1899-12-30T16:07:00"/>
    <n v="34.56"/>
    <n v="7"/>
    <n v="12.096000000000002"/>
    <n v="241.92000000000002"/>
    <s v="Credit card"/>
    <n v="230.62233600000002"/>
    <n v="4.6699999999999998E-2"/>
    <n v="11.297663999999997"/>
    <n v="7.3"/>
    <s v="Mar"/>
  </r>
  <r>
    <s v="746-94-0204"/>
    <n v="70"/>
    <x v="69"/>
    <s v="Tamara"/>
    <s v="Willingham"/>
    <s v="tamara.willingham@mail.com"/>
    <s v="Male"/>
    <s v="Home Office"/>
    <s v="United States"/>
    <s v="Scottsdale"/>
    <s v="Arizona"/>
    <n v="85254"/>
    <s v="West"/>
    <x v="1"/>
    <s v="Home Office"/>
    <s v="United States"/>
    <s v="Scottsdale"/>
    <x v="16"/>
    <n v="85254"/>
    <x v="1"/>
    <x v="2"/>
    <x v="7"/>
    <x v="71"/>
    <d v="2019-01-29T00:00:00"/>
    <d v="1899-12-30T11:56:00"/>
    <n v="83.24"/>
    <n v="9"/>
    <n v="37.457999999999998"/>
    <n v="749.16"/>
    <s v="Credit card"/>
    <n v="695.22047999999995"/>
    <n v="7.2000000000000008E-2"/>
    <n v="53.939520000000016"/>
    <n v="7.4"/>
    <s v="Jan"/>
  </r>
  <r>
    <s v="214-17-6927"/>
    <n v="71"/>
    <x v="70"/>
    <s v="Stephanie"/>
    <s v="Phelps"/>
    <s v="stephanie.phelps@mail.com"/>
    <s v="Male"/>
    <s v="Corporate"/>
    <s v="United States"/>
    <s v="San Jose"/>
    <s v="California"/>
    <n v="95123"/>
    <s v="West"/>
    <x v="1"/>
    <s v="Corporate"/>
    <s v="United States"/>
    <s v="San Jose"/>
    <x v="1"/>
    <n v="95123"/>
    <x v="1"/>
    <x v="1"/>
    <x v="10"/>
    <x v="13"/>
    <d v="2019-02-07T00:00:00"/>
    <d v="1899-12-30T18:23:00"/>
    <n v="16.48"/>
    <n v="6"/>
    <n v="4.944"/>
    <n v="98.88"/>
    <s v="Ewallet"/>
    <n v="94.262304"/>
    <n v="4.6699999999999998E-2"/>
    <n v="4.6176959999999951"/>
    <n v="9.9"/>
    <s v="Feb"/>
  </r>
  <r>
    <s v="400-89-4171"/>
    <n v="71"/>
    <x v="70"/>
    <s v="Stephanie"/>
    <s v="Phelps"/>
    <s v="stephanie.phelps@mail.com"/>
    <s v="Male"/>
    <s v="Corporate"/>
    <s v="United States"/>
    <s v="San Jose"/>
    <s v="California"/>
    <n v="95123"/>
    <s v="West"/>
    <x v="1"/>
    <s v="Corporate"/>
    <s v="United States"/>
    <s v="San Jose"/>
    <x v="1"/>
    <n v="95123"/>
    <x v="1"/>
    <x v="1"/>
    <x v="10"/>
    <x v="26"/>
    <d v="2019-01-28T00:00:00"/>
    <d v="1899-12-30T13:05:00"/>
    <n v="80.97"/>
    <n v="8"/>
    <n v="32.387999999999998"/>
    <n v="647.76"/>
    <s v="Cash"/>
    <n v="617.50960799999996"/>
    <n v="4.6699999999999998E-2"/>
    <n v="30.250392000000033"/>
    <n v="9.3000000000000007"/>
    <s v="Jan"/>
  </r>
  <r>
    <s v="782-95-9291"/>
    <n v="71"/>
    <x v="70"/>
    <s v="Stephanie"/>
    <s v="Phelps"/>
    <s v="stephanie.phelps@mail.com"/>
    <s v="Male"/>
    <s v="Corporate"/>
    <s v="United States"/>
    <s v="San Jose"/>
    <s v="California"/>
    <n v="95123"/>
    <s v="West"/>
    <x v="1"/>
    <s v="Corporate"/>
    <s v="United States"/>
    <s v="San Jose"/>
    <x v="1"/>
    <n v="95123"/>
    <x v="1"/>
    <x v="1"/>
    <x v="4"/>
    <x v="9"/>
    <d v="2019-02-20T00:00:00"/>
    <d v="1899-12-30T15:55:00"/>
    <n v="92.29"/>
    <n v="5"/>
    <n v="23.072500000000005"/>
    <n v="461.45000000000005"/>
    <s v="Credit card"/>
    <n v="439.90028500000005"/>
    <n v="4.6699999999999998E-2"/>
    <n v="21.549714999999992"/>
    <s v="9"/>
    <s v="Feb"/>
  </r>
  <r>
    <s v="279-74-2924"/>
    <n v="72"/>
    <x v="71"/>
    <s v="Neil"/>
    <s v="Knudson"/>
    <s v="neil.knudson@mail.com"/>
    <s v="Male"/>
    <s v="Home Office"/>
    <s v="United States"/>
    <s v="Seattle"/>
    <s v="Washington"/>
    <n v="98105"/>
    <s v="West"/>
    <x v="1"/>
    <s v="Home Office"/>
    <s v="United States"/>
    <s v="Seattle"/>
    <x v="4"/>
    <n v="98105"/>
    <x v="1"/>
    <x v="1"/>
    <x v="6"/>
    <x v="72"/>
    <d v="2019-01-04T00:00:00"/>
    <d v="1899-12-30T19:40:00"/>
    <n v="72.17"/>
    <n v="1"/>
    <n v="3.6085000000000003"/>
    <n v="72.17"/>
    <s v="Cash"/>
    <n v="68.799661"/>
    <n v="4.6699999999999998E-2"/>
    <n v="3.3703390000000013"/>
    <n v="6.1"/>
    <s v="Jan"/>
  </r>
  <r>
    <s v="307-85-2293"/>
    <n v="73"/>
    <x v="72"/>
    <s v="Dave"/>
    <s v="Brooks"/>
    <s v="dave.brooks@mail.com"/>
    <s v="Male"/>
    <s v="Consumer"/>
    <s v="United States"/>
    <s v="Seattle"/>
    <s v="Washington"/>
    <n v="98115"/>
    <s v="West"/>
    <x v="1"/>
    <s v="Consumer"/>
    <s v="United States"/>
    <s v="Seattle"/>
    <x v="4"/>
    <n v="98115"/>
    <x v="1"/>
    <x v="0"/>
    <x v="1"/>
    <x v="37"/>
    <d v="2019-03-07T00:00:00"/>
    <d v="1899-12-30T13:58:00"/>
    <n v="50.28"/>
    <n v="5"/>
    <n v="12.57"/>
    <n v="251.4"/>
    <s v="Ewallet"/>
    <n v="224.50020000000001"/>
    <n v="0.107"/>
    <n v="26.899799999999999"/>
    <n v="9.6999999999999993"/>
    <s v="Mar"/>
  </r>
  <r>
    <s v="743-04-1105"/>
    <n v="74"/>
    <x v="73"/>
    <s v="Nora"/>
    <s v="Paige"/>
    <s v="nora.paige@mail.com"/>
    <s v="Male"/>
    <s v="Consumer"/>
    <s v="United States"/>
    <s v="Edmond"/>
    <s v="Oklahoma"/>
    <n v="73034"/>
    <s v="Central"/>
    <x v="1"/>
    <s v="Consumer"/>
    <s v="United States"/>
    <s v="Edmond"/>
    <x v="26"/>
    <n v="73034"/>
    <x v="2"/>
    <x v="1"/>
    <x v="2"/>
    <x v="73"/>
    <d v="2019-03-30T00:00:00"/>
    <d v="1899-12-30T14:43:00"/>
    <n v="97.22"/>
    <n v="9"/>
    <n v="43.749000000000002"/>
    <n v="874.98"/>
    <s v="Ewallet"/>
    <n v="834.11843399999998"/>
    <n v="4.6699999999999998E-2"/>
    <n v="40.861566000000039"/>
    <s v="6"/>
    <s v="Mar"/>
  </r>
  <r>
    <s v="423-57-2993"/>
    <n v="74"/>
    <x v="73"/>
    <s v="Nora"/>
    <s v="Paige"/>
    <s v="nora.paige@mail.com"/>
    <s v="Male"/>
    <s v="Consumer"/>
    <s v="United States"/>
    <s v="Edmond"/>
    <s v="Oklahoma"/>
    <n v="73034"/>
    <s v="Central"/>
    <x v="1"/>
    <s v="Consumer"/>
    <s v="United States"/>
    <s v="Edmond"/>
    <x v="26"/>
    <n v="73034"/>
    <x v="2"/>
    <x v="2"/>
    <x v="7"/>
    <x v="39"/>
    <d v="2019-03-27T00:00:00"/>
    <d v="1899-12-30T19:18:00"/>
    <n v="93.39"/>
    <n v="6"/>
    <n v="28.017000000000003"/>
    <n v="560.34"/>
    <s v="Ewallet"/>
    <n v="519.99552000000006"/>
    <n v="7.2000000000000008E-2"/>
    <n v="40.344479999999976"/>
    <s v="10"/>
    <s v="Mar"/>
  </r>
  <r>
    <s v="894-41-5205"/>
    <n v="75"/>
    <x v="74"/>
    <s v="Ted"/>
    <s v="Trevino"/>
    <s v="ted.trevino@mail.com"/>
    <s v="Male"/>
    <s v="Consumer"/>
    <s v="United States"/>
    <s v="Los Angeles"/>
    <s v="California"/>
    <n v="90045"/>
    <s v="West"/>
    <x v="1"/>
    <s v="Consumer"/>
    <s v="United States"/>
    <s v="Los Angeles"/>
    <x v="1"/>
    <n v="90045"/>
    <x v="1"/>
    <x v="1"/>
    <x v="10"/>
    <x v="64"/>
    <d v="2019-01-19T00:00:00"/>
    <d v="1899-12-30T19:39:00"/>
    <n v="43.18"/>
    <n v="8"/>
    <n v="17.272000000000002"/>
    <n v="345.44"/>
    <s v="Credit card"/>
    <n v="329.307952"/>
    <n v="4.6699999999999998E-2"/>
    <n v="16.132047999999998"/>
    <n v="8.3000000000000007"/>
    <s v="Jan"/>
  </r>
  <r>
    <s v="275-28-0149"/>
    <n v="76"/>
    <x v="75"/>
    <s v="Eric"/>
    <s v="Murdock"/>
    <s v="eric.murdock@mail.com"/>
    <s v="Male"/>
    <s v="Consumer"/>
    <s v="United States"/>
    <s v="Philadelphia"/>
    <s v="Pennsylvania"/>
    <n v="19134"/>
    <s v="East"/>
    <x v="1"/>
    <s v="Consumer"/>
    <s v="United States"/>
    <s v="Philadelphia"/>
    <x v="9"/>
    <n v="19134"/>
    <x v="3"/>
    <x v="2"/>
    <x v="11"/>
    <x v="6"/>
    <d v="2019-02-25T00:00:00"/>
    <d v="1899-12-30T16:21:00"/>
    <n v="63.69"/>
    <n v="1"/>
    <n v="3.1844999999999999"/>
    <n v="63.69"/>
    <s v="Cash"/>
    <n v="59.104320000000001"/>
    <n v="7.2000000000000008E-2"/>
    <n v="4.5856799999999964"/>
    <s v="6"/>
    <s v="Feb"/>
  </r>
  <r>
    <s v="101-17-6199"/>
    <n v="77"/>
    <x v="76"/>
    <s v="Ruben"/>
    <s v="Dartt"/>
    <s v="ruben.dartt@mail.com"/>
    <s v="Male"/>
    <s v="Consumer"/>
    <s v="United States"/>
    <s v="Carlsbad"/>
    <s v="New Mexico"/>
    <n v="88220"/>
    <s v="West"/>
    <x v="1"/>
    <s v="Consumer"/>
    <s v="United States"/>
    <s v="Carlsbad"/>
    <x v="27"/>
    <n v="88220"/>
    <x v="1"/>
    <x v="1"/>
    <x v="12"/>
    <x v="45"/>
    <d v="2019-03-13T00:00:00"/>
    <d v="1899-12-30T19:44:00"/>
    <n v="45.79"/>
    <n v="7"/>
    <n v="16.026499999999999"/>
    <n v="320.52999999999997"/>
    <s v="Credit card"/>
    <n v="305.56124899999998"/>
    <n v="4.6699999999999998E-2"/>
    <n v="14.968750999999997"/>
    <s v="7"/>
    <s v="Mar"/>
  </r>
  <r>
    <s v="423-80-0988"/>
    <n v="78"/>
    <x v="77"/>
    <s v="Max"/>
    <s v="Jones"/>
    <s v="max.jones@mail.com"/>
    <s v="Male"/>
    <s v="Consumer"/>
    <s v="United States"/>
    <s v="Seattle"/>
    <s v="Washington"/>
    <n v="98115"/>
    <s v="West"/>
    <x v="1"/>
    <s v="Consumer"/>
    <s v="United States"/>
    <s v="Seattle"/>
    <x v="4"/>
    <n v="98115"/>
    <x v="1"/>
    <x v="1"/>
    <x v="8"/>
    <x v="74"/>
    <d v="2019-01-30T00:00:00"/>
    <d v="1899-12-30T19:42:00"/>
    <n v="76.400000000000006"/>
    <n v="2"/>
    <n v="7.6400000000000006"/>
    <n v="152.80000000000001"/>
    <s v="Ewallet"/>
    <n v="145.66424000000001"/>
    <n v="4.6699999999999998E-2"/>
    <n v="7.1357600000000048"/>
    <n v="6.5"/>
    <s v="Jan"/>
  </r>
  <r>
    <s v="548-46-9322"/>
    <n v="79"/>
    <x v="78"/>
    <s v="Becky"/>
    <s v="Martin"/>
    <s v="becky.martin@mail.com"/>
    <s v="Male"/>
    <s v="Consumer"/>
    <s v="United States"/>
    <s v="San Antonio"/>
    <s v="Texas"/>
    <n v="78207"/>
    <s v="Central"/>
    <x v="1"/>
    <s v="Consumer"/>
    <s v="United States"/>
    <s v="San Antonio"/>
    <x v="5"/>
    <n v="78207"/>
    <x v="2"/>
    <x v="1"/>
    <x v="6"/>
    <x v="9"/>
    <d v="2019-02-20T00:00:00"/>
    <d v="1899-12-30T15:24:00"/>
    <n v="39.9"/>
    <n v="10"/>
    <n v="19.950000000000003"/>
    <n v="399"/>
    <s v="Credit card"/>
    <n v="380.36669999999998"/>
    <n v="4.6699999999999998E-2"/>
    <n v="18.63330000000002"/>
    <n v="5.9"/>
    <s v="Feb"/>
  </r>
  <r>
    <s v="505-02-0892"/>
    <n v="79"/>
    <x v="78"/>
    <s v="Becky"/>
    <s v="Martin"/>
    <s v="becky.martin@mail.com"/>
    <s v="Male"/>
    <s v="Consumer"/>
    <s v="United States"/>
    <s v="San Antonio"/>
    <s v="Texas"/>
    <n v="78207"/>
    <s v="Central"/>
    <x v="1"/>
    <s v="Consumer"/>
    <s v="United States"/>
    <s v="San Antonio"/>
    <x v="5"/>
    <n v="78207"/>
    <x v="2"/>
    <x v="2"/>
    <x v="15"/>
    <x v="6"/>
    <d v="2019-02-25T00:00:00"/>
    <d v="1899-12-30T14:12:00"/>
    <n v="42.57"/>
    <n v="8"/>
    <n v="17.028000000000002"/>
    <n v="340.56"/>
    <s v="Ewallet"/>
    <n v="316.03967999999998"/>
    <n v="7.2000000000000008E-2"/>
    <n v="24.520320000000027"/>
    <n v="5.6"/>
    <s v="Feb"/>
  </r>
  <r>
    <s v="234-65-2137"/>
    <n v="79"/>
    <x v="78"/>
    <s v="Becky"/>
    <s v="Martin"/>
    <s v="becky.martin@mail.com"/>
    <s v="Male"/>
    <s v="Consumer"/>
    <s v="United States"/>
    <s v="San Antonio"/>
    <s v="Texas"/>
    <n v="78207"/>
    <s v="Central"/>
    <x v="1"/>
    <s v="Consumer"/>
    <s v="United States"/>
    <s v="San Antonio"/>
    <x v="5"/>
    <n v="78207"/>
    <x v="2"/>
    <x v="1"/>
    <x v="4"/>
    <x v="65"/>
    <d v="2019-01-16T00:00:00"/>
    <d v="1899-12-30T13:32:00"/>
    <n v="95.58"/>
    <n v="10"/>
    <n v="47.79"/>
    <n v="955.8"/>
    <s v="Cash"/>
    <n v="911.16413999999997"/>
    <n v="4.6699999999999998E-2"/>
    <n v="44.63585999999998"/>
    <n v="4.8"/>
    <s v="Jan"/>
  </r>
  <r>
    <s v="687-47-8271"/>
    <n v="79"/>
    <x v="78"/>
    <s v="Becky"/>
    <s v="Martin"/>
    <s v="becky.martin@mail.com"/>
    <s v="Male"/>
    <s v="Consumer"/>
    <s v="United States"/>
    <s v="San Antonio"/>
    <s v="Texas"/>
    <n v="78207"/>
    <s v="Central"/>
    <x v="1"/>
    <s v="Consumer"/>
    <s v="United States"/>
    <s v="San Antonio"/>
    <x v="5"/>
    <n v="78207"/>
    <x v="2"/>
    <x v="0"/>
    <x v="1"/>
    <x v="4"/>
    <d v="2019-02-08T00:00:00"/>
    <d v="1899-12-30T16:20:00"/>
    <n v="98.98"/>
    <n v="10"/>
    <n v="49.490000000000009"/>
    <n v="989.80000000000007"/>
    <s v="Credit card"/>
    <n v="883.89140000000009"/>
    <n v="0.107"/>
    <n v="105.90859999999998"/>
    <n v="8.6999999999999993"/>
    <s v="Feb"/>
  </r>
  <r>
    <s v="796-32-9050"/>
    <n v="79"/>
    <x v="78"/>
    <s v="Becky"/>
    <s v="Martin"/>
    <s v="becky.martin@mail.com"/>
    <s v="Male"/>
    <s v="Consumer"/>
    <s v="United States"/>
    <s v="San Antonio"/>
    <s v="Texas"/>
    <n v="78207"/>
    <s v="Central"/>
    <x v="1"/>
    <s v="Consumer"/>
    <s v="United States"/>
    <s v="San Antonio"/>
    <x v="5"/>
    <n v="78207"/>
    <x v="2"/>
    <x v="1"/>
    <x v="6"/>
    <x v="64"/>
    <d v="2019-01-19T00:00:00"/>
    <d v="1899-12-30T16:31:00"/>
    <n v="51.28"/>
    <n v="6"/>
    <n v="15.384"/>
    <n v="307.68"/>
    <s v="Cash"/>
    <n v="293.31134400000002"/>
    <n v="4.6699999999999998E-2"/>
    <n v="14.368655999999987"/>
    <n v="6.5"/>
    <s v="Jan"/>
  </r>
  <r>
    <s v="105-31-1824"/>
    <n v="79"/>
    <x v="78"/>
    <s v="Becky"/>
    <s v="Martin"/>
    <s v="becky.martin@mail.com"/>
    <s v="Male"/>
    <s v="Consumer"/>
    <s v="United States"/>
    <s v="San Antonio"/>
    <s v="Texas"/>
    <n v="78207"/>
    <s v="Central"/>
    <x v="1"/>
    <s v="Consumer"/>
    <s v="United States"/>
    <s v="San Antonio"/>
    <x v="5"/>
    <n v="78207"/>
    <x v="2"/>
    <x v="1"/>
    <x v="9"/>
    <x v="60"/>
    <d v="2019-02-01T00:00:00"/>
    <d v="1899-12-30T15:10:00"/>
    <n v="69.52"/>
    <n v="7"/>
    <n v="24.332000000000001"/>
    <n v="486.64"/>
    <s v="Credit card"/>
    <n v="463.91391199999998"/>
    <n v="4.6699999999999998E-2"/>
    <n v="22.726088000000004"/>
    <n v="8.5"/>
    <s v="Feb"/>
  </r>
  <r>
    <s v="249-42-3782"/>
    <n v="79"/>
    <x v="78"/>
    <s v="Becky"/>
    <s v="Martin"/>
    <s v="becky.martin@mail.com"/>
    <s v="Male"/>
    <s v="Consumer"/>
    <s v="United States"/>
    <s v="San Antonio"/>
    <s v="Texas"/>
    <n v="78207"/>
    <s v="Central"/>
    <x v="1"/>
    <s v="Consumer"/>
    <s v="United States"/>
    <s v="San Antonio"/>
    <x v="5"/>
    <n v="78207"/>
    <x v="2"/>
    <x v="2"/>
    <x v="7"/>
    <x v="75"/>
    <d v="2019-01-03T00:00:00"/>
    <d v="1899-12-30T11:36:00"/>
    <n v="70.010000000000005"/>
    <n v="5"/>
    <n v="17.502500000000001"/>
    <n v="350.05"/>
    <s v="Ewallet"/>
    <n v="324.84640000000002"/>
    <n v="7.2000000000000008E-2"/>
    <n v="25.203599999999994"/>
    <n v="5.5"/>
    <s v="Jan"/>
  </r>
  <r>
    <s v="316-55-4634"/>
    <n v="80"/>
    <x v="79"/>
    <s v="Chad"/>
    <s v="Sievert"/>
    <s v="chad.sievert@mail.com"/>
    <s v="Male"/>
    <s v="Consumer"/>
    <s v="United States"/>
    <s v="Los Angeles"/>
    <s v="California"/>
    <n v="90004"/>
    <s v="West"/>
    <x v="1"/>
    <s v="Consumer"/>
    <s v="United States"/>
    <s v="Los Angeles"/>
    <x v="1"/>
    <n v="90004"/>
    <x v="1"/>
    <x v="1"/>
    <x v="10"/>
    <x v="53"/>
    <d v="2019-01-26T00:00:00"/>
    <d v="1899-12-30T12:45:00"/>
    <n v="80.05"/>
    <n v="5"/>
    <n v="20.012500000000003"/>
    <n v="400.25"/>
    <s v="Credit card"/>
    <n v="381.55832500000002"/>
    <n v="4.6699999999999998E-2"/>
    <n v="18.691674999999975"/>
    <n v="9.4"/>
    <s v="Jan"/>
  </r>
  <r>
    <s v="733-33-4967"/>
    <n v="80"/>
    <x v="79"/>
    <s v="Chad"/>
    <s v="Sievert"/>
    <s v="chad.sievert@mail.com"/>
    <s v="Male"/>
    <s v="Consumer"/>
    <s v="United States"/>
    <s v="Los Angeles"/>
    <s v="California"/>
    <n v="90004"/>
    <s v="West"/>
    <x v="1"/>
    <s v="Consumer"/>
    <s v="United States"/>
    <s v="Los Angeles"/>
    <x v="1"/>
    <n v="90004"/>
    <x v="1"/>
    <x v="1"/>
    <x v="10"/>
    <x v="2"/>
    <d v="2019-03-03T00:00:00"/>
    <d v="1899-12-30T19:17:00"/>
    <n v="20.85"/>
    <n v="8"/>
    <n v="8.3400000000000016"/>
    <n v="166.8"/>
    <s v="Cash"/>
    <n v="159.01044000000002"/>
    <n v="4.6699999999999998E-2"/>
    <n v="7.7895599999999945"/>
    <n v="6.3"/>
    <s v="Mar"/>
  </r>
  <r>
    <s v="608-27-6295"/>
    <n v="80"/>
    <x v="79"/>
    <s v="Chad"/>
    <s v="Sievert"/>
    <s v="chad.sievert@mail.com"/>
    <s v="Male"/>
    <s v="Consumer"/>
    <s v="United States"/>
    <s v="Los Angeles"/>
    <s v="California"/>
    <n v="90004"/>
    <s v="West"/>
    <x v="1"/>
    <s v="Consumer"/>
    <s v="United States"/>
    <s v="Los Angeles"/>
    <x v="1"/>
    <n v="90004"/>
    <x v="1"/>
    <x v="0"/>
    <x v="1"/>
    <x v="64"/>
    <d v="2019-01-19T00:00:00"/>
    <d v="1899-12-30T17:34:00"/>
    <n v="52.89"/>
    <n v="6"/>
    <n v="15.867000000000003"/>
    <n v="317.34000000000003"/>
    <s v="Credit card"/>
    <n v="283.38462000000004"/>
    <n v="0.107"/>
    <n v="33.955379999999991"/>
    <n v="9.8000000000000007"/>
    <s v="Jan"/>
  </r>
  <r>
    <s v="414-12-7047"/>
    <n v="81"/>
    <x v="80"/>
    <s v="Jennifer"/>
    <s v="Braxton"/>
    <s v="jennifer.braxton@mail.com"/>
    <s v="Male"/>
    <s v="Corporate"/>
    <s v="United States"/>
    <s v="Chicago"/>
    <s v="Illinois"/>
    <n v="60623"/>
    <s v="Central"/>
    <x v="1"/>
    <s v="Corporate"/>
    <s v="United States"/>
    <s v="Chicago"/>
    <x v="10"/>
    <n v="60623"/>
    <x v="2"/>
    <x v="1"/>
    <x v="9"/>
    <x v="68"/>
    <d v="2019-01-18T00:00:00"/>
    <d v="1899-12-30T12:04:00"/>
    <n v="19.79"/>
    <n v="8"/>
    <n v="7.9160000000000004"/>
    <n v="158.32"/>
    <s v="Ewallet"/>
    <n v="150.926456"/>
    <n v="4.6699999999999998E-2"/>
    <n v="7.3935439999999915"/>
    <n v="8.6999999999999993"/>
    <s v="Jan"/>
  </r>
  <r>
    <s v="827-26-2100"/>
    <n v="81"/>
    <x v="80"/>
    <s v="Jennifer"/>
    <s v="Braxton"/>
    <s v="jennifer.braxton@mail.com"/>
    <s v="Male"/>
    <s v="Corporate"/>
    <s v="United States"/>
    <s v="Chicago"/>
    <s v="Illinois"/>
    <n v="60623"/>
    <s v="Central"/>
    <x v="1"/>
    <s v="Corporate"/>
    <s v="United States"/>
    <s v="Chicago"/>
    <x v="10"/>
    <n v="60623"/>
    <x v="2"/>
    <x v="1"/>
    <x v="2"/>
    <x v="76"/>
    <d v="2019-03-21T00:00:00"/>
    <d v="1899-12-30T16:21:00"/>
    <n v="33.840000000000003"/>
    <n v="9"/>
    <n v="15.228000000000003"/>
    <n v="304.56000000000006"/>
    <s v="Ewallet"/>
    <n v="290.33704800000004"/>
    <n v="4.6699999999999998E-2"/>
    <n v="14.222952000000021"/>
    <n v="8.8000000000000007"/>
    <s v="Mar"/>
  </r>
  <r>
    <s v="175-54-2529"/>
    <n v="82"/>
    <x v="81"/>
    <s v="Shirley"/>
    <s v="Jackson"/>
    <s v="shirley.jackson@mail.com"/>
    <s v="Male"/>
    <s v="Consumer"/>
    <s v="United States"/>
    <s v="Houston"/>
    <s v="Texas"/>
    <n v="77036"/>
    <s v="Central"/>
    <x v="1"/>
    <s v="Consumer"/>
    <s v="United States"/>
    <s v="Houston"/>
    <x v="5"/>
    <n v="77036"/>
    <x v="2"/>
    <x v="1"/>
    <x v="9"/>
    <x v="2"/>
    <d v="2019-03-03T00:00:00"/>
    <d v="1899-12-30T17:01:00"/>
    <n v="22.17"/>
    <n v="8"/>
    <n v="8.8680000000000003"/>
    <n v="177.36"/>
    <s v="Credit card"/>
    <n v="169.07728800000001"/>
    <n v="4.6699999999999998E-2"/>
    <n v="8.2827120000000036"/>
    <n v="9.6"/>
    <s v="Mar"/>
  </r>
  <r>
    <s v="139-52-2867"/>
    <n v="33"/>
    <x v="32"/>
    <s v="Joel"/>
    <s v="Eaton"/>
    <s v="joel.eaton@mail.com"/>
    <s v="Male"/>
    <s v="Consumer"/>
    <s v="United States"/>
    <s v="Newark"/>
    <s v="Ohio"/>
    <n v="43055"/>
    <s v="East"/>
    <x v="0"/>
    <s v="Consumer"/>
    <s v="United States"/>
    <s v="Memphis"/>
    <x v="18"/>
    <n v="38109"/>
    <x v="0"/>
    <x v="0"/>
    <x v="1"/>
    <x v="77"/>
    <d v="2019-02-13T00:00:00"/>
    <d v="1899-12-30T10:50:00"/>
    <n v="22.51"/>
    <n v="7"/>
    <n v="7.8785000000000016"/>
    <n v="157.57000000000002"/>
    <s v="Credit card"/>
    <n v="140.71001000000001"/>
    <n v="0.107"/>
    <n v="16.85999000000001"/>
    <n v="4.8"/>
    <s v="Feb"/>
  </r>
  <r>
    <s v="407-63-8975"/>
    <n v="33"/>
    <x v="32"/>
    <s v="Joel"/>
    <s v="Eaton"/>
    <s v="joel.eaton@mail.com"/>
    <s v="Male"/>
    <s v="Consumer"/>
    <s v="United States"/>
    <s v="Newark"/>
    <s v="Ohio"/>
    <n v="43055"/>
    <s v="East"/>
    <x v="0"/>
    <s v="Consumer"/>
    <s v="United States"/>
    <s v="Memphis"/>
    <x v="18"/>
    <n v="38109"/>
    <x v="0"/>
    <x v="1"/>
    <x v="14"/>
    <x v="28"/>
    <d v="2019-03-23T00:00:00"/>
    <d v="1899-12-30T19:16:00"/>
    <n v="73.88"/>
    <n v="6"/>
    <n v="22.164000000000001"/>
    <n v="443.28"/>
    <s v="Ewallet"/>
    <n v="422.578824"/>
    <n v="4.6699999999999998E-2"/>
    <n v="20.701175999999975"/>
    <n v="4.4000000000000004"/>
    <s v="Mar"/>
  </r>
  <r>
    <s v="342-65-4817"/>
    <n v="83"/>
    <x v="82"/>
    <s v="Jim"/>
    <s v="Kriz"/>
    <s v="jim.kriz@mail.com"/>
    <s v="Male"/>
    <s v="Home Office"/>
    <s v="United States"/>
    <s v="New York City"/>
    <s v="New York"/>
    <n v="10009"/>
    <s v="East"/>
    <x v="1"/>
    <s v="Home Office"/>
    <s v="United States"/>
    <s v="New York City"/>
    <x v="15"/>
    <n v="10009"/>
    <x v="3"/>
    <x v="1"/>
    <x v="6"/>
    <x v="26"/>
    <d v="2019-01-28T00:00:00"/>
    <d v="1899-12-30T16:47:00"/>
    <n v="86.8"/>
    <n v="3"/>
    <n v="13.02"/>
    <n v="260.39999999999998"/>
    <s v="Ewallet"/>
    <n v="248.23931999999996"/>
    <n v="4.6699999999999998E-2"/>
    <n v="12.160680000000013"/>
    <n v="9.9"/>
    <s v="Jan"/>
  </r>
  <r>
    <s v="130-98-8941"/>
    <n v="84"/>
    <x v="83"/>
    <s v="David"/>
    <s v="Kendrick"/>
    <s v="david.kendrick@mail.com"/>
    <s v="Male"/>
    <s v="Corporate"/>
    <s v="United States"/>
    <s v="Decatur"/>
    <s v="Illinois"/>
    <n v="62521"/>
    <s v="Central"/>
    <x v="1"/>
    <s v="Corporate"/>
    <s v="United States"/>
    <s v="Decatur"/>
    <x v="10"/>
    <n v="62521"/>
    <x v="2"/>
    <x v="1"/>
    <x v="4"/>
    <x v="57"/>
    <d v="2019-02-09T00:00:00"/>
    <d v="1899-12-30T10:00:00"/>
    <n v="64.260000000000005"/>
    <n v="7"/>
    <n v="22.491000000000003"/>
    <n v="449.82000000000005"/>
    <s v="Cash"/>
    <n v="428.81340600000004"/>
    <n v="4.6699999999999998E-2"/>
    <n v="21.006594000000007"/>
    <n v="5.7"/>
    <s v="Feb"/>
  </r>
  <r>
    <s v="434-83-9547"/>
    <n v="84"/>
    <x v="83"/>
    <s v="David"/>
    <s v="Kendrick"/>
    <s v="david.kendrick@mail.com"/>
    <s v="Male"/>
    <s v="Corporate"/>
    <s v="United States"/>
    <s v="Decatur"/>
    <s v="Illinois"/>
    <n v="62521"/>
    <s v="Central"/>
    <x v="1"/>
    <s v="Corporate"/>
    <s v="United States"/>
    <s v="Decatur"/>
    <x v="10"/>
    <n v="62521"/>
    <x v="2"/>
    <x v="2"/>
    <x v="11"/>
    <x v="54"/>
    <d v="2019-01-23T00:00:00"/>
    <d v="1899-12-30T11:51:00"/>
    <n v="38.47"/>
    <n v="8"/>
    <n v="15.388"/>
    <n v="307.76"/>
    <s v="Cash"/>
    <n v="285.60127999999997"/>
    <n v="7.2000000000000008E-2"/>
    <n v="22.158720000000017"/>
    <n v="7.7"/>
    <s v="Jan"/>
  </r>
  <r>
    <s v="851-28-6367"/>
    <n v="85"/>
    <x v="84"/>
    <s v="Robert"/>
    <s v="Marley"/>
    <s v="robert.marley@mail.com"/>
    <s v="Male"/>
    <s v="Home Office"/>
    <s v="United States"/>
    <s v="Monroe"/>
    <s v="Louisiana"/>
    <n v="71203"/>
    <s v="South"/>
    <x v="1"/>
    <s v="Home Office"/>
    <s v="United States"/>
    <s v="Monroe"/>
    <x v="28"/>
    <n v="71203"/>
    <x v="0"/>
    <x v="2"/>
    <x v="7"/>
    <x v="28"/>
    <d v="2019-03-23T00:00:00"/>
    <d v="1899-12-30T10:55:00"/>
    <n v="15.5"/>
    <n v="10"/>
    <n v="7.75"/>
    <n v="155"/>
    <s v="Ewallet"/>
    <n v="143.84"/>
    <n v="7.2000000000000008E-2"/>
    <n v="11.159999999999997"/>
    <s v="8"/>
    <s v="Mar"/>
  </r>
  <r>
    <s v="824-88-3614"/>
    <n v="85"/>
    <x v="84"/>
    <s v="Robert"/>
    <s v="Marley"/>
    <s v="robert.marley@mail.com"/>
    <s v="Male"/>
    <s v="Home Office"/>
    <s v="United States"/>
    <s v="Monroe"/>
    <s v="Louisiana"/>
    <n v="71203"/>
    <s v="South"/>
    <x v="1"/>
    <s v="Home Office"/>
    <s v="United States"/>
    <s v="Monroe"/>
    <x v="28"/>
    <n v="71203"/>
    <x v="0"/>
    <x v="2"/>
    <x v="7"/>
    <x v="25"/>
    <d v="2019-01-25T00:00:00"/>
    <d v="1899-12-30T15:00:00"/>
    <n v="34.31"/>
    <n v="8"/>
    <n v="13.724000000000002"/>
    <n v="274.48"/>
    <s v="Ewallet"/>
    <n v="254.71744000000001"/>
    <n v="7.2000000000000008E-2"/>
    <n v="19.762560000000008"/>
    <n v="5.7"/>
    <s v="Jan"/>
  </r>
  <r>
    <s v="586-25-0848"/>
    <n v="85"/>
    <x v="84"/>
    <s v="Robert"/>
    <s v="Marley"/>
    <s v="robert.marley@mail.com"/>
    <s v="Male"/>
    <s v="Home Office"/>
    <s v="United States"/>
    <s v="Monroe"/>
    <s v="Louisiana"/>
    <n v="71203"/>
    <s v="South"/>
    <x v="1"/>
    <s v="Home Office"/>
    <s v="United States"/>
    <s v="Monroe"/>
    <x v="28"/>
    <n v="71203"/>
    <x v="0"/>
    <x v="2"/>
    <x v="11"/>
    <x v="31"/>
    <d v="2019-03-04T00:00:00"/>
    <d v="1899-12-30T11:19:00"/>
    <n v="12.34"/>
    <n v="7"/>
    <n v="4.319"/>
    <n v="86.38"/>
    <s v="Credit card"/>
    <n v="80.160640000000001"/>
    <n v="7.2000000000000008E-2"/>
    <n v="6.2193599999999947"/>
    <n v="6.7"/>
    <s v="Mar"/>
  </r>
  <r>
    <s v="895-66-0685"/>
    <n v="86"/>
    <x v="85"/>
    <s v="Sally"/>
    <s v="Knutson"/>
    <s v="sally.knutson@mail.com"/>
    <s v="Male"/>
    <s v="Consumer"/>
    <s v="United States"/>
    <s v="Fairfield"/>
    <s v="Connecticut"/>
    <n v="6824"/>
    <s v="East"/>
    <x v="1"/>
    <s v="Consumer"/>
    <s v="United States"/>
    <s v="Fairfield"/>
    <x v="29"/>
    <n v="6824"/>
    <x v="3"/>
    <x v="1"/>
    <x v="8"/>
    <x v="19"/>
    <d v="2019-03-05T00:00:00"/>
    <d v="1899-12-30T19:46:00"/>
    <n v="18.079999999999998"/>
    <n v="3"/>
    <n v="2.7119999999999997"/>
    <n v="54.239999999999995"/>
    <s v="Ewallet"/>
    <n v="51.706991999999993"/>
    <n v="4.6699999999999998E-2"/>
    <n v="2.5330080000000024"/>
    <s v="8"/>
    <s v="Mar"/>
  </r>
  <r>
    <s v="305-14-0245"/>
    <n v="87"/>
    <x v="86"/>
    <s v="Frank"/>
    <s v="Merwin"/>
    <s v="frank.merwin@mail.com"/>
    <s v="Male"/>
    <s v="Home Office"/>
    <s v="United States"/>
    <s v="Los Angeles"/>
    <s v="California"/>
    <n v="90032"/>
    <s v="West"/>
    <x v="1"/>
    <s v="Home Office"/>
    <s v="United States"/>
    <s v="Los Angeles"/>
    <x v="1"/>
    <n v="90032"/>
    <x v="1"/>
    <x v="2"/>
    <x v="11"/>
    <x v="2"/>
    <d v="2019-03-03T00:00:00"/>
    <d v="1899-12-30T19:00:00"/>
    <n v="94.49"/>
    <n v="8"/>
    <n v="37.795999999999999"/>
    <n v="755.92"/>
    <s v="Ewallet"/>
    <n v="701.49375999999995"/>
    <n v="7.2000000000000008E-2"/>
    <n v="54.426240000000007"/>
    <n v="7.5"/>
    <s v="Mar"/>
  </r>
  <r>
    <s v="732-04-5373"/>
    <n v="88"/>
    <x v="87"/>
    <s v="Alice"/>
    <s v="McCarthy"/>
    <s v="alice.mccarthy@mail.com"/>
    <s v="Male"/>
    <s v="Corporate"/>
    <s v="United States"/>
    <s v="Grand Prairie"/>
    <s v="Texas"/>
    <n v="75051"/>
    <s v="Central"/>
    <x v="1"/>
    <s v="Corporate"/>
    <s v="United States"/>
    <s v="Grand Prairie"/>
    <x v="5"/>
    <n v="75051"/>
    <x v="2"/>
    <x v="1"/>
    <x v="4"/>
    <x v="4"/>
    <d v="2019-02-08T00:00:00"/>
    <d v="1899-12-30T10:53:00"/>
    <n v="46.47"/>
    <n v="4"/>
    <n v="9.2940000000000005"/>
    <n v="185.88"/>
    <s v="Cash"/>
    <n v="177.19940399999999"/>
    <n v="4.6699999999999998E-2"/>
    <n v="8.6805960000000084"/>
    <s v="7"/>
    <s v="Feb"/>
  </r>
  <r>
    <s v="400-60-7251"/>
    <n v="88"/>
    <x v="87"/>
    <s v="Alice"/>
    <s v="McCarthy"/>
    <s v="alice.mccarthy@mail.com"/>
    <s v="Male"/>
    <s v="Corporate"/>
    <s v="United States"/>
    <s v="Grand Prairie"/>
    <s v="Texas"/>
    <n v="75051"/>
    <s v="Central"/>
    <x v="1"/>
    <s v="Corporate"/>
    <s v="United States"/>
    <s v="Grand Prairie"/>
    <x v="5"/>
    <n v="75051"/>
    <x v="2"/>
    <x v="1"/>
    <x v="10"/>
    <x v="34"/>
    <d v="2019-02-10T00:00:00"/>
    <d v="1899-12-30T12:50:00"/>
    <n v="74.069999999999993"/>
    <n v="1"/>
    <n v="3.7035"/>
    <n v="74.069999999999993"/>
    <s v="Ewallet"/>
    <n v="70.610930999999994"/>
    <n v="4.6699999999999998E-2"/>
    <n v="3.4590689999999995"/>
    <n v="9.9"/>
    <s v="Feb"/>
  </r>
  <r>
    <s v="593-65-1552"/>
    <n v="89"/>
    <x v="88"/>
    <s v="Mark"/>
    <s v="Packer"/>
    <s v="mark.packer@mail.com"/>
    <s v="Male"/>
    <s v="Home Office"/>
    <s v="United States"/>
    <s v="New York City"/>
    <s v="New York"/>
    <n v="10035"/>
    <s v="East"/>
    <x v="1"/>
    <s v="Home Office"/>
    <s v="United States"/>
    <s v="New York City"/>
    <x v="15"/>
    <n v="10035"/>
    <x v="3"/>
    <x v="0"/>
    <x v="0"/>
    <x v="26"/>
    <d v="2019-01-28T00:00:00"/>
    <d v="1899-12-30T20:50:00"/>
    <n v="69.81"/>
    <n v="4"/>
    <n v="13.962000000000002"/>
    <n v="279.24"/>
    <s v="Credit card"/>
    <n v="249.36132000000001"/>
    <n v="0.107"/>
    <n v="29.878680000000003"/>
    <n v="5.9"/>
    <s v="Jan"/>
  </r>
  <r>
    <s v="284-34-9626"/>
    <n v="89"/>
    <x v="88"/>
    <s v="Mark"/>
    <s v="Packer"/>
    <s v="mark.packer@mail.com"/>
    <s v="Male"/>
    <s v="Home Office"/>
    <s v="United States"/>
    <s v="New York City"/>
    <s v="New York"/>
    <n v="10035"/>
    <s v="East"/>
    <x v="1"/>
    <s v="Home Office"/>
    <s v="United States"/>
    <s v="New York City"/>
    <x v="15"/>
    <n v="10035"/>
    <x v="3"/>
    <x v="2"/>
    <x v="7"/>
    <x v="48"/>
    <d v="2019-02-11T00:00:00"/>
    <d v="1899-12-30T10:39:00"/>
    <n v="77.040000000000006"/>
    <n v="3"/>
    <n v="11.556000000000001"/>
    <n v="231.12"/>
    <s v="Credit card"/>
    <n v="214.47936000000001"/>
    <n v="7.2000000000000008E-2"/>
    <n v="16.640639999999991"/>
    <n v="7.2"/>
    <s v="Feb"/>
  </r>
  <r>
    <s v="437-58-8131"/>
    <n v="89"/>
    <x v="88"/>
    <s v="Mark"/>
    <s v="Packer"/>
    <s v="mark.packer@mail.com"/>
    <s v="Male"/>
    <s v="Home Office"/>
    <s v="United States"/>
    <s v="New York City"/>
    <s v="New York"/>
    <n v="10035"/>
    <s v="East"/>
    <x v="1"/>
    <s v="Home Office"/>
    <s v="United States"/>
    <s v="New York City"/>
    <x v="15"/>
    <n v="10035"/>
    <x v="3"/>
    <x v="1"/>
    <x v="10"/>
    <x v="15"/>
    <d v="2019-01-15T00:00:00"/>
    <d v="1899-12-30T13:41:00"/>
    <n v="73.52"/>
    <n v="2"/>
    <n v="7.3520000000000003"/>
    <n v="147.04"/>
    <s v="Ewallet"/>
    <n v="140.17323199999998"/>
    <n v="4.6699999999999998E-2"/>
    <n v="6.8667680000000075"/>
    <n v="4.5999999999999996"/>
    <s v="Jan"/>
  </r>
  <r>
    <s v="286-43-6208"/>
    <n v="89"/>
    <x v="88"/>
    <s v="Mark"/>
    <s v="Packer"/>
    <s v="mark.packer@mail.com"/>
    <s v="Male"/>
    <s v="Home Office"/>
    <s v="United States"/>
    <s v="New York City"/>
    <s v="New York"/>
    <n v="10035"/>
    <s v="East"/>
    <x v="1"/>
    <s v="Home Office"/>
    <s v="United States"/>
    <s v="New York City"/>
    <x v="15"/>
    <n v="10035"/>
    <x v="3"/>
    <x v="0"/>
    <x v="0"/>
    <x v="32"/>
    <d v="2019-03-16T00:00:00"/>
    <d v="1899-12-30T19:08:00"/>
    <n v="87.8"/>
    <n v="9"/>
    <n v="39.51"/>
    <n v="790.19999999999993"/>
    <s v="Cash"/>
    <n v="705.64859999999999"/>
    <n v="0.107"/>
    <n v="84.551399999999944"/>
    <n v="9.1999999999999993"/>
    <s v="Mar"/>
  </r>
  <r>
    <s v="641-43-2399"/>
    <n v="89"/>
    <x v="88"/>
    <s v="Mark"/>
    <s v="Packer"/>
    <s v="mark.packer@mail.com"/>
    <s v="Male"/>
    <s v="Home Office"/>
    <s v="United States"/>
    <s v="New York City"/>
    <s v="New York"/>
    <n v="10035"/>
    <s v="East"/>
    <x v="1"/>
    <s v="Home Office"/>
    <s v="United States"/>
    <s v="New York City"/>
    <x v="15"/>
    <n v="10035"/>
    <x v="3"/>
    <x v="1"/>
    <x v="6"/>
    <x v="53"/>
    <d v="2019-01-26T00:00:00"/>
    <d v="1899-12-30T20:23:00"/>
    <n v="25.55"/>
    <n v="4"/>
    <n v="5.1100000000000003"/>
    <n v="102.2"/>
    <s v="Ewallet"/>
    <n v="97.427260000000004"/>
    <n v="4.6699999999999998E-2"/>
    <n v="4.7727399999999989"/>
    <n v="5.7"/>
    <s v="Jan"/>
  </r>
  <r>
    <s v="831-07-6050"/>
    <n v="90"/>
    <x v="89"/>
    <s v="Mary"/>
    <s v="Zewe"/>
    <s v="mary.zewe@mail.com"/>
    <s v="Male"/>
    <s v="Corporate"/>
    <s v="United States"/>
    <s v="Redlands"/>
    <s v="California"/>
    <n v="92374"/>
    <s v="West"/>
    <x v="1"/>
    <s v="Corporate"/>
    <s v="United States"/>
    <s v="Redlands"/>
    <x v="1"/>
    <n v="92374"/>
    <x v="1"/>
    <x v="1"/>
    <x v="12"/>
    <x v="35"/>
    <d v="2019-03-19T00:00:00"/>
    <d v="1899-12-30T11:30:00"/>
    <n v="32.71"/>
    <n v="5"/>
    <n v="8.1775000000000002"/>
    <n v="163.55000000000001"/>
    <s v="Credit card"/>
    <n v="155.912215"/>
    <n v="4.6699999999999998E-2"/>
    <n v="7.637785000000008"/>
    <n v="9.9"/>
    <s v="Mar"/>
  </r>
  <r>
    <s v="556-86-3144"/>
    <n v="91"/>
    <x v="90"/>
    <s v="Cassandra"/>
    <s v="Brandow"/>
    <s v="cassandra.brandow@mail.com"/>
    <s v="Male"/>
    <s v="Consumer"/>
    <s v="United States"/>
    <s v="Hamilton"/>
    <s v="Ohio"/>
    <n v="45011"/>
    <s v="East"/>
    <x v="1"/>
    <s v="Consumer"/>
    <s v="United States"/>
    <s v="Hamilton"/>
    <x v="23"/>
    <n v="45011"/>
    <x v="3"/>
    <x v="1"/>
    <x v="6"/>
    <x v="50"/>
    <d v="2019-01-13T00:00:00"/>
    <d v="1899-12-30T19:30:00"/>
    <n v="74.290000000000006"/>
    <n v="1"/>
    <n v="3.7145000000000006"/>
    <n v="74.290000000000006"/>
    <s v="Cash"/>
    <n v="70.820657000000011"/>
    <n v="4.6699999999999998E-2"/>
    <n v="3.469342999999995"/>
    <s v="5"/>
    <s v="Jan"/>
  </r>
  <r>
    <s v="848-24-9445"/>
    <n v="91"/>
    <x v="90"/>
    <s v="Cassandra"/>
    <s v="Brandow"/>
    <s v="cassandra.brandow@mail.com"/>
    <s v="Male"/>
    <s v="Consumer"/>
    <s v="United States"/>
    <s v="Hamilton"/>
    <s v="Ohio"/>
    <n v="45011"/>
    <s v="East"/>
    <x v="1"/>
    <s v="Consumer"/>
    <s v="United States"/>
    <s v="Hamilton"/>
    <x v="23"/>
    <n v="45011"/>
    <x v="3"/>
    <x v="1"/>
    <x v="6"/>
    <x v="58"/>
    <d v="2019-03-26T00:00:00"/>
    <d v="1899-12-30T18:03:00"/>
    <n v="43.7"/>
    <n v="2"/>
    <n v="4.37"/>
    <n v="87.4"/>
    <s v="Cash"/>
    <n v="83.318420000000003"/>
    <n v="4.6699999999999998E-2"/>
    <n v="4.0815800000000024"/>
    <n v="4.9000000000000004"/>
    <s v="Mar"/>
  </r>
  <r>
    <s v="856-22-8149"/>
    <n v="92"/>
    <x v="91"/>
    <s v="Valerie"/>
    <s v="Mitchum"/>
    <s v="valerie.mitchum@mail.com"/>
    <s v="Male"/>
    <s v="Home Office"/>
    <s v="United States"/>
    <s v="Westfield"/>
    <s v="New Jersey"/>
    <n v="7090"/>
    <s v="East"/>
    <x v="1"/>
    <s v="Home Office"/>
    <s v="United States"/>
    <s v="Westfield"/>
    <x v="30"/>
    <n v="7090"/>
    <x v="3"/>
    <x v="1"/>
    <x v="4"/>
    <x v="28"/>
    <d v="2019-03-23T00:00:00"/>
    <d v="1899-12-30T10:13:00"/>
    <n v="25.29"/>
    <n v="1"/>
    <n v="1.2645"/>
    <n v="25.29"/>
    <s v="Ewallet"/>
    <n v="24.108957"/>
    <n v="4.6699999999999998E-2"/>
    <n v="1.181042999999999"/>
    <n v="6.1"/>
    <s v="Mar"/>
  </r>
  <r>
    <s v="699-01-4164"/>
    <n v="93"/>
    <x v="92"/>
    <s v="Fred"/>
    <s v="Hopkins"/>
    <s v="fred.hopkins@mail.com"/>
    <s v="Male"/>
    <s v="Corporate"/>
    <s v="United States"/>
    <s v="Philadelphia"/>
    <s v="Pennsylvania"/>
    <n v="19120"/>
    <s v="East"/>
    <x v="1"/>
    <s v="Corporate"/>
    <s v="United States"/>
    <s v="Philadelphia"/>
    <x v="9"/>
    <n v="19120"/>
    <x v="3"/>
    <x v="1"/>
    <x v="8"/>
    <x v="41"/>
    <d v="2019-03-12T00:00:00"/>
    <d v="1899-12-30T19:58:00"/>
    <n v="41.5"/>
    <n v="4"/>
    <n v="8.3000000000000007"/>
    <n v="166"/>
    <s v="Credit card"/>
    <n v="158.24780000000001"/>
    <n v="4.6699999999999998E-2"/>
    <n v="7.7521999999999878"/>
    <n v="8.1999999999999993"/>
    <s v="Mar"/>
  </r>
  <r>
    <s v="420-11-4919"/>
    <n v="93"/>
    <x v="92"/>
    <s v="Fred"/>
    <s v="Hopkins"/>
    <s v="fred.hopkins@mail.com"/>
    <s v="Male"/>
    <s v="Corporate"/>
    <s v="United States"/>
    <s v="Philadelphia"/>
    <s v="Pennsylvania"/>
    <n v="19120"/>
    <s v="East"/>
    <x v="1"/>
    <s v="Corporate"/>
    <s v="United States"/>
    <s v="Philadelphia"/>
    <x v="9"/>
    <n v="19120"/>
    <x v="3"/>
    <x v="1"/>
    <x v="10"/>
    <x v="21"/>
    <d v="2019-02-17T00:00:00"/>
    <d v="1899-12-30T19:57:00"/>
    <n v="71.39"/>
    <n v="5"/>
    <n v="17.8475"/>
    <n v="356.95"/>
    <s v="Credit card"/>
    <n v="340.28043500000001"/>
    <n v="4.6699999999999998E-2"/>
    <n v="16.669564999999977"/>
    <n v="5.5"/>
    <s v="Feb"/>
  </r>
  <r>
    <s v="606-80-4905"/>
    <n v="94"/>
    <x v="93"/>
    <s v="Maria"/>
    <s v="Bertelson"/>
    <s v="maria.bertelson@mail.com"/>
    <s v="Male"/>
    <s v="Consumer"/>
    <s v="United States"/>
    <s v="Akron"/>
    <s v="Ohio"/>
    <n v="44312"/>
    <s v="East"/>
    <x v="1"/>
    <s v="Consumer"/>
    <s v="United States"/>
    <s v="Akron"/>
    <x v="23"/>
    <n v="44312"/>
    <x v="3"/>
    <x v="1"/>
    <x v="10"/>
    <x v="71"/>
    <d v="2019-01-29T00:00:00"/>
    <d v="1899-12-30T10:01:00"/>
    <n v="19.149999999999999"/>
    <n v="6"/>
    <n v="5.7450000000000001"/>
    <n v="114.89999999999999"/>
    <s v="Credit card"/>
    <n v="109.53416999999999"/>
    <n v="4.6699999999999998E-2"/>
    <n v="5.3658300000000025"/>
    <n v="6.8"/>
    <s v="Jan"/>
  </r>
  <r>
    <s v="542-41-0513"/>
    <n v="95"/>
    <x v="94"/>
    <s v="Bruce"/>
    <s v="Stewart"/>
    <s v="bruce.stewart@mail.com"/>
    <s v="Male"/>
    <s v="Consumer"/>
    <s v="United States"/>
    <s v="Denver"/>
    <s v="Colorado"/>
    <n v="80219"/>
    <s v="West"/>
    <x v="1"/>
    <s v="Consumer"/>
    <s v="United States"/>
    <s v="Denver"/>
    <x v="21"/>
    <n v="80219"/>
    <x v="1"/>
    <x v="0"/>
    <x v="3"/>
    <x v="20"/>
    <d v="2019-03-15T00:00:00"/>
    <d v="1899-12-30T11:57:00"/>
    <n v="57.49"/>
    <n v="4"/>
    <n v="11.498000000000001"/>
    <n v="229.96"/>
    <s v="Cash"/>
    <n v="205.35428000000002"/>
    <n v="0.107"/>
    <n v="24.605719999999991"/>
    <n v="6.6"/>
    <s v="Mar"/>
  </r>
  <r>
    <s v="426-39-2418"/>
    <n v="95"/>
    <x v="94"/>
    <s v="Bruce"/>
    <s v="Stewart"/>
    <s v="bruce.stewart@mail.com"/>
    <s v="Male"/>
    <s v="Consumer"/>
    <s v="United States"/>
    <s v="Denver"/>
    <s v="Colorado"/>
    <n v="80219"/>
    <s v="West"/>
    <x v="1"/>
    <s v="Consumer"/>
    <s v="United States"/>
    <s v="Denver"/>
    <x v="21"/>
    <n v="80219"/>
    <x v="1"/>
    <x v="1"/>
    <x v="9"/>
    <x v="78"/>
    <d v="2019-01-14T00:00:00"/>
    <d v="1899-12-30T10:02:00"/>
    <n v="61.41"/>
    <n v="7"/>
    <n v="21.493500000000001"/>
    <n v="429.87"/>
    <s v="Cash"/>
    <n v="409.79507100000001"/>
    <n v="4.6699999999999998E-2"/>
    <n v="20.074928999999997"/>
    <n v="9.8000000000000007"/>
    <s v="Jan"/>
  </r>
  <r>
    <s v="875-46-5808"/>
    <n v="96"/>
    <x v="95"/>
    <s v="Logan"/>
    <s v="Currie"/>
    <s v="logan.currie@mail.com"/>
    <s v="Male"/>
    <s v="Consumer"/>
    <s v="United States"/>
    <s v="Dallas"/>
    <s v="Texas"/>
    <n v="75220"/>
    <s v="Central"/>
    <x v="1"/>
    <s v="Consumer"/>
    <s v="United States"/>
    <s v="Dallas"/>
    <x v="5"/>
    <n v="75220"/>
    <x v="2"/>
    <x v="1"/>
    <x v="9"/>
    <x v="10"/>
    <d v="2019-02-06T00:00:00"/>
    <d v="1899-12-30T14:51:00"/>
    <n v="25.9"/>
    <n v="10"/>
    <n v="12.950000000000001"/>
    <n v="259"/>
    <s v="Ewallet"/>
    <n v="246.90469999999999"/>
    <n v="4.6699999999999998E-2"/>
    <n v="12.095300000000009"/>
    <n v="8.6999999999999993"/>
    <s v="Feb"/>
  </r>
  <r>
    <s v="394-43-4238"/>
    <n v="97"/>
    <x v="96"/>
    <s v="Heather"/>
    <s v="Kirkland"/>
    <s v="heather.kirkland@mail.com"/>
    <s v="Male"/>
    <s v="Corporate"/>
    <s v="United States"/>
    <s v="Franklin"/>
    <s v="Tennessee"/>
    <n v="37064"/>
    <s v="South"/>
    <x v="1"/>
    <s v="Corporate"/>
    <s v="United States"/>
    <s v="Franklin"/>
    <x v="18"/>
    <n v="37064"/>
    <x v="0"/>
    <x v="0"/>
    <x v="5"/>
    <x v="42"/>
    <d v="2019-02-15T00:00:00"/>
    <d v="1899-12-30T12:42:00"/>
    <n v="17.77"/>
    <n v="5"/>
    <n v="4.4424999999999999"/>
    <n v="88.85"/>
    <s v="Credit card"/>
    <n v="79.343049999999991"/>
    <n v="0.107"/>
    <n v="9.5069500000000033"/>
    <n v="5.4"/>
    <s v="Feb"/>
  </r>
  <r>
    <s v="749-24-1565"/>
    <n v="98"/>
    <x v="97"/>
    <s v="Laurel"/>
    <s v="Elliston"/>
    <s v="laurel.elliston@mail.com"/>
    <s v="Male"/>
    <s v="Consumer"/>
    <s v="United States"/>
    <s v="Whittier"/>
    <s v="California"/>
    <n v="90604"/>
    <s v="West"/>
    <x v="1"/>
    <s v="Consumer"/>
    <s v="United States"/>
    <s v="Whittier"/>
    <x v="1"/>
    <n v="90604"/>
    <x v="1"/>
    <x v="2"/>
    <x v="7"/>
    <x v="75"/>
    <d v="2019-01-03T00:00:00"/>
    <d v="1899-12-30T12:02:00"/>
    <n v="23.03"/>
    <n v="9"/>
    <n v="10.363500000000002"/>
    <n v="207.27"/>
    <s v="Ewallet"/>
    <n v="192.34656000000001"/>
    <n v="7.2000000000000008E-2"/>
    <n v="14.923439999999999"/>
    <n v="7.9"/>
    <s v="Jan"/>
  </r>
  <r>
    <s v="672-51-8681"/>
    <n v="99"/>
    <x v="98"/>
    <s v="Joseph"/>
    <s v="Holt"/>
    <s v="joseph.holt@mail.com"/>
    <s v="Male"/>
    <s v="Consumer"/>
    <s v="United States"/>
    <s v="Saginaw"/>
    <s v="Michigan"/>
    <n v="48601"/>
    <s v="Central"/>
    <x v="1"/>
    <s v="Consumer"/>
    <s v="United States"/>
    <s v="Saginaw"/>
    <x v="12"/>
    <n v="48601"/>
    <x v="2"/>
    <x v="1"/>
    <x v="4"/>
    <x v="72"/>
    <d v="2019-01-04T00:00:00"/>
    <d v="1899-12-30T18:19:00"/>
    <n v="66.650000000000006"/>
    <n v="9"/>
    <n v="29.992500000000003"/>
    <n v="599.85"/>
    <s v="Credit card"/>
    <n v="571.83700499999998"/>
    <n v="4.6699999999999998E-2"/>
    <n v="28.012995000000046"/>
    <n v="9.6999999999999993"/>
    <s v="Jan"/>
  </r>
  <r>
    <s v="263-87-5680"/>
    <n v="99"/>
    <x v="98"/>
    <s v="Joseph"/>
    <s v="Holt"/>
    <s v="joseph.holt@mail.com"/>
    <s v="Male"/>
    <s v="Consumer"/>
    <s v="United States"/>
    <s v="Saginaw"/>
    <s v="Michigan"/>
    <n v="48601"/>
    <s v="Central"/>
    <x v="1"/>
    <s v="Consumer"/>
    <s v="United States"/>
    <s v="Saginaw"/>
    <x v="12"/>
    <n v="48601"/>
    <x v="2"/>
    <x v="2"/>
    <x v="7"/>
    <x v="79"/>
    <d v="2019-03-18T00:00:00"/>
    <d v="1899-12-30T17:38:00"/>
    <n v="28.53"/>
    <n v="10"/>
    <n v="14.265000000000001"/>
    <n v="285.3"/>
    <s v="Ewallet"/>
    <n v="264.75839999999999"/>
    <n v="7.2000000000000008E-2"/>
    <n v="20.541600000000017"/>
    <n v="7.8"/>
    <s v="Mar"/>
  </r>
  <r>
    <s v="573-58-9734"/>
    <n v="99"/>
    <x v="98"/>
    <s v="Joseph"/>
    <s v="Holt"/>
    <s v="joseph.holt@mail.com"/>
    <s v="Male"/>
    <s v="Consumer"/>
    <s v="United States"/>
    <s v="Saginaw"/>
    <s v="Michigan"/>
    <n v="48601"/>
    <s v="Central"/>
    <x v="1"/>
    <s v="Consumer"/>
    <s v="United States"/>
    <s v="Saginaw"/>
    <x v="12"/>
    <n v="48601"/>
    <x v="2"/>
    <x v="1"/>
    <x v="8"/>
    <x v="61"/>
    <d v="2019-03-28T00:00:00"/>
    <d v="1899-12-30T13:41:00"/>
    <n v="30.37"/>
    <n v="3"/>
    <n v="4.5555000000000003"/>
    <n v="91.11"/>
    <s v="Ewallet"/>
    <n v="86.855163000000005"/>
    <n v="4.6699999999999998E-2"/>
    <n v="4.2548369999999949"/>
    <n v="5.0999999999999996"/>
    <s v="Mar"/>
  </r>
  <r>
    <s v="817-69-8206"/>
    <n v="99"/>
    <x v="98"/>
    <s v="Joseph"/>
    <s v="Holt"/>
    <s v="joseph.holt@mail.com"/>
    <s v="Male"/>
    <s v="Consumer"/>
    <s v="United States"/>
    <s v="Saginaw"/>
    <s v="Michigan"/>
    <n v="48601"/>
    <s v="Central"/>
    <x v="1"/>
    <s v="Consumer"/>
    <s v="United States"/>
    <s v="Saginaw"/>
    <x v="12"/>
    <n v="48601"/>
    <x v="2"/>
    <x v="1"/>
    <x v="13"/>
    <x v="22"/>
    <d v="2019-03-02T00:00:00"/>
    <d v="1899-12-30T19:42:00"/>
    <n v="99.73"/>
    <n v="9"/>
    <n v="44.878500000000003"/>
    <n v="897.57"/>
    <s v="Credit card"/>
    <n v="855.65348100000006"/>
    <n v="4.6699999999999998E-2"/>
    <n v="41.916518999999994"/>
    <n v="6.5"/>
    <s v="Mar"/>
  </r>
  <r>
    <s v="888-02-0338"/>
    <n v="99"/>
    <x v="98"/>
    <s v="Joseph"/>
    <s v="Holt"/>
    <s v="joseph.holt@mail.com"/>
    <s v="Male"/>
    <s v="Consumer"/>
    <s v="United States"/>
    <s v="Saginaw"/>
    <s v="Michigan"/>
    <n v="48601"/>
    <s v="Central"/>
    <x v="1"/>
    <s v="Consumer"/>
    <s v="United States"/>
    <s v="Saginaw"/>
    <x v="12"/>
    <n v="48601"/>
    <x v="2"/>
    <x v="1"/>
    <x v="4"/>
    <x v="25"/>
    <d v="2019-01-25T00:00:00"/>
    <d v="1899-12-30T20:24:00"/>
    <n v="26.23"/>
    <n v="9"/>
    <n v="11.8035"/>
    <n v="236.07"/>
    <s v="Ewallet"/>
    <n v="225.04553099999998"/>
    <n v="4.6699999999999998E-2"/>
    <n v="11.024469000000011"/>
    <n v="5.9"/>
    <s v="Jan"/>
  </r>
  <r>
    <s v="677-11-0152"/>
    <n v="100"/>
    <x v="99"/>
    <s v="Michael"/>
    <s v="Stewart"/>
    <s v="michael.stewart@mail.com"/>
    <s v="Male"/>
    <s v="Corporate"/>
    <s v="United States"/>
    <s v="Dallas"/>
    <s v="Texas"/>
    <n v="75220"/>
    <s v="Central"/>
    <x v="1"/>
    <s v="Corporate"/>
    <s v="United States"/>
    <s v="Dallas"/>
    <x v="5"/>
    <n v="75220"/>
    <x v="2"/>
    <x v="2"/>
    <x v="11"/>
    <x v="65"/>
    <d v="2019-01-16T00:00:00"/>
    <d v="1899-12-30T18:08:00"/>
    <n v="93.26"/>
    <n v="9"/>
    <n v="41.967000000000006"/>
    <n v="839.34"/>
    <s v="Cash"/>
    <n v="778.90751999999998"/>
    <n v="7.2000000000000008E-2"/>
    <n v="60.432480000000055"/>
    <n v="8.8000000000000007"/>
    <s v="Jan"/>
  </r>
  <r>
    <s v="142-63-6033"/>
    <n v="101"/>
    <x v="100"/>
    <s v="Victoria"/>
    <s v="Wilson"/>
    <s v="victoria.wilson@mail.com"/>
    <s v="Male"/>
    <s v="Corporate"/>
    <s v="United States"/>
    <s v="Medina"/>
    <s v="Ohio"/>
    <n v="44256"/>
    <s v="East"/>
    <x v="1"/>
    <s v="Corporate"/>
    <s v="United States"/>
    <s v="Medina"/>
    <x v="23"/>
    <n v="44256"/>
    <x v="3"/>
    <x v="1"/>
    <x v="2"/>
    <x v="80"/>
    <d v="2019-03-20T00:00:00"/>
    <d v="1899-12-30T19:17:00"/>
    <n v="92.36"/>
    <n v="5"/>
    <n v="23.090000000000003"/>
    <n v="461.8"/>
    <s v="Ewallet"/>
    <n v="440.23394000000002"/>
    <n v="4.6699999999999998E-2"/>
    <n v="21.566059999999993"/>
    <n v="4.9000000000000004"/>
    <s v="Mar"/>
  </r>
  <r>
    <s v="656-16-1063"/>
    <n v="101"/>
    <x v="100"/>
    <s v="Victoria"/>
    <s v="Wilson"/>
    <s v="victoria.wilson@mail.com"/>
    <s v="Male"/>
    <s v="Corporate"/>
    <s v="United States"/>
    <s v="Medina"/>
    <s v="Ohio"/>
    <n v="44256"/>
    <s v="East"/>
    <x v="1"/>
    <s v="Corporate"/>
    <s v="United States"/>
    <s v="Medina"/>
    <x v="23"/>
    <n v="44256"/>
    <x v="3"/>
    <x v="0"/>
    <x v="0"/>
    <x v="72"/>
    <d v="2019-01-04T00:00:00"/>
    <d v="1899-12-30T13:24:00"/>
    <n v="46.42"/>
    <n v="3"/>
    <n v="6.9630000000000001"/>
    <n v="139.26"/>
    <s v="Credit card"/>
    <n v="124.35917999999999"/>
    <n v="0.107"/>
    <n v="14.900819999999996"/>
    <n v="4.4000000000000004"/>
    <s v="Jan"/>
  </r>
  <r>
    <s v="891-58-8335"/>
    <n v="101"/>
    <x v="100"/>
    <s v="Victoria"/>
    <s v="Wilson"/>
    <s v="victoria.wilson@mail.com"/>
    <s v="Male"/>
    <s v="Corporate"/>
    <s v="United States"/>
    <s v="Medina"/>
    <s v="Ohio"/>
    <n v="44256"/>
    <s v="East"/>
    <x v="1"/>
    <s v="Corporate"/>
    <s v="United States"/>
    <s v="Medina"/>
    <x v="23"/>
    <n v="44256"/>
    <x v="3"/>
    <x v="2"/>
    <x v="7"/>
    <x v="16"/>
    <d v="2019-03-11T00:00:00"/>
    <d v="1899-12-30T15:53:00"/>
    <n v="29.61"/>
    <n v="7"/>
    <n v="10.3635"/>
    <n v="207.26999999999998"/>
    <s v="Cash"/>
    <n v="192.34655999999998"/>
    <n v="7.2000000000000008E-2"/>
    <n v="14.923439999999999"/>
    <n v="6.5"/>
    <s v="Mar"/>
  </r>
  <r>
    <s v="802-43-8934"/>
    <n v="101"/>
    <x v="100"/>
    <s v="Victoria"/>
    <s v="Wilson"/>
    <s v="victoria.wilson@mail.com"/>
    <s v="Male"/>
    <s v="Corporate"/>
    <s v="United States"/>
    <s v="Medina"/>
    <s v="Ohio"/>
    <n v="44256"/>
    <s v="East"/>
    <x v="1"/>
    <s v="Corporate"/>
    <s v="United States"/>
    <s v="Medina"/>
    <x v="23"/>
    <n v="44256"/>
    <x v="3"/>
    <x v="2"/>
    <x v="15"/>
    <x v="23"/>
    <d v="2019-03-22T00:00:00"/>
    <d v="1899-12-30T15:05:00"/>
    <n v="18.28"/>
    <n v="1"/>
    <n v="0.91400000000000015"/>
    <n v="18.28"/>
    <s v="Credit card"/>
    <n v="16.963840000000001"/>
    <n v="7.2000000000000008E-2"/>
    <n v="1.31616"/>
    <n v="8.3000000000000007"/>
    <s v="Mar"/>
  </r>
  <r>
    <s v="560-30-5617"/>
    <n v="101"/>
    <x v="100"/>
    <s v="Victoria"/>
    <s v="Wilson"/>
    <s v="victoria.wilson@mail.com"/>
    <s v="Male"/>
    <s v="Corporate"/>
    <s v="United States"/>
    <s v="Medina"/>
    <s v="Ohio"/>
    <n v="44256"/>
    <s v="East"/>
    <x v="1"/>
    <s v="Corporate"/>
    <s v="United States"/>
    <s v="Medina"/>
    <x v="23"/>
    <n v="44256"/>
    <x v="3"/>
    <x v="2"/>
    <x v="11"/>
    <x v="62"/>
    <d v="2019-03-24T00:00:00"/>
    <d v="1899-12-30T18:27:00"/>
    <n v="24.77"/>
    <n v="5"/>
    <n v="6.1924999999999999"/>
    <n v="123.85"/>
    <s v="Cash"/>
    <n v="114.93279999999999"/>
    <n v="7.2000000000000008E-2"/>
    <n v="8.9172000000000082"/>
    <n v="8.5"/>
    <s v="Mar"/>
  </r>
  <r>
    <s v="319-74-2561"/>
    <n v="102"/>
    <x v="101"/>
    <s v="Jonathan"/>
    <s v="Howell"/>
    <s v="jonathan.howell@mail.com"/>
    <s v="Male"/>
    <s v="Consumer"/>
    <s v="United States"/>
    <s v="Los Angeles"/>
    <s v="California"/>
    <n v="90032"/>
    <s v="West"/>
    <x v="1"/>
    <s v="Consumer"/>
    <s v="United States"/>
    <s v="Los Angeles"/>
    <x v="1"/>
    <n v="90032"/>
    <x v="1"/>
    <x v="1"/>
    <x v="4"/>
    <x v="81"/>
    <d v="2019-02-21T00:00:00"/>
    <d v="1899-12-30T16:55:00"/>
    <n v="94.64"/>
    <n v="3"/>
    <n v="14.196000000000002"/>
    <n v="283.92"/>
    <s v="Cash"/>
    <n v="270.66093599999999"/>
    <n v="4.6699999999999998E-2"/>
    <n v="13.259064000000023"/>
    <n v="5.5"/>
    <s v="Feb"/>
  </r>
  <r>
    <s v="549-03-9315"/>
    <n v="102"/>
    <x v="101"/>
    <s v="Jonathan"/>
    <s v="Howell"/>
    <s v="jonathan.howell@mail.com"/>
    <s v="Male"/>
    <s v="Consumer"/>
    <s v="United States"/>
    <s v="Los Angeles"/>
    <s v="California"/>
    <n v="90032"/>
    <s v="West"/>
    <x v="1"/>
    <s v="Consumer"/>
    <s v="United States"/>
    <s v="Los Angeles"/>
    <x v="1"/>
    <n v="90032"/>
    <x v="1"/>
    <x v="2"/>
    <x v="7"/>
    <x v="12"/>
    <d v="2019-02-12T00:00:00"/>
    <d v="1899-12-30T12:58:00"/>
    <n v="94.87"/>
    <n v="8"/>
    <n v="37.948"/>
    <n v="758.96"/>
    <s v="Ewallet"/>
    <n v="704.31488000000002"/>
    <n v="7.2000000000000008E-2"/>
    <n v="54.64512000000002"/>
    <n v="8.6999999999999993"/>
    <s v="Feb"/>
  </r>
  <r>
    <s v="790-29-1172"/>
    <n v="103"/>
    <x v="102"/>
    <s v="Joni"/>
    <s v="Blumstein"/>
    <s v="joni.blumstein@mail.com"/>
    <s v="Male"/>
    <s v="Consumer"/>
    <s v="United States"/>
    <s v="Dublin"/>
    <s v="Ohio"/>
    <n v="43017"/>
    <s v="East"/>
    <x v="1"/>
    <s v="Consumer"/>
    <s v="United States"/>
    <s v="Dublin"/>
    <x v="23"/>
    <n v="43017"/>
    <x v="3"/>
    <x v="1"/>
    <x v="13"/>
    <x v="24"/>
    <d v="2019-03-10T00:00:00"/>
    <d v="1899-12-30T18:59:00"/>
    <n v="57.34"/>
    <n v="3"/>
    <n v="8.6010000000000009"/>
    <n v="172.02"/>
    <s v="Credit card"/>
    <n v="163.98666600000001"/>
    <n v="4.6699999999999998E-2"/>
    <n v="8.0333339999999964"/>
    <n v="7.9"/>
    <s v="Mar"/>
  </r>
  <r>
    <s v="239-36-3640"/>
    <n v="103"/>
    <x v="102"/>
    <s v="Joni"/>
    <s v="Blumstein"/>
    <s v="joni.blumstein@mail.com"/>
    <s v="Male"/>
    <s v="Consumer"/>
    <s v="United States"/>
    <s v="Dublin"/>
    <s v="Ohio"/>
    <n v="43017"/>
    <s v="East"/>
    <x v="1"/>
    <s v="Consumer"/>
    <s v="United States"/>
    <s v="Dublin"/>
    <x v="23"/>
    <n v="43017"/>
    <x v="3"/>
    <x v="1"/>
    <x v="10"/>
    <x v="82"/>
    <d v="2019-01-31T00:00:00"/>
    <d v="1899-12-30T13:44:00"/>
    <n v="45.35"/>
    <n v="6"/>
    <n v="13.605000000000002"/>
    <n v="272.10000000000002"/>
    <s v="Ewallet"/>
    <n v="259.39293000000004"/>
    <n v="4.6699999999999998E-2"/>
    <n v="12.707069999999987"/>
    <n v="6.1"/>
    <s v="Jan"/>
  </r>
  <r>
    <s v="468-01-2051"/>
    <n v="103"/>
    <x v="102"/>
    <s v="Joni"/>
    <s v="Blumstein"/>
    <s v="joni.blumstein@mail.com"/>
    <s v="Male"/>
    <s v="Consumer"/>
    <s v="United States"/>
    <s v="Dublin"/>
    <s v="Ohio"/>
    <n v="43017"/>
    <s v="East"/>
    <x v="1"/>
    <s v="Consumer"/>
    <s v="United States"/>
    <s v="Dublin"/>
    <x v="23"/>
    <n v="43017"/>
    <x v="3"/>
    <x v="1"/>
    <x v="8"/>
    <x v="43"/>
    <d v="2019-03-06T00:00:00"/>
    <d v="1899-12-30T13:46:00"/>
    <n v="62.08"/>
    <n v="7"/>
    <n v="21.728000000000002"/>
    <n v="434.56"/>
    <s v="Ewallet"/>
    <n v="414.26604800000001"/>
    <n v="4.6699999999999998E-2"/>
    <n v="20.29395199999999"/>
    <n v="5.4"/>
    <s v="Mar"/>
  </r>
  <r>
    <s v="389-25-3394"/>
    <n v="103"/>
    <x v="102"/>
    <s v="Joni"/>
    <s v="Blumstein"/>
    <s v="joni.blumstein@mail.com"/>
    <s v="Male"/>
    <s v="Consumer"/>
    <s v="United States"/>
    <s v="Dublin"/>
    <s v="Ohio"/>
    <n v="43017"/>
    <s v="East"/>
    <x v="1"/>
    <s v="Consumer"/>
    <s v="United States"/>
    <s v="Dublin"/>
    <x v="23"/>
    <n v="43017"/>
    <x v="3"/>
    <x v="0"/>
    <x v="5"/>
    <x v="21"/>
    <d v="2019-02-17T00:00:00"/>
    <d v="1899-12-30T18:06:00"/>
    <n v="11.81"/>
    <n v="5"/>
    <n v="2.9525000000000006"/>
    <n v="59.050000000000004"/>
    <s v="Cash"/>
    <n v="52.731650000000002"/>
    <n v="0.107"/>
    <n v="6.3183500000000024"/>
    <n v="9.4"/>
    <s v="Feb"/>
  </r>
  <r>
    <s v="279-62-1445"/>
    <n v="103"/>
    <x v="102"/>
    <s v="Joni"/>
    <s v="Blumstein"/>
    <s v="joni.blumstein@mail.com"/>
    <s v="Male"/>
    <s v="Consumer"/>
    <s v="United States"/>
    <s v="Dublin"/>
    <s v="Ohio"/>
    <n v="43017"/>
    <s v="East"/>
    <x v="1"/>
    <s v="Consumer"/>
    <s v="United States"/>
    <s v="Dublin"/>
    <x v="23"/>
    <n v="43017"/>
    <x v="3"/>
    <x v="2"/>
    <x v="15"/>
    <x v="81"/>
    <d v="2019-02-21T00:00:00"/>
    <d v="1899-12-30T12:38:00"/>
    <n v="12.54"/>
    <n v="1"/>
    <n v="0.627"/>
    <n v="12.54"/>
    <s v="Cash"/>
    <n v="11.637119999999999"/>
    <n v="7.2000000000000008E-2"/>
    <n v="0.90287999999999968"/>
    <n v="8.1999999999999993"/>
    <s v="Feb"/>
  </r>
  <r>
    <s v="213-72-6612"/>
    <n v="103"/>
    <x v="102"/>
    <s v="Joni"/>
    <s v="Blumstein"/>
    <s v="joni.blumstein@mail.com"/>
    <s v="Male"/>
    <s v="Consumer"/>
    <s v="United States"/>
    <s v="Dublin"/>
    <s v="Ohio"/>
    <n v="43017"/>
    <s v="East"/>
    <x v="1"/>
    <s v="Consumer"/>
    <s v="United States"/>
    <s v="Dublin"/>
    <x v="23"/>
    <n v="43017"/>
    <x v="3"/>
    <x v="1"/>
    <x v="6"/>
    <x v="80"/>
    <d v="2019-03-20T00:00:00"/>
    <d v="1899-12-30T15:56:00"/>
    <n v="43.25"/>
    <n v="2"/>
    <n v="4.3250000000000002"/>
    <n v="86.5"/>
    <s v="Cash"/>
    <n v="82.460449999999994"/>
    <n v="4.6699999999999998E-2"/>
    <n v="4.0395500000000055"/>
    <n v="6.2"/>
    <s v="Mar"/>
  </r>
  <r>
    <s v="746-68-6593"/>
    <n v="104"/>
    <x v="103"/>
    <s v="David"/>
    <s v="Smith"/>
    <s v="david.smith@mail.com"/>
    <s v="Male"/>
    <s v="Corporate"/>
    <s v="United States"/>
    <s v="Detroit"/>
    <s v="Michigan"/>
    <n v="48227"/>
    <s v="Central"/>
    <x v="1"/>
    <s v="Corporate"/>
    <s v="United States"/>
    <s v="Detroit"/>
    <x v="12"/>
    <n v="48227"/>
    <x v="2"/>
    <x v="1"/>
    <x v="6"/>
    <x v="83"/>
    <d v="2019-01-11T00:00:00"/>
    <d v="1899-12-30T14:29:00"/>
    <n v="87.16"/>
    <n v="2"/>
    <n v="8.7159999999999993"/>
    <n v="174.32"/>
    <s v="Credit card"/>
    <n v="166.17925599999998"/>
    <n v="4.6699999999999998E-2"/>
    <n v="8.1407440000000122"/>
    <n v="9.6999999999999993"/>
    <s v="Jan"/>
  </r>
  <r>
    <s v="836-82-5858"/>
    <n v="104"/>
    <x v="103"/>
    <s v="David"/>
    <s v="Smith"/>
    <s v="david.smith@mail.com"/>
    <s v="Male"/>
    <s v="Corporate"/>
    <s v="United States"/>
    <s v="Detroit"/>
    <s v="Michigan"/>
    <n v="48227"/>
    <s v="Central"/>
    <x v="1"/>
    <s v="Corporate"/>
    <s v="United States"/>
    <s v="Detroit"/>
    <x v="12"/>
    <n v="48227"/>
    <x v="2"/>
    <x v="0"/>
    <x v="3"/>
    <x v="53"/>
    <d v="2019-01-26T00:00:00"/>
    <d v="1899-12-30T19:14:00"/>
    <n v="69.37"/>
    <n v="9"/>
    <n v="31.216500000000003"/>
    <n v="624.33000000000004"/>
    <s v="Ewallet"/>
    <n v="557.52669000000003"/>
    <n v="0.107"/>
    <n v="66.80331000000001"/>
    <s v="4"/>
    <s v="Jan"/>
  </r>
  <r>
    <s v="583-72-1480"/>
    <n v="104"/>
    <x v="103"/>
    <s v="David"/>
    <s v="Smith"/>
    <s v="david.smith@mail.com"/>
    <s v="Male"/>
    <s v="Corporate"/>
    <s v="United States"/>
    <s v="Detroit"/>
    <s v="Michigan"/>
    <n v="48227"/>
    <s v="Central"/>
    <x v="1"/>
    <s v="Corporate"/>
    <s v="United States"/>
    <s v="Detroit"/>
    <x v="12"/>
    <n v="48227"/>
    <x v="2"/>
    <x v="1"/>
    <x v="4"/>
    <x v="82"/>
    <d v="2019-01-31T00:00:00"/>
    <d v="1899-12-30T16:24:00"/>
    <n v="37.06"/>
    <n v="4"/>
    <n v="7.4120000000000008"/>
    <n v="148.24"/>
    <s v="Ewallet"/>
    <n v="141.31719200000001"/>
    <n v="4.6699999999999998E-2"/>
    <n v="6.9228080000000034"/>
    <n v="9.6999999999999993"/>
    <s v="Jan"/>
  </r>
  <r>
    <s v="466-61-5506"/>
    <n v="105"/>
    <x v="104"/>
    <s v="Valerie"/>
    <s v="Dominguez"/>
    <s v="valerie.dominguez@mail.com"/>
    <s v="Male"/>
    <s v="Consumer"/>
    <s v="United States"/>
    <s v="Columbia"/>
    <s v="Tennessee"/>
    <n v="38401"/>
    <s v="South"/>
    <x v="1"/>
    <s v="Consumer"/>
    <s v="United States"/>
    <s v="Columbia"/>
    <x v="18"/>
    <n v="38401"/>
    <x v="0"/>
    <x v="0"/>
    <x v="1"/>
    <x v="84"/>
    <d v="2019-02-26T00:00:00"/>
    <d v="1899-12-30T10:52:00"/>
    <n v="90.7"/>
    <n v="6"/>
    <n v="27.210000000000004"/>
    <n v="544.20000000000005"/>
    <s v="Cash"/>
    <n v="485.97060000000005"/>
    <n v="0.107"/>
    <n v="58.229399999999998"/>
    <n v="5.3"/>
    <s v="Feb"/>
  </r>
  <r>
    <s v="721-86-6247"/>
    <n v="105"/>
    <x v="104"/>
    <s v="Valerie"/>
    <s v="Dominguez"/>
    <s v="valerie.dominguez@mail.com"/>
    <s v="Male"/>
    <s v="Consumer"/>
    <s v="United States"/>
    <s v="Columbia"/>
    <s v="Tennessee"/>
    <n v="38401"/>
    <s v="South"/>
    <x v="1"/>
    <s v="Consumer"/>
    <s v="United States"/>
    <s v="Columbia"/>
    <x v="18"/>
    <n v="38401"/>
    <x v="0"/>
    <x v="0"/>
    <x v="1"/>
    <x v="16"/>
    <d v="2019-03-11T00:00:00"/>
    <d v="1899-12-30T12:55:00"/>
    <n v="63.42"/>
    <n v="8"/>
    <n v="25.368000000000002"/>
    <n v="507.36"/>
    <s v="Ewallet"/>
    <n v="453.07248000000004"/>
    <n v="0.107"/>
    <n v="54.287519999999972"/>
    <n v="7.4"/>
    <s v="Mar"/>
  </r>
  <r>
    <s v="289-65-5721"/>
    <n v="106"/>
    <x v="105"/>
    <s v="Erin"/>
    <s v="Ashbrook"/>
    <s v="erin.ashbrook@mail.com"/>
    <s v="Male"/>
    <s v="Corporate"/>
    <s v="United States"/>
    <s v="Charlotte"/>
    <s v="North Carolina"/>
    <n v="28205"/>
    <s v="South"/>
    <x v="1"/>
    <s v="Corporate"/>
    <s v="United States"/>
    <s v="Charlotte"/>
    <x v="3"/>
    <n v="28205"/>
    <x v="0"/>
    <x v="1"/>
    <x v="8"/>
    <x v="53"/>
    <d v="2019-01-26T00:00:00"/>
    <d v="1899-12-30T19:28:00"/>
    <n v="81.37"/>
    <n v="2"/>
    <n v="8.1370000000000005"/>
    <n v="162.74"/>
    <s v="Cash"/>
    <n v="155.14004200000002"/>
    <n v="4.6699999999999998E-2"/>
    <n v="7.5999579999999867"/>
    <n v="6.5"/>
    <s v="Jan"/>
  </r>
  <r>
    <s v="545-46-3100"/>
    <n v="38"/>
    <x v="37"/>
    <s v="Christopher"/>
    <s v="Schild"/>
    <s v="christopher.schild@mail.com"/>
    <s v="Male"/>
    <s v="Home Office"/>
    <s v="United States"/>
    <s v="Tampa"/>
    <s v="Florida"/>
    <n v="33614"/>
    <s v="South"/>
    <x v="1"/>
    <s v="Home Office"/>
    <s v="United States"/>
    <s v="Chicago"/>
    <x v="10"/>
    <n v="60623"/>
    <x v="2"/>
    <x v="0"/>
    <x v="3"/>
    <x v="41"/>
    <d v="2019-03-12T00:00:00"/>
    <d v="1899-12-30T13:52:00"/>
    <n v="10.59"/>
    <n v="3"/>
    <n v="1.5885"/>
    <n v="31.77"/>
    <s v="Credit card"/>
    <n v="28.370609999999999"/>
    <n v="0.107"/>
    <n v="3.3993900000000004"/>
    <n v="8.6999999999999993"/>
    <s v="Mar"/>
  </r>
  <r>
    <s v="418-02-5978"/>
    <n v="38"/>
    <x v="37"/>
    <s v="Christopher"/>
    <s v="Schild"/>
    <s v="christopher.schild@mail.com"/>
    <s v="Male"/>
    <s v="Home Office"/>
    <s v="United States"/>
    <s v="Tampa"/>
    <s v="Florida"/>
    <n v="33614"/>
    <s v="South"/>
    <x v="1"/>
    <s v="Home Office"/>
    <s v="United States"/>
    <s v="Chicago"/>
    <x v="10"/>
    <n v="60623"/>
    <x v="2"/>
    <x v="0"/>
    <x v="3"/>
    <x v="48"/>
    <d v="2019-02-11T00:00:00"/>
    <d v="1899-12-30T10:54:00"/>
    <n v="84.09"/>
    <n v="9"/>
    <n v="37.840500000000006"/>
    <n v="756.81000000000006"/>
    <s v="Cash"/>
    <n v="675.83133000000009"/>
    <n v="0.107"/>
    <n v="80.978669999999966"/>
    <s v="8"/>
    <s v="Feb"/>
  </r>
  <r>
    <s v="269-04-5750"/>
    <n v="38"/>
    <x v="37"/>
    <s v="Christopher"/>
    <s v="Schild"/>
    <s v="christopher.schild@mail.com"/>
    <s v="Male"/>
    <s v="Home Office"/>
    <s v="United States"/>
    <s v="Tampa"/>
    <s v="Florida"/>
    <n v="33614"/>
    <s v="South"/>
    <x v="1"/>
    <s v="Home Office"/>
    <s v="United States"/>
    <s v="Chicago"/>
    <x v="10"/>
    <n v="60623"/>
    <x v="2"/>
    <x v="1"/>
    <x v="8"/>
    <x v="81"/>
    <d v="2019-02-21T00:00:00"/>
    <d v="1899-12-30T18:31:00"/>
    <n v="73.819999999999993"/>
    <n v="4"/>
    <n v="14.763999999999999"/>
    <n v="295.27999999999997"/>
    <s v="Cash"/>
    <n v="281.49042399999996"/>
    <n v="4.6699999999999998E-2"/>
    <n v="13.789576000000011"/>
    <n v="6.7"/>
    <s v="Feb"/>
  </r>
  <r>
    <s v="157-13-5295"/>
    <n v="38"/>
    <x v="37"/>
    <s v="Christopher"/>
    <s v="Schild"/>
    <s v="christopher.schild@mail.com"/>
    <s v="Male"/>
    <s v="Home Office"/>
    <s v="United States"/>
    <s v="Tampa"/>
    <s v="Florida"/>
    <n v="33614"/>
    <s v="South"/>
    <x v="1"/>
    <s v="Home Office"/>
    <s v="United States"/>
    <s v="Chicago"/>
    <x v="10"/>
    <n v="60623"/>
    <x v="2"/>
    <x v="0"/>
    <x v="5"/>
    <x v="11"/>
    <d v="2019-03-09T00:00:00"/>
    <d v="1899-12-30T18:24:00"/>
    <n v="51.94"/>
    <n v="10"/>
    <n v="25.97"/>
    <n v="519.4"/>
    <s v="Ewallet"/>
    <n v="463.82419999999996"/>
    <n v="0.107"/>
    <n v="55.575800000000015"/>
    <n v="6.5"/>
    <s v="Mar"/>
  </r>
  <r>
    <s v="645-78-8093"/>
    <n v="38"/>
    <x v="37"/>
    <s v="Christopher"/>
    <s v="Schild"/>
    <s v="christopher.schild@mail.com"/>
    <s v="Male"/>
    <s v="Home Office"/>
    <s v="United States"/>
    <s v="Tampa"/>
    <s v="Florida"/>
    <n v="33614"/>
    <s v="South"/>
    <x v="1"/>
    <s v="Home Office"/>
    <s v="United States"/>
    <s v="Chicago"/>
    <x v="10"/>
    <n v="60623"/>
    <x v="2"/>
    <x v="2"/>
    <x v="11"/>
    <x v="40"/>
    <d v="2019-01-20T00:00:00"/>
    <d v="1899-12-30T18:09:00"/>
    <n v="93.14"/>
    <n v="2"/>
    <n v="9.3140000000000001"/>
    <n v="186.28"/>
    <s v="Ewallet"/>
    <n v="172.86784"/>
    <n v="7.2000000000000008E-2"/>
    <n v="13.41216"/>
    <n v="4.0999999999999996"/>
    <s v="Jan"/>
  </r>
  <r>
    <s v="211-30-9270"/>
    <n v="107"/>
    <x v="106"/>
    <s v="David"/>
    <s v="Bremer"/>
    <s v="david.bremer@mail.com"/>
    <s v="Male"/>
    <s v="Corporate"/>
    <s v="United States"/>
    <s v="Santa Clara"/>
    <s v="California"/>
    <n v="95051"/>
    <s v="West"/>
    <x v="1"/>
    <s v="Corporate"/>
    <s v="United States"/>
    <s v="Santa Clara"/>
    <x v="1"/>
    <n v="95051"/>
    <x v="1"/>
    <x v="1"/>
    <x v="10"/>
    <x v="26"/>
    <d v="2019-01-28T00:00:00"/>
    <d v="1899-12-30T15:16:00"/>
    <n v="17.41"/>
    <n v="5"/>
    <n v="4.3525"/>
    <n v="87.05"/>
    <s v="Credit card"/>
    <n v="82.984764999999996"/>
    <n v="4.6699999999999998E-2"/>
    <n v="4.0652350000000013"/>
    <n v="4.9000000000000004"/>
    <s v="Jan"/>
  </r>
  <r>
    <s v="755-12-3214"/>
    <n v="108"/>
    <x v="107"/>
    <s v="Ken"/>
    <s v="Lonsdale"/>
    <s v="ken.lonsdale@mail.com"/>
    <s v="Female"/>
    <s v="Consumer"/>
    <s v="United States"/>
    <s v="Chicago"/>
    <s v="Illinois"/>
    <n v="60610"/>
    <s v="Central"/>
    <x v="0"/>
    <s v="Consumer"/>
    <s v="United States"/>
    <s v="Chicago"/>
    <x v="10"/>
    <n v="60610"/>
    <x v="2"/>
    <x v="1"/>
    <x v="10"/>
    <x v="19"/>
    <d v="2019-03-05T00:00:00"/>
    <d v="1899-12-30T17:07:00"/>
    <n v="44.22"/>
    <n v="5"/>
    <n v="11.055"/>
    <n v="221.1"/>
    <s v="Credit card"/>
    <n v="210.77463"/>
    <n v="4.6699999999999998E-2"/>
    <n v="10.325369999999992"/>
    <n v="8.6"/>
    <s v="Mar"/>
  </r>
  <r>
    <s v="346-84-3103"/>
    <n v="108"/>
    <x v="107"/>
    <s v="Ken"/>
    <s v="Lonsdale"/>
    <s v="ken.lonsdale@mail.com"/>
    <s v="Female"/>
    <s v="Consumer"/>
    <s v="United States"/>
    <s v="Chicago"/>
    <s v="Illinois"/>
    <n v="60610"/>
    <s v="Central"/>
    <x v="0"/>
    <s v="Consumer"/>
    <s v="United States"/>
    <s v="Chicago"/>
    <x v="10"/>
    <n v="60610"/>
    <x v="2"/>
    <x v="0"/>
    <x v="5"/>
    <x v="22"/>
    <d v="2019-03-02T00:00:00"/>
    <d v="1899-12-30T19:26:00"/>
    <n v="13.22"/>
    <n v="5"/>
    <n v="3.3050000000000006"/>
    <n v="66.100000000000009"/>
    <s v="Cash"/>
    <n v="59.027300000000011"/>
    <n v="0.107"/>
    <n v="7.0726999999999975"/>
    <n v="4.3"/>
    <s v="Mar"/>
  </r>
  <r>
    <s v="478-06-7835"/>
    <n v="108"/>
    <x v="107"/>
    <s v="Ken"/>
    <s v="Lonsdale"/>
    <s v="ken.lonsdale@mail.com"/>
    <s v="Female"/>
    <s v="Consumer"/>
    <s v="United States"/>
    <s v="Chicago"/>
    <s v="Illinois"/>
    <n v="60610"/>
    <s v="Central"/>
    <x v="0"/>
    <s v="Consumer"/>
    <s v="United States"/>
    <s v="Chicago"/>
    <x v="10"/>
    <n v="60610"/>
    <x v="2"/>
    <x v="0"/>
    <x v="5"/>
    <x v="83"/>
    <d v="2019-01-11T00:00:00"/>
    <d v="1899-12-30T11:20:00"/>
    <n v="89.69"/>
    <n v="1"/>
    <n v="4.4844999999999997"/>
    <n v="89.69"/>
    <s v="Ewallet"/>
    <n v="80.093170000000001"/>
    <n v="0.107"/>
    <n v="9.5968299999999971"/>
    <n v="4.9000000000000004"/>
    <s v="Jan"/>
  </r>
  <r>
    <s v="540-11-4336"/>
    <n v="108"/>
    <x v="107"/>
    <s v="Ken"/>
    <s v="Lonsdale"/>
    <s v="ken.lonsdale@mail.com"/>
    <s v="Female"/>
    <s v="Consumer"/>
    <s v="United States"/>
    <s v="Chicago"/>
    <s v="Illinois"/>
    <n v="60610"/>
    <s v="Central"/>
    <x v="0"/>
    <s v="Consumer"/>
    <s v="United States"/>
    <s v="Chicago"/>
    <x v="10"/>
    <n v="60610"/>
    <x v="2"/>
    <x v="2"/>
    <x v="7"/>
    <x v="83"/>
    <d v="2019-01-11T00:00:00"/>
    <d v="1899-12-30T16:49:00"/>
    <n v="24.94"/>
    <n v="9"/>
    <n v="11.223000000000001"/>
    <n v="224.46"/>
    <s v="Credit card"/>
    <n v="208.29888"/>
    <n v="7.2000000000000008E-2"/>
    <n v="16.161120000000011"/>
    <n v="5.6"/>
    <s v="Jan"/>
  </r>
  <r>
    <s v="448-81-5016"/>
    <n v="108"/>
    <x v="107"/>
    <s v="Ken"/>
    <s v="Lonsdale"/>
    <s v="ken.lonsdale@mail.com"/>
    <s v="Female"/>
    <s v="Consumer"/>
    <s v="United States"/>
    <s v="Chicago"/>
    <s v="Illinois"/>
    <n v="60610"/>
    <s v="Central"/>
    <x v="0"/>
    <s v="Consumer"/>
    <s v="United States"/>
    <s v="Chicago"/>
    <x v="10"/>
    <n v="60610"/>
    <x v="2"/>
    <x v="0"/>
    <x v="3"/>
    <x v="16"/>
    <d v="2019-03-11T00:00:00"/>
    <d v="1899-12-30T12:01:00"/>
    <n v="59.77"/>
    <n v="2"/>
    <n v="5.9770000000000003"/>
    <n v="119.54"/>
    <s v="Credit card"/>
    <n v="106.74922000000001"/>
    <n v="0.107"/>
    <n v="12.790779999999998"/>
    <n v="5.8"/>
    <s v="Mar"/>
  </r>
  <r>
    <s v="142-72-4741"/>
    <n v="108"/>
    <x v="107"/>
    <s v="Ken"/>
    <s v="Lonsdale"/>
    <s v="ken.lonsdale@mail.com"/>
    <s v="Female"/>
    <s v="Consumer"/>
    <s v="United States"/>
    <s v="Chicago"/>
    <s v="Illinois"/>
    <n v="60610"/>
    <s v="Central"/>
    <x v="0"/>
    <s v="Consumer"/>
    <s v="United States"/>
    <s v="Chicago"/>
    <x v="10"/>
    <n v="60610"/>
    <x v="2"/>
    <x v="0"/>
    <x v="5"/>
    <x v="38"/>
    <d v="2019-02-28T00:00:00"/>
    <d v="1899-12-30T18:37:00"/>
    <n v="93.2"/>
    <n v="2"/>
    <n v="9.32"/>
    <n v="186.4"/>
    <s v="Credit card"/>
    <n v="166.45519999999999"/>
    <n v="0.107"/>
    <n v="19.944800000000015"/>
    <s v="6"/>
    <s v="Feb"/>
  </r>
  <r>
    <s v="217-58-1179"/>
    <n v="108"/>
    <x v="107"/>
    <s v="Ken"/>
    <s v="Lonsdale"/>
    <s v="ken.lonsdale@mail.com"/>
    <s v="Female"/>
    <s v="Consumer"/>
    <s v="United States"/>
    <s v="Chicago"/>
    <s v="Illinois"/>
    <n v="60610"/>
    <s v="Central"/>
    <x v="0"/>
    <s v="Consumer"/>
    <s v="United States"/>
    <s v="Chicago"/>
    <x v="10"/>
    <n v="60610"/>
    <x v="2"/>
    <x v="1"/>
    <x v="6"/>
    <x v="0"/>
    <d v="2019-01-05T00:00:00"/>
    <d v="1899-12-30T11:25:00"/>
    <n v="62.65"/>
    <n v="4"/>
    <n v="12.530000000000001"/>
    <n v="250.6"/>
    <s v="Cash"/>
    <n v="238.89697999999999"/>
    <n v="4.6699999999999998E-2"/>
    <n v="11.703020000000009"/>
    <n v="4.2"/>
    <s v="Jan"/>
  </r>
  <r>
    <s v="376-02-8238"/>
    <n v="109"/>
    <x v="108"/>
    <s v="Dianna"/>
    <s v="Wilson"/>
    <s v="dianna.wilson@mail.com"/>
    <s v="Female"/>
    <s v="Home Office"/>
    <s v="United States"/>
    <s v="Lakeville"/>
    <s v="Minnesota"/>
    <n v="55044"/>
    <s v="Central"/>
    <x v="0"/>
    <s v="Home Office"/>
    <s v="United States"/>
    <s v="Lakeville"/>
    <x v="11"/>
    <n v="55044"/>
    <x v="2"/>
    <x v="0"/>
    <x v="1"/>
    <x v="30"/>
    <d v="2019-02-02T00:00:00"/>
    <d v="1899-12-30T18:42:00"/>
    <n v="93.87"/>
    <n v="8"/>
    <n v="37.548000000000002"/>
    <n v="750.96"/>
    <s v="Credit card"/>
    <n v="670.60728000000006"/>
    <n v="0.107"/>
    <n v="80.352719999999977"/>
    <n v="8.3000000000000007"/>
    <s v="Feb"/>
  </r>
  <r>
    <s v="530-90-9855"/>
    <n v="109"/>
    <x v="108"/>
    <s v="Dianna"/>
    <s v="Wilson"/>
    <s v="dianna.wilson@mail.com"/>
    <s v="Female"/>
    <s v="Home Office"/>
    <s v="United States"/>
    <s v="Lakeville"/>
    <s v="Minnesota"/>
    <n v="55044"/>
    <s v="Central"/>
    <x v="0"/>
    <s v="Home Office"/>
    <s v="United States"/>
    <s v="Lakeville"/>
    <x v="11"/>
    <n v="55044"/>
    <x v="2"/>
    <x v="1"/>
    <x v="4"/>
    <x v="17"/>
    <d v="2019-01-01T00:00:00"/>
    <d v="1899-12-30T14:47:00"/>
    <n v="47.59"/>
    <n v="8"/>
    <n v="19.036000000000001"/>
    <n v="380.72"/>
    <s v="Cash"/>
    <n v="362.94037600000001"/>
    <n v="4.6699999999999998E-2"/>
    <n v="17.779624000000013"/>
    <n v="5.7"/>
    <s v="Jan"/>
  </r>
  <r>
    <s v="866-05-7563"/>
    <n v="109"/>
    <x v="108"/>
    <s v="Dianna"/>
    <s v="Wilson"/>
    <s v="dianna.wilson@mail.com"/>
    <s v="Female"/>
    <s v="Home Office"/>
    <s v="United States"/>
    <s v="Lakeville"/>
    <s v="Minnesota"/>
    <n v="55044"/>
    <s v="Central"/>
    <x v="0"/>
    <s v="Home Office"/>
    <s v="United States"/>
    <s v="Lakeville"/>
    <x v="11"/>
    <n v="55044"/>
    <x v="2"/>
    <x v="1"/>
    <x v="10"/>
    <x v="57"/>
    <d v="2019-02-09T00:00:00"/>
    <d v="1899-12-30T19:43:00"/>
    <n v="81.400000000000006"/>
    <n v="3"/>
    <n v="12.21"/>
    <n v="244.20000000000002"/>
    <s v="Cash"/>
    <n v="232.79586"/>
    <n v="4.6699999999999998E-2"/>
    <n v="11.404140000000012"/>
    <n v="4.8"/>
    <s v="Feb"/>
  </r>
  <r>
    <s v="604-70-6476"/>
    <n v="109"/>
    <x v="108"/>
    <s v="Dianna"/>
    <s v="Wilson"/>
    <s v="dianna.wilson@mail.com"/>
    <s v="Female"/>
    <s v="Home Office"/>
    <s v="United States"/>
    <s v="Lakeville"/>
    <s v="Minnesota"/>
    <n v="55044"/>
    <s v="Central"/>
    <x v="0"/>
    <s v="Home Office"/>
    <s v="United States"/>
    <s v="Lakeville"/>
    <x v="11"/>
    <n v="55044"/>
    <x v="2"/>
    <x v="1"/>
    <x v="9"/>
    <x v="54"/>
    <d v="2019-01-23T00:00:00"/>
    <d v="1899-12-30T14:04:00"/>
    <n v="17.940000000000001"/>
    <n v="5"/>
    <n v="4.4850000000000003"/>
    <n v="89.7"/>
    <s v="Ewallet"/>
    <n v="85.511009999999999"/>
    <n v="4.6699999999999998E-2"/>
    <n v="4.188990000000004"/>
    <n v="6.8"/>
    <s v="Jan"/>
  </r>
  <r>
    <s v="799-71-1548"/>
    <n v="109"/>
    <x v="108"/>
    <s v="Dianna"/>
    <s v="Wilson"/>
    <s v="dianna.wilson@mail.com"/>
    <s v="Female"/>
    <s v="Home Office"/>
    <s v="United States"/>
    <s v="Lakeville"/>
    <s v="Minnesota"/>
    <n v="55044"/>
    <s v="Central"/>
    <x v="0"/>
    <s v="Home Office"/>
    <s v="United States"/>
    <s v="Lakeville"/>
    <x v="11"/>
    <n v="55044"/>
    <x v="2"/>
    <x v="1"/>
    <x v="10"/>
    <x v="27"/>
    <d v="2019-01-07T00:00:00"/>
    <d v="1899-12-30T16:11:00"/>
    <n v="77.72"/>
    <n v="4"/>
    <n v="15.544"/>
    <n v="310.88"/>
    <s v="Credit card"/>
    <n v="296.36190399999998"/>
    <n v="4.6699999999999998E-2"/>
    <n v="14.518096000000014"/>
    <n v="8.8000000000000007"/>
    <s v="Jan"/>
  </r>
  <r>
    <s v="785-13-7708"/>
    <n v="110"/>
    <x v="109"/>
    <s v="Logan"/>
    <s v="Haushalter"/>
    <s v="logan.haushalter@mail.com"/>
    <s v="Female"/>
    <s v="Consumer"/>
    <s v="United States"/>
    <s v="San Francisco"/>
    <s v="California"/>
    <n v="94109"/>
    <s v="West"/>
    <x v="0"/>
    <s v="Consumer"/>
    <s v="United States"/>
    <s v="San Francisco"/>
    <x v="1"/>
    <n v="94109"/>
    <x v="1"/>
    <x v="0"/>
    <x v="1"/>
    <x v="78"/>
    <d v="2019-01-14T00:00:00"/>
    <d v="1899-12-30T19:06:00"/>
    <n v="73.06"/>
    <n v="7"/>
    <n v="25.571000000000002"/>
    <n v="511.42"/>
    <s v="Credit card"/>
    <n v="456.69806"/>
    <n v="0.107"/>
    <n v="54.721940000000018"/>
    <n v="4.2"/>
    <s v="Jan"/>
  </r>
  <r>
    <s v="845-51-0542"/>
    <n v="111"/>
    <x v="110"/>
    <s v="Kelly"/>
    <s v="Collister"/>
    <s v="kelly.collister@mail.com"/>
    <s v="Female"/>
    <s v="Consumer"/>
    <s v="United States"/>
    <s v="San Diego"/>
    <s v="California"/>
    <n v="92037"/>
    <s v="West"/>
    <x v="0"/>
    <s v="Consumer"/>
    <s v="United States"/>
    <s v="San Diego"/>
    <x v="1"/>
    <n v="92037"/>
    <x v="1"/>
    <x v="1"/>
    <x v="10"/>
    <x v="30"/>
    <d v="2019-02-02T00:00:00"/>
    <d v="1899-12-30T15:34:00"/>
    <n v="46.55"/>
    <n v="9"/>
    <n v="20.947500000000002"/>
    <n v="418.95"/>
    <s v="Ewallet"/>
    <n v="399.38503500000002"/>
    <n v="4.6699999999999998E-2"/>
    <n v="19.564964999999972"/>
    <n v="6.4"/>
    <s v="Feb"/>
  </r>
  <r>
    <s v="662-47-5456"/>
    <n v="111"/>
    <x v="110"/>
    <s v="Kelly"/>
    <s v="Collister"/>
    <s v="kelly.collister@mail.com"/>
    <s v="Female"/>
    <s v="Consumer"/>
    <s v="United States"/>
    <s v="San Diego"/>
    <s v="California"/>
    <n v="92037"/>
    <s v="West"/>
    <x v="0"/>
    <s v="Consumer"/>
    <s v="United States"/>
    <s v="San Diego"/>
    <x v="1"/>
    <n v="92037"/>
    <x v="1"/>
    <x v="2"/>
    <x v="11"/>
    <x v="85"/>
    <d v="2019-03-17T00:00:00"/>
    <d v="1899-12-30T19:06:00"/>
    <n v="35.19"/>
    <n v="10"/>
    <n v="17.594999999999999"/>
    <n v="351.9"/>
    <s v="Credit card"/>
    <n v="326.56319999999999"/>
    <n v="7.2000000000000008E-2"/>
    <n v="25.336799999999982"/>
    <n v="8.4"/>
    <s v="Mar"/>
  </r>
  <r>
    <s v="883-17-4236"/>
    <n v="112"/>
    <x v="111"/>
    <s v="Delfina"/>
    <s v="Latchford"/>
    <s v="delfina.latchford@mail.com"/>
    <s v="Female"/>
    <s v="Consumer"/>
    <s v="United States"/>
    <s v="New York City"/>
    <s v="New York"/>
    <n v="10024"/>
    <s v="East"/>
    <x v="0"/>
    <s v="Consumer"/>
    <s v="United States"/>
    <s v="New York City"/>
    <x v="15"/>
    <n v="10024"/>
    <x v="3"/>
    <x v="1"/>
    <x v="4"/>
    <x v="22"/>
    <d v="2019-03-02T00:00:00"/>
    <d v="1899-12-30T19:44:00"/>
    <n v="14.39"/>
    <n v="2"/>
    <n v="1.4390000000000001"/>
    <n v="28.78"/>
    <s v="Credit card"/>
    <n v="27.435974000000002"/>
    <n v="4.6699999999999998E-2"/>
    <n v="1.3440259999999995"/>
    <n v="7.2"/>
    <s v="Mar"/>
  </r>
  <r>
    <s v="290-68-2984"/>
    <n v="112"/>
    <x v="111"/>
    <s v="Delfina"/>
    <s v="Latchford"/>
    <s v="delfina.latchford@mail.com"/>
    <s v="Female"/>
    <s v="Consumer"/>
    <s v="United States"/>
    <s v="New York City"/>
    <s v="New York"/>
    <n v="10024"/>
    <s v="East"/>
    <x v="0"/>
    <s v="Consumer"/>
    <s v="United States"/>
    <s v="New York City"/>
    <x v="15"/>
    <n v="10024"/>
    <x v="3"/>
    <x v="1"/>
    <x v="12"/>
    <x v="32"/>
    <d v="2019-03-16T00:00:00"/>
    <d v="1899-12-30T11:22:00"/>
    <n v="23.75"/>
    <n v="4"/>
    <n v="4.75"/>
    <n v="95"/>
    <s v="Cash"/>
    <n v="90.563500000000005"/>
    <n v="4.6699999999999998E-2"/>
    <n v="4.4364999999999952"/>
    <n v="5.2"/>
    <s v="Mar"/>
  </r>
  <r>
    <s v="704-11-6354"/>
    <n v="113"/>
    <x v="112"/>
    <s v="Dan"/>
    <s v="Reichenbach"/>
    <s v="dan.reichenbach@mail.com"/>
    <s v="Female"/>
    <s v="Corporate"/>
    <s v="United States"/>
    <s v="Chicago"/>
    <s v="Illinois"/>
    <n v="60623"/>
    <s v="Central"/>
    <x v="0"/>
    <s v="Corporate"/>
    <s v="United States"/>
    <s v="Chicago"/>
    <x v="10"/>
    <n v="60623"/>
    <x v="2"/>
    <x v="0"/>
    <x v="5"/>
    <x v="47"/>
    <d v="2019-01-06T00:00:00"/>
    <d v="1899-12-30T11:23:00"/>
    <n v="58.9"/>
    <n v="8"/>
    <n v="23.560000000000002"/>
    <n v="471.2"/>
    <s v="Cash"/>
    <n v="420.78159999999997"/>
    <n v="0.107"/>
    <n v="50.41840000000002"/>
    <n v="8.9"/>
    <s v="Jan"/>
  </r>
  <r>
    <s v="110-48-7033"/>
    <n v="113"/>
    <x v="112"/>
    <s v="Dan"/>
    <s v="Reichenbach"/>
    <s v="dan.reichenbach@mail.com"/>
    <s v="Female"/>
    <s v="Corporate"/>
    <s v="United States"/>
    <s v="Chicago"/>
    <s v="Illinois"/>
    <n v="60623"/>
    <s v="Central"/>
    <x v="0"/>
    <s v="Corporate"/>
    <s v="United States"/>
    <s v="Chicago"/>
    <x v="10"/>
    <n v="60623"/>
    <x v="2"/>
    <x v="1"/>
    <x v="4"/>
    <x v="71"/>
    <d v="2019-01-29T00:00:00"/>
    <d v="1899-12-30T14:12:00"/>
    <n v="32.619999999999997"/>
    <n v="4"/>
    <n v="6.524"/>
    <n v="130.47999999999999"/>
    <s v="Cash"/>
    <n v="124.38658399999998"/>
    <n v="4.6699999999999998E-2"/>
    <n v="6.0934160000000048"/>
    <s v="9"/>
    <s v="Jan"/>
  </r>
  <r>
    <s v="366-93-0948"/>
    <n v="113"/>
    <x v="112"/>
    <s v="Dan"/>
    <s v="Reichenbach"/>
    <s v="dan.reichenbach@mail.com"/>
    <s v="Female"/>
    <s v="Corporate"/>
    <s v="United States"/>
    <s v="Chicago"/>
    <s v="Illinois"/>
    <n v="60623"/>
    <s v="Central"/>
    <x v="0"/>
    <s v="Corporate"/>
    <s v="United States"/>
    <s v="Chicago"/>
    <x v="10"/>
    <n v="60623"/>
    <x v="2"/>
    <x v="1"/>
    <x v="4"/>
    <x v="82"/>
    <d v="2019-01-31T00:00:00"/>
    <d v="1899-12-30T10:46:00"/>
    <n v="66.349999999999994"/>
    <n v="1"/>
    <n v="3.3174999999999999"/>
    <n v="66.349999999999994"/>
    <s v="Credit card"/>
    <n v="63.251454999999993"/>
    <n v="4.6699999999999998E-2"/>
    <n v="3.0985450000000014"/>
    <n v="9.6999999999999993"/>
    <s v="Jan"/>
  </r>
  <r>
    <s v="729-09-9681"/>
    <n v="113"/>
    <x v="112"/>
    <s v="Dan"/>
    <s v="Reichenbach"/>
    <s v="dan.reichenbach@mail.com"/>
    <s v="Female"/>
    <s v="Corporate"/>
    <s v="United States"/>
    <s v="Chicago"/>
    <s v="Illinois"/>
    <n v="60623"/>
    <s v="Central"/>
    <x v="0"/>
    <s v="Corporate"/>
    <s v="United States"/>
    <s v="Chicago"/>
    <x v="10"/>
    <n v="60623"/>
    <x v="2"/>
    <x v="2"/>
    <x v="7"/>
    <x v="63"/>
    <d v="2019-02-05T00:00:00"/>
    <d v="1899-12-30T10:16:00"/>
    <n v="25.91"/>
    <n v="6"/>
    <n v="7.7730000000000006"/>
    <n v="155.46"/>
    <s v="Ewallet"/>
    <n v="144.26688000000001"/>
    <n v="7.2000000000000008E-2"/>
    <n v="11.193119999999993"/>
    <n v="8.6999999999999993"/>
    <s v="Feb"/>
  </r>
  <r>
    <s v="151-16-1484"/>
    <n v="114"/>
    <x v="113"/>
    <s v="Craig"/>
    <s v="Carreira"/>
    <s v="craig.carreira@mail.com"/>
    <s v="Female"/>
    <s v="Consumer"/>
    <s v="United States"/>
    <s v="New York City"/>
    <s v="New York"/>
    <n v="10009"/>
    <s v="East"/>
    <x v="0"/>
    <s v="Consumer"/>
    <s v="United States"/>
    <s v="New York City"/>
    <x v="15"/>
    <n v="10009"/>
    <x v="3"/>
    <x v="2"/>
    <x v="11"/>
    <x v="77"/>
    <d v="2019-02-13T00:00:00"/>
    <d v="1899-12-30T12:38:00"/>
    <n v="32.25"/>
    <n v="4"/>
    <n v="6.45"/>
    <n v="129"/>
    <s v="Ewallet"/>
    <n v="119.712"/>
    <n v="7.2000000000000008E-2"/>
    <n v="9.2879999999999967"/>
    <n v="6.5"/>
    <s v="Feb"/>
  </r>
  <r>
    <s v="380-94-4661"/>
    <n v="114"/>
    <x v="113"/>
    <s v="Craig"/>
    <s v="Carreira"/>
    <s v="craig.carreira@mail.com"/>
    <s v="Female"/>
    <s v="Consumer"/>
    <s v="United States"/>
    <s v="New York City"/>
    <s v="New York"/>
    <n v="10009"/>
    <s v="East"/>
    <x v="0"/>
    <s v="Consumer"/>
    <s v="United States"/>
    <s v="New York City"/>
    <x v="15"/>
    <n v="10009"/>
    <x v="3"/>
    <x v="1"/>
    <x v="4"/>
    <x v="13"/>
    <d v="2019-02-07T00:00:00"/>
    <d v="1899-12-30T13:05:00"/>
    <n v="65.94"/>
    <n v="4"/>
    <n v="13.188000000000001"/>
    <n v="263.76"/>
    <s v="Credit card"/>
    <n v="251.442408"/>
    <n v="4.6699999999999998E-2"/>
    <n v="12.317591999999991"/>
    <n v="6.9"/>
    <s v="Feb"/>
  </r>
  <r>
    <s v="850-41-9669"/>
    <n v="114"/>
    <x v="113"/>
    <s v="Craig"/>
    <s v="Carreira"/>
    <s v="craig.carreira@mail.com"/>
    <s v="Female"/>
    <s v="Consumer"/>
    <s v="United States"/>
    <s v="New York City"/>
    <s v="New York"/>
    <n v="10009"/>
    <s v="East"/>
    <x v="0"/>
    <s v="Consumer"/>
    <s v="United States"/>
    <s v="New York City"/>
    <x v="15"/>
    <n v="10009"/>
    <x v="3"/>
    <x v="1"/>
    <x v="8"/>
    <x v="35"/>
    <d v="2019-03-19T00:00:00"/>
    <d v="1899-12-30T13:25:00"/>
    <n v="75.06"/>
    <n v="9"/>
    <n v="33.777000000000001"/>
    <n v="675.54"/>
    <s v="Ewallet"/>
    <n v="643.99228199999993"/>
    <n v="4.6699999999999998E-2"/>
    <n v="31.547718000000032"/>
    <n v="6.2"/>
    <s v="Mar"/>
  </r>
  <r>
    <s v="821-07-3596"/>
    <n v="115"/>
    <x v="114"/>
    <s v="Dorris"/>
    <s v="liebe"/>
    <s v="dorris.liebe@mail.com"/>
    <s v="Female"/>
    <s v="Corporate"/>
    <s v="United States"/>
    <s v="Pasadena"/>
    <s v="Texas"/>
    <n v="77506"/>
    <s v="Central"/>
    <x v="0"/>
    <s v="Corporate"/>
    <s v="United States"/>
    <s v="Pasadena"/>
    <x v="5"/>
    <n v="77506"/>
    <x v="2"/>
    <x v="1"/>
    <x v="9"/>
    <x v="37"/>
    <d v="2019-03-07T00:00:00"/>
    <d v="1899-12-30T14:53:00"/>
    <n v="16.45"/>
    <n v="4"/>
    <n v="3.29"/>
    <n v="65.8"/>
    <s v="Ewallet"/>
    <n v="62.727139999999999"/>
    <n v="4.6699999999999998E-2"/>
    <n v="3.0728599999999986"/>
    <n v="5.6"/>
    <s v="Mar"/>
  </r>
  <r>
    <s v="655-85-5130"/>
    <n v="116"/>
    <x v="115"/>
    <s v="Sean"/>
    <s v="Braxton"/>
    <s v="sean.braxton@mail.com"/>
    <s v="Female"/>
    <s v="Corporate"/>
    <s v="United States"/>
    <s v="Houston"/>
    <s v="Texas"/>
    <n v="77036"/>
    <s v="Central"/>
    <x v="0"/>
    <s v="Corporate"/>
    <s v="United States"/>
    <s v="Houston"/>
    <x v="5"/>
    <n v="77036"/>
    <x v="2"/>
    <x v="2"/>
    <x v="15"/>
    <x v="45"/>
    <d v="2019-03-13T00:00:00"/>
    <d v="1899-12-30T19:22:00"/>
    <n v="38.299999999999997"/>
    <n v="4"/>
    <n v="7.66"/>
    <n v="153.19999999999999"/>
    <s v="Cash"/>
    <n v="142.1696"/>
    <n v="7.2000000000000008E-2"/>
    <n v="11.030399999999986"/>
    <n v="5.7"/>
    <s v="Mar"/>
  </r>
  <r>
    <s v="447-15-7839"/>
    <n v="116"/>
    <x v="115"/>
    <s v="Sean"/>
    <s v="Braxton"/>
    <s v="sean.braxton@mail.com"/>
    <s v="Female"/>
    <s v="Corporate"/>
    <s v="United States"/>
    <s v="Houston"/>
    <s v="Texas"/>
    <n v="77036"/>
    <s v="Central"/>
    <x v="0"/>
    <s v="Corporate"/>
    <s v="United States"/>
    <s v="Houston"/>
    <x v="5"/>
    <n v="77036"/>
    <x v="2"/>
    <x v="2"/>
    <x v="15"/>
    <x v="57"/>
    <d v="2019-02-09T00:00:00"/>
    <d v="1899-12-30T11:00:00"/>
    <n v="22.24"/>
    <n v="10"/>
    <n v="11.12"/>
    <n v="222.39999999999998"/>
    <s v="Cash"/>
    <n v="206.38719999999998"/>
    <n v="7.2000000000000008E-2"/>
    <n v="16.012799999999999"/>
    <n v="4.2"/>
    <s v="Feb"/>
  </r>
  <r>
    <s v="154-74-7179"/>
    <n v="117"/>
    <x v="116"/>
    <s v="Roy"/>
    <s v="Collins"/>
    <s v="roy.collins@mail.com"/>
    <s v="Female"/>
    <s v="Consumer"/>
    <s v="United States"/>
    <s v="Chicago"/>
    <s v="Illinois"/>
    <n v="60610"/>
    <s v="Central"/>
    <x v="0"/>
    <s v="Consumer"/>
    <s v="United States"/>
    <s v="Chicago"/>
    <x v="10"/>
    <n v="60610"/>
    <x v="2"/>
    <x v="2"/>
    <x v="7"/>
    <x v="84"/>
    <d v="2019-02-26T00:00:00"/>
    <d v="1899-12-30T19:24:00"/>
    <n v="54.45"/>
    <n v="1"/>
    <n v="2.7225000000000001"/>
    <n v="54.45"/>
    <s v="Ewallet"/>
    <n v="50.529600000000002"/>
    <n v="7.2000000000000008E-2"/>
    <n v="3.9204000000000008"/>
    <n v="7.9"/>
    <s v="Feb"/>
  </r>
  <r>
    <s v="253-12-6086"/>
    <n v="118"/>
    <x v="117"/>
    <s v="Alan"/>
    <s v="Hwang"/>
    <s v="alan.hwang@mail.com"/>
    <s v="Female"/>
    <s v="Consumer"/>
    <s v="United States"/>
    <s v="Brentwood"/>
    <s v="California"/>
    <n v="94513"/>
    <s v="West"/>
    <x v="0"/>
    <s v="Consumer"/>
    <s v="United States"/>
    <s v="Brentwood"/>
    <x v="1"/>
    <n v="94513"/>
    <x v="1"/>
    <x v="2"/>
    <x v="11"/>
    <x v="41"/>
    <d v="2019-03-12T00:00:00"/>
    <d v="1899-12-30T12:43:00"/>
    <n v="98.4"/>
    <n v="7"/>
    <n v="34.440000000000005"/>
    <n v="688.80000000000007"/>
    <s v="Credit card"/>
    <n v="639.20640000000003"/>
    <n v="7.2000000000000008E-2"/>
    <n v="49.593600000000038"/>
    <n v="8.6999999999999993"/>
    <s v="Mar"/>
  </r>
  <r>
    <s v="808-65-0703"/>
    <n v="119"/>
    <x v="118"/>
    <s v="Claudia"/>
    <s v="Bergmann"/>
    <s v="claudia.bergmann@mail.com"/>
    <s v="Female"/>
    <s v="Corporate"/>
    <s v="United States"/>
    <s v="Chapel Hill"/>
    <s v="North Carolina"/>
    <n v="27514"/>
    <s v="South"/>
    <x v="0"/>
    <s v="Corporate"/>
    <s v="United States"/>
    <s v="Chapel Hill"/>
    <x v="3"/>
    <n v="27514"/>
    <x v="0"/>
    <x v="1"/>
    <x v="6"/>
    <x v="86"/>
    <d v="2019-03-14T00:00:00"/>
    <d v="1899-12-30T17:22:00"/>
    <n v="35.47"/>
    <n v="4"/>
    <n v="7.0940000000000003"/>
    <n v="141.88"/>
    <s v="Credit card"/>
    <n v="135.25420399999999"/>
    <n v="4.6699999999999998E-2"/>
    <n v="6.6257960000000082"/>
    <n v="6.9"/>
    <s v="Mar"/>
  </r>
  <r>
    <s v="571-94-0759"/>
    <n v="39"/>
    <x v="38"/>
    <s v="Paul"/>
    <s v="Gonzalez"/>
    <s v="paul.gonzalez@mail.com"/>
    <s v="Female"/>
    <s v="Consumer"/>
    <s v="United States"/>
    <s v="Morristown"/>
    <s v="New Jersey"/>
    <n v="7960"/>
    <s v="East"/>
    <x v="1"/>
    <s v="Consumer"/>
    <s v="United States"/>
    <s v="Rochester"/>
    <x v="11"/>
    <n v="55901"/>
    <x v="2"/>
    <x v="1"/>
    <x v="13"/>
    <x v="66"/>
    <d v="2019-01-08T00:00:00"/>
    <d v="1899-12-30T20:55:00"/>
    <n v="74.599999999999994"/>
    <n v="10"/>
    <n v="37.300000000000004"/>
    <n v="746"/>
    <s v="Cash"/>
    <n v="711.16179999999997"/>
    <n v="4.6699999999999998E-2"/>
    <n v="34.838200000000029"/>
    <n v="9.5"/>
    <s v="Jan"/>
  </r>
  <r>
    <s v="144-51-6085"/>
    <n v="120"/>
    <x v="119"/>
    <s v="Christine"/>
    <s v="Abelman"/>
    <s v="christine.abelman@mail.com"/>
    <s v="Female"/>
    <s v="Corporate"/>
    <s v="United States"/>
    <s v="Cincinnati"/>
    <s v="Ohio"/>
    <n v="45231"/>
    <s v="East"/>
    <x v="0"/>
    <s v="Corporate"/>
    <s v="United States"/>
    <s v="Cincinnati"/>
    <x v="23"/>
    <n v="45231"/>
    <x v="3"/>
    <x v="1"/>
    <x v="4"/>
    <x v="0"/>
    <d v="2019-01-05T00:00:00"/>
    <d v="1899-12-30T16:05:00"/>
    <n v="70.739999999999995"/>
    <n v="4"/>
    <n v="14.148"/>
    <n v="282.95999999999998"/>
    <s v="Credit card"/>
    <n v="269.745768"/>
    <n v="4.6699999999999998E-2"/>
    <n v="13.214231999999981"/>
    <n v="4.4000000000000004"/>
    <s v="Jan"/>
  </r>
  <r>
    <s v="731-14-2199"/>
    <n v="120"/>
    <x v="119"/>
    <s v="Christine"/>
    <s v="Abelman"/>
    <s v="christine.abelman@mail.com"/>
    <s v="Female"/>
    <s v="Corporate"/>
    <s v="United States"/>
    <s v="Cincinnati"/>
    <s v="Ohio"/>
    <n v="45231"/>
    <s v="East"/>
    <x v="0"/>
    <s v="Corporate"/>
    <s v="United States"/>
    <s v="Cincinnati"/>
    <x v="23"/>
    <n v="45231"/>
    <x v="3"/>
    <x v="1"/>
    <x v="12"/>
    <x v="72"/>
    <d v="2019-01-04T00:00:00"/>
    <d v="1899-12-30T13:34:00"/>
    <n v="35.54"/>
    <n v="10"/>
    <n v="17.77"/>
    <n v="355.4"/>
    <s v="Ewallet"/>
    <n v="338.80282"/>
    <n v="4.6699999999999998E-2"/>
    <n v="16.59717999999998"/>
    <s v="7"/>
    <s v="Jan"/>
  </r>
  <r>
    <s v="783-09-1637"/>
    <n v="121"/>
    <x v="120"/>
    <s v="Kristen"/>
    <s v="Hastings"/>
    <s v="kristen.hastings@mail.com"/>
    <s v="Female"/>
    <s v="Corporate"/>
    <s v="United States"/>
    <s v="San Francisco"/>
    <s v="California"/>
    <n v="94110"/>
    <s v="West"/>
    <x v="0"/>
    <s v="Corporate"/>
    <s v="United States"/>
    <s v="San Francisco"/>
    <x v="1"/>
    <n v="94110"/>
    <x v="1"/>
    <x v="1"/>
    <x v="4"/>
    <x v="43"/>
    <d v="2019-03-06T00:00:00"/>
    <d v="1899-12-30T18:13:00"/>
    <n v="67.430000000000007"/>
    <n v="5"/>
    <n v="16.857500000000002"/>
    <n v="337.15000000000003"/>
    <s v="Ewallet"/>
    <n v="321.40509500000002"/>
    <n v="4.6699999999999998E-2"/>
    <n v="15.744905000000017"/>
    <n v="6.3"/>
    <s v="Mar"/>
  </r>
  <r>
    <s v="687-15-1097"/>
    <n v="67"/>
    <x v="66"/>
    <s v="Helen"/>
    <s v="Andreada"/>
    <s v="helen.andreada@mail.com"/>
    <s v="Female"/>
    <s v="Consumer"/>
    <s v="United States"/>
    <s v="San Francisco"/>
    <s v="California"/>
    <n v="94109"/>
    <s v="West"/>
    <x v="1"/>
    <s v="Consumer"/>
    <s v="United States"/>
    <s v="Pasadena"/>
    <x v="1"/>
    <n v="91104"/>
    <x v="1"/>
    <x v="2"/>
    <x v="11"/>
    <x v="75"/>
    <d v="2019-01-03T00:00:00"/>
    <d v="1899-12-30T19:17:00"/>
    <n v="21.12"/>
    <n v="2"/>
    <n v="2.1120000000000001"/>
    <n v="42.24"/>
    <s v="Cash"/>
    <n v="39.198720000000002"/>
    <n v="7.2000000000000008E-2"/>
    <n v="3.0412800000000004"/>
    <n v="9.6999999999999993"/>
    <s v="Jan"/>
  </r>
  <r>
    <s v="126-54-1082"/>
    <n v="67"/>
    <x v="66"/>
    <s v="Helen"/>
    <s v="Andreada"/>
    <s v="helen.andreada@mail.com"/>
    <s v="Female"/>
    <s v="Consumer"/>
    <s v="United States"/>
    <s v="San Francisco"/>
    <s v="California"/>
    <n v="94109"/>
    <s v="West"/>
    <x v="1"/>
    <s v="Consumer"/>
    <s v="United States"/>
    <s v="Pasadena"/>
    <x v="1"/>
    <n v="91104"/>
    <x v="1"/>
    <x v="0"/>
    <x v="5"/>
    <x v="27"/>
    <d v="2019-01-07T00:00:00"/>
    <d v="1899-12-30T11:44:00"/>
    <n v="21.54"/>
    <n v="9"/>
    <n v="9.6929999999999996"/>
    <n v="193.85999999999999"/>
    <s v="Credit card"/>
    <n v="173.11697999999998"/>
    <n v="0.107"/>
    <n v="20.743020000000001"/>
    <n v="8.8000000000000007"/>
    <s v="Jan"/>
  </r>
  <r>
    <s v="633-91-1052"/>
    <n v="67"/>
    <x v="66"/>
    <s v="Helen"/>
    <s v="Andreada"/>
    <s v="helen.andreada@mail.com"/>
    <s v="Female"/>
    <s v="Consumer"/>
    <s v="United States"/>
    <s v="San Francisco"/>
    <s v="California"/>
    <n v="94109"/>
    <s v="West"/>
    <x v="1"/>
    <s v="Consumer"/>
    <s v="United States"/>
    <s v="Pasadena"/>
    <x v="1"/>
    <n v="91104"/>
    <x v="1"/>
    <x v="1"/>
    <x v="8"/>
    <x v="3"/>
    <d v="2019-01-27T00:00:00"/>
    <d v="1899-12-30T15:51:00"/>
    <n v="12.03"/>
    <n v="2"/>
    <n v="1.2030000000000001"/>
    <n v="24.06"/>
    <s v="Cash"/>
    <n v="22.936397999999997"/>
    <n v="4.6699999999999998E-2"/>
    <n v="1.1236020000000018"/>
    <n v="5.0999999999999996"/>
    <s v="Jan"/>
  </r>
  <r>
    <s v="477-24-6490"/>
    <n v="122"/>
    <x v="121"/>
    <s v="Barry"/>
    <s v="Blumstein"/>
    <s v="barry.blumstein@mail.com"/>
    <s v="Female"/>
    <s v="Corporate"/>
    <s v="United States"/>
    <s v="Inglewood"/>
    <s v="California"/>
    <n v="90301"/>
    <s v="West"/>
    <x v="0"/>
    <s v="Corporate"/>
    <s v="United States"/>
    <s v="Inglewood"/>
    <x v="1"/>
    <n v="90301"/>
    <x v="1"/>
    <x v="1"/>
    <x v="10"/>
    <x v="84"/>
    <d v="2019-02-26T00:00:00"/>
    <d v="1899-12-30T16:52:00"/>
    <n v="99.71"/>
    <n v="6"/>
    <n v="29.913"/>
    <n v="598.26"/>
    <s v="Ewallet"/>
    <n v="570.32125799999994"/>
    <n v="4.6699999999999998E-2"/>
    <n v="27.938742000000047"/>
    <n v="7.9"/>
    <s v="Feb"/>
  </r>
  <r>
    <s v="566-19-5475"/>
    <n v="122"/>
    <x v="121"/>
    <s v="Barry"/>
    <s v="Blumstein"/>
    <s v="barry.blumstein@mail.com"/>
    <s v="Female"/>
    <s v="Corporate"/>
    <s v="United States"/>
    <s v="Inglewood"/>
    <s v="California"/>
    <n v="90301"/>
    <s v="West"/>
    <x v="0"/>
    <s v="Corporate"/>
    <s v="United States"/>
    <s v="Inglewood"/>
    <x v="1"/>
    <n v="90301"/>
    <x v="1"/>
    <x v="1"/>
    <x v="6"/>
    <x v="27"/>
    <d v="2019-01-07T00:00:00"/>
    <d v="1899-12-30T20:52:00"/>
    <n v="47.97"/>
    <n v="7"/>
    <n v="16.7895"/>
    <n v="335.78999999999996"/>
    <s v="Cash"/>
    <n v="320.10860699999995"/>
    <n v="4.6699999999999998E-2"/>
    <n v="15.681393000000014"/>
    <n v="6.2"/>
    <s v="Jan"/>
  </r>
  <r>
    <s v="526-86-8552"/>
    <n v="123"/>
    <x v="122"/>
    <s v="Andrew"/>
    <s v="Gjertsen"/>
    <s v="andrew.gjertsen@mail.com"/>
    <s v="Female"/>
    <s v="Corporate"/>
    <s v="United States"/>
    <s v="Philadelphia"/>
    <s v="Pennsylvania"/>
    <n v="19140"/>
    <s v="East"/>
    <x v="0"/>
    <s v="Corporate"/>
    <s v="United States"/>
    <s v="Philadelphia"/>
    <x v="9"/>
    <n v="19140"/>
    <x v="3"/>
    <x v="1"/>
    <x v="10"/>
    <x v="27"/>
    <d v="2019-01-07T00:00:00"/>
    <d v="1899-12-30T17:36:00"/>
    <n v="21.82"/>
    <n v="10"/>
    <n v="10.91"/>
    <n v="218.2"/>
    <s v="Cash"/>
    <n v="208.01005999999998"/>
    <n v="4.6699999999999998E-2"/>
    <n v="10.189940000000007"/>
    <n v="7.1"/>
    <s v="Jan"/>
  </r>
  <r>
    <s v="376-56-3573"/>
    <n v="123"/>
    <x v="122"/>
    <s v="Andrew"/>
    <s v="Gjertsen"/>
    <s v="andrew.gjertsen@mail.com"/>
    <s v="Female"/>
    <s v="Corporate"/>
    <s v="United States"/>
    <s v="Philadelphia"/>
    <s v="Pennsylvania"/>
    <n v="19140"/>
    <s v="East"/>
    <x v="0"/>
    <s v="Corporate"/>
    <s v="United States"/>
    <s v="Philadelphia"/>
    <x v="9"/>
    <n v="19140"/>
    <x v="3"/>
    <x v="1"/>
    <x v="10"/>
    <x v="30"/>
    <d v="2019-02-02T00:00:00"/>
    <d v="1899-12-30T13:23:00"/>
    <n v="95.42"/>
    <n v="4"/>
    <n v="19.084"/>
    <n v="381.68"/>
    <s v="Ewallet"/>
    <n v="363.85554400000001"/>
    <n v="4.6699999999999998E-2"/>
    <n v="17.824455999999998"/>
    <n v="6.4"/>
    <s v="Feb"/>
  </r>
  <r>
    <s v="537-72-0426"/>
    <n v="123"/>
    <x v="122"/>
    <s v="Andrew"/>
    <s v="Gjertsen"/>
    <s v="andrew.gjertsen@mail.com"/>
    <s v="Female"/>
    <s v="Corporate"/>
    <s v="United States"/>
    <s v="Philadelphia"/>
    <s v="Pennsylvania"/>
    <n v="19140"/>
    <s v="East"/>
    <x v="0"/>
    <s v="Corporate"/>
    <s v="United States"/>
    <s v="Philadelphia"/>
    <x v="9"/>
    <n v="19140"/>
    <x v="3"/>
    <x v="1"/>
    <x v="4"/>
    <x v="80"/>
    <d v="2019-03-20T00:00:00"/>
    <d v="1899-12-30T16:28:00"/>
    <n v="70.989999999999995"/>
    <n v="10"/>
    <n v="35.494999999999997"/>
    <n v="709.9"/>
    <s v="Cash"/>
    <n v="676.74766999999997"/>
    <n v="4.6699999999999998E-2"/>
    <n v="33.152330000000006"/>
    <n v="5.7"/>
    <s v="Mar"/>
  </r>
  <r>
    <s v="828-61-5674"/>
    <n v="123"/>
    <x v="122"/>
    <s v="Andrew"/>
    <s v="Gjertsen"/>
    <s v="andrew.gjertsen@mail.com"/>
    <s v="Female"/>
    <s v="Corporate"/>
    <s v="United States"/>
    <s v="Philadelphia"/>
    <s v="Pennsylvania"/>
    <n v="19140"/>
    <s v="East"/>
    <x v="0"/>
    <s v="Corporate"/>
    <s v="United States"/>
    <s v="Philadelphia"/>
    <x v="9"/>
    <n v="19140"/>
    <x v="3"/>
    <x v="1"/>
    <x v="2"/>
    <x v="80"/>
    <d v="2019-03-20T00:00:00"/>
    <d v="1899-12-30T19:57:00"/>
    <n v="44.02"/>
    <n v="10"/>
    <n v="22.010000000000005"/>
    <n v="440.20000000000005"/>
    <s v="Credit card"/>
    <n v="419.64266000000003"/>
    <n v="4.6699999999999998E-2"/>
    <n v="20.557340000000011"/>
    <n v="9.6"/>
    <s v="Mar"/>
  </r>
  <r>
    <s v="136-08-6195"/>
    <n v="57"/>
    <x v="56"/>
    <s v="Steven"/>
    <s v="Cartwright"/>
    <s v="steven.cartwright@mail.com"/>
    <s v="Female"/>
    <s v="Consumer"/>
    <s v="United States"/>
    <s v="Houston"/>
    <s v="Texas"/>
    <n v="77070"/>
    <s v="Central"/>
    <x v="1"/>
    <s v="Consumer"/>
    <s v="United States"/>
    <s v="Wilmington"/>
    <x v="13"/>
    <n v="19805"/>
    <x v="3"/>
    <x v="1"/>
    <x v="8"/>
    <x v="42"/>
    <d v="2019-02-15T00:00:00"/>
    <d v="1899-12-30T17:01:00"/>
    <n v="69.959999999999994"/>
    <n v="8"/>
    <n v="27.983999999999998"/>
    <n v="559.67999999999995"/>
    <s v="Credit card"/>
    <n v="533.54294399999992"/>
    <n v="4.6699999999999998E-2"/>
    <n v="26.13705600000003"/>
    <n v="6.4"/>
    <s v="Feb"/>
  </r>
  <r>
    <s v="523-38-0215"/>
    <n v="57"/>
    <x v="56"/>
    <s v="Steven"/>
    <s v="Cartwright"/>
    <s v="steven.cartwright@mail.com"/>
    <s v="Female"/>
    <s v="Consumer"/>
    <s v="United States"/>
    <s v="Houston"/>
    <s v="Texas"/>
    <n v="77070"/>
    <s v="Central"/>
    <x v="1"/>
    <s v="Consumer"/>
    <s v="United States"/>
    <s v="Wilmington"/>
    <x v="13"/>
    <n v="19805"/>
    <x v="3"/>
    <x v="2"/>
    <x v="7"/>
    <x v="43"/>
    <d v="2019-03-06T00:00:00"/>
    <d v="1899-12-30T13:29:00"/>
    <s v="37"/>
    <n v="1"/>
    <n v="1.85"/>
    <n v="37"/>
    <s v="Credit card"/>
    <n v="34.335999999999999"/>
    <n v="7.2000000000000008E-2"/>
    <n v="2.6640000000000015"/>
    <n v="7.9"/>
    <s v="Mar"/>
  </r>
  <r>
    <s v="490-29-1201"/>
    <n v="124"/>
    <x v="123"/>
    <s v="Jas"/>
    <s v="O'Carroll"/>
    <s v="jas.ocarroll@mail.com"/>
    <s v="Female"/>
    <s v="Consumer"/>
    <s v="United States"/>
    <s v="Los Angeles"/>
    <s v="California"/>
    <n v="90004"/>
    <s v="West"/>
    <x v="0"/>
    <s v="Consumer"/>
    <s v="United States"/>
    <s v="Los Angeles"/>
    <x v="1"/>
    <n v="90004"/>
    <x v="1"/>
    <x v="0"/>
    <x v="3"/>
    <x v="47"/>
    <d v="2019-01-06T00:00:00"/>
    <d v="1899-12-30T11:09:00"/>
    <n v="15.34"/>
    <n v="1"/>
    <n v="0.76700000000000002"/>
    <n v="15.34"/>
    <s v="Cash"/>
    <n v="13.69862"/>
    <n v="0.107"/>
    <n v="1.6413799999999998"/>
    <n v="6.5"/>
    <s v="Jan"/>
  </r>
  <r>
    <s v="667-92-0055"/>
    <n v="15"/>
    <x v="14"/>
    <s v="Tracy"/>
    <s v="Blumstein"/>
    <s v="tracy.blumstein@mail.com"/>
    <s v="Female"/>
    <s v="Consumer"/>
    <s v="United States"/>
    <s v="Portland"/>
    <s v="Oregon"/>
    <n v="97206"/>
    <s v="West"/>
    <x v="1"/>
    <s v="Consumer"/>
    <s v="United States"/>
    <s v="Philadelphia"/>
    <x v="9"/>
    <n v="19140"/>
    <x v="3"/>
    <x v="1"/>
    <x v="10"/>
    <x v="31"/>
    <d v="2019-03-04T00:00:00"/>
    <d v="1899-12-30T15:02:00"/>
    <n v="99.83"/>
    <n v="6"/>
    <n v="29.949000000000002"/>
    <n v="598.98"/>
    <s v="Ewallet"/>
    <n v="571.00763400000005"/>
    <n v="4.6699999999999998E-2"/>
    <n v="27.972365999999965"/>
    <n v="8.5"/>
    <s v="Mar"/>
  </r>
  <r>
    <s v="565-17-3836"/>
    <n v="15"/>
    <x v="14"/>
    <s v="Tracy"/>
    <s v="Blumstein"/>
    <s v="tracy.blumstein@mail.com"/>
    <s v="Female"/>
    <s v="Consumer"/>
    <s v="United States"/>
    <s v="Portland"/>
    <s v="Oregon"/>
    <n v="97206"/>
    <s v="West"/>
    <x v="1"/>
    <s v="Consumer"/>
    <s v="United States"/>
    <s v="Philadelphia"/>
    <x v="9"/>
    <n v="19140"/>
    <x v="3"/>
    <x v="2"/>
    <x v="11"/>
    <x v="41"/>
    <d v="2019-03-12T00:00:00"/>
    <d v="1899-12-30T14:21:00"/>
    <n v="47.67"/>
    <n v="4"/>
    <n v="9.5340000000000007"/>
    <n v="190.68"/>
    <s v="Cash"/>
    <n v="176.95104000000001"/>
    <n v="7.2000000000000008E-2"/>
    <n v="13.728960000000001"/>
    <n v="9.1"/>
    <s v="Mar"/>
  </r>
  <r>
    <s v="498-41-1961"/>
    <n v="15"/>
    <x v="14"/>
    <s v="Tracy"/>
    <s v="Blumstein"/>
    <s v="tracy.blumstein@mail.com"/>
    <s v="Female"/>
    <s v="Consumer"/>
    <s v="United States"/>
    <s v="Portland"/>
    <s v="Oregon"/>
    <n v="97206"/>
    <s v="West"/>
    <x v="1"/>
    <s v="Consumer"/>
    <s v="United States"/>
    <s v="Philadelphia"/>
    <x v="9"/>
    <n v="19140"/>
    <x v="3"/>
    <x v="1"/>
    <x v="10"/>
    <x v="9"/>
    <d v="2019-02-20T00:00:00"/>
    <d v="1899-12-30T18:01:00"/>
    <n v="66.680000000000007"/>
    <n v="5"/>
    <n v="16.670000000000002"/>
    <n v="333.40000000000003"/>
    <s v="Cash"/>
    <n v="317.83022000000005"/>
    <n v="4.6699999999999998E-2"/>
    <n v="15.56977999999998"/>
    <n v="7.6"/>
    <s v="Feb"/>
  </r>
  <r>
    <s v="593-95-4461"/>
    <n v="125"/>
    <x v="124"/>
    <s v="Alan"/>
    <s v="Haines"/>
    <s v="alan.haines@mail.com"/>
    <s v="Female"/>
    <s v="Corporate"/>
    <s v="United States"/>
    <s v="Tamarac"/>
    <s v="Florida"/>
    <n v="33319"/>
    <s v="South"/>
    <x v="0"/>
    <s v="Corporate"/>
    <s v="United States"/>
    <s v="Tamarac"/>
    <x v="2"/>
    <n v="33319"/>
    <x v="0"/>
    <x v="1"/>
    <x v="8"/>
    <x v="62"/>
    <d v="2019-03-24T00:00:00"/>
    <d v="1899-12-30T14:49:00"/>
    <n v="74.86"/>
    <n v="1"/>
    <n v="3.7430000000000003"/>
    <n v="74.86"/>
    <s v="Cash"/>
    <n v="71.364037999999994"/>
    <n v="4.6699999999999998E-2"/>
    <n v="3.4959620000000058"/>
    <n v="6.9"/>
    <s v="Mar"/>
  </r>
  <r>
    <s v="226-71-3580"/>
    <n v="125"/>
    <x v="124"/>
    <s v="Alan"/>
    <s v="Haines"/>
    <s v="alan.haines@mail.com"/>
    <s v="Female"/>
    <s v="Corporate"/>
    <s v="United States"/>
    <s v="Tamarac"/>
    <s v="Florida"/>
    <n v="33319"/>
    <s v="South"/>
    <x v="0"/>
    <s v="Corporate"/>
    <s v="United States"/>
    <s v="Tamarac"/>
    <x v="2"/>
    <n v="33319"/>
    <x v="0"/>
    <x v="1"/>
    <x v="9"/>
    <x v="82"/>
    <d v="2019-01-31T00:00:00"/>
    <d v="1899-12-30T12:02:00"/>
    <n v="23.75"/>
    <n v="9"/>
    <n v="10.6875"/>
    <n v="213.75"/>
    <s v="Cash"/>
    <n v="203.767875"/>
    <n v="4.6699999999999998E-2"/>
    <n v="9.9821249999999964"/>
    <n v="9.5"/>
    <s v="Jan"/>
  </r>
  <r>
    <s v="283-79-9594"/>
    <n v="125"/>
    <x v="124"/>
    <s v="Alan"/>
    <s v="Haines"/>
    <s v="alan.haines@mail.com"/>
    <s v="Female"/>
    <s v="Corporate"/>
    <s v="United States"/>
    <s v="Tamarac"/>
    <s v="Florida"/>
    <n v="33319"/>
    <s v="South"/>
    <x v="0"/>
    <s v="Corporate"/>
    <s v="United States"/>
    <s v="Tamarac"/>
    <x v="2"/>
    <n v="33319"/>
    <x v="0"/>
    <x v="1"/>
    <x v="14"/>
    <x v="25"/>
    <d v="2019-01-25T00:00:00"/>
    <d v="1899-12-30T13:30:00"/>
    <n v="48.51"/>
    <n v="7"/>
    <n v="16.9785"/>
    <n v="339.57"/>
    <s v="Credit card"/>
    <n v="323.71208100000001"/>
    <n v="4.6699999999999998E-2"/>
    <n v="15.857918999999981"/>
    <n v="5.2"/>
    <s v="Jan"/>
  </r>
  <r>
    <s v="430-60-3493"/>
    <n v="126"/>
    <x v="125"/>
    <s v="Nick"/>
    <s v="Zandusky"/>
    <s v="nick.zandusky@mail.com"/>
    <s v="Female"/>
    <s v="Home Office"/>
    <s v="United States"/>
    <s v="Columbus"/>
    <s v="Ohio"/>
    <n v="43229"/>
    <s v="East"/>
    <x v="0"/>
    <s v="Home Office"/>
    <s v="United States"/>
    <s v="Columbus"/>
    <x v="23"/>
    <n v="43229"/>
    <x v="3"/>
    <x v="1"/>
    <x v="13"/>
    <x v="36"/>
    <d v="2019-02-03T00:00:00"/>
    <d v="1899-12-30T14:38:00"/>
    <n v="94.88"/>
    <n v="7"/>
    <n v="33.207999999999998"/>
    <n v="664.16"/>
    <s v="Cash"/>
    <n v="633.14372800000001"/>
    <n v="4.6699999999999998E-2"/>
    <n v="31.016271999999958"/>
    <n v="4.2"/>
    <s v="Feb"/>
  </r>
  <r>
    <s v="139-20-0155"/>
    <n v="126"/>
    <x v="125"/>
    <s v="Nick"/>
    <s v="Zandusky"/>
    <s v="nick.zandusky@mail.com"/>
    <s v="Female"/>
    <s v="Home Office"/>
    <s v="United States"/>
    <s v="Columbus"/>
    <s v="Ohio"/>
    <n v="43229"/>
    <s v="East"/>
    <x v="0"/>
    <s v="Home Office"/>
    <s v="United States"/>
    <s v="Columbus"/>
    <x v="23"/>
    <n v="43229"/>
    <x v="3"/>
    <x v="1"/>
    <x v="2"/>
    <x v="46"/>
    <d v="2019-01-24T00:00:00"/>
    <d v="1899-12-30T17:37:00"/>
    <n v="40.299999999999997"/>
    <n v="10"/>
    <n v="20.150000000000002"/>
    <n v="403"/>
    <s v="Credit card"/>
    <n v="384.17989999999998"/>
    <n v="4.6699999999999998E-2"/>
    <n v="18.820100000000025"/>
    <s v="7"/>
    <s v="Jan"/>
  </r>
  <r>
    <s v="558-80-4082"/>
    <n v="126"/>
    <x v="125"/>
    <s v="Nick"/>
    <s v="Zandusky"/>
    <s v="nick.zandusky@mail.com"/>
    <s v="Female"/>
    <s v="Home Office"/>
    <s v="United States"/>
    <s v="Columbus"/>
    <s v="Ohio"/>
    <n v="43229"/>
    <s v="East"/>
    <x v="0"/>
    <s v="Home Office"/>
    <s v="United States"/>
    <s v="Columbus"/>
    <x v="23"/>
    <n v="43229"/>
    <x v="3"/>
    <x v="2"/>
    <x v="11"/>
    <x v="86"/>
    <d v="2019-03-14T00:00:00"/>
    <d v="1899-12-30T17:20:00"/>
    <n v="27.85"/>
    <n v="7"/>
    <n v="9.7475000000000023"/>
    <n v="194.95000000000002"/>
    <s v="Ewallet"/>
    <n v="180.9136"/>
    <n v="7.2000000000000008E-2"/>
    <n v="14.036400000000015"/>
    <s v="6"/>
    <s v="Mar"/>
  </r>
  <r>
    <s v="278-97-7759"/>
    <n v="126"/>
    <x v="125"/>
    <s v="Nick"/>
    <s v="Zandusky"/>
    <s v="nick.zandusky@mail.com"/>
    <s v="Female"/>
    <s v="Home Office"/>
    <s v="United States"/>
    <s v="Columbus"/>
    <s v="Ohio"/>
    <n v="43229"/>
    <s v="East"/>
    <x v="0"/>
    <s v="Home Office"/>
    <s v="United States"/>
    <s v="Columbus"/>
    <x v="23"/>
    <n v="43229"/>
    <x v="3"/>
    <x v="0"/>
    <x v="0"/>
    <x v="67"/>
    <d v="2019-02-18T00:00:00"/>
    <d v="1899-12-30T20:29:00"/>
    <n v="62.48"/>
    <n v="1"/>
    <n v="3.1240000000000001"/>
    <n v="62.48"/>
    <s v="Cash"/>
    <n v="55.794640000000001"/>
    <n v="0.107"/>
    <n v="6.6853599999999958"/>
    <n v="4.7"/>
    <s v="Feb"/>
  </r>
  <r>
    <s v="316-68-6352"/>
    <n v="127"/>
    <x v="126"/>
    <s v="Kelly"/>
    <s v="Lampkin"/>
    <s v="kelly.lampkin@mail.com"/>
    <s v="Female"/>
    <s v="Corporate"/>
    <s v="United States"/>
    <s v="Colorado Springs"/>
    <s v="Colorado"/>
    <n v="80906"/>
    <s v="West"/>
    <x v="0"/>
    <s v="Corporate"/>
    <s v="United States"/>
    <s v="Colorado Springs"/>
    <x v="21"/>
    <n v="80906"/>
    <x v="1"/>
    <x v="0"/>
    <x v="5"/>
    <x v="18"/>
    <d v="2019-01-21T00:00:00"/>
    <d v="1899-12-30T10:00:00"/>
    <n v="36.36"/>
    <n v="2"/>
    <n v="3.6360000000000001"/>
    <n v="72.72"/>
    <s v="Cash"/>
    <n v="64.938959999999994"/>
    <n v="0.107"/>
    <n v="7.7810400000000044"/>
    <n v="7.1"/>
    <s v="Jan"/>
  </r>
  <r>
    <s v="585-03-5943"/>
    <n v="127"/>
    <x v="126"/>
    <s v="Kelly"/>
    <s v="Lampkin"/>
    <s v="kelly.lampkin@mail.com"/>
    <s v="Female"/>
    <s v="Corporate"/>
    <s v="United States"/>
    <s v="Colorado Springs"/>
    <s v="Colorado"/>
    <n v="80906"/>
    <s v="West"/>
    <x v="0"/>
    <s v="Corporate"/>
    <s v="United States"/>
    <s v="Colorado Springs"/>
    <x v="21"/>
    <n v="80906"/>
    <x v="1"/>
    <x v="0"/>
    <x v="1"/>
    <x v="45"/>
    <d v="2019-03-13T00:00:00"/>
    <d v="1899-12-30T11:46:00"/>
    <n v="18.11"/>
    <n v="10"/>
    <n v="9.0549999999999997"/>
    <n v="181.1"/>
    <s v="Ewallet"/>
    <n v="161.72229999999999"/>
    <n v="0.107"/>
    <n v="19.377700000000004"/>
    <n v="5.9"/>
    <s v="Mar"/>
  </r>
  <r>
    <s v="211-05-0490"/>
    <n v="127"/>
    <x v="126"/>
    <s v="Kelly"/>
    <s v="Lampkin"/>
    <s v="kelly.lampkin@mail.com"/>
    <s v="Female"/>
    <s v="Corporate"/>
    <s v="United States"/>
    <s v="Colorado Springs"/>
    <s v="Colorado"/>
    <n v="80906"/>
    <s v="West"/>
    <x v="0"/>
    <s v="Corporate"/>
    <s v="United States"/>
    <s v="Colorado Springs"/>
    <x v="21"/>
    <n v="80906"/>
    <x v="1"/>
    <x v="0"/>
    <x v="5"/>
    <x v="2"/>
    <d v="2019-03-03T00:00:00"/>
    <d v="1899-12-30T13:42:00"/>
    <n v="51.92"/>
    <n v="5"/>
    <n v="12.980000000000002"/>
    <n v="259.60000000000002"/>
    <s v="Cash"/>
    <n v="231.82280000000003"/>
    <n v="0.107"/>
    <n v="27.777199999999993"/>
    <n v="7.5"/>
    <s v="Mar"/>
  </r>
  <r>
    <s v="727-75-6477"/>
    <n v="127"/>
    <x v="126"/>
    <s v="Kelly"/>
    <s v="Lampkin"/>
    <s v="kelly.lampkin@mail.com"/>
    <s v="Female"/>
    <s v="Corporate"/>
    <s v="United States"/>
    <s v="Colorado Springs"/>
    <s v="Colorado"/>
    <n v="80906"/>
    <s v="West"/>
    <x v="0"/>
    <s v="Corporate"/>
    <s v="United States"/>
    <s v="Colorado Springs"/>
    <x v="21"/>
    <n v="80906"/>
    <x v="1"/>
    <x v="1"/>
    <x v="8"/>
    <x v="14"/>
    <d v="2019-03-29T00:00:00"/>
    <d v="1899-12-30T14:44:00"/>
    <n v="28.84"/>
    <n v="4"/>
    <n v="5.7680000000000007"/>
    <n v="115.36"/>
    <s v="Cash"/>
    <n v="109.97268800000001"/>
    <n v="4.6699999999999998E-2"/>
    <n v="5.3873119999999943"/>
    <n v="6.4"/>
    <s v="Mar"/>
  </r>
  <r>
    <s v="744-02-5987"/>
    <n v="127"/>
    <x v="126"/>
    <s v="Kelly"/>
    <s v="Lampkin"/>
    <s v="kelly.lampkin@mail.com"/>
    <s v="Female"/>
    <s v="Corporate"/>
    <s v="United States"/>
    <s v="Colorado Springs"/>
    <s v="Colorado"/>
    <n v="80906"/>
    <s v="West"/>
    <x v="0"/>
    <s v="Corporate"/>
    <s v="United States"/>
    <s v="Colorado Springs"/>
    <x v="21"/>
    <n v="80906"/>
    <x v="1"/>
    <x v="1"/>
    <x v="13"/>
    <x v="8"/>
    <d v="2019-01-10T00:00:00"/>
    <d v="1899-12-30T14:16:00"/>
    <n v="78.38"/>
    <n v="6"/>
    <n v="23.513999999999999"/>
    <n v="470.28"/>
    <s v="Ewallet"/>
    <n v="448.31792399999995"/>
    <n v="4.6699999999999998E-2"/>
    <n v="21.962076000000025"/>
    <n v="5.8"/>
    <s v="Jan"/>
  </r>
  <r>
    <s v="307-83-9164"/>
    <n v="64"/>
    <x v="63"/>
    <s v="Jonathan"/>
    <s v="Doherty"/>
    <s v="jonathan.doherty@mail.com"/>
    <s v="Female"/>
    <s v="Corporate"/>
    <s v="United States"/>
    <s v="Belleville"/>
    <s v="New Jersey"/>
    <n v="7109"/>
    <s v="East"/>
    <x v="0"/>
    <s v="Corporate"/>
    <s v="United States"/>
    <s v="Philadelphia"/>
    <x v="9"/>
    <n v="19140"/>
    <x v="3"/>
    <x v="1"/>
    <x v="10"/>
    <x v="25"/>
    <d v="2019-01-25T00:00:00"/>
    <d v="1899-12-30T15:54:00"/>
    <n v="60.01"/>
    <n v="4"/>
    <n v="12.002000000000001"/>
    <n v="240.04"/>
    <s v="Cash"/>
    <n v="228.83013199999999"/>
    <n v="4.6699999999999998E-2"/>
    <n v="11.209868"/>
    <n v="4.5"/>
    <s v="Jan"/>
  </r>
  <r>
    <s v="779-06-0012"/>
    <n v="64"/>
    <x v="63"/>
    <s v="Jonathan"/>
    <s v="Doherty"/>
    <s v="jonathan.doherty@mail.com"/>
    <s v="Female"/>
    <s v="Corporate"/>
    <s v="United States"/>
    <s v="Belleville"/>
    <s v="New Jersey"/>
    <n v="7109"/>
    <s v="East"/>
    <x v="0"/>
    <s v="Corporate"/>
    <s v="United States"/>
    <s v="Philadelphia"/>
    <x v="9"/>
    <n v="19140"/>
    <x v="3"/>
    <x v="1"/>
    <x v="4"/>
    <x v="64"/>
    <d v="2019-01-19T00:00:00"/>
    <d v="1899-12-30T10:21:00"/>
    <n v="88.61"/>
    <n v="1"/>
    <n v="4.4305000000000003"/>
    <n v="88.61"/>
    <s v="Cash"/>
    <n v="84.471913000000001"/>
    <n v="4.6699999999999998E-2"/>
    <n v="4.1380869999999987"/>
    <n v="7.7"/>
    <s v="Jan"/>
  </r>
  <r>
    <s v="446-47-6729"/>
    <n v="64"/>
    <x v="63"/>
    <s v="Jonathan"/>
    <s v="Doherty"/>
    <s v="jonathan.doherty@mail.com"/>
    <s v="Female"/>
    <s v="Corporate"/>
    <s v="United States"/>
    <s v="Belleville"/>
    <s v="New Jersey"/>
    <n v="7109"/>
    <s v="East"/>
    <x v="0"/>
    <s v="Corporate"/>
    <s v="United States"/>
    <s v="Philadelphia"/>
    <x v="9"/>
    <n v="19140"/>
    <x v="3"/>
    <x v="1"/>
    <x v="10"/>
    <x v="56"/>
    <d v="2019-01-02T00:00:00"/>
    <d v="1899-12-30T18:09:00"/>
    <n v="99.82"/>
    <n v="2"/>
    <n v="9.9819999999999993"/>
    <n v="199.64"/>
    <s v="Credit card"/>
    <n v="190.316812"/>
    <n v="4.6699999999999998E-2"/>
    <n v="9.3231879999999876"/>
    <n v="6.7"/>
    <s v="Jan"/>
  </r>
  <r>
    <s v="573-10-3877"/>
    <n v="64"/>
    <x v="63"/>
    <s v="Jonathan"/>
    <s v="Doherty"/>
    <s v="jonathan.doherty@mail.com"/>
    <s v="Female"/>
    <s v="Corporate"/>
    <s v="United States"/>
    <s v="Belleville"/>
    <s v="New Jersey"/>
    <n v="7109"/>
    <s v="East"/>
    <x v="0"/>
    <s v="Corporate"/>
    <s v="United States"/>
    <s v="Philadelphia"/>
    <x v="9"/>
    <n v="19140"/>
    <x v="3"/>
    <x v="0"/>
    <x v="5"/>
    <x v="41"/>
    <d v="2019-03-12T00:00:00"/>
    <d v="1899-12-30T16:46:00"/>
    <n v="39.01"/>
    <n v="1"/>
    <n v="1.9504999999999999"/>
    <n v="39.01"/>
    <s v="Credit card"/>
    <n v="34.835929999999998"/>
    <n v="0.107"/>
    <n v="4.1740700000000004"/>
    <n v="4.7"/>
    <s v="Mar"/>
  </r>
  <r>
    <s v="735-06-4124"/>
    <n v="64"/>
    <x v="63"/>
    <s v="Jonathan"/>
    <s v="Doherty"/>
    <s v="jonathan.doherty@mail.com"/>
    <s v="Female"/>
    <s v="Corporate"/>
    <s v="United States"/>
    <s v="Belleville"/>
    <s v="New Jersey"/>
    <n v="7109"/>
    <s v="East"/>
    <x v="0"/>
    <s v="Corporate"/>
    <s v="United States"/>
    <s v="Philadelphia"/>
    <x v="9"/>
    <n v="19140"/>
    <x v="3"/>
    <x v="1"/>
    <x v="8"/>
    <x v="6"/>
    <d v="2019-02-25T00:00:00"/>
    <d v="1899-12-30T15:31:00"/>
    <n v="48.61"/>
    <n v="1"/>
    <n v="2.4305000000000003"/>
    <n v="48.61"/>
    <s v="Cash"/>
    <n v="46.339913000000003"/>
    <n v="4.6699999999999998E-2"/>
    <n v="2.2700869999999966"/>
    <n v="4.4000000000000004"/>
    <s v="Feb"/>
  </r>
  <r>
    <s v="439-54-7422"/>
    <n v="102"/>
    <x v="101"/>
    <s v="Jonathan"/>
    <s v="Howell"/>
    <s v="jonathan.howell@mail.com"/>
    <s v="Female"/>
    <s v="Consumer"/>
    <s v="United States"/>
    <s v="Chicago"/>
    <s v="Illinois"/>
    <n v="60623"/>
    <s v="Central"/>
    <x v="1"/>
    <s v="Consumer"/>
    <s v="United States"/>
    <s v="Los Angeles"/>
    <x v="1"/>
    <n v="90032"/>
    <x v="1"/>
    <x v="0"/>
    <x v="3"/>
    <x v="79"/>
    <d v="2019-03-18T00:00:00"/>
    <d v="1899-12-30T17:15:00"/>
    <n v="51.19"/>
    <n v="4"/>
    <n v="10.238"/>
    <n v="204.76"/>
    <s v="Credit card"/>
    <n v="182.85067999999998"/>
    <n v="0.107"/>
    <n v="21.909320000000008"/>
    <n v="4.7"/>
    <s v="Mar"/>
  </r>
  <r>
    <s v="396-90-2219"/>
    <n v="128"/>
    <x v="127"/>
    <s v="Alan"/>
    <s v="Schoenberger"/>
    <s v="alan.schoenberger@mail.com"/>
    <s v="Female"/>
    <s v="Corporate"/>
    <s v="United States"/>
    <s v="New York City"/>
    <s v="New York"/>
    <n v="10024"/>
    <s v="East"/>
    <x v="0"/>
    <s v="Corporate"/>
    <s v="United States"/>
    <s v="New York City"/>
    <x v="15"/>
    <n v="10024"/>
    <x v="3"/>
    <x v="0"/>
    <x v="5"/>
    <x v="55"/>
    <d v="2019-02-23T00:00:00"/>
    <d v="1899-12-30T12:29:00"/>
    <n v="14.96"/>
    <n v="8"/>
    <n v="5.9840000000000009"/>
    <n v="119.68"/>
    <s v="Cash"/>
    <n v="106.87424"/>
    <n v="0.107"/>
    <n v="12.805760000000006"/>
    <n v="8.6"/>
    <s v="Feb"/>
  </r>
  <r>
    <s v="411-77-0180"/>
    <n v="34"/>
    <x v="33"/>
    <s v="Ken"/>
    <s v="Brennan"/>
    <s v="ken.brennan@mail.com"/>
    <s v="Female"/>
    <s v="Corporate"/>
    <s v="United States"/>
    <s v="Taylor"/>
    <s v="Michigan"/>
    <n v="48180"/>
    <s v="Central"/>
    <x v="0"/>
    <s v="Corporate"/>
    <s v="United States"/>
    <s v="Houston"/>
    <x v="5"/>
    <n v="77041"/>
    <x v="2"/>
    <x v="1"/>
    <x v="6"/>
    <x v="58"/>
    <d v="2019-03-26T00:00:00"/>
    <d v="1899-12-30T20:14:00"/>
    <n v="72.2"/>
    <n v="7"/>
    <n v="25.270000000000003"/>
    <n v="505.40000000000003"/>
    <s v="Ewallet"/>
    <n v="481.79782000000006"/>
    <n v="4.6699999999999998E-2"/>
    <n v="23.602179999999976"/>
    <n v="4.3"/>
    <s v="Mar"/>
  </r>
  <r>
    <s v="286-01-5402"/>
    <n v="129"/>
    <x v="128"/>
    <s v="Corey"/>
    <s v="Roper"/>
    <s v="corey.roper@mail.com"/>
    <s v="Female"/>
    <s v="Home Office"/>
    <s v="United States"/>
    <s v="Lakewood"/>
    <s v="New Jersey"/>
    <n v="8701"/>
    <s v="East"/>
    <x v="0"/>
    <s v="Home Office"/>
    <s v="United States"/>
    <s v="Lakewood"/>
    <x v="30"/>
    <n v="8701"/>
    <x v="3"/>
    <x v="1"/>
    <x v="8"/>
    <x v="73"/>
    <d v="2019-03-30T00:00:00"/>
    <d v="1899-12-30T13:22:00"/>
    <n v="40.229999999999997"/>
    <n v="7"/>
    <n v="14.080499999999999"/>
    <n v="281.60999999999996"/>
    <s v="Cash"/>
    <n v="268.45881299999996"/>
    <n v="4.6699999999999998E-2"/>
    <n v="13.151186999999993"/>
    <n v="9.6"/>
    <s v="Mar"/>
  </r>
  <r>
    <s v="803-17-8013"/>
    <n v="129"/>
    <x v="128"/>
    <s v="Corey"/>
    <s v="Roper"/>
    <s v="corey.roper@mail.com"/>
    <s v="Female"/>
    <s v="Home Office"/>
    <s v="United States"/>
    <s v="Lakewood"/>
    <s v="New Jersey"/>
    <n v="8701"/>
    <s v="East"/>
    <x v="0"/>
    <s v="Home Office"/>
    <s v="United States"/>
    <s v="Lakewood"/>
    <x v="30"/>
    <n v="8701"/>
    <x v="3"/>
    <x v="1"/>
    <x v="6"/>
    <x v="21"/>
    <d v="2019-02-17T00:00:00"/>
    <d v="1899-12-30T17:09:00"/>
    <n v="88.79"/>
    <n v="8"/>
    <n v="35.516000000000005"/>
    <n v="710.32"/>
    <s v="Cash"/>
    <n v="677.148056"/>
    <n v="4.6699999999999998E-2"/>
    <n v="33.171944000000053"/>
    <n v="4.0999999999999996"/>
    <s v="Feb"/>
  </r>
  <r>
    <s v="512-98-1403"/>
    <n v="130"/>
    <x v="129"/>
    <s v="Shahid"/>
    <s v="Hopkins"/>
    <s v="shahid.hopkins@mail.com"/>
    <s v="Female"/>
    <s v="Consumer"/>
    <s v="United States"/>
    <s v="Arlington"/>
    <s v="Virginia"/>
    <n v="22204"/>
    <s v="South"/>
    <x v="0"/>
    <s v="Consumer"/>
    <s v="United States"/>
    <s v="Arlington"/>
    <x v="17"/>
    <n v="22204"/>
    <x v="0"/>
    <x v="1"/>
    <x v="6"/>
    <x v="76"/>
    <d v="2019-03-21T00:00:00"/>
    <d v="1899-12-30T10:40:00"/>
    <n v="26.48"/>
    <n v="3"/>
    <n v="3.972"/>
    <n v="79.44"/>
    <s v="Ewallet"/>
    <n v="75.730152000000004"/>
    <n v="4.6699999999999998E-2"/>
    <n v="3.7098479999999938"/>
    <n v="4.7"/>
    <s v="Mar"/>
  </r>
  <r>
    <s v="848-42-2560"/>
    <n v="131"/>
    <x v="130"/>
    <s v="Ben"/>
    <s v="Peterman"/>
    <s v="ben.peterman@mail.com"/>
    <s v="Male"/>
    <s v="Corporate"/>
    <s v="United States"/>
    <s v="Arvada"/>
    <s v="Colorado"/>
    <n v="80004"/>
    <s v="West"/>
    <x v="1"/>
    <s v="Corporate"/>
    <s v="United States"/>
    <s v="Arvada"/>
    <x v="21"/>
    <n v="80004"/>
    <x v="1"/>
    <x v="0"/>
    <x v="5"/>
    <x v="19"/>
    <d v="2019-03-05T00:00:00"/>
    <d v="1899-12-30T17:43:00"/>
    <n v="81.91"/>
    <n v="2"/>
    <n v="8.1910000000000007"/>
    <n v="163.82"/>
    <s v="Cash"/>
    <n v="146.29125999999999"/>
    <n v="0.107"/>
    <n v="17.528739999999999"/>
    <n v="7.8"/>
    <s v="Mar"/>
  </r>
  <r>
    <s v="532-59-7201"/>
    <n v="131"/>
    <x v="130"/>
    <s v="Ben"/>
    <s v="Peterman"/>
    <s v="ben.peterman@mail.com"/>
    <s v="Male"/>
    <s v="Corporate"/>
    <s v="United States"/>
    <s v="Arvada"/>
    <s v="Colorado"/>
    <n v="80004"/>
    <s v="West"/>
    <x v="1"/>
    <s v="Corporate"/>
    <s v="United States"/>
    <s v="Arvada"/>
    <x v="21"/>
    <n v="80004"/>
    <x v="1"/>
    <x v="0"/>
    <x v="1"/>
    <x v="82"/>
    <d v="2019-01-31T00:00:00"/>
    <d v="1899-12-30T14:04:00"/>
    <n v="79.930000000000007"/>
    <n v="6"/>
    <n v="23.979000000000003"/>
    <n v="479.58000000000004"/>
    <s v="Cash"/>
    <n v="428.26494000000002"/>
    <n v="0.107"/>
    <n v="51.315060000000017"/>
    <n v="5.5"/>
    <s v="Jan"/>
  </r>
  <r>
    <s v="181-94-6432"/>
    <n v="131"/>
    <x v="130"/>
    <s v="Ben"/>
    <s v="Peterman"/>
    <s v="ben.peterman@mail.com"/>
    <s v="Male"/>
    <s v="Corporate"/>
    <s v="United States"/>
    <s v="Arvada"/>
    <s v="Colorado"/>
    <n v="80004"/>
    <s v="West"/>
    <x v="1"/>
    <s v="Corporate"/>
    <s v="United States"/>
    <s v="Arvada"/>
    <x v="21"/>
    <n v="80004"/>
    <x v="1"/>
    <x v="0"/>
    <x v="5"/>
    <x v="63"/>
    <d v="2019-02-05T00:00:00"/>
    <d v="1899-12-30T19:05:00"/>
    <n v="69.33"/>
    <n v="2"/>
    <n v="6.9329999999999998"/>
    <n v="138.66"/>
    <s v="Ewallet"/>
    <n v="123.82338"/>
    <n v="0.107"/>
    <n v="14.836619999999996"/>
    <n v="9.6999999999999993"/>
    <s v="Feb"/>
  </r>
  <r>
    <s v="870-76-1733"/>
    <n v="131"/>
    <x v="130"/>
    <s v="Ben"/>
    <s v="Peterman"/>
    <s v="ben.peterman@mail.com"/>
    <s v="Male"/>
    <s v="Corporate"/>
    <s v="United States"/>
    <s v="Arvada"/>
    <s v="Colorado"/>
    <n v="80004"/>
    <s v="West"/>
    <x v="1"/>
    <s v="Corporate"/>
    <s v="United States"/>
    <s v="Arvada"/>
    <x v="21"/>
    <n v="80004"/>
    <x v="1"/>
    <x v="1"/>
    <x v="2"/>
    <x v="60"/>
    <d v="2019-02-01T00:00:00"/>
    <d v="1899-12-30T10:08:00"/>
    <n v="14.23"/>
    <n v="5"/>
    <n v="3.5575000000000006"/>
    <n v="71.150000000000006"/>
    <s v="Credit card"/>
    <n v="67.827295000000007"/>
    <n v="4.6699999999999998E-2"/>
    <n v="3.3227049999999991"/>
    <n v="4.4000000000000004"/>
    <s v="Feb"/>
  </r>
  <r>
    <s v="423-64-4619"/>
    <n v="132"/>
    <x v="131"/>
    <s v="Thomas"/>
    <s v="Seio"/>
    <s v="thomas.seio@mail.com"/>
    <s v="Male"/>
    <s v="Corporate"/>
    <s v="United States"/>
    <s v="Hackensack"/>
    <s v="New Jersey"/>
    <n v="7601"/>
    <s v="East"/>
    <x v="1"/>
    <s v="Corporate"/>
    <s v="United States"/>
    <s v="Hackensack"/>
    <x v="30"/>
    <n v="7601"/>
    <x v="3"/>
    <x v="0"/>
    <x v="5"/>
    <x v="37"/>
    <d v="2019-03-07T00:00:00"/>
    <d v="1899-12-30T13:12:00"/>
    <n v="15.55"/>
    <n v="9"/>
    <n v="6.9975000000000014"/>
    <n v="139.95000000000002"/>
    <s v="Cash"/>
    <n v="124.97535000000002"/>
    <n v="0.107"/>
    <n v="14.974649999999997"/>
    <s v="5"/>
    <s v="Mar"/>
  </r>
  <r>
    <s v="227-07-4446"/>
    <n v="133"/>
    <x v="132"/>
    <s v="Andy"/>
    <s v="Gerbode"/>
    <s v="andy.gerbode@mail.com"/>
    <s v="Male"/>
    <s v="Corporate"/>
    <s v="United States"/>
    <s v="Saint Petersburg"/>
    <s v="Florida"/>
    <n v="33710"/>
    <s v="South"/>
    <x v="1"/>
    <s v="Corporate"/>
    <s v="United States"/>
    <s v="Saint Petersburg"/>
    <x v="2"/>
    <n v="33710"/>
    <x v="0"/>
    <x v="2"/>
    <x v="7"/>
    <x v="34"/>
    <d v="2019-02-10T00:00:00"/>
    <d v="1899-12-30T20:51:00"/>
    <n v="78.13"/>
    <n v="10"/>
    <n v="39.064999999999998"/>
    <n v="781.3"/>
    <s v="Cash"/>
    <n v="725.04639999999995"/>
    <n v="7.2000000000000008E-2"/>
    <n v="56.253600000000006"/>
    <n v="4.4000000000000004"/>
    <s v="Feb"/>
  </r>
  <r>
    <s v="174-36-3675"/>
    <n v="133"/>
    <x v="132"/>
    <s v="Andy"/>
    <s v="Gerbode"/>
    <s v="andy.gerbode@mail.com"/>
    <s v="Male"/>
    <s v="Corporate"/>
    <s v="United States"/>
    <s v="Saint Petersburg"/>
    <s v="Florida"/>
    <n v="33710"/>
    <s v="South"/>
    <x v="1"/>
    <s v="Corporate"/>
    <s v="United States"/>
    <s v="Saint Petersburg"/>
    <x v="2"/>
    <n v="33710"/>
    <x v="0"/>
    <x v="1"/>
    <x v="10"/>
    <x v="44"/>
    <d v="2019-02-14T00:00:00"/>
    <d v="1899-12-30T17:29:00"/>
    <n v="99.37"/>
    <n v="2"/>
    <n v="9.9370000000000012"/>
    <n v="198.74"/>
    <s v="Cash"/>
    <n v="189.458842"/>
    <n v="4.6699999999999998E-2"/>
    <n v="9.2811580000000049"/>
    <n v="5.2"/>
    <s v="Feb"/>
  </r>
  <r>
    <s v="428-83-5800"/>
    <n v="134"/>
    <x v="133"/>
    <s v="Sung"/>
    <s v="Pak"/>
    <s v="sung.pak@mail.com"/>
    <s v="Male"/>
    <s v="Corporate"/>
    <s v="United States"/>
    <s v="Philadelphia"/>
    <s v="Pennsylvania"/>
    <n v="19143"/>
    <s v="East"/>
    <x v="1"/>
    <s v="Corporate"/>
    <s v="United States"/>
    <s v="Philadelphia"/>
    <x v="9"/>
    <n v="19143"/>
    <x v="3"/>
    <x v="1"/>
    <x v="6"/>
    <x v="57"/>
    <d v="2019-02-09T00:00:00"/>
    <d v="1899-12-30T10:25:00"/>
    <n v="21.08"/>
    <n v="3"/>
    <n v="3.1619999999999999"/>
    <n v="63.239999999999995"/>
    <s v="Cash"/>
    <n v="60.286691999999995"/>
    <n v="4.6699999999999998E-2"/>
    <n v="2.9533079999999998"/>
    <n v="7.3"/>
    <s v="Feb"/>
  </r>
  <r>
    <s v="603-07-0961"/>
    <n v="135"/>
    <x v="134"/>
    <s v="Nathan"/>
    <s v="Mautz"/>
    <s v="nathan.mautz@mail.com"/>
    <s v="Male"/>
    <s v="Home Office"/>
    <s v="United States"/>
    <s v="New York City"/>
    <s v="New York"/>
    <n v="10024"/>
    <s v="East"/>
    <x v="1"/>
    <s v="Home Office"/>
    <s v="United States"/>
    <s v="New York City"/>
    <x v="15"/>
    <n v="10024"/>
    <x v="3"/>
    <x v="0"/>
    <x v="1"/>
    <x v="8"/>
    <d v="2019-01-10T00:00:00"/>
    <d v="1899-12-30T11:34:00"/>
    <n v="74.790000000000006"/>
    <n v="5"/>
    <n v="18.697500000000002"/>
    <n v="373.95000000000005"/>
    <s v="Cash"/>
    <n v="333.93735000000004"/>
    <n v="0.107"/>
    <n v="40.012650000000008"/>
    <n v="4.9000000000000004"/>
    <s v="Jan"/>
  </r>
  <r>
    <s v="704-20-4138"/>
    <n v="135"/>
    <x v="134"/>
    <s v="Nathan"/>
    <s v="Mautz"/>
    <s v="nathan.mautz@mail.com"/>
    <s v="Male"/>
    <s v="Home Office"/>
    <s v="United States"/>
    <s v="New York City"/>
    <s v="New York"/>
    <n v="10024"/>
    <s v="East"/>
    <x v="1"/>
    <s v="Home Office"/>
    <s v="United States"/>
    <s v="New York City"/>
    <x v="15"/>
    <n v="10024"/>
    <x v="3"/>
    <x v="2"/>
    <x v="15"/>
    <x v="16"/>
    <d v="2019-03-11T00:00:00"/>
    <d v="1899-12-30T18:58:00"/>
    <n v="29.67"/>
    <n v="7"/>
    <n v="10.384500000000001"/>
    <n v="207.69"/>
    <s v="Credit card"/>
    <n v="192.73632000000001"/>
    <n v="7.2000000000000008E-2"/>
    <n v="14.953679999999991"/>
    <n v="8.1"/>
    <s v="Mar"/>
  </r>
  <r>
    <s v="787-15-1757"/>
    <n v="135"/>
    <x v="134"/>
    <s v="Nathan"/>
    <s v="Mautz"/>
    <s v="nathan.mautz@mail.com"/>
    <s v="Male"/>
    <s v="Home Office"/>
    <s v="United States"/>
    <s v="New York City"/>
    <s v="New York"/>
    <n v="10024"/>
    <s v="East"/>
    <x v="1"/>
    <s v="Home Office"/>
    <s v="United States"/>
    <s v="New York City"/>
    <x v="15"/>
    <n v="10024"/>
    <x v="3"/>
    <x v="2"/>
    <x v="7"/>
    <x v="67"/>
    <d v="2019-02-18T00:00:00"/>
    <d v="1899-12-30T16:28:00"/>
    <n v="44.07"/>
    <n v="4"/>
    <n v="8.8140000000000001"/>
    <n v="176.28"/>
    <s v="Ewallet"/>
    <n v="163.58784"/>
    <n v="7.2000000000000008E-2"/>
    <n v="12.692160000000001"/>
    <n v="8.4"/>
    <s v="Feb"/>
  </r>
  <r>
    <s v="649-11-3678"/>
    <n v="135"/>
    <x v="134"/>
    <s v="Nathan"/>
    <s v="Mautz"/>
    <s v="nathan.mautz@mail.com"/>
    <s v="Male"/>
    <s v="Home Office"/>
    <s v="United States"/>
    <s v="New York City"/>
    <s v="New York"/>
    <n v="10024"/>
    <s v="East"/>
    <x v="1"/>
    <s v="Home Office"/>
    <s v="United States"/>
    <s v="New York City"/>
    <x v="15"/>
    <n v="10024"/>
    <x v="3"/>
    <x v="2"/>
    <x v="11"/>
    <x v="84"/>
    <d v="2019-02-26T00:00:00"/>
    <d v="1899-12-30T20:26:00"/>
    <n v="22.93"/>
    <n v="9"/>
    <n v="10.3185"/>
    <n v="206.37"/>
    <s v="Cash"/>
    <n v="191.51136"/>
    <n v="7.2000000000000008E-2"/>
    <n v="14.858640000000008"/>
    <n v="5.5"/>
    <s v="Feb"/>
  </r>
  <r>
    <s v="622-20-1945"/>
    <n v="135"/>
    <x v="134"/>
    <s v="Nathan"/>
    <s v="Mautz"/>
    <s v="nathan.mautz@mail.com"/>
    <s v="Male"/>
    <s v="Home Office"/>
    <s v="United States"/>
    <s v="New York City"/>
    <s v="New York"/>
    <n v="10024"/>
    <s v="East"/>
    <x v="1"/>
    <s v="Home Office"/>
    <s v="United States"/>
    <s v="New York City"/>
    <x v="15"/>
    <n v="10024"/>
    <x v="3"/>
    <x v="1"/>
    <x v="4"/>
    <x v="68"/>
    <d v="2019-01-18T00:00:00"/>
    <d v="1899-12-30T15:08:00"/>
    <n v="39.42"/>
    <n v="1"/>
    <n v="1.9710000000000001"/>
    <n v="39.42"/>
    <s v="Cash"/>
    <n v="37.579086000000004"/>
    <n v="4.6699999999999998E-2"/>
    <n v="1.8409139999999979"/>
    <n v="8.4"/>
    <s v="Jan"/>
  </r>
  <r>
    <s v="372-94-8041"/>
    <n v="136"/>
    <x v="135"/>
    <s v="Frank"/>
    <s v="Atkinson"/>
    <s v="frank.atkinson@mail.com"/>
    <s v="Male"/>
    <s v="Corporate"/>
    <s v="United States"/>
    <s v="Long Beach"/>
    <s v="California"/>
    <n v="90805"/>
    <s v="West"/>
    <x v="1"/>
    <s v="Corporate"/>
    <s v="United States"/>
    <s v="Long Beach"/>
    <x v="1"/>
    <n v="90805"/>
    <x v="1"/>
    <x v="1"/>
    <x v="13"/>
    <x v="42"/>
    <d v="2019-02-15T00:00:00"/>
    <d v="1899-12-30T18:03:00"/>
    <n v="15.26"/>
    <n v="6"/>
    <n v="4.5780000000000003"/>
    <n v="91.56"/>
    <s v="Ewallet"/>
    <n v="87.284148000000002"/>
    <n v="4.6699999999999998E-2"/>
    <n v="4.2758520000000004"/>
    <n v="9.8000000000000007"/>
    <s v="Feb"/>
  </r>
  <r>
    <s v="563-91-7120"/>
    <n v="137"/>
    <x v="136"/>
    <s v="Grace"/>
    <s v="Kelly"/>
    <s v="grace.kelly@mail.com"/>
    <s v="Male"/>
    <s v="Corporate"/>
    <s v="United States"/>
    <s v="Hesperia"/>
    <s v="California"/>
    <n v="92345"/>
    <s v="West"/>
    <x v="1"/>
    <s v="Corporate"/>
    <s v="United States"/>
    <s v="Hesperia"/>
    <x v="1"/>
    <n v="92345"/>
    <x v="1"/>
    <x v="1"/>
    <x v="8"/>
    <x v="1"/>
    <d v="2019-03-08T00:00:00"/>
    <d v="1899-12-30T13:21:00"/>
    <n v="61.77"/>
    <n v="5"/>
    <n v="15.442500000000003"/>
    <n v="308.85000000000002"/>
    <s v="Cash"/>
    <n v="294.42670500000003"/>
    <n v="4.6699999999999998E-2"/>
    <n v="14.423294999999996"/>
    <n v="6.7"/>
    <s v="Mar"/>
  </r>
  <r>
    <s v="746-54-5508"/>
    <n v="137"/>
    <x v="136"/>
    <s v="Grace"/>
    <s v="Kelly"/>
    <s v="grace.kelly@mail.com"/>
    <s v="Male"/>
    <s v="Corporate"/>
    <s v="United States"/>
    <s v="Hesperia"/>
    <s v="California"/>
    <n v="92345"/>
    <s v="West"/>
    <x v="1"/>
    <s v="Corporate"/>
    <s v="United States"/>
    <s v="Hesperia"/>
    <x v="1"/>
    <n v="92345"/>
    <x v="1"/>
    <x v="2"/>
    <x v="11"/>
    <x v="29"/>
    <d v="2019-01-17T00:00:00"/>
    <d v="1899-12-30T12:48:00"/>
    <n v="21.52"/>
    <n v="6"/>
    <n v="6.4560000000000004"/>
    <n v="129.12"/>
    <s v="Credit card"/>
    <n v="119.82336000000001"/>
    <n v="7.2000000000000008E-2"/>
    <n v="9.2966399999999965"/>
    <n v="9.4"/>
    <s v="Jan"/>
  </r>
  <r>
    <s v="276-54-0879"/>
    <n v="138"/>
    <x v="137"/>
    <s v="Don"/>
    <s v="Jones"/>
    <s v="don.jones@mail.com"/>
    <s v="Male"/>
    <s v="Corporate"/>
    <s v="United States"/>
    <s v="Murfreesboro"/>
    <s v="Tennessee"/>
    <n v="37130"/>
    <s v="South"/>
    <x v="1"/>
    <s v="Corporate"/>
    <s v="United States"/>
    <s v="Murfreesboro"/>
    <x v="18"/>
    <n v="37130"/>
    <x v="0"/>
    <x v="0"/>
    <x v="5"/>
    <x v="41"/>
    <d v="2019-03-12T00:00:00"/>
    <d v="1899-12-30T19:53:00"/>
    <n v="97.74"/>
    <n v="4"/>
    <n v="19.548000000000002"/>
    <n v="390.96"/>
    <s v="Ewallet"/>
    <n v="349.12727999999998"/>
    <n v="0.107"/>
    <n v="41.832719999999995"/>
    <n v="6.4"/>
    <s v="Mar"/>
  </r>
  <r>
    <s v="815-11-1168"/>
    <n v="139"/>
    <x v="138"/>
    <s v="Patrick"/>
    <s v="O'Brill"/>
    <s v="patrick.obrill@mail.com"/>
    <s v="Male"/>
    <s v="Consumer"/>
    <s v="United States"/>
    <s v="Philadelphia"/>
    <s v="Pennsylvania"/>
    <n v="19143"/>
    <s v="East"/>
    <x v="1"/>
    <s v="Consumer"/>
    <s v="United States"/>
    <s v="Philadelphia"/>
    <x v="9"/>
    <n v="19143"/>
    <x v="3"/>
    <x v="2"/>
    <x v="7"/>
    <x v="11"/>
    <d v="2019-03-09T00:00:00"/>
    <d v="1899-12-30T19:09:00"/>
    <n v="99.78"/>
    <n v="5"/>
    <n v="24.945"/>
    <n v="498.9"/>
    <s v="Cash"/>
    <n v="462.97919999999999"/>
    <n v="7.2000000000000008E-2"/>
    <n v="35.920799999999986"/>
    <n v="5.4"/>
    <s v="Mar"/>
  </r>
  <r>
    <s v="719-76-3868"/>
    <n v="139"/>
    <x v="138"/>
    <s v="Patrick"/>
    <s v="O'Brill"/>
    <s v="patrick.obrill@mail.com"/>
    <s v="Male"/>
    <s v="Consumer"/>
    <s v="United States"/>
    <s v="Philadelphia"/>
    <s v="Pennsylvania"/>
    <n v="19143"/>
    <s v="East"/>
    <x v="1"/>
    <s v="Consumer"/>
    <s v="United States"/>
    <s v="Philadelphia"/>
    <x v="9"/>
    <n v="19143"/>
    <x v="3"/>
    <x v="1"/>
    <x v="4"/>
    <x v="41"/>
    <d v="2019-03-12T00:00:00"/>
    <d v="1899-12-30T16:30:00"/>
    <n v="94.26"/>
    <n v="4"/>
    <n v="18.852"/>
    <n v="377.04"/>
    <s v="Cash"/>
    <n v="359.432232"/>
    <n v="4.6699999999999998E-2"/>
    <n v="17.607768000000021"/>
    <n v="8.6"/>
    <s v="Mar"/>
  </r>
  <r>
    <s v="730-61-8757"/>
    <n v="139"/>
    <x v="138"/>
    <s v="Patrick"/>
    <s v="O'Brill"/>
    <s v="patrick.obrill@mail.com"/>
    <s v="Male"/>
    <s v="Consumer"/>
    <s v="United States"/>
    <s v="Philadelphia"/>
    <s v="Pennsylvania"/>
    <n v="19143"/>
    <s v="East"/>
    <x v="1"/>
    <s v="Consumer"/>
    <s v="United States"/>
    <s v="Philadelphia"/>
    <x v="9"/>
    <n v="19143"/>
    <x v="3"/>
    <x v="0"/>
    <x v="1"/>
    <x v="25"/>
    <d v="2019-01-25T00:00:00"/>
    <d v="1899-12-30T10:11:00"/>
    <n v="51.13"/>
    <n v="4"/>
    <n v="10.226000000000001"/>
    <n v="204.52"/>
    <s v="Credit card"/>
    <n v="182.63636000000002"/>
    <n v="0.107"/>
    <n v="21.883639999999986"/>
    <s v="4"/>
    <s v="Jan"/>
  </r>
  <r>
    <s v="340-66-0321"/>
    <n v="139"/>
    <x v="138"/>
    <s v="Patrick"/>
    <s v="O'Brill"/>
    <s v="patrick.obrill@mail.com"/>
    <s v="Male"/>
    <s v="Consumer"/>
    <s v="United States"/>
    <s v="Philadelphia"/>
    <s v="Pennsylvania"/>
    <n v="19143"/>
    <s v="East"/>
    <x v="1"/>
    <s v="Consumer"/>
    <s v="United States"/>
    <s v="Philadelphia"/>
    <x v="9"/>
    <n v="19143"/>
    <x v="3"/>
    <x v="1"/>
    <x v="2"/>
    <x v="5"/>
    <d v="2019-03-25T00:00:00"/>
    <d v="1899-12-30T13:07:00"/>
    <n v="36.36"/>
    <n v="4"/>
    <n v="7.2720000000000002"/>
    <n v="145.44"/>
    <s v="Cash"/>
    <n v="138.647952"/>
    <n v="4.6699999999999998E-2"/>
    <n v="6.7920479999999941"/>
    <n v="7.6"/>
    <s v="Mar"/>
  </r>
  <r>
    <s v="868-81-1752"/>
    <n v="139"/>
    <x v="138"/>
    <s v="Patrick"/>
    <s v="O'Brill"/>
    <s v="patrick.obrill@mail.com"/>
    <s v="Male"/>
    <s v="Consumer"/>
    <s v="United States"/>
    <s v="Philadelphia"/>
    <s v="Pennsylvania"/>
    <n v="19143"/>
    <s v="East"/>
    <x v="1"/>
    <s v="Consumer"/>
    <s v="United States"/>
    <s v="Philadelphia"/>
    <x v="9"/>
    <n v="19143"/>
    <x v="3"/>
    <x v="1"/>
    <x v="8"/>
    <x v="13"/>
    <d v="2019-02-07T00:00:00"/>
    <d v="1899-12-30T18:48:00"/>
    <n v="22.02"/>
    <n v="9"/>
    <n v="9.9090000000000007"/>
    <n v="198.18"/>
    <s v="Cash"/>
    <n v="188.924994"/>
    <n v="4.6699999999999998E-2"/>
    <n v="9.2550060000000087"/>
    <n v="6.8"/>
    <s v="Feb"/>
  </r>
  <r>
    <s v="634-97-8956"/>
    <n v="140"/>
    <x v="139"/>
    <s v="John"/>
    <s v="Lucas"/>
    <s v="john.lucas@mail.com"/>
    <s v="Male"/>
    <s v="Consumer"/>
    <s v="United States"/>
    <s v="Philadelphia"/>
    <s v="Pennsylvania"/>
    <n v="19134"/>
    <s v="East"/>
    <x v="1"/>
    <s v="Consumer"/>
    <s v="United States"/>
    <s v="Philadelphia"/>
    <x v="9"/>
    <n v="19134"/>
    <x v="3"/>
    <x v="2"/>
    <x v="7"/>
    <x v="21"/>
    <d v="2019-02-17T00:00:00"/>
    <d v="1899-12-30T17:27:00"/>
    <n v="32.9"/>
    <n v="3"/>
    <n v="4.9349999999999996"/>
    <n v="98.699999999999989"/>
    <s v="Credit card"/>
    <n v="91.593599999999995"/>
    <n v="7.2000000000000008E-2"/>
    <n v="7.1063999999999936"/>
    <n v="9.1"/>
    <s v="Feb"/>
  </r>
  <r>
    <s v="566-71-1091"/>
    <n v="140"/>
    <x v="139"/>
    <s v="John"/>
    <s v="Lucas"/>
    <s v="john.lucas@mail.com"/>
    <s v="Male"/>
    <s v="Consumer"/>
    <s v="United States"/>
    <s v="Philadelphia"/>
    <s v="Pennsylvania"/>
    <n v="19134"/>
    <s v="East"/>
    <x v="1"/>
    <s v="Consumer"/>
    <s v="United States"/>
    <s v="Philadelphia"/>
    <x v="9"/>
    <n v="19134"/>
    <x v="3"/>
    <x v="1"/>
    <x v="8"/>
    <x v="36"/>
    <d v="2019-02-03T00:00:00"/>
    <d v="1899-12-30T15:59:00"/>
    <n v="77.02"/>
    <n v="5"/>
    <n v="19.254999999999999"/>
    <n v="385.09999999999997"/>
    <s v="Cash"/>
    <n v="367.11582999999996"/>
    <n v="4.6699999999999998E-2"/>
    <n v="17.984170000000006"/>
    <n v="5.5"/>
    <s v="Feb"/>
  </r>
  <r>
    <s v="442-48-3607"/>
    <n v="140"/>
    <x v="139"/>
    <s v="John"/>
    <s v="Lucas"/>
    <s v="john.lucas@mail.com"/>
    <s v="Male"/>
    <s v="Consumer"/>
    <s v="United States"/>
    <s v="Philadelphia"/>
    <s v="Pennsylvania"/>
    <n v="19134"/>
    <s v="East"/>
    <x v="1"/>
    <s v="Consumer"/>
    <s v="United States"/>
    <s v="Philadelphia"/>
    <x v="9"/>
    <n v="19134"/>
    <x v="3"/>
    <x v="1"/>
    <x v="8"/>
    <x v="86"/>
    <d v="2019-03-14T00:00:00"/>
    <d v="1899-12-30T11:21:00"/>
    <n v="23.48"/>
    <n v="2"/>
    <n v="2.3480000000000003"/>
    <n v="46.96"/>
    <s v="Credit card"/>
    <n v="44.766967999999999"/>
    <n v="4.6699999999999998E-2"/>
    <n v="2.1930320000000023"/>
    <n v="7.9"/>
    <s v="Mar"/>
  </r>
  <r>
    <s v="835-16-0096"/>
    <n v="141"/>
    <x v="140"/>
    <s v="Doug"/>
    <s v="Bickford"/>
    <s v="doug.bickford@mail.com"/>
    <s v="Male"/>
    <s v="Consumer"/>
    <s v="United States"/>
    <s v="Los Angeles"/>
    <s v="California"/>
    <n v="90045"/>
    <s v="West"/>
    <x v="1"/>
    <s v="Consumer"/>
    <s v="United States"/>
    <s v="Los Angeles"/>
    <x v="1"/>
    <n v="90045"/>
    <x v="1"/>
    <x v="1"/>
    <x v="8"/>
    <x v="62"/>
    <d v="2019-03-24T00:00:00"/>
    <d v="1899-12-30T13:48:00"/>
    <n v="14.7"/>
    <n v="5"/>
    <n v="3.6750000000000003"/>
    <n v="73.5"/>
    <s v="Ewallet"/>
    <n v="70.067549999999997"/>
    <n v="4.6699999999999998E-2"/>
    <n v="3.4324500000000029"/>
    <n v="8.5"/>
    <s v="Mar"/>
  </r>
  <r>
    <s v="527-09-6272"/>
    <n v="141"/>
    <x v="140"/>
    <s v="Doug"/>
    <s v="Bickford"/>
    <s v="doug.bickford@mail.com"/>
    <s v="Male"/>
    <s v="Consumer"/>
    <s v="United States"/>
    <s v="Los Angeles"/>
    <s v="California"/>
    <n v="90045"/>
    <s v="West"/>
    <x v="1"/>
    <s v="Consumer"/>
    <s v="United States"/>
    <s v="Los Angeles"/>
    <x v="1"/>
    <n v="90045"/>
    <x v="1"/>
    <x v="2"/>
    <x v="16"/>
    <x v="76"/>
    <d v="2019-03-21T00:00:00"/>
    <d v="1899-12-30T10:17:00"/>
    <n v="28.45"/>
    <n v="5"/>
    <n v="7.1125000000000007"/>
    <n v="142.25"/>
    <s v="Credit card"/>
    <n v="132.00800000000001"/>
    <n v="7.2000000000000008E-2"/>
    <n v="10.24199999999999"/>
    <n v="9.1"/>
    <s v="Mar"/>
  </r>
  <r>
    <s v="898-04-2717"/>
    <n v="141"/>
    <x v="140"/>
    <s v="Doug"/>
    <s v="Bickford"/>
    <s v="doug.bickford@mail.com"/>
    <s v="Male"/>
    <s v="Consumer"/>
    <s v="United States"/>
    <s v="Los Angeles"/>
    <s v="California"/>
    <n v="90045"/>
    <s v="West"/>
    <x v="1"/>
    <s v="Consumer"/>
    <s v="United States"/>
    <s v="Los Angeles"/>
    <x v="1"/>
    <n v="90045"/>
    <x v="1"/>
    <x v="1"/>
    <x v="8"/>
    <x v="35"/>
    <d v="2019-03-19T00:00:00"/>
    <d v="1899-12-30T15:49:00"/>
    <n v="76.400000000000006"/>
    <n v="9"/>
    <n v="34.380000000000003"/>
    <n v="687.6"/>
    <s v="Ewallet"/>
    <n v="655.48908000000006"/>
    <n v="4.6699999999999998E-2"/>
    <n v="32.110919999999965"/>
    <n v="7.5"/>
    <s v="Mar"/>
  </r>
  <r>
    <s v="692-27-8933"/>
    <n v="142"/>
    <x v="141"/>
    <s v="Alyssa"/>
    <s v="Crouse"/>
    <s v="alyssa.crouse@mail.com"/>
    <s v="Male"/>
    <s v="Corporate"/>
    <s v="United States"/>
    <s v="San Francisco"/>
    <s v="California"/>
    <n v="94122"/>
    <s v="West"/>
    <x v="1"/>
    <s v="Corporate"/>
    <s v="United States"/>
    <s v="San Francisco"/>
    <x v="1"/>
    <n v="94122"/>
    <x v="1"/>
    <x v="1"/>
    <x v="8"/>
    <x v="7"/>
    <d v="2019-02-24T00:00:00"/>
    <d v="1899-12-30T13:02:00"/>
    <n v="57.95"/>
    <n v="6"/>
    <n v="17.385000000000002"/>
    <n v="347.70000000000005"/>
    <s v="Cash"/>
    <n v="331.46241000000003"/>
    <n v="4.6699999999999998E-2"/>
    <n v="16.237590000000012"/>
    <n v="5.2"/>
    <s v="Feb"/>
  </r>
  <r>
    <s v="633-09-3463"/>
    <n v="142"/>
    <x v="141"/>
    <s v="Alyssa"/>
    <s v="Crouse"/>
    <s v="alyssa.crouse@mail.com"/>
    <s v="Male"/>
    <s v="Corporate"/>
    <s v="United States"/>
    <s v="San Francisco"/>
    <s v="California"/>
    <n v="94122"/>
    <s v="West"/>
    <x v="1"/>
    <s v="Corporate"/>
    <s v="United States"/>
    <s v="San Francisco"/>
    <x v="1"/>
    <n v="94122"/>
    <x v="1"/>
    <x v="0"/>
    <x v="3"/>
    <x v="61"/>
    <d v="2019-03-28T00:00:00"/>
    <d v="1899-12-30T12:58:00"/>
    <n v="47.65"/>
    <n v="3"/>
    <n v="7.1475"/>
    <n v="142.94999999999999"/>
    <s v="Credit card"/>
    <n v="127.65434999999999"/>
    <n v="0.107"/>
    <n v="15.295649999999995"/>
    <n v="9.5"/>
    <s v="Mar"/>
  </r>
  <r>
    <s v="374-17-3652"/>
    <n v="108"/>
    <x v="107"/>
    <s v="Ken"/>
    <s v="Lonsdale"/>
    <s v="ken.lonsdale@mail.com"/>
    <s v="Male"/>
    <s v="Consumer"/>
    <s v="United States"/>
    <s v="Layton"/>
    <s v="Utah"/>
    <n v="84041"/>
    <s v="West"/>
    <x v="0"/>
    <s v="Consumer"/>
    <s v="United States"/>
    <s v="Chicago"/>
    <x v="10"/>
    <n v="60610"/>
    <x v="2"/>
    <x v="1"/>
    <x v="13"/>
    <x v="63"/>
    <d v="2019-02-05T00:00:00"/>
    <d v="1899-12-30T15:26:00"/>
    <n v="42.82"/>
    <n v="9"/>
    <n v="19.269000000000002"/>
    <n v="385.38"/>
    <s v="Credit card"/>
    <n v="367.38275399999998"/>
    <n v="4.6699999999999998E-2"/>
    <n v="17.997246000000018"/>
    <n v="8.9"/>
    <s v="Feb"/>
  </r>
  <r>
    <s v="378-07-7001"/>
    <n v="64"/>
    <x v="63"/>
    <s v="Jonathan"/>
    <s v="Doherty"/>
    <s v="jonathan.doherty@mail.com"/>
    <s v="Male"/>
    <s v="Corporate"/>
    <s v="United States"/>
    <s v="Philadelphia"/>
    <s v="Pennsylvania"/>
    <n v="19140"/>
    <s v="East"/>
    <x v="0"/>
    <s v="Corporate"/>
    <s v="United States"/>
    <s v="Philadelphia"/>
    <x v="9"/>
    <n v="19140"/>
    <x v="3"/>
    <x v="1"/>
    <x v="6"/>
    <x v="34"/>
    <d v="2019-02-10T00:00:00"/>
    <d v="1899-12-30T18:23:00"/>
    <n v="48.09"/>
    <n v="3"/>
    <n v="7.2135000000000007"/>
    <n v="144.27000000000001"/>
    <s v="Credit card"/>
    <n v="137.532591"/>
    <n v="4.6699999999999998E-2"/>
    <n v="6.7374090000000137"/>
    <n v="7.8"/>
    <s v="Feb"/>
  </r>
  <r>
    <s v="433-75-6987"/>
    <n v="64"/>
    <x v="63"/>
    <s v="Jonathan"/>
    <s v="Doherty"/>
    <s v="jonathan.doherty@mail.com"/>
    <s v="Male"/>
    <s v="Corporate"/>
    <s v="United States"/>
    <s v="Philadelphia"/>
    <s v="Pennsylvania"/>
    <n v="19140"/>
    <s v="East"/>
    <x v="0"/>
    <s v="Corporate"/>
    <s v="United States"/>
    <s v="Philadelphia"/>
    <x v="9"/>
    <n v="19140"/>
    <x v="3"/>
    <x v="1"/>
    <x v="8"/>
    <x v="19"/>
    <d v="2019-03-05T00:00:00"/>
    <d v="1899-12-30T19:06:00"/>
    <n v="55.97"/>
    <n v="7"/>
    <n v="19.589500000000001"/>
    <n v="391.78999999999996"/>
    <s v="Ewallet"/>
    <n v="373.49340699999999"/>
    <n v="4.6699999999999998E-2"/>
    <n v="18.296592999999973"/>
    <n v="8.9"/>
    <s v="Mar"/>
  </r>
  <r>
    <s v="873-95-4984"/>
    <n v="64"/>
    <x v="63"/>
    <s v="Jonathan"/>
    <s v="Doherty"/>
    <s v="jonathan.doherty@mail.com"/>
    <s v="Male"/>
    <s v="Corporate"/>
    <s v="United States"/>
    <s v="Philadelphia"/>
    <s v="Pennsylvania"/>
    <n v="19140"/>
    <s v="East"/>
    <x v="0"/>
    <s v="Corporate"/>
    <s v="United States"/>
    <s v="Philadelphia"/>
    <x v="9"/>
    <n v="19140"/>
    <x v="3"/>
    <x v="1"/>
    <x v="13"/>
    <x v="42"/>
    <d v="2019-02-15T00:00:00"/>
    <d v="1899-12-30T20:21:00"/>
    <n v="76.900000000000006"/>
    <n v="7"/>
    <n v="26.915000000000006"/>
    <n v="538.30000000000007"/>
    <s v="Cash"/>
    <n v="513.1613900000001"/>
    <n v="4.6699999999999998E-2"/>
    <n v="25.138609999999971"/>
    <n v="7.7"/>
    <s v="Feb"/>
  </r>
  <r>
    <s v="416-13-5917"/>
    <n v="64"/>
    <x v="63"/>
    <s v="Jonathan"/>
    <s v="Doherty"/>
    <s v="jonathan.doherty@mail.com"/>
    <s v="Male"/>
    <s v="Corporate"/>
    <s v="United States"/>
    <s v="Philadelphia"/>
    <s v="Pennsylvania"/>
    <n v="19140"/>
    <s v="East"/>
    <x v="0"/>
    <s v="Corporate"/>
    <s v="United States"/>
    <s v="Philadelphia"/>
    <x v="9"/>
    <n v="19140"/>
    <x v="3"/>
    <x v="2"/>
    <x v="7"/>
    <x v="74"/>
    <d v="2019-01-30T00:00:00"/>
    <d v="1899-12-30T16:24:00"/>
    <n v="97.03"/>
    <n v="5"/>
    <n v="24.2575"/>
    <n v="485.15"/>
    <s v="Ewallet"/>
    <n v="450.2192"/>
    <n v="7.2000000000000008E-2"/>
    <n v="34.930799999999977"/>
    <n v="9.3000000000000007"/>
    <s v="Jan"/>
  </r>
  <r>
    <s v="150-89-8043"/>
    <n v="80"/>
    <x v="79"/>
    <s v="Chad"/>
    <s v="Sievert"/>
    <s v="chad.sievert@mail.com"/>
    <s v="Male"/>
    <s v="Consumer"/>
    <s v="United States"/>
    <s v="Austin"/>
    <s v="Texas"/>
    <n v="78745"/>
    <s v="Central"/>
    <x v="1"/>
    <s v="Consumer"/>
    <s v="United States"/>
    <s v="Los Angeles"/>
    <x v="1"/>
    <n v="90004"/>
    <x v="1"/>
    <x v="1"/>
    <x v="4"/>
    <x v="44"/>
    <d v="2019-02-14T00:00:00"/>
    <d v="1899-12-30T15:04:00"/>
    <n v="44.65"/>
    <n v="3"/>
    <n v="6.6974999999999998"/>
    <n v="133.94999999999999"/>
    <s v="Cash"/>
    <n v="127.69453499999999"/>
    <n v="4.6699999999999998E-2"/>
    <n v="6.2554650000000009"/>
    <n v="6.2"/>
    <s v="Feb"/>
  </r>
  <r>
    <s v="135-84-8019"/>
    <n v="143"/>
    <x v="142"/>
    <s v="Clay"/>
    <s v="Cheatham"/>
    <s v="clay.cheatham@mail.com"/>
    <s v="Male"/>
    <s v="Consumer"/>
    <s v="United States"/>
    <s v="San Francisco"/>
    <s v="California"/>
    <n v="94122"/>
    <s v="West"/>
    <x v="1"/>
    <s v="Consumer"/>
    <s v="United States"/>
    <s v="San Francisco"/>
    <x v="1"/>
    <n v="94122"/>
    <x v="1"/>
    <x v="2"/>
    <x v="7"/>
    <x v="33"/>
    <d v="2019-02-27T00:00:00"/>
    <d v="1899-12-30T16:10:00"/>
    <n v="77.930000000000007"/>
    <n v="9"/>
    <n v="35.068500000000007"/>
    <n v="701.37000000000012"/>
    <s v="Ewallet"/>
    <n v="650.8713600000001"/>
    <n v="7.2000000000000008E-2"/>
    <n v="50.498640000000023"/>
    <n v="7.6"/>
    <s v="Feb"/>
  </r>
  <r>
    <s v="441-94-7118"/>
    <n v="144"/>
    <x v="143"/>
    <s v="Tamara"/>
    <s v="Dahlen"/>
    <s v="tamara.dahlen@mail.com"/>
    <s v="Male"/>
    <s v="Consumer"/>
    <s v="United States"/>
    <s v="Lowell"/>
    <s v="Massachusetts"/>
    <n v="1852"/>
    <s v="East"/>
    <x v="1"/>
    <s v="Consumer"/>
    <s v="United States"/>
    <s v="Lowell"/>
    <x v="31"/>
    <n v="1852"/>
    <x v="3"/>
    <x v="1"/>
    <x v="6"/>
    <x v="87"/>
    <d v="2019-02-04T00:00:00"/>
    <d v="1899-12-30T12:14:00"/>
    <n v="71.95"/>
    <n v="1"/>
    <n v="3.5975000000000001"/>
    <n v="71.95"/>
    <s v="Cash"/>
    <n v="68.589934999999997"/>
    <n v="4.6699999999999998E-2"/>
    <n v="3.3600650000000059"/>
    <n v="7.3"/>
    <s v="Feb"/>
  </r>
  <r>
    <s v="725-96-3778"/>
    <n v="144"/>
    <x v="143"/>
    <s v="Tamara"/>
    <s v="Dahlen"/>
    <s v="tamara.dahlen@mail.com"/>
    <s v="Male"/>
    <s v="Consumer"/>
    <s v="United States"/>
    <s v="Lowell"/>
    <s v="Massachusetts"/>
    <n v="1852"/>
    <s v="East"/>
    <x v="1"/>
    <s v="Consumer"/>
    <s v="United States"/>
    <s v="Lowell"/>
    <x v="31"/>
    <n v="1852"/>
    <x v="3"/>
    <x v="1"/>
    <x v="10"/>
    <x v="40"/>
    <d v="2019-01-20T00:00:00"/>
    <d v="1899-12-30T10:13:00"/>
    <n v="89.25"/>
    <n v="8"/>
    <n v="35.700000000000003"/>
    <n v="714"/>
    <s v="Cash"/>
    <n v="680.65620000000001"/>
    <n v="4.6699999999999998E-2"/>
    <n v="33.343799999999987"/>
    <n v="4.7"/>
    <s v="Jan"/>
  </r>
  <r>
    <s v="531-80-1784"/>
    <n v="144"/>
    <x v="143"/>
    <s v="Tamara"/>
    <s v="Dahlen"/>
    <s v="tamara.dahlen@mail.com"/>
    <s v="Male"/>
    <s v="Consumer"/>
    <s v="United States"/>
    <s v="Lowell"/>
    <s v="Massachusetts"/>
    <n v="1852"/>
    <s v="East"/>
    <x v="1"/>
    <s v="Consumer"/>
    <s v="United States"/>
    <s v="Lowell"/>
    <x v="31"/>
    <n v="1852"/>
    <x v="3"/>
    <x v="1"/>
    <x v="6"/>
    <x v="61"/>
    <d v="2019-03-28T00:00:00"/>
    <d v="1899-12-30T17:38:00"/>
    <n v="26.02"/>
    <n v="7"/>
    <n v="9.1069999999999993"/>
    <n v="182.14"/>
    <s v="Cash"/>
    <n v="173.634062"/>
    <n v="4.6699999999999998E-2"/>
    <n v="8.5059379999999862"/>
    <n v="5.0999999999999996"/>
    <s v="Mar"/>
  </r>
  <r>
    <s v="400-45-1220"/>
    <n v="145"/>
    <x v="144"/>
    <s v="Adam"/>
    <s v="Bellavance"/>
    <s v="adam.bellavance@mail.com"/>
    <s v="Male"/>
    <s v="Home Office"/>
    <s v="United States"/>
    <s v="New York City"/>
    <s v="New York"/>
    <n v="10009"/>
    <s v="East"/>
    <x v="1"/>
    <s v="Home Office"/>
    <s v="United States"/>
    <s v="New York City"/>
    <x v="15"/>
    <n v="10009"/>
    <x v="3"/>
    <x v="2"/>
    <x v="11"/>
    <x v="33"/>
    <d v="2019-02-27T00:00:00"/>
    <d v="1899-12-30T11:06:00"/>
    <n v="13.5"/>
    <n v="10"/>
    <n v="6.75"/>
    <n v="135"/>
    <s v="Credit card"/>
    <n v="125.28"/>
    <n v="7.2000000000000008E-2"/>
    <n v="9.7199999999999989"/>
    <n v="4.8"/>
    <s v="Feb"/>
  </r>
  <r>
    <s v="860-79-0874"/>
    <n v="145"/>
    <x v="144"/>
    <s v="Adam"/>
    <s v="Bellavance"/>
    <s v="adam.bellavance@mail.com"/>
    <s v="Male"/>
    <s v="Home Office"/>
    <s v="United States"/>
    <s v="New York City"/>
    <s v="New York"/>
    <n v="10009"/>
    <s v="East"/>
    <x v="1"/>
    <s v="Home Office"/>
    <s v="United States"/>
    <s v="New York City"/>
    <x v="15"/>
    <n v="10009"/>
    <x v="3"/>
    <x v="1"/>
    <x v="10"/>
    <x v="42"/>
    <d v="2019-02-15T00:00:00"/>
    <d v="1899-12-30T14:53:00"/>
    <n v="99.3"/>
    <n v="10"/>
    <n v="49.650000000000006"/>
    <n v="993"/>
    <s v="Credit card"/>
    <n v="946.62689999999998"/>
    <n v="4.6699999999999998E-2"/>
    <n v="46.373100000000022"/>
    <n v="6.6"/>
    <s v="Feb"/>
  </r>
  <r>
    <s v="834-61-8124"/>
    <n v="145"/>
    <x v="144"/>
    <s v="Adam"/>
    <s v="Bellavance"/>
    <s v="adam.bellavance@mail.com"/>
    <s v="Male"/>
    <s v="Home Office"/>
    <s v="United States"/>
    <s v="New York City"/>
    <s v="New York"/>
    <n v="10009"/>
    <s v="East"/>
    <x v="1"/>
    <s v="Home Office"/>
    <s v="United States"/>
    <s v="New York City"/>
    <x v="15"/>
    <n v="10009"/>
    <x v="3"/>
    <x v="1"/>
    <x v="8"/>
    <x v="53"/>
    <d v="2019-01-26T00:00:00"/>
    <d v="1899-12-30T18:22:00"/>
    <n v="51.69"/>
    <n v="7"/>
    <n v="18.0915"/>
    <n v="361.83"/>
    <s v="Cash"/>
    <n v="344.93253899999996"/>
    <n v="4.6699999999999998E-2"/>
    <n v="16.897461000000021"/>
    <n v="5.5"/>
    <s v="Jan"/>
  </r>
  <r>
    <s v="115-99-4379"/>
    <n v="145"/>
    <x v="144"/>
    <s v="Adam"/>
    <s v="Bellavance"/>
    <s v="adam.bellavance@mail.com"/>
    <s v="Male"/>
    <s v="Home Office"/>
    <s v="United States"/>
    <s v="New York City"/>
    <s v="New York"/>
    <n v="10009"/>
    <s v="East"/>
    <x v="1"/>
    <s v="Home Office"/>
    <s v="United States"/>
    <s v="New York City"/>
    <x v="15"/>
    <n v="10009"/>
    <x v="3"/>
    <x v="1"/>
    <x v="10"/>
    <x v="86"/>
    <d v="2019-03-14T00:00:00"/>
    <d v="1899-12-30T19:02:00"/>
    <n v="54.73"/>
    <n v="7"/>
    <n v="19.1555"/>
    <n v="383.10999999999996"/>
    <s v="Credit card"/>
    <n v="365.21876299999997"/>
    <n v="4.6699999999999998E-2"/>
    <n v="17.89123699999999"/>
    <n v="8.5"/>
    <s v="Mar"/>
  </r>
  <r>
    <s v="565-67-6697"/>
    <n v="145"/>
    <x v="144"/>
    <s v="Adam"/>
    <s v="Bellavance"/>
    <s v="adam.bellavance@mail.com"/>
    <s v="Male"/>
    <s v="Home Office"/>
    <s v="United States"/>
    <s v="New York City"/>
    <s v="New York"/>
    <n v="10009"/>
    <s v="East"/>
    <x v="1"/>
    <s v="Home Office"/>
    <s v="United States"/>
    <s v="New York City"/>
    <x v="15"/>
    <n v="10009"/>
    <x v="3"/>
    <x v="1"/>
    <x v="8"/>
    <x v="22"/>
    <d v="2019-03-02T00:00:00"/>
    <d v="1899-12-30T14:16:00"/>
    <s v="27"/>
    <n v="9"/>
    <n v="12.15"/>
    <n v="243"/>
    <s v="Cash"/>
    <n v="231.65190000000001"/>
    <n v="4.6699999999999998E-2"/>
    <n v="11.348099999999988"/>
    <n v="4.8"/>
    <s v="Mar"/>
  </r>
  <r>
    <s v="320-49-6392"/>
    <n v="146"/>
    <x v="145"/>
    <s v="Jeremy"/>
    <s v="Lonsdale"/>
    <s v="jeremy.lonsdale@mail.com"/>
    <s v="Female"/>
    <s v="Consumer"/>
    <s v="United States"/>
    <s v="New York City"/>
    <s v="New York"/>
    <n v="10035"/>
    <s v="East"/>
    <x v="0"/>
    <s v="Consumer"/>
    <s v="United States"/>
    <s v="New York City"/>
    <x v="15"/>
    <n v="10035"/>
    <x v="3"/>
    <x v="0"/>
    <x v="0"/>
    <x v="31"/>
    <d v="2019-03-04T00:00:00"/>
    <d v="1899-12-30T15:44:00"/>
    <n v="30.24"/>
    <n v="1"/>
    <n v="1.512"/>
    <n v="30.24"/>
    <s v="Cash"/>
    <n v="27.00432"/>
    <n v="0.107"/>
    <n v="3.2356799999999986"/>
    <n v="8.4"/>
    <s v="Mar"/>
  </r>
  <r>
    <s v="889-04-9723"/>
    <n v="146"/>
    <x v="145"/>
    <s v="Jeremy"/>
    <s v="Lonsdale"/>
    <s v="jeremy.lonsdale@mail.com"/>
    <s v="Female"/>
    <s v="Consumer"/>
    <s v="United States"/>
    <s v="New York City"/>
    <s v="New York"/>
    <n v="10035"/>
    <s v="East"/>
    <x v="0"/>
    <s v="Consumer"/>
    <s v="United States"/>
    <s v="New York City"/>
    <x v="15"/>
    <n v="10035"/>
    <x v="3"/>
    <x v="1"/>
    <x v="12"/>
    <x v="27"/>
    <d v="2019-01-07T00:00:00"/>
    <d v="1899-12-30T12:20:00"/>
    <n v="89.14"/>
    <n v="4"/>
    <n v="17.827999999999999"/>
    <n v="356.56"/>
    <s v="Credit card"/>
    <n v="339.90864800000003"/>
    <n v="4.6699999999999998E-2"/>
    <n v="16.651351999999974"/>
    <n v="7.8"/>
    <s v="Jan"/>
  </r>
  <r>
    <s v="632-90-0281"/>
    <n v="146"/>
    <x v="145"/>
    <s v="Jeremy"/>
    <s v="Lonsdale"/>
    <s v="jeremy.lonsdale@mail.com"/>
    <s v="Female"/>
    <s v="Consumer"/>
    <s v="United States"/>
    <s v="New York City"/>
    <s v="New York"/>
    <n v="10035"/>
    <s v="East"/>
    <x v="0"/>
    <s v="Consumer"/>
    <s v="United States"/>
    <s v="New York City"/>
    <x v="15"/>
    <n v="10035"/>
    <x v="3"/>
    <x v="1"/>
    <x v="6"/>
    <x v="1"/>
    <d v="2019-03-08T00:00:00"/>
    <d v="1899-12-30T20:01:00"/>
    <n v="37.549999999999997"/>
    <n v="10"/>
    <n v="18.775000000000002"/>
    <n v="375.5"/>
    <s v="Credit card"/>
    <n v="357.96415000000002"/>
    <n v="4.6699999999999998E-2"/>
    <n v="17.535849999999982"/>
    <n v="9.3000000000000007"/>
    <s v="Mar"/>
  </r>
  <r>
    <s v="554-42-2417"/>
    <n v="146"/>
    <x v="145"/>
    <s v="Jeremy"/>
    <s v="Lonsdale"/>
    <s v="jeremy.lonsdale@mail.com"/>
    <s v="Female"/>
    <s v="Consumer"/>
    <s v="United States"/>
    <s v="New York City"/>
    <s v="New York"/>
    <n v="10035"/>
    <s v="East"/>
    <x v="0"/>
    <s v="Consumer"/>
    <s v="United States"/>
    <s v="New York City"/>
    <x v="15"/>
    <n v="10035"/>
    <x v="3"/>
    <x v="1"/>
    <x v="10"/>
    <x v="51"/>
    <d v="2019-01-09T00:00:00"/>
    <d v="1899-12-30T13:45:00"/>
    <n v="95.44"/>
    <n v="10"/>
    <n v="47.72"/>
    <n v="954.4"/>
    <s v="Cash"/>
    <n v="909.82952"/>
    <n v="4.6699999999999998E-2"/>
    <n v="44.570479999999975"/>
    <n v="5.2"/>
    <s v="Jan"/>
  </r>
  <r>
    <s v="453-63-6187"/>
    <n v="97"/>
    <x v="96"/>
    <s v="Heather"/>
    <s v="Kirkland"/>
    <s v="heather.kirkland@mail.com"/>
    <s v="Female"/>
    <s v="Corporate"/>
    <s v="United States"/>
    <s v="Charlotte"/>
    <s v="North Carolina"/>
    <n v="28205"/>
    <s v="South"/>
    <x v="1"/>
    <s v="Corporate"/>
    <s v="United States"/>
    <s v="Franklin"/>
    <x v="18"/>
    <n v="37064"/>
    <x v="0"/>
    <x v="1"/>
    <x v="10"/>
    <x v="59"/>
    <d v="2019-03-01T00:00:00"/>
    <d v="1899-12-30T15:40:00"/>
    <n v="27.5"/>
    <n v="3"/>
    <n v="4.125"/>
    <n v="82.5"/>
    <s v="Ewallet"/>
    <n v="78.64725"/>
    <n v="4.6699999999999998E-2"/>
    <n v="3.8527500000000003"/>
    <n v="6.5"/>
    <s v="Mar"/>
  </r>
  <r>
    <s v="578-80-7669"/>
    <n v="147"/>
    <x v="146"/>
    <s v="Victoria"/>
    <s v="Brennan"/>
    <s v="victoria.brennan@mail.com"/>
    <s v="Female"/>
    <s v="Corporate"/>
    <s v="United States"/>
    <s v="Columbus"/>
    <s v="Georgia"/>
    <n v="31907"/>
    <s v="South"/>
    <x v="0"/>
    <s v="Corporate"/>
    <s v="United States"/>
    <s v="Columbus"/>
    <x v="32"/>
    <n v="31907"/>
    <x v="0"/>
    <x v="1"/>
    <x v="9"/>
    <x v="32"/>
    <d v="2019-03-16T00:00:00"/>
    <d v="1899-12-30T16:58:00"/>
    <n v="74.97"/>
    <n v="1"/>
    <n v="3.7484999999999999"/>
    <n v="74.97"/>
    <s v="Cash"/>
    <n v="71.468901000000002"/>
    <n v="4.6699999999999998E-2"/>
    <n v="3.5010989999999964"/>
    <n v="5.6"/>
    <s v="Mar"/>
  </r>
  <r>
    <s v="612-36-5536"/>
    <n v="147"/>
    <x v="146"/>
    <s v="Victoria"/>
    <s v="Brennan"/>
    <s v="victoria.brennan@mail.com"/>
    <s v="Female"/>
    <s v="Corporate"/>
    <s v="United States"/>
    <s v="Columbus"/>
    <s v="Georgia"/>
    <n v="31907"/>
    <s v="South"/>
    <x v="0"/>
    <s v="Corporate"/>
    <s v="United States"/>
    <s v="Columbus"/>
    <x v="32"/>
    <n v="31907"/>
    <x v="0"/>
    <x v="1"/>
    <x v="2"/>
    <x v="21"/>
    <d v="2019-02-17T00:00:00"/>
    <d v="1899-12-30T11:12:00"/>
    <n v="80.959999999999994"/>
    <n v="8"/>
    <n v="32.384"/>
    <n v="647.67999999999995"/>
    <s v="Credit card"/>
    <n v="617.43334399999992"/>
    <n v="4.6699999999999998E-2"/>
    <n v="30.24665600000003"/>
    <n v="7.4"/>
    <s v="Feb"/>
  </r>
  <r>
    <s v="605-72-4132"/>
    <n v="148"/>
    <x v="147"/>
    <s v="Katrina"/>
    <s v="Willman"/>
    <s v="katrina.willman@mail.com"/>
    <s v="Female"/>
    <s v="Consumer"/>
    <s v="United States"/>
    <s v="New York City"/>
    <s v="New York"/>
    <n v="10009"/>
    <s v="East"/>
    <x v="0"/>
    <s v="Consumer"/>
    <s v="United States"/>
    <s v="New York City"/>
    <x v="15"/>
    <n v="10009"/>
    <x v="3"/>
    <x v="1"/>
    <x v="2"/>
    <x v="33"/>
    <d v="2019-02-27T00:00:00"/>
    <d v="1899-12-30T15:12:00"/>
    <n v="94.47"/>
    <n v="8"/>
    <n v="37.788000000000004"/>
    <n v="755.76"/>
    <s v="Cash"/>
    <n v="720.46600799999999"/>
    <n v="4.6699999999999998E-2"/>
    <n v="35.293992000000003"/>
    <n v="9.1"/>
    <s v="Feb"/>
  </r>
  <r>
    <s v="471-41-2823"/>
    <n v="148"/>
    <x v="147"/>
    <s v="Katrina"/>
    <s v="Willman"/>
    <s v="katrina.willman@mail.com"/>
    <s v="Female"/>
    <s v="Consumer"/>
    <s v="United States"/>
    <s v="New York City"/>
    <s v="New York"/>
    <n v="10009"/>
    <s v="East"/>
    <x v="0"/>
    <s v="Consumer"/>
    <s v="United States"/>
    <s v="New York City"/>
    <x v="15"/>
    <n v="10009"/>
    <x v="3"/>
    <x v="0"/>
    <x v="1"/>
    <x v="37"/>
    <d v="2019-03-07T00:00:00"/>
    <d v="1899-12-30T20:37:00"/>
    <n v="99.79"/>
    <n v="2"/>
    <n v="9.979000000000001"/>
    <n v="199.58"/>
    <s v="Ewallet"/>
    <n v="178.22494"/>
    <n v="0.107"/>
    <n v="21.355060000000009"/>
    <s v="8"/>
    <s v="Mar"/>
  </r>
  <r>
    <s v="462-67-9126"/>
    <n v="148"/>
    <x v="147"/>
    <s v="Katrina"/>
    <s v="Willman"/>
    <s v="katrina.willman@mail.com"/>
    <s v="Female"/>
    <s v="Consumer"/>
    <s v="United States"/>
    <s v="New York City"/>
    <s v="New York"/>
    <n v="10009"/>
    <s v="East"/>
    <x v="0"/>
    <s v="Consumer"/>
    <s v="United States"/>
    <s v="New York City"/>
    <x v="15"/>
    <n v="10009"/>
    <x v="3"/>
    <x v="1"/>
    <x v="6"/>
    <x v="18"/>
    <d v="2019-01-21T00:00:00"/>
    <d v="1899-12-30T17:44:00"/>
    <n v="73.22"/>
    <n v="6"/>
    <n v="21.966000000000001"/>
    <n v="439.32"/>
    <s v="Cash"/>
    <n v="418.80375600000002"/>
    <n v="4.6699999999999998E-2"/>
    <n v="20.516243999999972"/>
    <n v="7.2"/>
    <s v="Jan"/>
  </r>
  <r>
    <s v="272-27-9238"/>
    <n v="148"/>
    <x v="147"/>
    <s v="Katrina"/>
    <s v="Willman"/>
    <s v="katrina.willman@mail.com"/>
    <s v="Female"/>
    <s v="Consumer"/>
    <s v="United States"/>
    <s v="New York City"/>
    <s v="New York"/>
    <n v="10009"/>
    <s v="East"/>
    <x v="0"/>
    <s v="Consumer"/>
    <s v="United States"/>
    <s v="New York City"/>
    <x v="15"/>
    <n v="10009"/>
    <x v="3"/>
    <x v="0"/>
    <x v="5"/>
    <x v="88"/>
    <d v="2019-02-19T00:00:00"/>
    <d v="1899-12-30T16:23:00"/>
    <n v="41.24"/>
    <n v="4"/>
    <n v="8.2480000000000011"/>
    <n v="164.96"/>
    <s v="Cash"/>
    <n v="147.30928"/>
    <n v="0.107"/>
    <n v="17.650720000000007"/>
    <n v="7.1"/>
    <s v="Feb"/>
  </r>
  <r>
    <s v="834-25-9262"/>
    <n v="149"/>
    <x v="148"/>
    <s v="Julia"/>
    <s v="Dunbar"/>
    <s v="julia.dunbar@mail.com"/>
    <s v="Female"/>
    <s v="Consumer"/>
    <s v="United States"/>
    <s v="San Francisco"/>
    <s v="California"/>
    <n v="94109"/>
    <s v="West"/>
    <x v="0"/>
    <s v="Consumer"/>
    <s v="United States"/>
    <s v="San Francisco"/>
    <x v="1"/>
    <n v="94109"/>
    <x v="1"/>
    <x v="1"/>
    <x v="4"/>
    <x v="47"/>
    <d v="2019-01-06T00:00:00"/>
    <d v="1899-12-30T12:12:00"/>
    <n v="81.680000000000007"/>
    <n v="4"/>
    <n v="16.336000000000002"/>
    <n v="326.72000000000003"/>
    <s v="Cash"/>
    <n v="311.462176"/>
    <n v="4.6699999999999998E-2"/>
    <n v="15.257824000000028"/>
    <n v="9.1"/>
    <s v="Jan"/>
  </r>
  <r>
    <s v="122-61-9553"/>
    <n v="150"/>
    <x v="149"/>
    <s v="Michael"/>
    <s v="Kennedy"/>
    <s v="michael.kennedy@mail.com"/>
    <s v="Female"/>
    <s v="Corporate"/>
    <s v="United States"/>
    <s v="Manchester"/>
    <s v="Connecticut"/>
    <n v="6040"/>
    <s v="East"/>
    <x v="0"/>
    <s v="Corporate"/>
    <s v="United States"/>
    <s v="Manchester"/>
    <x v="29"/>
    <n v="6040"/>
    <x v="3"/>
    <x v="1"/>
    <x v="8"/>
    <x v="86"/>
    <d v="2019-03-14T00:00:00"/>
    <d v="1899-12-30T19:33:00"/>
    <n v="51.32"/>
    <n v="9"/>
    <n v="23.094000000000001"/>
    <n v="461.88"/>
    <s v="Cash"/>
    <n v="440.310204"/>
    <n v="4.6699999999999998E-2"/>
    <n v="21.569795999999997"/>
    <n v="5.6"/>
    <s v="Mar"/>
  </r>
  <r>
    <s v="468-88-0009"/>
    <n v="150"/>
    <x v="149"/>
    <s v="Michael"/>
    <s v="Kennedy"/>
    <s v="michael.kennedy@mail.com"/>
    <s v="Female"/>
    <s v="Corporate"/>
    <s v="United States"/>
    <s v="Manchester"/>
    <s v="Connecticut"/>
    <n v="6040"/>
    <s v="East"/>
    <x v="0"/>
    <s v="Corporate"/>
    <s v="United States"/>
    <s v="Manchester"/>
    <x v="29"/>
    <n v="6040"/>
    <x v="3"/>
    <x v="1"/>
    <x v="14"/>
    <x v="62"/>
    <d v="2019-03-24T00:00:00"/>
    <d v="1899-12-30T10:29:00"/>
    <n v="65.94"/>
    <n v="4"/>
    <n v="13.188000000000001"/>
    <n v="263.76"/>
    <s v="Cash"/>
    <n v="251.442408"/>
    <n v="4.6699999999999998E-2"/>
    <n v="12.317591999999991"/>
    <s v="6"/>
    <s v="Mar"/>
  </r>
  <r>
    <s v="613-59-9758"/>
    <n v="150"/>
    <x v="149"/>
    <s v="Michael"/>
    <s v="Kennedy"/>
    <s v="michael.kennedy@mail.com"/>
    <s v="Female"/>
    <s v="Corporate"/>
    <s v="United States"/>
    <s v="Manchester"/>
    <s v="Connecticut"/>
    <n v="6040"/>
    <s v="East"/>
    <x v="0"/>
    <s v="Corporate"/>
    <s v="United States"/>
    <s v="Manchester"/>
    <x v="29"/>
    <n v="6040"/>
    <x v="3"/>
    <x v="1"/>
    <x v="4"/>
    <x v="3"/>
    <d v="2019-01-27T00:00:00"/>
    <d v="1899-12-30T14:28:00"/>
    <n v="14.36"/>
    <n v="10"/>
    <n v="7.18"/>
    <n v="143.6"/>
    <s v="Cash"/>
    <n v="136.89388"/>
    <n v="4.6699999999999998E-2"/>
    <n v="6.7061199999999985"/>
    <n v="5.4"/>
    <s v="Jan"/>
  </r>
  <r>
    <s v="254-31-0042"/>
    <n v="150"/>
    <x v="149"/>
    <s v="Michael"/>
    <s v="Kennedy"/>
    <s v="michael.kennedy@mail.com"/>
    <s v="Female"/>
    <s v="Corporate"/>
    <s v="United States"/>
    <s v="Manchester"/>
    <s v="Connecticut"/>
    <n v="6040"/>
    <s v="East"/>
    <x v="0"/>
    <s v="Corporate"/>
    <s v="United States"/>
    <s v="Manchester"/>
    <x v="29"/>
    <n v="6040"/>
    <x v="3"/>
    <x v="0"/>
    <x v="0"/>
    <x v="43"/>
    <d v="2019-03-06T00:00:00"/>
    <d v="1899-12-30T12:46:00"/>
    <n v="21.5"/>
    <n v="9"/>
    <n v="9.6750000000000007"/>
    <n v="193.5"/>
    <s v="Credit card"/>
    <n v="172.7955"/>
    <n v="0.107"/>
    <n v="20.704499999999996"/>
    <n v="7.8"/>
    <s v="Mar"/>
  </r>
  <r>
    <s v="201-86-2184"/>
    <n v="151"/>
    <x v="150"/>
    <s v="Guy"/>
    <s v="Thornton"/>
    <s v="guy.thornton@mail.com"/>
    <s v="Female"/>
    <s v="Consumer"/>
    <s v="United States"/>
    <s v="Harlingen"/>
    <s v="Texas"/>
    <n v="78550"/>
    <s v="Central"/>
    <x v="0"/>
    <s v="Consumer"/>
    <s v="United States"/>
    <s v="Harlingen"/>
    <x v="5"/>
    <n v="78550"/>
    <x v="2"/>
    <x v="1"/>
    <x v="10"/>
    <x v="30"/>
    <d v="2019-02-02T00:00:00"/>
    <d v="1899-12-30T19:40:00"/>
    <n v="26.26"/>
    <n v="7"/>
    <n v="9.1910000000000007"/>
    <n v="183.82000000000002"/>
    <s v="Cash"/>
    <n v="175.23560600000002"/>
    <n v="4.6699999999999998E-2"/>
    <n v="8.5843940000000032"/>
    <n v="9.9"/>
    <s v="Feb"/>
  </r>
  <r>
    <s v="261-12-8671"/>
    <n v="151"/>
    <x v="150"/>
    <s v="Guy"/>
    <s v="Thornton"/>
    <s v="guy.thornton@mail.com"/>
    <s v="Female"/>
    <s v="Consumer"/>
    <s v="United States"/>
    <s v="Harlingen"/>
    <s v="Texas"/>
    <n v="78550"/>
    <s v="Central"/>
    <x v="0"/>
    <s v="Consumer"/>
    <s v="United States"/>
    <s v="Harlingen"/>
    <x v="5"/>
    <n v="78550"/>
    <x v="2"/>
    <x v="1"/>
    <x v="4"/>
    <x v="25"/>
    <d v="2019-01-25T00:00:00"/>
    <d v="1899-12-30T19:39:00"/>
    <n v="60.96"/>
    <n v="2"/>
    <n v="6.0960000000000001"/>
    <n v="121.92"/>
    <s v="Credit card"/>
    <n v="116.226336"/>
    <n v="4.6699999999999998E-2"/>
    <n v="5.6936639999999983"/>
    <n v="4.9000000000000004"/>
    <s v="Jan"/>
  </r>
  <r>
    <s v="730-70-9830"/>
    <n v="152"/>
    <x v="151"/>
    <s v="Arthur"/>
    <s v="Gainer"/>
    <s v="arthur.gainer@mail.com"/>
    <s v="Female"/>
    <s v="Consumer"/>
    <s v="United States"/>
    <s v="Tucson"/>
    <s v="Arizona"/>
    <n v="85705"/>
    <s v="West"/>
    <x v="0"/>
    <s v="Consumer"/>
    <s v="United States"/>
    <s v="Tucson"/>
    <x v="16"/>
    <n v="85705"/>
    <x v="1"/>
    <x v="1"/>
    <x v="8"/>
    <x v="86"/>
    <d v="2019-03-14T00:00:00"/>
    <d v="1899-12-30T17:54:00"/>
    <n v="70.11"/>
    <n v="6"/>
    <n v="21.033000000000001"/>
    <n v="420.65999999999997"/>
    <s v="Ewallet"/>
    <n v="401.01517799999999"/>
    <n v="4.6699999999999998E-2"/>
    <n v="19.644821999999976"/>
    <n v="5.2"/>
    <s v="Mar"/>
  </r>
  <r>
    <s v="382-25-8917"/>
    <n v="152"/>
    <x v="151"/>
    <s v="Arthur"/>
    <s v="Gainer"/>
    <s v="arthur.gainer@mail.com"/>
    <s v="Female"/>
    <s v="Consumer"/>
    <s v="United States"/>
    <s v="Tucson"/>
    <s v="Arizona"/>
    <n v="85705"/>
    <s v="West"/>
    <x v="0"/>
    <s v="Consumer"/>
    <s v="United States"/>
    <s v="Tucson"/>
    <x v="16"/>
    <n v="85705"/>
    <x v="1"/>
    <x v="2"/>
    <x v="11"/>
    <x v="71"/>
    <d v="2019-01-29T00:00:00"/>
    <d v="1899-12-30T12:25:00"/>
    <n v="42.08"/>
    <n v="6"/>
    <n v="12.624000000000001"/>
    <n v="252.48"/>
    <s v="Cash"/>
    <n v="234.30143999999999"/>
    <n v="7.2000000000000008E-2"/>
    <n v="18.178560000000004"/>
    <n v="8.9"/>
    <s v="Jan"/>
  </r>
  <r>
    <s v="422-29-8786"/>
    <n v="152"/>
    <x v="151"/>
    <s v="Arthur"/>
    <s v="Gainer"/>
    <s v="arthur.gainer@mail.com"/>
    <s v="Female"/>
    <s v="Consumer"/>
    <s v="United States"/>
    <s v="Tucson"/>
    <s v="Arizona"/>
    <n v="85705"/>
    <s v="West"/>
    <x v="0"/>
    <s v="Consumer"/>
    <s v="United States"/>
    <s v="Tucson"/>
    <x v="16"/>
    <n v="85705"/>
    <x v="1"/>
    <x v="1"/>
    <x v="6"/>
    <x v="75"/>
    <d v="2019-01-03T00:00:00"/>
    <d v="1899-12-30T16:47:00"/>
    <n v="67.09"/>
    <n v="5"/>
    <n v="16.772500000000004"/>
    <n v="335.45000000000005"/>
    <s v="Credit card"/>
    <n v="319.78448500000002"/>
    <n v="4.6699999999999998E-2"/>
    <n v="15.665515000000028"/>
    <n v="9.1"/>
    <s v="Jan"/>
  </r>
  <r>
    <s v="667-23-5919"/>
    <n v="152"/>
    <x v="151"/>
    <s v="Arthur"/>
    <s v="Gainer"/>
    <s v="arthur.gainer@mail.com"/>
    <s v="Female"/>
    <s v="Consumer"/>
    <s v="United States"/>
    <s v="Tucson"/>
    <s v="Arizona"/>
    <n v="85705"/>
    <s v="West"/>
    <x v="0"/>
    <s v="Consumer"/>
    <s v="United States"/>
    <s v="Tucson"/>
    <x v="16"/>
    <n v="85705"/>
    <x v="1"/>
    <x v="2"/>
    <x v="11"/>
    <x v="78"/>
    <d v="2019-01-14T00:00:00"/>
    <d v="1899-12-30T12:52:00"/>
    <n v="96.7"/>
    <n v="5"/>
    <n v="24.175000000000001"/>
    <n v="483.5"/>
    <s v="Ewallet"/>
    <n v="448.68799999999999"/>
    <n v="7.2000000000000008E-2"/>
    <n v="34.812000000000012"/>
    <s v="7"/>
    <s v="Jan"/>
  </r>
  <r>
    <s v="843-01-4703"/>
    <n v="153"/>
    <x v="152"/>
    <s v="Muhammed"/>
    <s v="MacIntyre"/>
    <s v="muhammed.macintyre@mail.com"/>
    <s v="Female"/>
    <s v="Corporate"/>
    <s v="United States"/>
    <s v="Quincy"/>
    <s v="Illinois"/>
    <n v="62301"/>
    <s v="Central"/>
    <x v="0"/>
    <s v="Corporate"/>
    <s v="United States"/>
    <s v="Quincy"/>
    <x v="10"/>
    <n v="62301"/>
    <x v="2"/>
    <x v="1"/>
    <x v="10"/>
    <x v="0"/>
    <d v="2019-01-05T00:00:00"/>
    <d v="1899-12-30T19:50:00"/>
    <n v="35.380000000000003"/>
    <n v="9"/>
    <n v="15.921000000000001"/>
    <n v="318.42"/>
    <s v="Credit card"/>
    <n v="303.54978600000004"/>
    <n v="4.6699999999999998E-2"/>
    <n v="14.870213999999976"/>
    <n v="9.6"/>
    <s v="Jan"/>
  </r>
  <r>
    <s v="743-88-1662"/>
    <n v="154"/>
    <x v="153"/>
    <s v="Allen"/>
    <s v="Rosenblatt"/>
    <s v="allen.rosenblatt@mail.com"/>
    <s v="Female"/>
    <s v="Corporate"/>
    <s v="United States"/>
    <s v="Franklin"/>
    <s v="Massachusetts"/>
    <n v="2038"/>
    <s v="East"/>
    <x v="0"/>
    <s v="Corporate"/>
    <s v="United States"/>
    <s v="Franklin"/>
    <x v="31"/>
    <n v="2038"/>
    <x v="3"/>
    <x v="0"/>
    <x v="3"/>
    <x v="70"/>
    <d v="2019-02-22T00:00:00"/>
    <d v="1899-12-30T18:17:00"/>
    <n v="95.49"/>
    <n v="7"/>
    <n v="33.421500000000002"/>
    <n v="668.43"/>
    <s v="Ewallet"/>
    <n v="596.90798999999993"/>
    <n v="0.107"/>
    <n v="71.522010000000023"/>
    <n v="8.6999999999999993"/>
    <s v="Feb"/>
  </r>
  <r>
    <s v="595-86-2894"/>
    <n v="155"/>
    <x v="154"/>
    <s v="Russell"/>
    <s v="Applegate"/>
    <s v="russell.applegate@mail.com"/>
    <s v="Female"/>
    <s v="Consumer"/>
    <s v="United States"/>
    <s v="Houston"/>
    <s v="Texas"/>
    <n v="77095"/>
    <s v="Central"/>
    <x v="0"/>
    <s v="Consumer"/>
    <s v="United States"/>
    <s v="Houston"/>
    <x v="5"/>
    <n v="77095"/>
    <x v="2"/>
    <x v="1"/>
    <x v="9"/>
    <x v="10"/>
    <d v="2019-02-06T00:00:00"/>
    <d v="1899-12-30T17:20:00"/>
    <n v="96.98"/>
    <n v="4"/>
    <n v="19.396000000000001"/>
    <n v="387.92"/>
    <s v="Ewallet"/>
    <n v="369.80413600000003"/>
    <n v="4.6699999999999998E-2"/>
    <n v="18.115863999999988"/>
    <n v="9.4"/>
    <s v="Feb"/>
  </r>
  <r>
    <s v="182-69-8360"/>
    <n v="155"/>
    <x v="154"/>
    <s v="Russell"/>
    <s v="Applegate"/>
    <s v="russell.applegate@mail.com"/>
    <s v="Female"/>
    <s v="Consumer"/>
    <s v="United States"/>
    <s v="Houston"/>
    <s v="Texas"/>
    <n v="77095"/>
    <s v="Central"/>
    <x v="0"/>
    <s v="Consumer"/>
    <s v="United States"/>
    <s v="Houston"/>
    <x v="5"/>
    <n v="77095"/>
    <x v="2"/>
    <x v="1"/>
    <x v="4"/>
    <x v="74"/>
    <d v="2019-01-30T00:00:00"/>
    <d v="1899-12-30T13:32:00"/>
    <n v="23.65"/>
    <n v="4"/>
    <n v="4.7299999999999995"/>
    <n v="94.6"/>
    <s v="Credit card"/>
    <n v="90.182179999999988"/>
    <n v="4.6699999999999998E-2"/>
    <n v="4.4178200000000061"/>
    <s v="4"/>
    <s v="Jan"/>
  </r>
  <r>
    <s v="289-15-7034"/>
    <n v="155"/>
    <x v="154"/>
    <s v="Russell"/>
    <s v="Applegate"/>
    <s v="russell.applegate@mail.com"/>
    <s v="Female"/>
    <s v="Consumer"/>
    <s v="United States"/>
    <s v="Houston"/>
    <s v="Texas"/>
    <n v="77095"/>
    <s v="Central"/>
    <x v="0"/>
    <s v="Consumer"/>
    <s v="United States"/>
    <s v="Houston"/>
    <x v="5"/>
    <n v="77095"/>
    <x v="2"/>
    <x v="1"/>
    <x v="8"/>
    <x v="83"/>
    <d v="2019-01-11T00:00:00"/>
    <d v="1899-12-30T10:37:00"/>
    <n v="82.33"/>
    <n v="4"/>
    <n v="16.466000000000001"/>
    <n v="329.32"/>
    <s v="Credit card"/>
    <n v="313.94075599999996"/>
    <n v="4.6699999999999998E-2"/>
    <n v="15.379244000000028"/>
    <n v="7.5"/>
    <s v="Jan"/>
  </r>
  <r>
    <s v="462-78-5240"/>
    <n v="156"/>
    <x v="155"/>
    <s v="Alejandro"/>
    <s v="Savely"/>
    <s v="alejandro.savely@mail.com"/>
    <s v="Female"/>
    <s v="Corporate"/>
    <s v="United States"/>
    <s v="San Francisco"/>
    <s v="California"/>
    <n v="94109"/>
    <s v="West"/>
    <x v="0"/>
    <s v="Corporate"/>
    <s v="United States"/>
    <s v="San Francisco"/>
    <x v="1"/>
    <n v="94109"/>
    <x v="1"/>
    <x v="1"/>
    <x v="10"/>
    <x v="35"/>
    <d v="2019-03-19T00:00:00"/>
    <d v="1899-12-30T14:35:00"/>
    <n v="26.61"/>
    <n v="2"/>
    <n v="2.661"/>
    <n v="53.22"/>
    <s v="Cash"/>
    <n v="50.734625999999999"/>
    <n v="4.6699999999999998E-2"/>
    <n v="2.4853740000000002"/>
    <n v="4.2"/>
    <s v="Mar"/>
  </r>
  <r>
    <s v="868-52-7573"/>
    <n v="156"/>
    <x v="155"/>
    <s v="Alejandro"/>
    <s v="Savely"/>
    <s v="alejandro.savely@mail.com"/>
    <s v="Female"/>
    <s v="Corporate"/>
    <s v="United States"/>
    <s v="San Francisco"/>
    <s v="California"/>
    <n v="94109"/>
    <s v="West"/>
    <x v="0"/>
    <s v="Corporate"/>
    <s v="United States"/>
    <s v="San Francisco"/>
    <x v="1"/>
    <n v="94109"/>
    <x v="1"/>
    <x v="1"/>
    <x v="8"/>
    <x v="78"/>
    <d v="2019-01-14T00:00:00"/>
    <d v="1899-12-30T12:09:00"/>
    <n v="99.69"/>
    <n v="5"/>
    <n v="24.922499999999999"/>
    <n v="498.45"/>
    <s v="Cash"/>
    <n v="475.17238499999996"/>
    <n v="4.6699999999999998E-2"/>
    <n v="23.277615000000026"/>
    <n v="9.9"/>
    <s v="Jan"/>
  </r>
  <r>
    <s v="153-58-4872"/>
    <n v="157"/>
    <x v="156"/>
    <s v="Laura"/>
    <s v="Armstrong"/>
    <s v="laura.armstrong@mail.com"/>
    <s v="Female"/>
    <s v="Corporate"/>
    <s v="United States"/>
    <s v="Taylor"/>
    <s v="Michigan"/>
    <n v="48180"/>
    <s v="Central"/>
    <x v="0"/>
    <s v="Corporate"/>
    <s v="United States"/>
    <s v="Taylor"/>
    <x v="12"/>
    <n v="48180"/>
    <x v="2"/>
    <x v="2"/>
    <x v="11"/>
    <x v="59"/>
    <d v="2019-03-01T00:00:00"/>
    <d v="1899-12-30T15:32:00"/>
    <n v="74.89"/>
    <n v="4"/>
    <n v="14.978000000000002"/>
    <n v="299.56"/>
    <s v="Ewallet"/>
    <n v="277.99167999999997"/>
    <n v="7.2000000000000008E-2"/>
    <n v="21.568320000000028"/>
    <n v="4.2"/>
    <s v="Mar"/>
  </r>
  <r>
    <s v="662-72-2873"/>
    <n v="158"/>
    <x v="157"/>
    <s v="Denny"/>
    <s v="Ordway"/>
    <s v="denny.ordway@mail.com"/>
    <s v="Female"/>
    <s v="Consumer"/>
    <s v="United States"/>
    <s v="Pembroke Pines"/>
    <s v="Florida"/>
    <n v="33024"/>
    <s v="South"/>
    <x v="0"/>
    <s v="Consumer"/>
    <s v="United States"/>
    <s v="Pembroke Pines"/>
    <x v="2"/>
    <n v="33024"/>
    <x v="0"/>
    <x v="0"/>
    <x v="3"/>
    <x v="47"/>
    <d v="2019-01-06T00:00:00"/>
    <d v="1899-12-30T13:58:00"/>
    <n v="40.94"/>
    <n v="5"/>
    <n v="10.234999999999999"/>
    <n v="204.7"/>
    <s v="Ewallet"/>
    <n v="182.7971"/>
    <n v="0.107"/>
    <n v="21.902899999999988"/>
    <n v="9.9"/>
    <s v="Jan"/>
  </r>
  <r>
    <s v="525-88-7307"/>
    <n v="158"/>
    <x v="157"/>
    <s v="Denny"/>
    <s v="Ordway"/>
    <s v="denny.ordway@mail.com"/>
    <s v="Female"/>
    <s v="Consumer"/>
    <s v="United States"/>
    <s v="Pembroke Pines"/>
    <s v="Florida"/>
    <n v="33024"/>
    <s v="South"/>
    <x v="0"/>
    <s v="Consumer"/>
    <s v="United States"/>
    <s v="Pembroke Pines"/>
    <x v="2"/>
    <n v="33024"/>
    <x v="0"/>
    <x v="2"/>
    <x v="11"/>
    <x v="82"/>
    <d v="2019-01-31T00:00:00"/>
    <d v="1899-12-30T13:19:00"/>
    <n v="75.819999999999993"/>
    <n v="1"/>
    <n v="3.7909999999999999"/>
    <n v="75.819999999999993"/>
    <s v="Cash"/>
    <n v="70.360959999999992"/>
    <n v="7.2000000000000008E-2"/>
    <n v="5.4590400000000017"/>
    <n v="5.8"/>
    <s v="Jan"/>
  </r>
  <r>
    <s v="689-16-9784"/>
    <n v="159"/>
    <x v="158"/>
    <s v="Dean"/>
    <s v="Katz"/>
    <s v="dean.katz@mail.com"/>
    <s v="Female"/>
    <s v="Corporate"/>
    <s v="United States"/>
    <s v="Philadelphia"/>
    <s v="Pennsylvania"/>
    <n v="19140"/>
    <s v="East"/>
    <x v="0"/>
    <s v="Corporate"/>
    <s v="United States"/>
    <s v="Philadelphia"/>
    <x v="9"/>
    <n v="19140"/>
    <x v="3"/>
    <x v="2"/>
    <x v="15"/>
    <x v="16"/>
    <d v="2019-03-11T00:00:00"/>
    <d v="1899-12-30T13:37:00"/>
    <n v="46.77"/>
    <n v="6"/>
    <n v="14.031000000000001"/>
    <n v="280.62"/>
    <s v="Cash"/>
    <n v="260.41536000000002"/>
    <n v="7.2000000000000008E-2"/>
    <n v="20.204639999999984"/>
    <s v="6"/>
    <s v="Mar"/>
  </r>
  <r>
    <s v="725-56-0833"/>
    <n v="159"/>
    <x v="158"/>
    <s v="Dean"/>
    <s v="Katz"/>
    <s v="dean.katz@mail.com"/>
    <s v="Female"/>
    <s v="Corporate"/>
    <s v="United States"/>
    <s v="Philadelphia"/>
    <s v="Pennsylvania"/>
    <n v="19140"/>
    <s v="East"/>
    <x v="0"/>
    <s v="Corporate"/>
    <s v="United States"/>
    <s v="Philadelphia"/>
    <x v="9"/>
    <n v="19140"/>
    <x v="3"/>
    <x v="0"/>
    <x v="5"/>
    <x v="9"/>
    <d v="2019-02-20T00:00:00"/>
    <d v="1899-12-30T16:49:00"/>
    <n v="32.32"/>
    <n v="10"/>
    <n v="16.16"/>
    <n v="323.2"/>
    <s v="Credit card"/>
    <n v="288.61759999999998"/>
    <n v="0.107"/>
    <n v="34.582400000000007"/>
    <s v="10"/>
    <s v="Feb"/>
  </r>
  <r>
    <s v="394-41-0748"/>
    <n v="160"/>
    <x v="159"/>
    <s v="Nathan"/>
    <s v="Gelder"/>
    <s v="nathan.gelder@mail.com"/>
    <s v="Female"/>
    <s v="Consumer"/>
    <s v="United States"/>
    <s v="Cincinnati"/>
    <s v="Ohio"/>
    <n v="45231"/>
    <s v="East"/>
    <x v="0"/>
    <s v="Consumer"/>
    <s v="United States"/>
    <s v="Cincinnati"/>
    <x v="23"/>
    <n v="45231"/>
    <x v="3"/>
    <x v="1"/>
    <x v="6"/>
    <x v="3"/>
    <d v="2019-01-27T00:00:00"/>
    <d v="1899-12-30T14:55:00"/>
    <n v="54.07"/>
    <n v="9"/>
    <n v="24.331500000000002"/>
    <n v="486.63"/>
    <s v="Ewallet"/>
    <n v="463.90437900000001"/>
    <n v="4.6699999999999998E-2"/>
    <n v="22.72562099999999"/>
    <n v="9.5"/>
    <s v="Jan"/>
  </r>
  <r>
    <s v="596-42-3999"/>
    <n v="161"/>
    <x v="160"/>
    <s v="Mike"/>
    <s v="Vittorini"/>
    <s v="mike.vittorini@mail.com"/>
    <s v="Female"/>
    <s v="Consumer"/>
    <s v="United States"/>
    <s v="New York City"/>
    <s v="New York"/>
    <n v="10009"/>
    <s v="East"/>
    <x v="0"/>
    <s v="Consumer"/>
    <s v="United States"/>
    <s v="New York City"/>
    <x v="15"/>
    <n v="10009"/>
    <x v="3"/>
    <x v="1"/>
    <x v="8"/>
    <x v="24"/>
    <d v="2019-03-10T00:00:00"/>
    <d v="1899-12-30T14:04:00"/>
    <n v="18.22"/>
    <n v="7"/>
    <n v="6.3769999999999998"/>
    <n v="127.53999999999999"/>
    <s v="Credit card"/>
    <n v="121.58388199999999"/>
    <n v="4.6699999999999998E-2"/>
    <n v="5.9561180000000036"/>
    <n v="6.6"/>
    <s v="Mar"/>
  </r>
  <r>
    <s v="541-89-9860"/>
    <n v="161"/>
    <x v="160"/>
    <s v="Mike"/>
    <s v="Vittorini"/>
    <s v="mike.vittorini@mail.com"/>
    <s v="Female"/>
    <s v="Consumer"/>
    <s v="United States"/>
    <s v="New York City"/>
    <s v="New York"/>
    <n v="10009"/>
    <s v="East"/>
    <x v="0"/>
    <s v="Consumer"/>
    <s v="United States"/>
    <s v="New York City"/>
    <x v="15"/>
    <n v="10009"/>
    <x v="3"/>
    <x v="2"/>
    <x v="11"/>
    <x v="42"/>
    <d v="2019-02-15T00:00:00"/>
    <d v="1899-12-30T12:31:00"/>
    <n v="80.48"/>
    <n v="3"/>
    <n v="12.072000000000001"/>
    <n v="241.44"/>
    <s v="Cash"/>
    <n v="224.05632"/>
    <n v="7.2000000000000008E-2"/>
    <n v="17.383679999999998"/>
    <n v="8.1"/>
    <s v="Feb"/>
  </r>
  <r>
    <s v="173-82-9529"/>
    <n v="162"/>
    <x v="161"/>
    <s v="Jack"/>
    <s v="Garza"/>
    <s v="jack.garza@mail.com"/>
    <s v="Female"/>
    <s v="Consumer"/>
    <s v="United States"/>
    <s v="Des Moines"/>
    <s v="Washington"/>
    <n v="98198"/>
    <s v="West"/>
    <x v="0"/>
    <s v="Consumer"/>
    <s v="United States"/>
    <s v="Des Moines"/>
    <x v="4"/>
    <n v="98198"/>
    <x v="1"/>
    <x v="2"/>
    <x v="7"/>
    <x v="53"/>
    <d v="2019-01-26T00:00:00"/>
    <d v="1899-12-30T14:51:00"/>
    <n v="37.950000000000003"/>
    <n v="10"/>
    <n v="18.975000000000001"/>
    <n v="379.5"/>
    <s v="Cash"/>
    <n v="352.17599999999999"/>
    <n v="7.2000000000000008E-2"/>
    <n v="27.324000000000012"/>
    <n v="9.6999999999999993"/>
    <s v="Jan"/>
  </r>
  <r>
    <s v="563-36-9814"/>
    <n v="162"/>
    <x v="161"/>
    <s v="Jack"/>
    <s v="Garza"/>
    <s v="jack.garza@mail.com"/>
    <s v="Female"/>
    <s v="Consumer"/>
    <s v="United States"/>
    <s v="Des Moines"/>
    <s v="Washington"/>
    <n v="98198"/>
    <s v="West"/>
    <x v="0"/>
    <s v="Consumer"/>
    <s v="United States"/>
    <s v="Des Moines"/>
    <x v="4"/>
    <n v="98198"/>
    <x v="1"/>
    <x v="2"/>
    <x v="16"/>
    <x v="77"/>
    <d v="2019-02-13T00:00:00"/>
    <d v="1899-12-30T18:27:00"/>
    <n v="76.819999999999993"/>
    <n v="1"/>
    <n v="3.8409999999999997"/>
    <n v="76.819999999999993"/>
    <s v="Ewallet"/>
    <n v="71.288959999999989"/>
    <n v="7.2000000000000008E-2"/>
    <n v="5.5310400000000044"/>
    <n v="7.2"/>
    <s v="Feb"/>
  </r>
  <r>
    <s v="308-47-4913"/>
    <n v="163"/>
    <x v="162"/>
    <s v="Bart"/>
    <s v="Pistole"/>
    <s v="bart.pistole@mail.com"/>
    <s v="Female"/>
    <s v="Corporate"/>
    <s v="United States"/>
    <s v="Peoria"/>
    <s v="Illinois"/>
    <n v="61604"/>
    <s v="Central"/>
    <x v="0"/>
    <s v="Corporate"/>
    <s v="United States"/>
    <s v="Peoria"/>
    <x v="10"/>
    <n v="61604"/>
    <x v="2"/>
    <x v="1"/>
    <x v="8"/>
    <x v="11"/>
    <d v="2019-03-09T00:00:00"/>
    <d v="1899-12-30T12:45:00"/>
    <n v="52.26"/>
    <n v="10"/>
    <n v="26.130000000000003"/>
    <n v="522.6"/>
    <s v="Credit card"/>
    <n v="498.19458000000003"/>
    <n v="4.6699999999999998E-2"/>
    <n v="24.405419999999992"/>
    <n v="6.2"/>
    <s v="Mar"/>
  </r>
  <r>
    <s v="885-17-6250"/>
    <n v="164"/>
    <x v="163"/>
    <s v="Victor"/>
    <s v="Preis"/>
    <s v="victor.preis@mail.com"/>
    <s v="Female"/>
    <s v="Home Office"/>
    <s v="United States"/>
    <s v="Las Vegas"/>
    <s v="Nevada"/>
    <n v="89115"/>
    <s v="West"/>
    <x v="0"/>
    <s v="Home Office"/>
    <s v="United States"/>
    <s v="Las Vegas"/>
    <x v="33"/>
    <n v="89115"/>
    <x v="1"/>
    <x v="1"/>
    <x v="8"/>
    <x v="43"/>
    <d v="2019-03-06T00:00:00"/>
    <d v="1899-12-30T10:36:00"/>
    <n v="79.739999999999995"/>
    <n v="1"/>
    <n v="3.9870000000000001"/>
    <n v="79.739999999999995"/>
    <s v="Ewallet"/>
    <n v="76.016142000000002"/>
    <n v="4.6699999999999998E-2"/>
    <n v="3.7238579999999928"/>
    <n v="7.3"/>
    <s v="Mar"/>
  </r>
  <r>
    <s v="726-27-2396"/>
    <n v="165"/>
    <x v="164"/>
    <s v="Saphhira"/>
    <s v="Shifley"/>
    <s v="saphhira.shifley@mail.com"/>
    <s v="Female"/>
    <s v="Corporate"/>
    <s v="United States"/>
    <s v="Warwick"/>
    <s v="Rhode Island"/>
    <n v="2886"/>
    <s v="East"/>
    <x v="0"/>
    <s v="Corporate"/>
    <s v="United States"/>
    <s v="Warwick"/>
    <x v="34"/>
    <n v="2886"/>
    <x v="3"/>
    <x v="1"/>
    <x v="4"/>
    <x v="46"/>
    <d v="2019-01-24T00:00:00"/>
    <d v="1899-12-30T20:36:00"/>
    <n v="77.5"/>
    <n v="5"/>
    <n v="19.375"/>
    <n v="387.5"/>
    <s v="Ewallet"/>
    <n v="369.40375"/>
    <n v="4.6699999999999998E-2"/>
    <n v="18.096249999999998"/>
    <n v="4.3"/>
    <s v="Jan"/>
  </r>
  <r>
    <s v="316-01-3952"/>
    <n v="165"/>
    <x v="164"/>
    <s v="Saphhira"/>
    <s v="Shifley"/>
    <s v="saphhira.shifley@mail.com"/>
    <s v="Female"/>
    <s v="Corporate"/>
    <s v="United States"/>
    <s v="Warwick"/>
    <s v="Rhode Island"/>
    <n v="2886"/>
    <s v="East"/>
    <x v="0"/>
    <s v="Corporate"/>
    <s v="United States"/>
    <s v="Warwick"/>
    <x v="34"/>
    <n v="2886"/>
    <x v="3"/>
    <x v="1"/>
    <x v="10"/>
    <x v="45"/>
    <d v="2019-03-13T00:00:00"/>
    <d v="1899-12-30T14:16:00"/>
    <n v="54.27"/>
    <n v="5"/>
    <n v="13.567500000000003"/>
    <n v="271.35000000000002"/>
    <s v="Ewallet"/>
    <n v="258.677955"/>
    <n v="4.6699999999999998E-2"/>
    <n v="12.672045000000026"/>
    <n v="4.5999999999999996"/>
    <s v="Mar"/>
  </r>
  <r>
    <s v="760-54-1821"/>
    <n v="7"/>
    <x v="6"/>
    <s v="Harold"/>
    <s v="Pawlan"/>
    <s v="harold.pawlan@mail.com"/>
    <s v="Female"/>
    <s v="Home Office"/>
    <s v="United States"/>
    <s v="Jackson"/>
    <s v="Michigan"/>
    <n v="49201"/>
    <s v="Central"/>
    <x v="1"/>
    <s v="Home Office"/>
    <s v="United States"/>
    <s v="Fort Worth"/>
    <x v="5"/>
    <n v="76106"/>
    <x v="2"/>
    <x v="1"/>
    <x v="14"/>
    <x v="20"/>
    <d v="2019-03-15T00:00:00"/>
    <d v="1899-12-30T10:26:00"/>
    <n v="13.59"/>
    <n v="9"/>
    <n v="6.1155000000000008"/>
    <n v="122.31"/>
    <s v="Cash"/>
    <n v="116.598123"/>
    <n v="4.6699999999999998E-2"/>
    <n v="5.7118770000000012"/>
    <n v="5.8"/>
    <s v="Mar"/>
  </r>
  <r>
    <s v="793-10-3222"/>
    <n v="166"/>
    <x v="165"/>
    <s v="Anna"/>
    <s v="Gayman"/>
    <s v="anna.gayman@mail.com"/>
    <s v="Female"/>
    <s v="Consumer"/>
    <s v="United States"/>
    <s v="Houston"/>
    <s v="Texas"/>
    <n v="77036"/>
    <s v="Central"/>
    <x v="0"/>
    <s v="Consumer"/>
    <s v="United States"/>
    <s v="Houston"/>
    <x v="5"/>
    <n v="77036"/>
    <x v="2"/>
    <x v="1"/>
    <x v="4"/>
    <x v="19"/>
    <d v="2019-03-05T00:00:00"/>
    <d v="1899-12-30T13:30:00"/>
    <n v="41.06"/>
    <n v="6"/>
    <n v="12.318000000000001"/>
    <n v="246.36"/>
    <s v="Credit card"/>
    <n v="234.85498800000002"/>
    <n v="4.6699999999999998E-2"/>
    <n v="11.505011999999994"/>
    <n v="8.3000000000000007"/>
    <s v="Mar"/>
  </r>
  <r>
    <s v="346-12-3257"/>
    <n v="166"/>
    <x v="165"/>
    <s v="Anna"/>
    <s v="Gayman"/>
    <s v="anna.gayman@mail.com"/>
    <s v="Female"/>
    <s v="Consumer"/>
    <s v="United States"/>
    <s v="Houston"/>
    <s v="Texas"/>
    <n v="77036"/>
    <s v="Central"/>
    <x v="0"/>
    <s v="Consumer"/>
    <s v="United States"/>
    <s v="Houston"/>
    <x v="5"/>
    <n v="77036"/>
    <x v="2"/>
    <x v="0"/>
    <x v="0"/>
    <x v="31"/>
    <d v="2019-03-04T00:00:00"/>
    <d v="1899-12-30T16:28:00"/>
    <n v="19.239999999999998"/>
    <n v="9"/>
    <n v="8.6579999999999995"/>
    <n v="173.16"/>
    <s v="Cash"/>
    <n v="154.63188"/>
    <n v="0.107"/>
    <n v="18.528120000000001"/>
    <s v="8"/>
    <s v="Mar"/>
  </r>
  <r>
    <s v="110-05-6330"/>
    <n v="166"/>
    <x v="165"/>
    <s v="Anna"/>
    <s v="Gayman"/>
    <s v="anna.gayman@mail.com"/>
    <s v="Female"/>
    <s v="Consumer"/>
    <s v="United States"/>
    <s v="Houston"/>
    <s v="Texas"/>
    <n v="77036"/>
    <s v="Central"/>
    <x v="0"/>
    <s v="Consumer"/>
    <s v="United States"/>
    <s v="Houston"/>
    <x v="5"/>
    <n v="77036"/>
    <x v="2"/>
    <x v="1"/>
    <x v="4"/>
    <x v="5"/>
    <d v="2019-03-25T00:00:00"/>
    <d v="1899-12-30T20:18:00"/>
    <n v="39.43"/>
    <n v="6"/>
    <n v="11.829000000000001"/>
    <n v="236.57999999999998"/>
    <s v="Credit card"/>
    <n v="225.53171399999999"/>
    <n v="4.6699999999999998E-2"/>
    <n v="11.04828599999999"/>
    <n v="9.4"/>
    <s v="Mar"/>
  </r>
  <r>
    <s v="651-61-0874"/>
    <n v="166"/>
    <x v="165"/>
    <s v="Anna"/>
    <s v="Gayman"/>
    <s v="anna.gayman@mail.com"/>
    <s v="Female"/>
    <s v="Consumer"/>
    <s v="United States"/>
    <s v="Houston"/>
    <s v="Texas"/>
    <n v="77036"/>
    <s v="Central"/>
    <x v="0"/>
    <s v="Consumer"/>
    <s v="United States"/>
    <s v="Houston"/>
    <x v="5"/>
    <n v="77036"/>
    <x v="2"/>
    <x v="2"/>
    <x v="11"/>
    <x v="41"/>
    <d v="2019-03-12T00:00:00"/>
    <d v="1899-12-30T20:04:00"/>
    <n v="46.22"/>
    <n v="4"/>
    <n v="9.2439999999999998"/>
    <n v="184.88"/>
    <s v="Credit card"/>
    <n v="171.56863999999999"/>
    <n v="7.2000000000000008E-2"/>
    <n v="13.311360000000008"/>
    <n v="6.2"/>
    <s v="Mar"/>
  </r>
  <r>
    <s v="236-86-3015"/>
    <n v="167"/>
    <x v="166"/>
    <s v="Luke"/>
    <s v="Foster"/>
    <s v="luke.foster@mail.com"/>
    <s v="Female"/>
    <s v="Consumer"/>
    <s v="United States"/>
    <s v="Miami"/>
    <s v="Florida"/>
    <n v="33180"/>
    <s v="South"/>
    <x v="0"/>
    <s v="Consumer"/>
    <s v="United States"/>
    <s v="Miami"/>
    <x v="2"/>
    <n v="33180"/>
    <x v="0"/>
    <x v="1"/>
    <x v="10"/>
    <x v="87"/>
    <d v="2019-02-04T00:00:00"/>
    <d v="1899-12-30T13:38:00"/>
    <n v="13.98"/>
    <n v="1"/>
    <n v="0.69900000000000007"/>
    <n v="13.98"/>
    <s v="Ewallet"/>
    <n v="13.327134000000001"/>
    <n v="4.6699999999999998E-2"/>
    <n v="0.6528659999999995"/>
    <n v="9.8000000000000007"/>
    <s v="Feb"/>
  </r>
  <r>
    <s v="831-64-0259"/>
    <n v="71"/>
    <x v="70"/>
    <s v="Stephanie"/>
    <s v="Phelps"/>
    <s v="stephanie.phelps@mail.com"/>
    <s v="Female"/>
    <s v="Corporate"/>
    <s v="United States"/>
    <s v="Wilmington"/>
    <s v="North Carolina"/>
    <n v="28403"/>
    <s v="South"/>
    <x v="1"/>
    <s v="Corporate"/>
    <s v="United States"/>
    <s v="San Jose"/>
    <x v="1"/>
    <n v="95123"/>
    <x v="1"/>
    <x v="1"/>
    <x v="6"/>
    <x v="70"/>
    <d v="2019-02-22T00:00:00"/>
    <d v="1899-12-30T10:43:00"/>
    <n v="39.75"/>
    <n v="5"/>
    <n v="9.9375"/>
    <n v="198.75"/>
    <s v="Ewallet"/>
    <n v="189.46837500000001"/>
    <n v="4.6699999999999998E-2"/>
    <n v="9.2816249999999911"/>
    <n v="9.6"/>
    <s v="Feb"/>
  </r>
  <r>
    <s v="587-03-7455"/>
    <n v="168"/>
    <x v="167"/>
    <s v="Roy"/>
    <s v="Französisch"/>
    <s v="roy.französisch@mail.com"/>
    <s v="Female"/>
    <s v="Consumer"/>
    <s v="United States"/>
    <s v="New York City"/>
    <s v="New York"/>
    <n v="10024"/>
    <s v="East"/>
    <x v="0"/>
    <s v="Consumer"/>
    <s v="United States"/>
    <s v="New York City"/>
    <x v="15"/>
    <n v="10024"/>
    <x v="3"/>
    <x v="1"/>
    <x v="9"/>
    <x v="69"/>
    <d v="2019-02-16T00:00:00"/>
    <d v="1899-12-30T17:30:00"/>
    <n v="97.79"/>
    <n v="7"/>
    <n v="34.226500000000009"/>
    <n v="684.53000000000009"/>
    <s v="Ewallet"/>
    <n v="652.56244900000013"/>
    <n v="4.6699999999999998E-2"/>
    <n v="31.967550999999958"/>
    <n v="4.9000000000000004"/>
    <s v="Feb"/>
  </r>
  <r>
    <s v="882-40-4577"/>
    <n v="169"/>
    <x v="168"/>
    <s v="Keith"/>
    <s v="Herrera"/>
    <s v="keith.herrera@mail.com"/>
    <s v="Female"/>
    <s v="Consumer"/>
    <s v="United States"/>
    <s v="San Francisco"/>
    <s v="California"/>
    <n v="94110"/>
    <s v="West"/>
    <x v="0"/>
    <s v="Consumer"/>
    <s v="United States"/>
    <s v="San Francisco"/>
    <x v="1"/>
    <n v="94110"/>
    <x v="1"/>
    <x v="2"/>
    <x v="11"/>
    <x v="64"/>
    <d v="2019-01-19T00:00:00"/>
    <d v="1899-12-30T15:28:00"/>
    <n v="67.260000000000005"/>
    <n v="4"/>
    <n v="13.452000000000002"/>
    <n v="269.04000000000002"/>
    <s v="Credit card"/>
    <n v="249.66912000000002"/>
    <n v="7.2000000000000008E-2"/>
    <n v="19.37088"/>
    <s v="8"/>
    <s v="Jan"/>
  </r>
  <r>
    <s v="732-67-5346"/>
    <n v="169"/>
    <x v="168"/>
    <s v="Keith"/>
    <s v="Herrera"/>
    <s v="keith.herrera@mail.com"/>
    <s v="Female"/>
    <s v="Consumer"/>
    <s v="United States"/>
    <s v="San Francisco"/>
    <s v="California"/>
    <n v="94110"/>
    <s v="West"/>
    <x v="0"/>
    <s v="Consumer"/>
    <s v="United States"/>
    <s v="San Francisco"/>
    <x v="1"/>
    <n v="94110"/>
    <x v="1"/>
    <x v="2"/>
    <x v="16"/>
    <x v="83"/>
    <d v="2019-01-11T00:00:00"/>
    <d v="1899-12-30T19:07:00"/>
    <n v="13.79"/>
    <n v="5"/>
    <n v="3.4474999999999998"/>
    <n v="68.949999999999989"/>
    <s v="Credit card"/>
    <n v="63.985599999999991"/>
    <n v="7.2000000000000008E-2"/>
    <n v="4.9643999999999977"/>
    <n v="7.8"/>
    <s v="Jan"/>
  </r>
  <r>
    <s v="725-32-9708"/>
    <n v="169"/>
    <x v="168"/>
    <s v="Keith"/>
    <s v="Herrera"/>
    <s v="keith.herrera@mail.com"/>
    <s v="Female"/>
    <s v="Consumer"/>
    <s v="United States"/>
    <s v="San Francisco"/>
    <s v="California"/>
    <n v="94110"/>
    <s v="West"/>
    <x v="0"/>
    <s v="Consumer"/>
    <s v="United States"/>
    <s v="San Francisco"/>
    <x v="1"/>
    <n v="94110"/>
    <x v="1"/>
    <x v="1"/>
    <x v="10"/>
    <x v="72"/>
    <d v="2019-01-04T00:00:00"/>
    <d v="1899-12-30T19:01:00"/>
    <n v="68.709999999999994"/>
    <n v="4"/>
    <n v="13.741999999999999"/>
    <n v="274.83999999999997"/>
    <s v="Cash"/>
    <n v="262.00497199999995"/>
    <n v="4.6699999999999998E-2"/>
    <n v="12.835028000000023"/>
    <n v="4.0999999999999996"/>
    <s v="Jan"/>
  </r>
  <r>
    <s v="256-08-8343"/>
    <n v="169"/>
    <x v="168"/>
    <s v="Keith"/>
    <s v="Herrera"/>
    <s v="keith.herrera@mail.com"/>
    <s v="Female"/>
    <s v="Consumer"/>
    <s v="United States"/>
    <s v="San Francisco"/>
    <s v="California"/>
    <n v="94110"/>
    <s v="West"/>
    <x v="0"/>
    <s v="Consumer"/>
    <s v="United States"/>
    <s v="San Francisco"/>
    <x v="1"/>
    <n v="94110"/>
    <x v="1"/>
    <x v="0"/>
    <x v="3"/>
    <x v="31"/>
    <d v="2019-03-04T00:00:00"/>
    <d v="1899-12-30T19:48:00"/>
    <n v="56.53"/>
    <n v="4"/>
    <n v="11.306000000000001"/>
    <n v="226.12"/>
    <s v="Ewallet"/>
    <n v="201.92516000000001"/>
    <n v="0.107"/>
    <n v="24.194839999999999"/>
    <n v="5.5"/>
    <s v="Mar"/>
  </r>
  <r>
    <s v="372-26-1506"/>
    <n v="169"/>
    <x v="168"/>
    <s v="Keith"/>
    <s v="Herrera"/>
    <s v="keith.herrera@mail.com"/>
    <s v="Female"/>
    <s v="Consumer"/>
    <s v="United States"/>
    <s v="San Francisco"/>
    <s v="California"/>
    <n v="94110"/>
    <s v="West"/>
    <x v="0"/>
    <s v="Consumer"/>
    <s v="United States"/>
    <s v="San Francisco"/>
    <x v="1"/>
    <n v="94110"/>
    <x v="1"/>
    <x v="1"/>
    <x v="10"/>
    <x v="26"/>
    <d v="2019-01-28T00:00:00"/>
    <d v="1899-12-30T19:24:00"/>
    <n v="23.82"/>
    <n v="5"/>
    <n v="5.9550000000000001"/>
    <n v="119.1"/>
    <s v="Ewallet"/>
    <n v="113.53802999999999"/>
    <n v="4.6699999999999998E-2"/>
    <n v="5.5619700000000023"/>
    <n v="5.4"/>
    <s v="Jan"/>
  </r>
  <r>
    <s v="244-08-0162"/>
    <n v="169"/>
    <x v="168"/>
    <s v="Keith"/>
    <s v="Herrera"/>
    <s v="keith.herrera@mail.com"/>
    <s v="Female"/>
    <s v="Consumer"/>
    <s v="United States"/>
    <s v="San Francisco"/>
    <s v="California"/>
    <n v="94110"/>
    <s v="West"/>
    <x v="0"/>
    <s v="Consumer"/>
    <s v="United States"/>
    <s v="San Francisco"/>
    <x v="1"/>
    <n v="94110"/>
    <x v="1"/>
    <x v="1"/>
    <x v="2"/>
    <x v="56"/>
    <d v="2019-01-02T00:00:00"/>
    <d v="1899-12-30T13:00:00"/>
    <n v="34.21"/>
    <n v="10"/>
    <n v="17.105"/>
    <n v="342.1"/>
    <s v="Cash"/>
    <n v="326.12393000000003"/>
    <n v="4.6699999999999998E-2"/>
    <n v="15.976069999999993"/>
    <n v="5.0999999999999996"/>
    <s v="Jan"/>
  </r>
  <r>
    <s v="569-71-4390"/>
    <n v="169"/>
    <x v="168"/>
    <s v="Keith"/>
    <s v="Herrera"/>
    <s v="keith.herrera@mail.com"/>
    <s v="Female"/>
    <s v="Consumer"/>
    <s v="United States"/>
    <s v="San Francisco"/>
    <s v="California"/>
    <n v="94110"/>
    <s v="West"/>
    <x v="0"/>
    <s v="Consumer"/>
    <s v="United States"/>
    <s v="San Francisco"/>
    <x v="1"/>
    <n v="94110"/>
    <x v="1"/>
    <x v="1"/>
    <x v="10"/>
    <x v="25"/>
    <d v="2019-01-25T00:00:00"/>
    <d v="1899-12-30T14:29:00"/>
    <n v="21.87"/>
    <n v="2"/>
    <n v="2.1870000000000003"/>
    <n v="43.74"/>
    <s v="Ewallet"/>
    <n v="41.697341999999999"/>
    <n v="4.6699999999999998E-2"/>
    <n v="2.042658000000003"/>
    <n v="6.9"/>
    <s v="Jan"/>
  </r>
  <r>
    <s v="132-23-6451"/>
    <n v="169"/>
    <x v="168"/>
    <s v="Keith"/>
    <s v="Herrera"/>
    <s v="keith.herrera@mail.com"/>
    <s v="Female"/>
    <s v="Consumer"/>
    <s v="United States"/>
    <s v="San Francisco"/>
    <s v="California"/>
    <n v="94110"/>
    <s v="West"/>
    <x v="0"/>
    <s v="Consumer"/>
    <s v="United States"/>
    <s v="San Francisco"/>
    <x v="1"/>
    <n v="94110"/>
    <x v="1"/>
    <x v="0"/>
    <x v="0"/>
    <x v="72"/>
    <d v="2019-01-04T00:00:00"/>
    <d v="1899-12-30T13:21:00"/>
    <n v="20.97"/>
    <n v="5"/>
    <n v="5.2424999999999997"/>
    <n v="104.85"/>
    <s v="Cash"/>
    <n v="93.631049999999988"/>
    <n v="0.107"/>
    <n v="11.218950000000007"/>
    <n v="7.8"/>
    <s v="Jan"/>
  </r>
  <r>
    <s v="696-90-2548"/>
    <n v="169"/>
    <x v="168"/>
    <s v="Keith"/>
    <s v="Herrera"/>
    <s v="keith.herrera@mail.com"/>
    <s v="Female"/>
    <s v="Consumer"/>
    <s v="United States"/>
    <s v="San Francisco"/>
    <s v="California"/>
    <n v="94110"/>
    <s v="West"/>
    <x v="0"/>
    <s v="Consumer"/>
    <s v="United States"/>
    <s v="San Francisco"/>
    <x v="1"/>
    <n v="94110"/>
    <x v="1"/>
    <x v="0"/>
    <x v="1"/>
    <x v="24"/>
    <d v="2019-03-10T00:00:00"/>
    <d v="1899-12-30T18:55:00"/>
    <n v="25.84"/>
    <n v="3"/>
    <n v="3.8759999999999999"/>
    <n v="77.52"/>
    <s v="Ewallet"/>
    <n v="69.225359999999995"/>
    <n v="0.107"/>
    <n v="8.2946400000000011"/>
    <n v="6.6"/>
    <s v="Mar"/>
  </r>
  <r>
    <s v="472-15-9636"/>
    <n v="170"/>
    <x v="169"/>
    <s v="Kimberly"/>
    <s v="Carter"/>
    <s v="kimberly.carter@mail.com"/>
    <s v="Female"/>
    <s v="Corporate"/>
    <s v="United States"/>
    <s v="Seattle"/>
    <s v="Washington"/>
    <n v="98105"/>
    <s v="West"/>
    <x v="0"/>
    <s v="Corporate"/>
    <s v="United States"/>
    <s v="Seattle"/>
    <x v="4"/>
    <n v="98105"/>
    <x v="1"/>
    <x v="1"/>
    <x v="10"/>
    <x v="23"/>
    <d v="2019-03-22T00:00:00"/>
    <d v="1899-12-30T19:36:00"/>
    <n v="50.93"/>
    <n v="8"/>
    <n v="20.372"/>
    <n v="407.44"/>
    <s v="Ewallet"/>
    <n v="388.41255200000001"/>
    <n v="4.6699999999999998E-2"/>
    <n v="19.027447999999993"/>
    <n v="9.1999999999999993"/>
    <s v="Mar"/>
  </r>
  <r>
    <s v="268-03-6164"/>
    <n v="170"/>
    <x v="169"/>
    <s v="Kimberly"/>
    <s v="Carter"/>
    <s v="kimberly.carter@mail.com"/>
    <s v="Female"/>
    <s v="Corporate"/>
    <s v="United States"/>
    <s v="Seattle"/>
    <s v="Washington"/>
    <n v="98105"/>
    <s v="West"/>
    <x v="0"/>
    <s v="Corporate"/>
    <s v="United States"/>
    <s v="Seattle"/>
    <x v="4"/>
    <n v="98105"/>
    <x v="1"/>
    <x v="0"/>
    <x v="1"/>
    <x v="25"/>
    <d v="2019-01-25T00:00:00"/>
    <d v="1899-12-30T16:28:00"/>
    <n v="96.11"/>
    <n v="1"/>
    <n v="4.8055000000000003"/>
    <n v="96.11"/>
    <s v="Ewallet"/>
    <n v="85.826229999999995"/>
    <n v="0.107"/>
    <n v="10.283770000000004"/>
    <n v="7.8"/>
    <s v="Jan"/>
  </r>
  <r>
    <s v="750-57-9686"/>
    <n v="171"/>
    <x v="170"/>
    <s v="Caroline"/>
    <s v="Jumper"/>
    <s v="caroline.jumper@mail.com"/>
    <s v="Female"/>
    <s v="Consumer"/>
    <s v="United States"/>
    <s v="Huntington Beach"/>
    <s v="California"/>
    <n v="92646"/>
    <s v="West"/>
    <x v="0"/>
    <s v="Consumer"/>
    <s v="United States"/>
    <s v="Huntington Beach"/>
    <x v="1"/>
    <n v="92646"/>
    <x v="1"/>
    <x v="1"/>
    <x v="6"/>
    <x v="66"/>
    <d v="2019-01-08T00:00:00"/>
    <d v="1899-12-30T13:48:00"/>
    <n v="45.38"/>
    <n v="4"/>
    <n v="9.0760000000000005"/>
    <n v="181.52"/>
    <s v="Credit card"/>
    <n v="173.04301600000002"/>
    <n v="4.6699999999999998E-2"/>
    <n v="8.4769839999999874"/>
    <n v="8.6999999999999993"/>
    <s v="Jan"/>
  </r>
  <r>
    <s v="186-09-3669"/>
    <n v="172"/>
    <x v="171"/>
    <s v="Philip"/>
    <s v="Brown"/>
    <s v="philip.brown@mail.com"/>
    <s v="Female"/>
    <s v="Consumer"/>
    <s v="United States"/>
    <s v="Los Angeles"/>
    <s v="California"/>
    <n v="90004"/>
    <s v="West"/>
    <x v="0"/>
    <s v="Consumer"/>
    <s v="United States"/>
    <s v="Los Angeles"/>
    <x v="1"/>
    <n v="90004"/>
    <x v="1"/>
    <x v="0"/>
    <x v="1"/>
    <x v="49"/>
    <d v="2019-01-22T00:00:00"/>
    <d v="1899-12-30T10:57:00"/>
    <n v="81.510000000000005"/>
    <n v="1"/>
    <n v="4.0755000000000008"/>
    <n v="81.510000000000005"/>
    <s v="Ewallet"/>
    <n v="72.788430000000005"/>
    <n v="0.107"/>
    <n v="8.7215699999999998"/>
    <n v="9.1999999999999993"/>
    <s v="Jan"/>
  </r>
  <r>
    <s v="848-07-1692"/>
    <n v="147"/>
    <x v="146"/>
    <s v="Victoria"/>
    <s v="Brennan"/>
    <s v="victoria.brennan@mail.com"/>
    <s v="Female"/>
    <s v="Corporate"/>
    <s v="United States"/>
    <s v="Richmond"/>
    <s v="Kentucky"/>
    <n v="40475"/>
    <s v="South"/>
    <x v="0"/>
    <s v="Corporate"/>
    <s v="United States"/>
    <s v="Columbus"/>
    <x v="32"/>
    <n v="31907"/>
    <x v="0"/>
    <x v="1"/>
    <x v="10"/>
    <x v="52"/>
    <d v="2019-01-12T00:00:00"/>
    <d v="1899-12-30T17:13:00"/>
    <n v="57.22"/>
    <n v="2"/>
    <n v="5.7220000000000004"/>
    <n v="114.44"/>
    <s v="Ewallet"/>
    <n v="109.095652"/>
    <n v="4.6699999999999998E-2"/>
    <n v="5.3443479999999965"/>
    <n v="8.3000000000000007"/>
    <s v="Jan"/>
  </r>
  <r>
    <s v="745-71-3520"/>
    <n v="134"/>
    <x v="133"/>
    <s v="Sung"/>
    <s v="Pak"/>
    <s v="sung.pak@mail.com"/>
    <s v="Female"/>
    <s v="Corporate"/>
    <s v="United States"/>
    <s v="Los Angeles"/>
    <s v="California"/>
    <n v="90045"/>
    <s v="West"/>
    <x v="1"/>
    <s v="Corporate"/>
    <s v="United States"/>
    <s v="Philadelphia"/>
    <x v="9"/>
    <n v="19143"/>
    <x v="3"/>
    <x v="1"/>
    <x v="6"/>
    <x v="87"/>
    <d v="2019-02-04T00:00:00"/>
    <d v="1899-12-30T10:23:00"/>
    <n v="25.22"/>
    <n v="7"/>
    <n v="8.827"/>
    <n v="176.54"/>
    <s v="Cash"/>
    <n v="168.295582"/>
    <n v="4.6699999999999998E-2"/>
    <n v="8.244417999999996"/>
    <n v="8.1999999999999993"/>
    <s v="Feb"/>
  </r>
  <r>
    <s v="266-76-6436"/>
    <n v="134"/>
    <x v="133"/>
    <s v="Sung"/>
    <s v="Pak"/>
    <s v="sung.pak@mail.com"/>
    <s v="Female"/>
    <s v="Corporate"/>
    <s v="United States"/>
    <s v="Los Angeles"/>
    <s v="California"/>
    <n v="90045"/>
    <s v="West"/>
    <x v="1"/>
    <s v="Corporate"/>
    <s v="United States"/>
    <s v="Philadelphia"/>
    <x v="9"/>
    <n v="19143"/>
    <x v="3"/>
    <x v="1"/>
    <x v="12"/>
    <x v="61"/>
    <d v="2019-03-28T00:00:00"/>
    <d v="1899-12-30T13:57:00"/>
    <n v="38.6"/>
    <n v="3"/>
    <n v="5.7900000000000009"/>
    <n v="115.80000000000001"/>
    <s v="Ewallet"/>
    <n v="110.39214000000001"/>
    <n v="4.6699999999999998E-2"/>
    <n v="5.4078599999999994"/>
    <n v="7.5"/>
    <s v="Mar"/>
  </r>
  <r>
    <s v="740-22-2500"/>
    <n v="33"/>
    <x v="32"/>
    <s v="Joel"/>
    <s v="Eaton"/>
    <s v="joel.eaton@mail.com"/>
    <s v="Female"/>
    <s v="Consumer"/>
    <s v="United States"/>
    <s v="Louisville"/>
    <s v="Colorado"/>
    <n v="80027"/>
    <s v="West"/>
    <x v="0"/>
    <s v="Consumer"/>
    <s v="United States"/>
    <s v="Memphis"/>
    <x v="18"/>
    <n v="38109"/>
    <x v="0"/>
    <x v="2"/>
    <x v="11"/>
    <x v="54"/>
    <d v="2019-01-23T00:00:00"/>
    <d v="1899-12-30T13:29:00"/>
    <n v="84.05"/>
    <n v="3"/>
    <n v="12.6075"/>
    <n v="252.14999999999998"/>
    <s v="Cash"/>
    <n v="233.99519999999998"/>
    <n v="7.2000000000000008E-2"/>
    <n v="18.154799999999994"/>
    <n v="9.8000000000000007"/>
    <s v="Jan"/>
  </r>
  <r>
    <s v="271-88-8734"/>
    <n v="173"/>
    <x v="172"/>
    <s v="Michael"/>
    <s v="Paige"/>
    <s v="michael.paige@mail.com"/>
    <s v="Female"/>
    <s v="Corporate"/>
    <s v="United States"/>
    <s v="Lawrence"/>
    <s v="Massachusetts"/>
    <n v="1841"/>
    <s v="East"/>
    <x v="0"/>
    <s v="Corporate"/>
    <s v="United States"/>
    <s v="Lawrence"/>
    <x v="31"/>
    <n v="1841"/>
    <x v="3"/>
    <x v="0"/>
    <x v="5"/>
    <x v="4"/>
    <d v="2019-02-08T00:00:00"/>
    <d v="1899-12-30T13:00:00"/>
    <n v="97.21"/>
    <n v="10"/>
    <n v="48.604999999999997"/>
    <n v="972.09999999999991"/>
    <s v="Credit card"/>
    <n v="868.08529999999996"/>
    <n v="0.107"/>
    <n v="104.01469999999995"/>
    <n v="8.6999999999999993"/>
    <s v="Feb"/>
  </r>
  <r>
    <s v="301-81-8610"/>
    <n v="173"/>
    <x v="172"/>
    <s v="Michael"/>
    <s v="Paige"/>
    <s v="michael.paige@mail.com"/>
    <s v="Female"/>
    <s v="Corporate"/>
    <s v="United States"/>
    <s v="Lawrence"/>
    <s v="Massachusetts"/>
    <n v="1841"/>
    <s v="East"/>
    <x v="0"/>
    <s v="Corporate"/>
    <s v="United States"/>
    <s v="Lawrence"/>
    <x v="31"/>
    <n v="1841"/>
    <x v="3"/>
    <x v="1"/>
    <x v="4"/>
    <x v="35"/>
    <d v="2019-03-19T00:00:00"/>
    <d v="1899-12-30T19:42:00"/>
    <n v="25.42"/>
    <n v="8"/>
    <n v="10.168000000000001"/>
    <n v="203.36"/>
    <s v="Credit card"/>
    <n v="193.863088"/>
    <n v="4.6699999999999998E-2"/>
    <n v="9.4969120000000089"/>
    <n v="6.7"/>
    <s v="Mar"/>
  </r>
  <r>
    <s v="489-64-4354"/>
    <n v="174"/>
    <x v="173"/>
    <s v="Natalie"/>
    <s v="Fritzler"/>
    <s v="natalie.fritzler@mail.com"/>
    <s v="Female"/>
    <s v="Consumer"/>
    <s v="United States"/>
    <s v="Jackson"/>
    <s v="Mississippi"/>
    <n v="39212"/>
    <s v="South"/>
    <x v="0"/>
    <s v="Consumer"/>
    <s v="United States"/>
    <s v="Jackson"/>
    <x v="35"/>
    <n v="39212"/>
    <x v="0"/>
    <x v="0"/>
    <x v="1"/>
    <x v="11"/>
    <d v="2019-03-09T00:00:00"/>
    <d v="1899-12-30T15:36:00"/>
    <n v="16.28"/>
    <n v="1"/>
    <n v="0.81400000000000006"/>
    <n v="16.28"/>
    <s v="Cash"/>
    <n v="14.538040000000001"/>
    <n v="0.107"/>
    <n v="1.7419600000000006"/>
    <s v="5"/>
    <s v="Mar"/>
  </r>
  <r>
    <s v="198-84-7132"/>
    <n v="26"/>
    <x v="25"/>
    <s v="Janet"/>
    <s v="Molinari"/>
    <s v="janet.molinari@mail.com"/>
    <s v="Female"/>
    <s v="Corporate"/>
    <s v="United States"/>
    <s v="Canton"/>
    <s v="Michigan"/>
    <n v="48187"/>
    <s v="Central"/>
    <x v="1"/>
    <s v="Corporate"/>
    <s v="United States"/>
    <s v="New York City"/>
    <x v="15"/>
    <n v="10024"/>
    <x v="3"/>
    <x v="0"/>
    <x v="5"/>
    <x v="56"/>
    <d v="2019-01-02T00:00:00"/>
    <d v="1899-12-30T13:40:00"/>
    <n v="40.61"/>
    <n v="9"/>
    <n v="18.2745"/>
    <n v="365.49"/>
    <s v="Cash"/>
    <n v="326.38256999999999"/>
    <n v="0.107"/>
    <n v="39.107430000000022"/>
    <s v="7"/>
    <s v="Jan"/>
  </r>
  <r>
    <s v="269-10-8440"/>
    <n v="26"/>
    <x v="25"/>
    <s v="Janet"/>
    <s v="Molinari"/>
    <s v="janet.molinari@mail.com"/>
    <s v="Female"/>
    <s v="Corporate"/>
    <s v="United States"/>
    <s v="Canton"/>
    <s v="Michigan"/>
    <n v="48187"/>
    <s v="Central"/>
    <x v="1"/>
    <s v="Corporate"/>
    <s v="United States"/>
    <s v="New York City"/>
    <x v="15"/>
    <n v="10024"/>
    <x v="3"/>
    <x v="1"/>
    <x v="8"/>
    <x v="18"/>
    <d v="2019-01-21T00:00:00"/>
    <d v="1899-12-30T18:01:00"/>
    <n v="53.17"/>
    <n v="7"/>
    <n v="18.609500000000001"/>
    <n v="372.19"/>
    <s v="Cash"/>
    <n v="354.80872699999998"/>
    <n v="4.6699999999999998E-2"/>
    <n v="17.381273000000022"/>
    <n v="8.9"/>
    <s v="Jan"/>
  </r>
  <r>
    <s v="650-98-6268"/>
    <n v="175"/>
    <x v="174"/>
    <s v="Shirley"/>
    <s v="Daniels"/>
    <s v="shirley.daniels@mail.com"/>
    <s v="Female"/>
    <s v="Home Office"/>
    <s v="United States"/>
    <s v="New Rochelle"/>
    <s v="New York"/>
    <n v="10801"/>
    <s v="East"/>
    <x v="0"/>
    <s v="Home Office"/>
    <s v="United States"/>
    <s v="New Rochelle"/>
    <x v="15"/>
    <n v="10801"/>
    <x v="3"/>
    <x v="2"/>
    <x v="15"/>
    <x v="80"/>
    <d v="2019-03-20T00:00:00"/>
    <d v="1899-12-30T13:53:00"/>
    <n v="20.87"/>
    <n v="3"/>
    <n v="3.1305000000000001"/>
    <n v="62.61"/>
    <s v="Credit card"/>
    <n v="58.102080000000001"/>
    <n v="7.2000000000000008E-2"/>
    <n v="4.5079199999999986"/>
    <s v="8"/>
    <s v="Mar"/>
  </r>
  <r>
    <s v="741-73-3559"/>
    <n v="176"/>
    <x v="175"/>
    <s v="Ken"/>
    <s v="Heidel"/>
    <s v="ken.heidel@mail.com"/>
    <s v="Female"/>
    <s v="Corporate"/>
    <s v="United States"/>
    <s v="San Antonio"/>
    <s v="Texas"/>
    <n v="78207"/>
    <s v="Central"/>
    <x v="0"/>
    <s v="Corporate"/>
    <s v="United States"/>
    <s v="San Antonio"/>
    <x v="5"/>
    <n v="78207"/>
    <x v="2"/>
    <x v="1"/>
    <x v="6"/>
    <x v="33"/>
    <d v="2019-02-27T00:00:00"/>
    <d v="1899-12-30T17:27:00"/>
    <n v="67.27"/>
    <n v="5"/>
    <n v="16.817499999999999"/>
    <n v="336.34999999999997"/>
    <s v="Cash"/>
    <n v="320.64245499999998"/>
    <n v="4.6699999999999998E-2"/>
    <n v="15.707544999999982"/>
    <n v="6.9"/>
    <s v="Feb"/>
  </r>
  <r>
    <s v="325-77-6186"/>
    <n v="177"/>
    <x v="176"/>
    <s v="Ross"/>
    <s v="Baird"/>
    <s v="ross.baird@mail.com"/>
    <s v="Female"/>
    <s v="Home Office"/>
    <s v="United States"/>
    <s v="Gastonia"/>
    <s v="North Carolina"/>
    <n v="28052"/>
    <s v="South"/>
    <x v="0"/>
    <s v="Home Office"/>
    <s v="United States"/>
    <s v="Gastonia"/>
    <x v="3"/>
    <n v="28052"/>
    <x v="0"/>
    <x v="1"/>
    <x v="8"/>
    <x v="1"/>
    <d v="2019-03-08T00:00:00"/>
    <d v="1899-12-30T10:53:00"/>
    <n v="90.65"/>
    <n v="10"/>
    <n v="45.325000000000003"/>
    <n v="906.5"/>
    <s v="Ewallet"/>
    <n v="864.16645000000005"/>
    <n v="4.6699999999999998E-2"/>
    <n v="42.333549999999946"/>
    <n v="7.3"/>
    <s v="Mar"/>
  </r>
  <r>
    <s v="286-75-7818"/>
    <n v="177"/>
    <x v="176"/>
    <s v="Ross"/>
    <s v="Baird"/>
    <s v="ross.baird@mail.com"/>
    <s v="Female"/>
    <s v="Home Office"/>
    <s v="United States"/>
    <s v="Gastonia"/>
    <s v="North Carolina"/>
    <n v="28052"/>
    <s v="South"/>
    <x v="0"/>
    <s v="Home Office"/>
    <s v="United States"/>
    <s v="Gastonia"/>
    <x v="3"/>
    <n v="28052"/>
    <x v="0"/>
    <x v="2"/>
    <x v="11"/>
    <x v="82"/>
    <d v="2019-01-31T00:00:00"/>
    <d v="1899-12-30T19:48:00"/>
    <n v="69.08"/>
    <n v="2"/>
    <n v="6.9080000000000004"/>
    <n v="138.16"/>
    <s v="Credit card"/>
    <n v="128.21248"/>
    <n v="7.2000000000000008E-2"/>
    <n v="9.9475199999999973"/>
    <n v="6.9"/>
    <s v="Jan"/>
  </r>
  <r>
    <s v="574-57-9721"/>
    <n v="177"/>
    <x v="176"/>
    <s v="Ross"/>
    <s v="Baird"/>
    <s v="ross.baird@mail.com"/>
    <s v="Female"/>
    <s v="Home Office"/>
    <s v="United States"/>
    <s v="Gastonia"/>
    <s v="North Carolina"/>
    <n v="28052"/>
    <s v="South"/>
    <x v="0"/>
    <s v="Home Office"/>
    <s v="United States"/>
    <s v="Gastonia"/>
    <x v="3"/>
    <n v="28052"/>
    <x v="0"/>
    <x v="2"/>
    <x v="11"/>
    <x v="1"/>
    <d v="2019-03-08T00:00:00"/>
    <d v="1899-12-30T16:53:00"/>
    <n v="43.27"/>
    <n v="2"/>
    <n v="4.3270000000000008"/>
    <n v="86.54"/>
    <s v="Ewallet"/>
    <n v="80.309120000000007"/>
    <n v="7.2000000000000008E-2"/>
    <n v="6.2308799999999991"/>
    <n v="5.7"/>
    <s v="Mar"/>
  </r>
  <r>
    <s v="459-50-7686"/>
    <n v="177"/>
    <x v="176"/>
    <s v="Ross"/>
    <s v="Baird"/>
    <s v="ross.baird@mail.com"/>
    <s v="Female"/>
    <s v="Home Office"/>
    <s v="United States"/>
    <s v="Gastonia"/>
    <s v="North Carolina"/>
    <n v="28052"/>
    <s v="South"/>
    <x v="0"/>
    <s v="Home Office"/>
    <s v="United States"/>
    <s v="Gastonia"/>
    <x v="3"/>
    <n v="28052"/>
    <x v="0"/>
    <x v="1"/>
    <x v="4"/>
    <x v="50"/>
    <d v="2019-01-13T00:00:00"/>
    <d v="1899-12-30T19:14:00"/>
    <n v="23.46"/>
    <n v="6"/>
    <n v="7.0380000000000003"/>
    <n v="140.76"/>
    <s v="Ewallet"/>
    <n v="134.186508"/>
    <n v="4.6699999999999998E-2"/>
    <n v="6.5734919999999875"/>
    <n v="6.4"/>
    <s v="Jan"/>
  </r>
  <r>
    <s v="616-87-0016"/>
    <n v="73"/>
    <x v="72"/>
    <s v="Dave"/>
    <s v="Brooks"/>
    <s v="dave.brooks@mail.com"/>
    <s v="Female"/>
    <s v="Consumer"/>
    <s v="United States"/>
    <s v="Lowell"/>
    <s v="Massachusetts"/>
    <n v="1852"/>
    <s v="East"/>
    <x v="1"/>
    <s v="Consumer"/>
    <s v="United States"/>
    <s v="Seattle"/>
    <x v="4"/>
    <n v="98115"/>
    <x v="1"/>
    <x v="1"/>
    <x v="4"/>
    <x v="11"/>
    <d v="2019-03-09T00:00:00"/>
    <d v="1899-12-30T14:36:00"/>
    <n v="95.54"/>
    <n v="7"/>
    <n v="33.439000000000007"/>
    <n v="668.78000000000009"/>
    <s v="Credit card"/>
    <n v="637.54797400000007"/>
    <n v="4.6699999999999998E-2"/>
    <n v="31.232026000000019"/>
    <n v="9.6"/>
    <s v="Mar"/>
  </r>
  <r>
    <s v="837-55-7229"/>
    <n v="178"/>
    <x v="177"/>
    <s v="Mike"/>
    <s v="Kennedy"/>
    <s v="mike.kennedy@mail.com"/>
    <s v="Female"/>
    <s v="Consumer"/>
    <s v="United States"/>
    <s v="Jacksonville"/>
    <s v="Florida"/>
    <n v="32216"/>
    <s v="South"/>
    <x v="0"/>
    <s v="Consumer"/>
    <s v="United States"/>
    <s v="Jacksonville"/>
    <x v="2"/>
    <n v="32216"/>
    <x v="0"/>
    <x v="1"/>
    <x v="8"/>
    <x v="70"/>
    <d v="2019-02-22T00:00:00"/>
    <d v="1899-12-30T18:19:00"/>
    <n v="47.44"/>
    <n v="1"/>
    <n v="2.3719999999999999"/>
    <n v="47.44"/>
    <s v="Credit card"/>
    <n v="45.224551999999996"/>
    <n v="4.6699999999999998E-2"/>
    <n v="2.2154480000000021"/>
    <n v="6.8"/>
    <s v="Feb"/>
  </r>
  <r>
    <s v="751-69-0068"/>
    <n v="178"/>
    <x v="177"/>
    <s v="Mike"/>
    <s v="Kennedy"/>
    <s v="mike.kennedy@mail.com"/>
    <s v="Female"/>
    <s v="Consumer"/>
    <s v="United States"/>
    <s v="Jacksonville"/>
    <s v="Florida"/>
    <n v="32216"/>
    <s v="South"/>
    <x v="0"/>
    <s v="Consumer"/>
    <s v="United States"/>
    <s v="Jacksonville"/>
    <x v="2"/>
    <n v="32216"/>
    <x v="0"/>
    <x v="2"/>
    <x v="11"/>
    <x v="35"/>
    <d v="2019-03-19T00:00:00"/>
    <d v="1899-12-30T19:09:00"/>
    <n v="99.24"/>
    <n v="9"/>
    <n v="44.658000000000001"/>
    <n v="893.16"/>
    <s v="Ewallet"/>
    <n v="828.85248000000001"/>
    <n v="7.2000000000000008E-2"/>
    <n v="64.307519999999954"/>
    <s v="9"/>
    <s v="Mar"/>
  </r>
  <r>
    <s v="257-73-1380"/>
    <n v="179"/>
    <x v="178"/>
    <s v="Philisse"/>
    <s v="Overcash"/>
    <s v="philisse.overcash@mail.com"/>
    <s v="Female"/>
    <s v="Home Office"/>
    <s v="United States"/>
    <s v="Chicago"/>
    <s v="Illinois"/>
    <n v="60623"/>
    <s v="Central"/>
    <x v="0"/>
    <s v="Home Office"/>
    <s v="United States"/>
    <s v="Chicago"/>
    <x v="10"/>
    <n v="60623"/>
    <x v="2"/>
    <x v="2"/>
    <x v="15"/>
    <x v="40"/>
    <d v="2019-01-20T00:00:00"/>
    <d v="1899-12-30T16:51:00"/>
    <n v="82.93"/>
    <n v="4"/>
    <n v="16.586000000000002"/>
    <n v="331.72"/>
    <s v="Ewallet"/>
    <n v="307.83616000000001"/>
    <n v="7.2000000000000008E-2"/>
    <n v="23.883840000000021"/>
    <n v="9.6"/>
    <s v="Jan"/>
  </r>
  <r>
    <s v="345-08-4992"/>
    <n v="179"/>
    <x v="178"/>
    <s v="Philisse"/>
    <s v="Overcash"/>
    <s v="philisse.overcash@mail.com"/>
    <s v="Female"/>
    <s v="Home Office"/>
    <s v="United States"/>
    <s v="Chicago"/>
    <s v="Illinois"/>
    <n v="60623"/>
    <s v="Central"/>
    <x v="0"/>
    <s v="Home Office"/>
    <s v="United States"/>
    <s v="Chicago"/>
    <x v="10"/>
    <n v="60623"/>
    <x v="2"/>
    <x v="1"/>
    <x v="10"/>
    <x v="1"/>
    <d v="2019-03-08T00:00:00"/>
    <d v="1899-12-30T15:37:00"/>
    <n v="33.99"/>
    <n v="6"/>
    <n v="10.197000000000001"/>
    <n v="203.94"/>
    <s v="Credit card"/>
    <n v="194.41600199999999"/>
    <n v="4.6699999999999998E-2"/>
    <n v="9.523998000000006"/>
    <n v="7.7"/>
    <s v="Mar"/>
  </r>
  <r>
    <s v="549-96-4200"/>
    <n v="180"/>
    <x v="179"/>
    <s v="Brenda"/>
    <s v="Bowman"/>
    <s v="brenda.bowman@mail.com"/>
    <s v="Female"/>
    <s v="Corporate"/>
    <s v="United States"/>
    <s v="Houston"/>
    <s v="Texas"/>
    <n v="77070"/>
    <s v="Central"/>
    <x v="0"/>
    <s v="Corporate"/>
    <s v="United States"/>
    <s v="Houston"/>
    <x v="5"/>
    <n v="77070"/>
    <x v="2"/>
    <x v="1"/>
    <x v="10"/>
    <x v="1"/>
    <d v="2019-03-08T00:00:00"/>
    <d v="1899-12-30T20:15:00"/>
    <n v="17.04"/>
    <n v="4"/>
    <n v="3.4079999999999999"/>
    <n v="68.16"/>
    <s v="Ewallet"/>
    <n v="64.976928000000001"/>
    <n v="4.6699999999999998E-2"/>
    <n v="3.1830719999999957"/>
    <s v="7"/>
    <s v="Mar"/>
  </r>
  <r>
    <s v="810-60-6344"/>
    <n v="52"/>
    <x v="51"/>
    <s v="Cynthia"/>
    <s v="Voltz"/>
    <s v="cynthia.voltz@mail.com"/>
    <s v="Female"/>
    <s v="Corporate"/>
    <s v="United States"/>
    <s v="New York City"/>
    <s v="New York"/>
    <n v="10024"/>
    <s v="East"/>
    <x v="0"/>
    <s v="Corporate"/>
    <s v="United States"/>
    <s v="New York City"/>
    <x v="15"/>
    <n v="10035"/>
    <x v="3"/>
    <x v="0"/>
    <x v="1"/>
    <x v="13"/>
    <d v="2019-02-07T00:00:00"/>
    <d v="1899-12-30T14:38:00"/>
    <n v="40.86"/>
    <n v="8"/>
    <n v="16.344000000000001"/>
    <n v="326.88"/>
    <s v="Credit card"/>
    <n v="291.90384"/>
    <n v="0.107"/>
    <n v="34.976159999999993"/>
    <n v="6.5"/>
    <s v="Feb"/>
  </r>
  <r>
    <s v="450-28-2866"/>
    <n v="8"/>
    <x v="7"/>
    <s v="Pete"/>
    <s v="Kriz"/>
    <s v="pete.kriz@mail.com"/>
    <s v="Female"/>
    <s v="Consumer"/>
    <s v="United States"/>
    <s v="Detroit"/>
    <s v="Michigan"/>
    <n v="48227"/>
    <s v="Central"/>
    <x v="1"/>
    <s v="Consumer"/>
    <s v="United States"/>
    <s v="Madison"/>
    <x v="6"/>
    <n v="53711"/>
    <x v="2"/>
    <x v="0"/>
    <x v="5"/>
    <x v="15"/>
    <d v="2019-01-15T00:00:00"/>
    <d v="1899-12-30T19:25:00"/>
    <n v="17.440000000000001"/>
    <n v="5"/>
    <n v="4.3600000000000003"/>
    <n v="87.2"/>
    <s v="Cash"/>
    <n v="77.869600000000005"/>
    <n v="0.107"/>
    <n v="9.3303999999999974"/>
    <n v="8.1"/>
    <s v="Jan"/>
  </r>
  <r>
    <s v="394-30-3170"/>
    <n v="8"/>
    <x v="7"/>
    <s v="Pete"/>
    <s v="Kriz"/>
    <s v="pete.kriz@mail.com"/>
    <s v="Female"/>
    <s v="Consumer"/>
    <s v="United States"/>
    <s v="Detroit"/>
    <s v="Michigan"/>
    <n v="48227"/>
    <s v="Central"/>
    <x v="1"/>
    <s v="Consumer"/>
    <s v="United States"/>
    <s v="Madison"/>
    <x v="6"/>
    <n v="53711"/>
    <x v="2"/>
    <x v="1"/>
    <x v="4"/>
    <x v="23"/>
    <d v="2019-03-22T00:00:00"/>
    <d v="1899-12-30T19:35:00"/>
    <n v="88.43"/>
    <n v="8"/>
    <n v="35.372000000000007"/>
    <n v="707.44"/>
    <s v="Credit card"/>
    <n v="674.40255200000001"/>
    <n v="4.6699999999999998E-2"/>
    <n v="33.03744800000004"/>
    <n v="4.3"/>
    <s v="Mar"/>
  </r>
  <r>
    <s v="138-17-5109"/>
    <n v="8"/>
    <x v="7"/>
    <s v="Pete"/>
    <s v="Kriz"/>
    <s v="pete.kriz@mail.com"/>
    <s v="Female"/>
    <s v="Consumer"/>
    <s v="United States"/>
    <s v="Detroit"/>
    <s v="Michigan"/>
    <n v="48227"/>
    <s v="Central"/>
    <x v="1"/>
    <s v="Consumer"/>
    <s v="United States"/>
    <s v="Madison"/>
    <x v="6"/>
    <n v="53711"/>
    <x v="2"/>
    <x v="1"/>
    <x v="4"/>
    <x v="15"/>
    <d v="2019-01-15T00:00:00"/>
    <d v="1899-12-30T15:42:00"/>
    <n v="89.21"/>
    <n v="9"/>
    <n v="40.144500000000001"/>
    <n v="802.89"/>
    <s v="Credit card"/>
    <n v="765.395037"/>
    <n v="4.6699999999999998E-2"/>
    <n v="37.494962999999984"/>
    <n v="6.5"/>
    <s v="Jan"/>
  </r>
  <r>
    <s v="192-98-7397"/>
    <n v="8"/>
    <x v="7"/>
    <s v="Pete"/>
    <s v="Kriz"/>
    <s v="pete.kriz@mail.com"/>
    <s v="Female"/>
    <s v="Consumer"/>
    <s v="United States"/>
    <s v="Detroit"/>
    <s v="Michigan"/>
    <n v="48227"/>
    <s v="Central"/>
    <x v="1"/>
    <s v="Consumer"/>
    <s v="United States"/>
    <s v="Madison"/>
    <x v="6"/>
    <n v="53711"/>
    <x v="2"/>
    <x v="1"/>
    <x v="10"/>
    <x v="66"/>
    <d v="2019-01-08T00:00:00"/>
    <d v="1899-12-30T14:11:00"/>
    <n v="12.78"/>
    <n v="1"/>
    <n v="0.63900000000000001"/>
    <n v="12.78"/>
    <s v="Ewallet"/>
    <n v="12.183173999999999"/>
    <n v="4.6699999999999998E-2"/>
    <n v="0.59682600000000008"/>
    <n v="9.5"/>
    <s v="Jan"/>
  </r>
  <r>
    <s v="301-11-9629"/>
    <n v="8"/>
    <x v="7"/>
    <s v="Pete"/>
    <s v="Kriz"/>
    <s v="pete.kriz@mail.com"/>
    <s v="Female"/>
    <s v="Consumer"/>
    <s v="United States"/>
    <s v="Detroit"/>
    <s v="Michigan"/>
    <n v="48227"/>
    <s v="Central"/>
    <x v="1"/>
    <s v="Consumer"/>
    <s v="United States"/>
    <s v="Madison"/>
    <x v="6"/>
    <n v="53711"/>
    <x v="2"/>
    <x v="0"/>
    <x v="1"/>
    <x v="15"/>
    <d v="2019-01-15T00:00:00"/>
    <d v="1899-12-30T10:43:00"/>
    <n v="19.100000000000001"/>
    <n v="7"/>
    <n v="6.6850000000000014"/>
    <n v="133.70000000000002"/>
    <s v="Cash"/>
    <n v="119.39410000000001"/>
    <n v="0.107"/>
    <n v="14.305900000000008"/>
    <n v="9.6999999999999993"/>
    <s v="Jan"/>
  </r>
  <r>
    <s v="390-80-5128"/>
    <n v="8"/>
    <x v="7"/>
    <s v="Pete"/>
    <s v="Kriz"/>
    <s v="pete.kriz@mail.com"/>
    <s v="Female"/>
    <s v="Consumer"/>
    <s v="United States"/>
    <s v="Detroit"/>
    <s v="Michigan"/>
    <n v="48227"/>
    <s v="Central"/>
    <x v="1"/>
    <s v="Consumer"/>
    <s v="United States"/>
    <s v="Madison"/>
    <x v="6"/>
    <n v="53711"/>
    <x v="2"/>
    <x v="1"/>
    <x v="2"/>
    <x v="26"/>
    <d v="2019-01-28T00:00:00"/>
    <d v="1899-12-30T17:58:00"/>
    <n v="19.149999999999999"/>
    <n v="1"/>
    <n v="0.95750000000000002"/>
    <n v="19.149999999999999"/>
    <s v="Credit card"/>
    <n v="18.255694999999999"/>
    <n v="4.6699999999999998E-2"/>
    <n v="0.89430499999999924"/>
    <n v="9.5"/>
    <s v="Jan"/>
  </r>
  <r>
    <s v="235-46-8343"/>
    <n v="181"/>
    <x v="180"/>
    <s v="Troy"/>
    <s v="Blackwell"/>
    <s v="troy.blackwell@mail.com"/>
    <s v="Female"/>
    <s v="Consumer"/>
    <s v="United States"/>
    <s v="Columbus"/>
    <s v="Indiana"/>
    <n v="47201"/>
    <s v="Central"/>
    <x v="0"/>
    <s v="Consumer"/>
    <s v="United States"/>
    <s v="Columbus"/>
    <x v="14"/>
    <n v="47201"/>
    <x v="2"/>
    <x v="0"/>
    <x v="5"/>
    <x v="44"/>
    <d v="2019-02-14T00:00:00"/>
    <d v="1899-12-30T11:26:00"/>
    <n v="27.66"/>
    <n v="10"/>
    <n v="13.830000000000002"/>
    <n v="276.60000000000002"/>
    <s v="Credit card"/>
    <n v="247.00380000000001"/>
    <n v="0.107"/>
    <n v="29.59620000000001"/>
    <n v="8.9"/>
    <s v="Feb"/>
  </r>
  <r>
    <s v="453-12-7053"/>
    <n v="182"/>
    <x v="181"/>
    <s v="Raymond"/>
    <s v="Buch"/>
    <s v="raymond.buch@mail.com"/>
    <s v="Male"/>
    <s v="Consumer"/>
    <s v="United States"/>
    <s v="Auburn"/>
    <s v="New York"/>
    <n v="13021"/>
    <s v="East"/>
    <x v="1"/>
    <s v="Consumer"/>
    <s v="United States"/>
    <s v="Auburn"/>
    <x v="15"/>
    <n v="13021"/>
    <x v="3"/>
    <x v="1"/>
    <x v="6"/>
    <x v="24"/>
    <d v="2019-03-10T00:00:00"/>
    <d v="1899-12-30T17:38:00"/>
    <n v="45.74"/>
    <n v="3"/>
    <n v="6.8610000000000007"/>
    <n v="137.22"/>
    <s v="Credit card"/>
    <n v="130.811826"/>
    <n v="4.6699999999999998E-2"/>
    <n v="6.4081740000000025"/>
    <n v="6.5"/>
    <s v="Mar"/>
  </r>
  <r>
    <s v="296-11-7041"/>
    <n v="182"/>
    <x v="181"/>
    <s v="Raymond"/>
    <s v="Buch"/>
    <s v="raymond.buch@mail.com"/>
    <s v="Male"/>
    <s v="Consumer"/>
    <s v="United States"/>
    <s v="Auburn"/>
    <s v="New York"/>
    <n v="13021"/>
    <s v="East"/>
    <x v="1"/>
    <s v="Consumer"/>
    <s v="United States"/>
    <s v="Auburn"/>
    <x v="15"/>
    <n v="13021"/>
    <x v="3"/>
    <x v="1"/>
    <x v="4"/>
    <x v="52"/>
    <d v="2019-01-12T00:00:00"/>
    <d v="1899-12-30T20:07:00"/>
    <n v="27.07"/>
    <n v="1"/>
    <n v="1.3535000000000001"/>
    <n v="27.07"/>
    <s v="Credit card"/>
    <n v="25.805831000000001"/>
    <n v="4.6699999999999998E-2"/>
    <n v="1.264168999999999"/>
    <n v="5.3"/>
    <s v="Jan"/>
  </r>
  <r>
    <s v="449-27-2918"/>
    <n v="182"/>
    <x v="181"/>
    <s v="Raymond"/>
    <s v="Buch"/>
    <s v="raymond.buch@mail.com"/>
    <s v="Male"/>
    <s v="Consumer"/>
    <s v="United States"/>
    <s v="Auburn"/>
    <s v="New York"/>
    <n v="13021"/>
    <s v="East"/>
    <x v="1"/>
    <s v="Consumer"/>
    <s v="United States"/>
    <s v="Auburn"/>
    <x v="15"/>
    <n v="13021"/>
    <x v="3"/>
    <x v="1"/>
    <x v="6"/>
    <x v="58"/>
    <d v="2019-03-26T00:00:00"/>
    <d v="1899-12-30T11:02:00"/>
    <n v="39.119999999999997"/>
    <n v="1"/>
    <n v="1.956"/>
    <n v="39.119999999999997"/>
    <s v="Credit card"/>
    <n v="37.293095999999998"/>
    <n v="4.6699999999999998E-2"/>
    <n v="1.826903999999999"/>
    <n v="9.6"/>
    <s v="Mar"/>
  </r>
  <r>
    <s v="891-01-7034"/>
    <n v="182"/>
    <x v="181"/>
    <s v="Raymond"/>
    <s v="Buch"/>
    <s v="raymond.buch@mail.com"/>
    <s v="Male"/>
    <s v="Consumer"/>
    <s v="United States"/>
    <s v="Auburn"/>
    <s v="New York"/>
    <n v="13021"/>
    <s v="East"/>
    <x v="1"/>
    <s v="Consumer"/>
    <s v="United States"/>
    <s v="Auburn"/>
    <x v="15"/>
    <n v="13021"/>
    <x v="3"/>
    <x v="1"/>
    <x v="6"/>
    <x v="17"/>
    <d v="2019-01-01T00:00:00"/>
    <d v="1899-12-30T19:07:00"/>
    <n v="74.709999999999994"/>
    <n v="6"/>
    <n v="22.413"/>
    <n v="448.26"/>
    <s v="Cash"/>
    <n v="427.326258"/>
    <n v="4.6699999999999998E-2"/>
    <n v="20.933741999999995"/>
    <n v="6.7"/>
    <s v="Jan"/>
  </r>
  <r>
    <s v="744-09-5786"/>
    <n v="182"/>
    <x v="181"/>
    <s v="Raymond"/>
    <s v="Buch"/>
    <s v="raymond.buch@mail.com"/>
    <s v="Male"/>
    <s v="Consumer"/>
    <s v="United States"/>
    <s v="Auburn"/>
    <s v="New York"/>
    <n v="13021"/>
    <s v="East"/>
    <x v="1"/>
    <s v="Consumer"/>
    <s v="United States"/>
    <s v="Auburn"/>
    <x v="15"/>
    <n v="13021"/>
    <x v="3"/>
    <x v="1"/>
    <x v="6"/>
    <x v="56"/>
    <d v="2019-01-02T00:00:00"/>
    <d v="1899-12-30T18:50:00"/>
    <n v="22.01"/>
    <n v="6"/>
    <n v="6.6030000000000006"/>
    <n v="132.06"/>
    <s v="Cash"/>
    <n v="125.892798"/>
    <n v="4.6699999999999998E-2"/>
    <n v="6.1672020000000032"/>
    <n v="7.6"/>
    <s v="Jan"/>
  </r>
  <r>
    <s v="727-17-0390"/>
    <n v="182"/>
    <x v="181"/>
    <s v="Raymond"/>
    <s v="Buch"/>
    <s v="raymond.buch@mail.com"/>
    <s v="Male"/>
    <s v="Consumer"/>
    <s v="United States"/>
    <s v="Auburn"/>
    <s v="New York"/>
    <n v="13021"/>
    <s v="East"/>
    <x v="1"/>
    <s v="Consumer"/>
    <s v="United States"/>
    <s v="Auburn"/>
    <x v="15"/>
    <n v="13021"/>
    <x v="3"/>
    <x v="2"/>
    <x v="7"/>
    <x v="32"/>
    <d v="2019-03-16T00:00:00"/>
    <d v="1899-12-30T12:43:00"/>
    <n v="63.61"/>
    <n v="5"/>
    <n v="15.902500000000002"/>
    <n v="318.05"/>
    <s v="Ewallet"/>
    <n v="295.15039999999999"/>
    <n v="7.2000000000000008E-2"/>
    <n v="22.899600000000021"/>
    <n v="4.8"/>
    <s v="Mar"/>
  </r>
  <r>
    <s v="568-88-3448"/>
    <n v="183"/>
    <x v="182"/>
    <s v="Ed"/>
    <s v="Braxton"/>
    <s v="ed.braxton@mail.com"/>
    <s v="Male"/>
    <s v="Corporate"/>
    <s v="United States"/>
    <s v="Akron"/>
    <s v="Ohio"/>
    <n v="44312"/>
    <s v="East"/>
    <x v="1"/>
    <s v="Corporate"/>
    <s v="United States"/>
    <s v="Akron"/>
    <x v="23"/>
    <n v="44312"/>
    <x v="3"/>
    <x v="0"/>
    <x v="3"/>
    <x v="2"/>
    <d v="2019-03-03T00:00:00"/>
    <d v="1899-12-30T15:09:00"/>
    <s v="25"/>
    <n v="1"/>
    <n v="1.25"/>
    <n v="25"/>
    <s v="Ewallet"/>
    <n v="22.324999999999999"/>
    <n v="0.107"/>
    <n v="2.6750000000000007"/>
    <n v="5.5"/>
    <s v="Mar"/>
  </r>
  <r>
    <s v="187-83-5490"/>
    <n v="183"/>
    <x v="182"/>
    <s v="Ed"/>
    <s v="Braxton"/>
    <s v="ed.braxton@mail.com"/>
    <s v="Male"/>
    <s v="Corporate"/>
    <s v="United States"/>
    <s v="Akron"/>
    <s v="Ohio"/>
    <n v="44312"/>
    <s v="East"/>
    <x v="1"/>
    <s v="Corporate"/>
    <s v="United States"/>
    <s v="Akron"/>
    <x v="23"/>
    <n v="44312"/>
    <x v="3"/>
    <x v="1"/>
    <x v="4"/>
    <x v="82"/>
    <d v="2019-01-31T00:00:00"/>
    <d v="1899-12-30T13:47:00"/>
    <n v="20.77"/>
    <n v="4"/>
    <n v="4.1539999999999999"/>
    <n v="83.08"/>
    <s v="Cash"/>
    <n v="79.200164000000001"/>
    <n v="4.6699999999999998E-2"/>
    <n v="3.8798359999999974"/>
    <n v="4.7"/>
    <s v="Jan"/>
  </r>
  <r>
    <s v="767-54-1907"/>
    <n v="176"/>
    <x v="175"/>
    <s v="Ken"/>
    <s v="Heidel"/>
    <s v="ken.heidel@mail.com"/>
    <s v="Male"/>
    <s v="Corporate"/>
    <s v="United States"/>
    <s v="Norman"/>
    <s v="Oklahoma"/>
    <n v="73071"/>
    <s v="Central"/>
    <x v="0"/>
    <s v="Corporate"/>
    <s v="United States"/>
    <s v="San Antonio"/>
    <x v="5"/>
    <n v="78207"/>
    <x v="2"/>
    <x v="2"/>
    <x v="11"/>
    <x v="77"/>
    <d v="2019-02-13T00:00:00"/>
    <d v="1899-12-30T16:59:00"/>
    <n v="29.56"/>
    <n v="5"/>
    <n v="7.39"/>
    <n v="147.79999999999998"/>
    <s v="Cash"/>
    <n v="137.15839999999997"/>
    <n v="7.2000000000000008E-2"/>
    <n v="10.641600000000011"/>
    <n v="6.9"/>
    <s v="Feb"/>
  </r>
  <r>
    <s v="710-46-4433"/>
    <n v="184"/>
    <x v="183"/>
    <s v="Sanjit"/>
    <s v="Chand"/>
    <s v="sanjit.chand@mail.com"/>
    <s v="Male"/>
    <s v="Consumer"/>
    <s v="United States"/>
    <s v="Concord"/>
    <s v="California"/>
    <n v="94521"/>
    <s v="West"/>
    <x v="1"/>
    <s v="Consumer"/>
    <s v="United States"/>
    <s v="Concord"/>
    <x v="1"/>
    <n v="94521"/>
    <x v="1"/>
    <x v="0"/>
    <x v="1"/>
    <x v="42"/>
    <d v="2019-02-15T00:00:00"/>
    <d v="1899-12-30T14:15:00"/>
    <n v="77.400000000000006"/>
    <n v="9"/>
    <n v="34.830000000000005"/>
    <n v="696.6"/>
    <s v="Credit card"/>
    <n v="622.06380000000001"/>
    <n v="0.107"/>
    <n v="74.536200000000008"/>
    <n v="4.5"/>
    <s v="Feb"/>
  </r>
  <r>
    <s v="533-33-5337"/>
    <n v="174"/>
    <x v="173"/>
    <s v="Natalie"/>
    <s v="Fritzler"/>
    <s v="natalie.fritzler@mail.com"/>
    <s v="Male"/>
    <s v="Consumer"/>
    <s v="United States"/>
    <s v="Decatur"/>
    <s v="Illinois"/>
    <n v="62521"/>
    <s v="Central"/>
    <x v="0"/>
    <s v="Consumer"/>
    <s v="United States"/>
    <s v="Jackson"/>
    <x v="35"/>
    <n v="39212"/>
    <x v="0"/>
    <x v="0"/>
    <x v="1"/>
    <x v="13"/>
    <d v="2019-02-07T00:00:00"/>
    <d v="1899-12-30T20:24:00"/>
    <n v="79.39"/>
    <n v="10"/>
    <n v="39.695"/>
    <n v="793.9"/>
    <s v="Cash"/>
    <n v="708.95269999999994"/>
    <n v="0.107"/>
    <n v="84.947300000000041"/>
    <n v="6.2"/>
    <s v="Feb"/>
  </r>
  <r>
    <s v="325-90-8763"/>
    <n v="174"/>
    <x v="173"/>
    <s v="Natalie"/>
    <s v="Fritzler"/>
    <s v="natalie.fritzler@mail.com"/>
    <s v="Male"/>
    <s v="Consumer"/>
    <s v="United States"/>
    <s v="Decatur"/>
    <s v="Illinois"/>
    <n v="62521"/>
    <s v="Central"/>
    <x v="0"/>
    <s v="Consumer"/>
    <s v="United States"/>
    <s v="Jackson"/>
    <x v="35"/>
    <n v="39212"/>
    <x v="0"/>
    <x v="1"/>
    <x v="12"/>
    <x v="3"/>
    <d v="2019-01-27T00:00:00"/>
    <d v="1899-12-30T13:58:00"/>
    <n v="46.57"/>
    <n v="10"/>
    <n v="23.285"/>
    <n v="465.7"/>
    <s v="Cash"/>
    <n v="443.95180999999997"/>
    <n v="4.6699999999999998E-2"/>
    <n v="21.748190000000022"/>
    <n v="7.6"/>
    <s v="Jan"/>
  </r>
  <r>
    <s v="729-46-7422"/>
    <n v="99"/>
    <x v="98"/>
    <s v="Joseph"/>
    <s v="Holt"/>
    <s v="joseph.holt@mail.com"/>
    <s v="Male"/>
    <s v="Consumer"/>
    <s v="United States"/>
    <s v="Seattle"/>
    <s v="Washington"/>
    <n v="98115"/>
    <s v="West"/>
    <x v="1"/>
    <s v="Consumer"/>
    <s v="United States"/>
    <s v="Saginaw"/>
    <x v="12"/>
    <n v="48601"/>
    <x v="2"/>
    <x v="1"/>
    <x v="9"/>
    <x v="55"/>
    <d v="2019-02-23T00:00:00"/>
    <d v="1899-12-30T16:52:00"/>
    <n v="35.89"/>
    <n v="1"/>
    <n v="1.7945000000000002"/>
    <n v="35.89"/>
    <s v="Credit card"/>
    <n v="34.213937000000001"/>
    <n v="4.6699999999999998E-2"/>
    <n v="1.6760629999999992"/>
    <n v="7.9"/>
    <s v="Feb"/>
  </r>
  <r>
    <s v="639-76-1242"/>
    <n v="99"/>
    <x v="98"/>
    <s v="Joseph"/>
    <s v="Holt"/>
    <s v="joseph.holt@mail.com"/>
    <s v="Male"/>
    <s v="Consumer"/>
    <s v="United States"/>
    <s v="Seattle"/>
    <s v="Washington"/>
    <n v="98115"/>
    <s v="West"/>
    <x v="1"/>
    <s v="Consumer"/>
    <s v="United States"/>
    <s v="Saginaw"/>
    <x v="12"/>
    <n v="48601"/>
    <x v="2"/>
    <x v="2"/>
    <x v="11"/>
    <x v="36"/>
    <d v="2019-02-03T00:00:00"/>
    <d v="1899-12-30T15:19:00"/>
    <n v="40.520000000000003"/>
    <n v="5"/>
    <n v="10.130000000000003"/>
    <n v="202.60000000000002"/>
    <s v="Cash"/>
    <n v="188.01280000000003"/>
    <n v="7.2000000000000008E-2"/>
    <n v="14.587199999999996"/>
    <n v="4.5"/>
    <s v="Feb"/>
  </r>
  <r>
    <s v="234-03-4040"/>
    <n v="99"/>
    <x v="98"/>
    <s v="Joseph"/>
    <s v="Holt"/>
    <s v="joseph.holt@mail.com"/>
    <s v="Male"/>
    <s v="Consumer"/>
    <s v="United States"/>
    <s v="Seattle"/>
    <s v="Washington"/>
    <n v="98115"/>
    <s v="West"/>
    <x v="1"/>
    <s v="Consumer"/>
    <s v="United States"/>
    <s v="Saginaw"/>
    <x v="12"/>
    <n v="48601"/>
    <x v="2"/>
    <x v="1"/>
    <x v="8"/>
    <x v="2"/>
    <d v="2019-03-03T00:00:00"/>
    <d v="1899-12-30T12:25:00"/>
    <n v="73.05"/>
    <n v="10"/>
    <n v="36.524999999999999"/>
    <n v="730.5"/>
    <s v="Credit card"/>
    <n v="696.38564999999994"/>
    <n v="4.6699999999999998E-2"/>
    <n v="34.114350000000059"/>
    <n v="8.6999999999999993"/>
    <s v="Mar"/>
  </r>
  <r>
    <s v="326-71-2155"/>
    <n v="185"/>
    <x v="184"/>
    <s v="Tanja"/>
    <s v="Norvell"/>
    <s v="tanja.norvell@mail.com"/>
    <s v="Male"/>
    <s v="Home Office"/>
    <s v="United States"/>
    <s v="Phoenix"/>
    <s v="Arizona"/>
    <n v="85023"/>
    <s v="West"/>
    <x v="1"/>
    <s v="Home Office"/>
    <s v="United States"/>
    <s v="Phoenix"/>
    <x v="16"/>
    <n v="85023"/>
    <x v="1"/>
    <x v="0"/>
    <x v="5"/>
    <x v="36"/>
    <d v="2019-02-03T00:00:00"/>
    <d v="1899-12-30T10:02:00"/>
    <n v="73.95"/>
    <n v="4"/>
    <n v="14.790000000000001"/>
    <n v="295.8"/>
    <s v="Cash"/>
    <n v="264.14940000000001"/>
    <n v="0.107"/>
    <n v="31.650599999999997"/>
    <n v="6.1"/>
    <s v="Feb"/>
  </r>
  <r>
    <s v="320-32-8842"/>
    <n v="185"/>
    <x v="184"/>
    <s v="Tanja"/>
    <s v="Norvell"/>
    <s v="tanja.norvell@mail.com"/>
    <s v="Male"/>
    <s v="Home Office"/>
    <s v="United States"/>
    <s v="Phoenix"/>
    <s v="Arizona"/>
    <n v="85023"/>
    <s v="West"/>
    <x v="1"/>
    <s v="Home Office"/>
    <s v="United States"/>
    <s v="Phoenix"/>
    <x v="16"/>
    <n v="85023"/>
    <x v="1"/>
    <x v="0"/>
    <x v="3"/>
    <x v="85"/>
    <d v="2019-03-17T00:00:00"/>
    <d v="1899-12-30T18:58:00"/>
    <n v="22.62"/>
    <n v="1"/>
    <n v="1.131"/>
    <n v="22.62"/>
    <s v="Cash"/>
    <n v="20.199660000000002"/>
    <n v="0.107"/>
    <n v="2.4203399999999995"/>
    <n v="6.4"/>
    <s v="Mar"/>
  </r>
  <r>
    <s v="470-32-9057"/>
    <n v="185"/>
    <x v="184"/>
    <s v="Tanja"/>
    <s v="Norvell"/>
    <s v="tanja.norvell@mail.com"/>
    <s v="Male"/>
    <s v="Home Office"/>
    <s v="United States"/>
    <s v="Phoenix"/>
    <s v="Arizona"/>
    <n v="85023"/>
    <s v="West"/>
    <x v="1"/>
    <s v="Home Office"/>
    <s v="United States"/>
    <s v="Phoenix"/>
    <x v="16"/>
    <n v="85023"/>
    <x v="1"/>
    <x v="1"/>
    <x v="8"/>
    <x v="61"/>
    <d v="2019-03-28T00:00:00"/>
    <d v="1899-12-30T15:31:00"/>
    <n v="51.34"/>
    <n v="5"/>
    <n v="12.835000000000003"/>
    <n v="256.70000000000005"/>
    <s v="Credit card"/>
    <n v="244.71211000000005"/>
    <n v="4.6699999999999998E-2"/>
    <n v="11.987889999999993"/>
    <n v="9.1"/>
    <s v="Mar"/>
  </r>
  <r>
    <s v="878-30-2331"/>
    <n v="185"/>
    <x v="184"/>
    <s v="Tanja"/>
    <s v="Norvell"/>
    <s v="tanja.norvell@mail.com"/>
    <s v="Male"/>
    <s v="Home Office"/>
    <s v="United States"/>
    <s v="Phoenix"/>
    <s v="Arizona"/>
    <n v="85023"/>
    <s v="West"/>
    <x v="1"/>
    <s v="Home Office"/>
    <s v="United States"/>
    <s v="Phoenix"/>
    <x v="16"/>
    <n v="85023"/>
    <x v="1"/>
    <x v="1"/>
    <x v="14"/>
    <x v="22"/>
    <d v="2019-03-02T00:00:00"/>
    <d v="1899-12-30T11:22:00"/>
    <n v="54.55"/>
    <n v="10"/>
    <n v="27.275000000000002"/>
    <n v="545.5"/>
    <s v="Credit card"/>
    <n v="520.02515000000005"/>
    <n v="4.6699999999999998E-2"/>
    <n v="25.474849999999947"/>
    <n v="7.1"/>
    <s v="Mar"/>
  </r>
  <r>
    <s v="440-59-5691"/>
    <n v="185"/>
    <x v="184"/>
    <s v="Tanja"/>
    <s v="Norvell"/>
    <s v="tanja.norvell@mail.com"/>
    <s v="Male"/>
    <s v="Home Office"/>
    <s v="United States"/>
    <s v="Phoenix"/>
    <s v="Arizona"/>
    <n v="85023"/>
    <s v="West"/>
    <x v="1"/>
    <s v="Home Office"/>
    <s v="United States"/>
    <s v="Phoenix"/>
    <x v="16"/>
    <n v="85023"/>
    <x v="1"/>
    <x v="1"/>
    <x v="9"/>
    <x v="4"/>
    <d v="2019-02-08T00:00:00"/>
    <d v="1899-12-30T13:12:00"/>
    <n v="37.15"/>
    <n v="7"/>
    <n v="13.002500000000001"/>
    <n v="260.05"/>
    <s v="Credit card"/>
    <n v="247.905665"/>
    <n v="4.6699999999999998E-2"/>
    <n v="12.144335000000012"/>
    <n v="7.7"/>
    <s v="Feb"/>
  </r>
  <r>
    <s v="554-53-3790"/>
    <n v="186"/>
    <x v="185"/>
    <s v="Joni"/>
    <s v="Sundaresam"/>
    <s v="joni.sundaresam@mail.com"/>
    <s v="Male"/>
    <s v="Home Office"/>
    <s v="United States"/>
    <s v="Park Ridge"/>
    <s v="Illinois"/>
    <n v="60068"/>
    <s v="Central"/>
    <x v="1"/>
    <s v="Home Office"/>
    <s v="United States"/>
    <s v="Park Ridge"/>
    <x v="10"/>
    <n v="60068"/>
    <x v="2"/>
    <x v="0"/>
    <x v="5"/>
    <x v="23"/>
    <d v="2019-03-22T00:00:00"/>
    <d v="1899-12-30T18:33:00"/>
    <n v="37.020000000000003"/>
    <n v="6"/>
    <n v="11.106000000000002"/>
    <n v="222.12"/>
    <s v="Cash"/>
    <n v="198.35316"/>
    <n v="0.107"/>
    <n v="23.766840000000002"/>
    <n v="4.5"/>
    <s v="Mar"/>
  </r>
  <r>
    <s v="746-19-0921"/>
    <n v="104"/>
    <x v="103"/>
    <s v="David"/>
    <s v="Smith"/>
    <s v="david.smith@mail.com"/>
    <s v="Male"/>
    <s v="Corporate"/>
    <s v="United States"/>
    <s v="Amarillo"/>
    <s v="Texas"/>
    <n v="79109"/>
    <s v="Central"/>
    <x v="1"/>
    <s v="Corporate"/>
    <s v="United States"/>
    <s v="Detroit"/>
    <x v="12"/>
    <n v="48227"/>
    <x v="2"/>
    <x v="0"/>
    <x v="0"/>
    <x v="57"/>
    <d v="2019-02-09T00:00:00"/>
    <d v="1899-12-30T10:02:00"/>
    <n v="21.58"/>
    <n v="1"/>
    <n v="1.079"/>
    <n v="21.58"/>
    <s v="Ewallet"/>
    <n v="19.27094"/>
    <n v="0.107"/>
    <n v="2.3090599999999988"/>
    <n v="7.2"/>
    <s v="Feb"/>
  </r>
  <r>
    <s v="233-34-0817"/>
    <n v="114"/>
    <x v="113"/>
    <s v="Craig"/>
    <s v="Carreira"/>
    <s v="craig.carreira@mail.com"/>
    <s v="Male"/>
    <s v="Consumer"/>
    <s v="United States"/>
    <s v="Chicago"/>
    <s v="Illinois"/>
    <n v="60610"/>
    <s v="Central"/>
    <x v="0"/>
    <s v="Consumer"/>
    <s v="United States"/>
    <s v="New York City"/>
    <x v="15"/>
    <n v="10009"/>
    <x v="3"/>
    <x v="1"/>
    <x v="8"/>
    <x v="42"/>
    <d v="2019-02-15T00:00:00"/>
    <d v="1899-12-30T11:21:00"/>
    <n v="98.84"/>
    <n v="1"/>
    <n v="4.9420000000000002"/>
    <n v="98.84"/>
    <s v="Cash"/>
    <n v="94.22417200000001"/>
    <n v="4.6699999999999998E-2"/>
    <n v="4.6158279999999934"/>
    <n v="8.4"/>
    <s v="Feb"/>
  </r>
  <r>
    <s v="767-05-1286"/>
    <n v="187"/>
    <x v="186"/>
    <s v="Maya"/>
    <s v="Herman"/>
    <s v="maya.herman@mail.com"/>
    <s v="Male"/>
    <s v="Corporate"/>
    <s v="United States"/>
    <s v="Lindenhurst"/>
    <s v="New York"/>
    <n v="11757"/>
    <s v="East"/>
    <x v="1"/>
    <s v="Corporate"/>
    <s v="United States"/>
    <s v="Lindenhurst"/>
    <x v="15"/>
    <n v="11757"/>
    <x v="3"/>
    <x v="1"/>
    <x v="10"/>
    <x v="54"/>
    <d v="2019-01-23T00:00:00"/>
    <d v="1899-12-30T12:10:00"/>
    <n v="83.77"/>
    <n v="6"/>
    <n v="25.131"/>
    <n v="502.62"/>
    <s v="Ewallet"/>
    <n v="479.14764600000001"/>
    <n v="4.6699999999999998E-2"/>
    <n v="23.472353999999996"/>
    <n v="5.4"/>
    <s v="Jan"/>
  </r>
  <r>
    <s v="340-21-9136"/>
    <n v="188"/>
    <x v="187"/>
    <s v="Jeremy"/>
    <s v="Pistek"/>
    <s v="jeremy.pistek@mail.com"/>
    <s v="Male"/>
    <s v="Consumer"/>
    <s v="United States"/>
    <s v="San Francisco"/>
    <s v="California"/>
    <n v="94110"/>
    <s v="West"/>
    <x v="1"/>
    <s v="Consumer"/>
    <s v="United States"/>
    <s v="San Francisco"/>
    <x v="1"/>
    <n v="94110"/>
    <x v="1"/>
    <x v="1"/>
    <x v="4"/>
    <x v="25"/>
    <d v="2019-01-25T00:00:00"/>
    <d v="1899-12-30T11:40:00"/>
    <n v="40.049999999999997"/>
    <n v="4"/>
    <n v="8.01"/>
    <n v="160.19999999999999"/>
    <s v="Cash"/>
    <n v="152.71866"/>
    <n v="4.6699999999999998E-2"/>
    <n v="7.4813399999999888"/>
    <n v="9.6999999999999993"/>
    <s v="Jan"/>
  </r>
  <r>
    <s v="405-31-3305"/>
    <n v="188"/>
    <x v="187"/>
    <s v="Jeremy"/>
    <s v="Pistek"/>
    <s v="jeremy.pistek@mail.com"/>
    <s v="Male"/>
    <s v="Consumer"/>
    <s v="United States"/>
    <s v="San Francisco"/>
    <s v="California"/>
    <n v="94110"/>
    <s v="West"/>
    <x v="1"/>
    <s v="Consumer"/>
    <s v="United States"/>
    <s v="San Francisco"/>
    <x v="1"/>
    <n v="94110"/>
    <x v="1"/>
    <x v="0"/>
    <x v="0"/>
    <x v="30"/>
    <d v="2019-02-02T00:00:00"/>
    <d v="1899-12-30T18:31:00"/>
    <n v="43.13"/>
    <n v="10"/>
    <n v="21.565000000000001"/>
    <n v="431.3"/>
    <s v="Credit card"/>
    <n v="385.15090000000004"/>
    <n v="0.107"/>
    <n v="46.149099999999976"/>
    <n v="5.5"/>
    <s v="Feb"/>
  </r>
  <r>
    <s v="731-59-7531"/>
    <n v="188"/>
    <x v="187"/>
    <s v="Jeremy"/>
    <s v="Pistek"/>
    <s v="jeremy.pistek@mail.com"/>
    <s v="Male"/>
    <s v="Consumer"/>
    <s v="United States"/>
    <s v="San Francisco"/>
    <s v="California"/>
    <n v="94110"/>
    <s v="West"/>
    <x v="1"/>
    <s v="Consumer"/>
    <s v="United States"/>
    <s v="San Francisco"/>
    <x v="1"/>
    <n v="94110"/>
    <x v="1"/>
    <x v="2"/>
    <x v="7"/>
    <x v="73"/>
    <d v="2019-03-30T00:00:00"/>
    <d v="1899-12-30T17:58:00"/>
    <n v="72.569999999999993"/>
    <n v="8"/>
    <n v="29.027999999999999"/>
    <n v="580.55999999999995"/>
    <s v="Cash"/>
    <n v="538.75967999999989"/>
    <n v="7.2000000000000008E-2"/>
    <n v="41.800320000000056"/>
    <n v="4.5999999999999996"/>
    <s v="Mar"/>
  </r>
  <r>
    <s v="676-39-6028"/>
    <n v="188"/>
    <x v="187"/>
    <s v="Jeremy"/>
    <s v="Pistek"/>
    <s v="jeremy.pistek@mail.com"/>
    <s v="Male"/>
    <s v="Consumer"/>
    <s v="United States"/>
    <s v="San Francisco"/>
    <s v="California"/>
    <n v="94110"/>
    <s v="West"/>
    <x v="1"/>
    <s v="Consumer"/>
    <s v="United States"/>
    <s v="San Francisco"/>
    <x v="1"/>
    <n v="94110"/>
    <x v="1"/>
    <x v="1"/>
    <x v="4"/>
    <x v="73"/>
    <d v="2019-03-30T00:00:00"/>
    <d v="1899-12-30T17:04:00"/>
    <n v="64.44"/>
    <n v="5"/>
    <n v="16.11"/>
    <n v="322.2"/>
    <s v="Cash"/>
    <n v="307.15325999999999"/>
    <n v="4.6699999999999998E-2"/>
    <n v="15.04674"/>
    <n v="6.6"/>
    <s v="Mar"/>
  </r>
  <r>
    <s v="502-05-1910"/>
    <n v="188"/>
    <x v="187"/>
    <s v="Jeremy"/>
    <s v="Pistek"/>
    <s v="jeremy.pistek@mail.com"/>
    <s v="Male"/>
    <s v="Consumer"/>
    <s v="United States"/>
    <s v="San Francisco"/>
    <s v="California"/>
    <n v="94110"/>
    <s v="West"/>
    <x v="1"/>
    <s v="Consumer"/>
    <s v="United States"/>
    <s v="San Francisco"/>
    <x v="1"/>
    <n v="94110"/>
    <x v="1"/>
    <x v="1"/>
    <x v="10"/>
    <x v="6"/>
    <d v="2019-02-25T00:00:00"/>
    <d v="1899-12-30T20:35:00"/>
    <n v="65.180000000000007"/>
    <n v="3"/>
    <n v="9.777000000000001"/>
    <n v="195.54000000000002"/>
    <s v="Credit card"/>
    <n v="186.40828200000001"/>
    <n v="4.6699999999999998E-2"/>
    <n v="9.1317180000000064"/>
    <n v="6.3"/>
    <s v="Feb"/>
  </r>
  <r>
    <s v="485-30-8700"/>
    <n v="188"/>
    <x v="187"/>
    <s v="Jeremy"/>
    <s v="Pistek"/>
    <s v="jeremy.pistek@mail.com"/>
    <s v="Male"/>
    <s v="Consumer"/>
    <s v="United States"/>
    <s v="San Francisco"/>
    <s v="California"/>
    <n v="94110"/>
    <s v="West"/>
    <x v="1"/>
    <s v="Consumer"/>
    <s v="United States"/>
    <s v="San Francisco"/>
    <x v="1"/>
    <n v="94110"/>
    <x v="1"/>
    <x v="1"/>
    <x v="10"/>
    <x v="79"/>
    <d v="2019-03-18T00:00:00"/>
    <d v="1899-12-30T16:10:00"/>
    <n v="33.26"/>
    <n v="5"/>
    <n v="8.3149999999999995"/>
    <n v="166.29999999999998"/>
    <s v="Credit card"/>
    <n v="158.53378999999998"/>
    <n v="4.6699999999999998E-2"/>
    <n v="7.7662100000000009"/>
    <n v="4.2"/>
    <s v="Mar"/>
  </r>
  <r>
    <s v="598-47-9715"/>
    <n v="121"/>
    <x v="120"/>
    <s v="Kristen"/>
    <s v="Hastings"/>
    <s v="kristen.hastings@mail.com"/>
    <s v="Male"/>
    <s v="Corporate"/>
    <s v="United States"/>
    <s v="Los Angeles"/>
    <s v="California"/>
    <n v="90008"/>
    <s v="West"/>
    <x v="0"/>
    <s v="Corporate"/>
    <s v="United States"/>
    <s v="San Francisco"/>
    <x v="1"/>
    <n v="94110"/>
    <x v="1"/>
    <x v="2"/>
    <x v="7"/>
    <x v="37"/>
    <d v="2019-03-07T00:00:00"/>
    <d v="1899-12-30T16:54:00"/>
    <n v="84.07"/>
    <n v="4"/>
    <n v="16.814"/>
    <n v="336.28"/>
    <s v="Ewallet"/>
    <n v="312.06783999999999"/>
    <n v="7.2000000000000008E-2"/>
    <n v="24.212159999999983"/>
    <n v="4.4000000000000004"/>
    <s v="Mar"/>
  </r>
  <r>
    <s v="701-69-8742"/>
    <n v="189"/>
    <x v="188"/>
    <s v="Jeremy"/>
    <s v="Ellison"/>
    <s v="jeremy.ellison@mail.com"/>
    <s v="Male"/>
    <s v="Consumer"/>
    <s v="United States"/>
    <s v="Troy"/>
    <s v="New York"/>
    <n v="12180"/>
    <s v="East"/>
    <x v="1"/>
    <s v="Consumer"/>
    <s v="United States"/>
    <s v="Troy"/>
    <x v="15"/>
    <n v="12180"/>
    <x v="3"/>
    <x v="0"/>
    <x v="5"/>
    <x v="32"/>
    <d v="2019-03-16T00:00:00"/>
    <d v="1899-12-30T10:11:00"/>
    <n v="34.369999999999997"/>
    <n v="10"/>
    <n v="17.184999999999999"/>
    <n v="343.7"/>
    <s v="Ewallet"/>
    <n v="306.92410000000001"/>
    <n v="0.107"/>
    <n v="36.775899999999979"/>
    <n v="6.7"/>
    <s v="Mar"/>
  </r>
  <r>
    <s v="575-67-1508"/>
    <n v="190"/>
    <x v="189"/>
    <s v="John"/>
    <s v="Grady"/>
    <s v="john.grady@mail.com"/>
    <s v="Male"/>
    <s v="Corporate"/>
    <s v="United States"/>
    <s v="New York City"/>
    <s v="New York"/>
    <n v="10024"/>
    <s v="East"/>
    <x v="1"/>
    <s v="Corporate"/>
    <s v="United States"/>
    <s v="New York City"/>
    <x v="15"/>
    <n v="10024"/>
    <x v="3"/>
    <x v="1"/>
    <x v="6"/>
    <x v="71"/>
    <d v="2019-01-29T00:00:00"/>
    <d v="1899-12-30T11:26:00"/>
    <n v="38.6"/>
    <n v="1"/>
    <n v="1.9300000000000002"/>
    <n v="38.6"/>
    <s v="Ewallet"/>
    <n v="36.797380000000004"/>
    <n v="4.6699999999999998E-2"/>
    <n v="1.8026199999999974"/>
    <n v="6.7"/>
    <s v="Jan"/>
  </r>
  <r>
    <s v="541-08-3113"/>
    <n v="190"/>
    <x v="189"/>
    <s v="John"/>
    <s v="Grady"/>
    <s v="john.grady@mail.com"/>
    <s v="Male"/>
    <s v="Corporate"/>
    <s v="United States"/>
    <s v="New York City"/>
    <s v="New York"/>
    <n v="10024"/>
    <s v="East"/>
    <x v="1"/>
    <s v="Corporate"/>
    <s v="United States"/>
    <s v="New York City"/>
    <x v="15"/>
    <n v="10024"/>
    <x v="3"/>
    <x v="1"/>
    <x v="4"/>
    <x v="30"/>
    <d v="2019-02-02T00:00:00"/>
    <d v="1899-12-30T20:29:00"/>
    <n v="65.97"/>
    <n v="8"/>
    <n v="26.388000000000002"/>
    <n v="527.76"/>
    <s v="Cash"/>
    <n v="503.113608"/>
    <n v="4.6699999999999998E-2"/>
    <n v="24.646391999999992"/>
    <n v="8.4"/>
    <s v="Feb"/>
  </r>
  <r>
    <s v="246-11-3901"/>
    <n v="191"/>
    <x v="190"/>
    <s v="Xylona"/>
    <s v="Preis"/>
    <s v="xylona.preis@mail.com"/>
    <s v="Male"/>
    <s v="Consumer"/>
    <s v="United States"/>
    <s v="San Diego"/>
    <s v="California"/>
    <n v="92024"/>
    <s v="West"/>
    <x v="1"/>
    <s v="Consumer"/>
    <s v="United States"/>
    <s v="San Diego"/>
    <x v="1"/>
    <n v="92024"/>
    <x v="1"/>
    <x v="2"/>
    <x v="11"/>
    <x v="42"/>
    <d v="2019-02-15T00:00:00"/>
    <d v="1899-12-30T12:12:00"/>
    <n v="32.799999999999997"/>
    <n v="10"/>
    <n v="16.400000000000002"/>
    <n v="328"/>
    <s v="Cash"/>
    <n v="304.38400000000001"/>
    <n v="7.2000000000000008E-2"/>
    <n v="23.615999999999985"/>
    <n v="6.2"/>
    <s v="Feb"/>
  </r>
  <r>
    <s v="674-15-9296"/>
    <n v="192"/>
    <x v="191"/>
    <s v="Erin"/>
    <s v="Mull"/>
    <s v="erin.mull@mail.com"/>
    <s v="Male"/>
    <s v="Consumer"/>
    <s v="United States"/>
    <s v="New York City"/>
    <s v="New York"/>
    <n v="10024"/>
    <s v="East"/>
    <x v="1"/>
    <s v="Consumer"/>
    <s v="United States"/>
    <s v="New York City"/>
    <x v="15"/>
    <n v="10024"/>
    <x v="3"/>
    <x v="1"/>
    <x v="6"/>
    <x v="66"/>
    <d v="2019-01-08T00:00:00"/>
    <d v="1899-12-30T13:05:00"/>
    <n v="37.14"/>
    <n v="5"/>
    <n v="9.2850000000000001"/>
    <n v="185.7"/>
    <s v="Ewallet"/>
    <n v="177.02780999999999"/>
    <n v="4.6699999999999998E-2"/>
    <n v="8.6721900000000005"/>
    <s v="5"/>
    <s v="Jan"/>
  </r>
  <r>
    <s v="305-18-3552"/>
    <n v="192"/>
    <x v="191"/>
    <s v="Erin"/>
    <s v="Mull"/>
    <s v="erin.mull@mail.com"/>
    <s v="Male"/>
    <s v="Consumer"/>
    <s v="United States"/>
    <s v="New York City"/>
    <s v="New York"/>
    <n v="10024"/>
    <s v="East"/>
    <x v="1"/>
    <s v="Consumer"/>
    <s v="United States"/>
    <s v="New York City"/>
    <x v="15"/>
    <n v="10024"/>
    <x v="3"/>
    <x v="2"/>
    <x v="11"/>
    <x v="12"/>
    <d v="2019-02-12T00:00:00"/>
    <d v="1899-12-30T16:19:00"/>
    <n v="60.38"/>
    <n v="10"/>
    <n v="30.190000000000005"/>
    <n v="603.80000000000007"/>
    <s v="Cash"/>
    <n v="560.32640000000004"/>
    <n v="7.2000000000000008E-2"/>
    <n v="43.473600000000033"/>
    <s v="6"/>
    <s v="Feb"/>
  </r>
  <r>
    <s v="493-65-6248"/>
    <n v="193"/>
    <x v="192"/>
    <s v="Michelle"/>
    <s v="Tran"/>
    <s v="michelle.tran@mail.com"/>
    <s v="Male"/>
    <s v="Home Office"/>
    <s v="United States"/>
    <s v="Los Angeles"/>
    <s v="California"/>
    <n v="90045"/>
    <s v="West"/>
    <x v="1"/>
    <s v="Home Office"/>
    <s v="United States"/>
    <s v="Los Angeles"/>
    <x v="1"/>
    <n v="90045"/>
    <x v="1"/>
    <x v="1"/>
    <x v="2"/>
    <x v="17"/>
    <d v="2019-01-01T00:00:00"/>
    <d v="1899-12-30T19:48:00"/>
    <n v="36.979999999999997"/>
    <n v="10"/>
    <n v="18.489999999999998"/>
    <n v="369.79999999999995"/>
    <s v="Credit card"/>
    <n v="352.53033999999997"/>
    <n v="4.6699999999999998E-2"/>
    <n v="17.269659999999988"/>
    <s v="7"/>
    <s v="Jan"/>
  </r>
  <r>
    <s v="438-01-4015"/>
    <n v="193"/>
    <x v="192"/>
    <s v="Michelle"/>
    <s v="Tran"/>
    <s v="michelle.tran@mail.com"/>
    <s v="Male"/>
    <s v="Home Office"/>
    <s v="United States"/>
    <s v="Los Angeles"/>
    <s v="California"/>
    <n v="90045"/>
    <s v="West"/>
    <x v="1"/>
    <s v="Home Office"/>
    <s v="United States"/>
    <s v="Los Angeles"/>
    <x v="1"/>
    <n v="90045"/>
    <x v="1"/>
    <x v="0"/>
    <x v="0"/>
    <x v="76"/>
    <d v="2019-03-21T00:00:00"/>
    <d v="1899-12-30T15:25:00"/>
    <n v="49.49"/>
    <n v="4"/>
    <n v="9.8980000000000015"/>
    <n v="197.96"/>
    <s v="Ewallet"/>
    <n v="176.77828"/>
    <n v="0.107"/>
    <n v="21.181720000000013"/>
    <n v="6.6"/>
    <s v="Mar"/>
  </r>
  <r>
    <s v="709-58-4068"/>
    <n v="193"/>
    <x v="192"/>
    <s v="Michelle"/>
    <s v="Tran"/>
    <s v="michelle.tran@mail.com"/>
    <s v="Male"/>
    <s v="Home Office"/>
    <s v="United States"/>
    <s v="Los Angeles"/>
    <s v="California"/>
    <n v="90045"/>
    <s v="West"/>
    <x v="1"/>
    <s v="Home Office"/>
    <s v="United States"/>
    <s v="Los Angeles"/>
    <x v="1"/>
    <n v="90045"/>
    <x v="1"/>
    <x v="2"/>
    <x v="7"/>
    <x v="38"/>
    <d v="2019-02-28T00:00:00"/>
    <d v="1899-12-30T14:42:00"/>
    <n v="41.09"/>
    <n v="10"/>
    <n v="20.545000000000002"/>
    <n v="410.90000000000003"/>
    <s v="Cash"/>
    <n v="381.3152"/>
    <n v="7.2000000000000008E-2"/>
    <n v="29.58480000000003"/>
    <n v="7.3"/>
    <s v="Feb"/>
  </r>
  <r>
    <s v="795-49-7276"/>
    <n v="194"/>
    <x v="193"/>
    <s v="Sue"/>
    <s v="Ann Reed"/>
    <s v="sue.annreed@mail.com"/>
    <s v="Male"/>
    <s v="Consumer"/>
    <s v="United States"/>
    <s v="Chicago"/>
    <s v="Illinois"/>
    <n v="60610"/>
    <s v="Central"/>
    <x v="1"/>
    <s v="Consumer"/>
    <s v="United States"/>
    <s v="Chicago"/>
    <x v="10"/>
    <n v="60610"/>
    <x v="2"/>
    <x v="2"/>
    <x v="7"/>
    <x v="28"/>
    <d v="2019-03-23T00:00:00"/>
    <d v="1899-12-30T18:59:00"/>
    <n v="37.15"/>
    <n v="4"/>
    <n v="7.43"/>
    <n v="148.6"/>
    <s v="Ewallet"/>
    <n v="137.9008"/>
    <n v="7.2000000000000008E-2"/>
    <n v="10.69919999999999"/>
    <n v="8.3000000000000007"/>
    <s v="Mar"/>
  </r>
  <r>
    <s v="556-72-8512"/>
    <n v="195"/>
    <x v="194"/>
    <s v="Carl"/>
    <s v="Weiss"/>
    <s v="carl.weiss@mail.com"/>
    <s v="Male"/>
    <s v="Home Office"/>
    <s v="United States"/>
    <s v="Huntsville"/>
    <s v="Texas"/>
    <n v="77340"/>
    <s v="Central"/>
    <x v="1"/>
    <s v="Home Office"/>
    <s v="United States"/>
    <s v="Huntsville"/>
    <x v="5"/>
    <n v="77340"/>
    <x v="2"/>
    <x v="2"/>
    <x v="7"/>
    <x v="74"/>
    <d v="2019-01-30T00:00:00"/>
    <d v="1899-12-30T20:47:00"/>
    <n v="22.96"/>
    <n v="1"/>
    <n v="1.1480000000000001"/>
    <n v="22.96"/>
    <s v="Cash"/>
    <n v="21.30688"/>
    <n v="7.2000000000000008E-2"/>
    <n v="1.6531200000000013"/>
    <n v="4.3"/>
    <s v="Jan"/>
  </r>
  <r>
    <s v="627-95-3243"/>
    <n v="195"/>
    <x v="194"/>
    <s v="Carl"/>
    <s v="Weiss"/>
    <s v="carl.weiss@mail.com"/>
    <s v="Male"/>
    <s v="Home Office"/>
    <s v="United States"/>
    <s v="Huntsville"/>
    <s v="Texas"/>
    <n v="77340"/>
    <s v="Central"/>
    <x v="1"/>
    <s v="Home Office"/>
    <s v="United States"/>
    <s v="Huntsville"/>
    <x v="5"/>
    <n v="77340"/>
    <x v="2"/>
    <x v="2"/>
    <x v="11"/>
    <x v="87"/>
    <d v="2019-02-04T00:00:00"/>
    <d v="1899-12-30T13:21:00"/>
    <n v="77.680000000000007"/>
    <n v="9"/>
    <n v="34.95600000000001"/>
    <n v="699.12000000000012"/>
    <s v="Ewallet"/>
    <n v="648.78336000000013"/>
    <n v="7.2000000000000008E-2"/>
    <n v="50.336639999999989"/>
    <n v="9.8000000000000007"/>
    <s v="Feb"/>
  </r>
  <r>
    <s v="686-41-0932"/>
    <n v="195"/>
    <x v="194"/>
    <s v="Carl"/>
    <s v="Weiss"/>
    <s v="carl.weiss@mail.com"/>
    <s v="Male"/>
    <s v="Home Office"/>
    <s v="United States"/>
    <s v="Huntsville"/>
    <s v="Texas"/>
    <n v="77340"/>
    <s v="Central"/>
    <x v="1"/>
    <s v="Home Office"/>
    <s v="United States"/>
    <s v="Huntsville"/>
    <x v="5"/>
    <n v="77340"/>
    <x v="2"/>
    <x v="1"/>
    <x v="6"/>
    <x v="45"/>
    <d v="2019-03-13T00:00:00"/>
    <d v="1899-12-30T19:48:00"/>
    <n v="34.700000000000003"/>
    <n v="2"/>
    <n v="3.4700000000000006"/>
    <n v="69.400000000000006"/>
    <s v="Ewallet"/>
    <n v="66.159020000000012"/>
    <n v="4.6699999999999998E-2"/>
    <n v="3.2409799999999933"/>
    <n v="8.1999999999999993"/>
    <s v="Mar"/>
  </r>
  <r>
    <s v="510-09-5628"/>
    <n v="196"/>
    <x v="195"/>
    <s v="Astrea"/>
    <s v="Jones"/>
    <s v="astrea.jones@mail.com"/>
    <s v="Male"/>
    <s v="Consumer"/>
    <s v="United States"/>
    <s v="Rochester"/>
    <s v="New York"/>
    <n v="14609"/>
    <s v="East"/>
    <x v="1"/>
    <s v="Consumer"/>
    <s v="United States"/>
    <s v="Rochester"/>
    <x v="15"/>
    <n v="14609"/>
    <x v="3"/>
    <x v="1"/>
    <x v="4"/>
    <x v="20"/>
    <d v="2019-03-15T00:00:00"/>
    <d v="1899-12-30T18:20:00"/>
    <n v="19.66"/>
    <n v="10"/>
    <n v="9.83"/>
    <n v="196.6"/>
    <s v="Credit card"/>
    <n v="187.41878"/>
    <n v="4.6699999999999998E-2"/>
    <n v="9.1812199999999962"/>
    <n v="7.2"/>
    <s v="Mar"/>
  </r>
  <r>
    <s v="608-04-3797"/>
    <n v="196"/>
    <x v="195"/>
    <s v="Astrea"/>
    <s v="Jones"/>
    <s v="astrea.jones@mail.com"/>
    <s v="Male"/>
    <s v="Consumer"/>
    <s v="United States"/>
    <s v="Rochester"/>
    <s v="New York"/>
    <n v="14609"/>
    <s v="East"/>
    <x v="1"/>
    <s v="Consumer"/>
    <s v="United States"/>
    <s v="Rochester"/>
    <x v="15"/>
    <n v="14609"/>
    <x v="3"/>
    <x v="1"/>
    <x v="12"/>
    <x v="19"/>
    <d v="2019-03-05T00:00:00"/>
    <d v="1899-12-30T20:24:00"/>
    <n v="25.32"/>
    <n v="8"/>
    <n v="10.128"/>
    <n v="202.56"/>
    <s v="Ewallet"/>
    <n v="193.100448"/>
    <n v="4.6699999999999998E-2"/>
    <n v="9.4595520000000022"/>
    <n v="8.6999999999999993"/>
    <s v="Mar"/>
  </r>
  <r>
    <s v="148-82-2527"/>
    <n v="197"/>
    <x v="196"/>
    <s v="Sonia"/>
    <s v="Sunley"/>
    <s v="sonia.sunley@mail.com"/>
    <s v="Male"/>
    <s v="Consumer"/>
    <s v="United States"/>
    <s v="Seattle"/>
    <s v="Washington"/>
    <n v="98115"/>
    <s v="West"/>
    <x v="1"/>
    <s v="Consumer"/>
    <s v="United States"/>
    <s v="Seattle"/>
    <x v="4"/>
    <n v="98115"/>
    <x v="1"/>
    <x v="2"/>
    <x v="11"/>
    <x v="19"/>
    <d v="2019-03-05T00:00:00"/>
    <d v="1899-12-30T13:44:00"/>
    <n v="12.12"/>
    <n v="10"/>
    <n v="6.06"/>
    <n v="121.19999999999999"/>
    <s v="Credit card"/>
    <n v="112.47359999999999"/>
    <n v="7.2000000000000008E-2"/>
    <n v="8.7263999999999982"/>
    <n v="8.4"/>
    <s v="Mar"/>
  </r>
  <r>
    <s v="437-53-3084"/>
    <n v="198"/>
    <x v="197"/>
    <s v="Rose"/>
    <s v="O'Brian"/>
    <s v="rose.obrian@mail.com"/>
    <s v="Male"/>
    <s v="Consumer"/>
    <s v="United States"/>
    <s v="Memphis"/>
    <s v="Tennessee"/>
    <n v="38109"/>
    <s v="South"/>
    <x v="1"/>
    <s v="Consumer"/>
    <s v="United States"/>
    <s v="Memphis"/>
    <x v="18"/>
    <n v="38109"/>
    <x v="0"/>
    <x v="0"/>
    <x v="3"/>
    <x v="84"/>
    <d v="2019-02-26T00:00:00"/>
    <d v="1899-12-30T11:48:00"/>
    <n v="99.89"/>
    <n v="2"/>
    <n v="9.9890000000000008"/>
    <n v="199.78"/>
    <s v="Ewallet"/>
    <n v="178.40353999999999"/>
    <n v="0.107"/>
    <n v="21.376460000000009"/>
    <n v="7.1"/>
    <s v="Feb"/>
  </r>
  <r>
    <s v="632-32-4574"/>
    <n v="199"/>
    <x v="198"/>
    <s v="Maribeth"/>
    <s v="Dona"/>
    <s v="maribeth.dona@mail.com"/>
    <s v="Male"/>
    <s v="Consumer"/>
    <s v="United States"/>
    <s v="Fayetteville"/>
    <s v="Arkansas"/>
    <n v="72701"/>
    <s v="South"/>
    <x v="1"/>
    <s v="Consumer"/>
    <s v="United States"/>
    <s v="Fayetteville"/>
    <x v="36"/>
    <n v="72701"/>
    <x v="0"/>
    <x v="1"/>
    <x v="12"/>
    <x v="80"/>
    <d v="2019-03-20T00:00:00"/>
    <d v="1899-12-30T14:14:00"/>
    <n v="75.92"/>
    <n v="8"/>
    <n v="30.368000000000002"/>
    <n v="607.36"/>
    <s v="Cash"/>
    <n v="578.99628800000005"/>
    <n v="4.6699999999999998E-2"/>
    <n v="28.363711999999964"/>
    <n v="5.5"/>
    <s v="Mar"/>
  </r>
  <r>
    <s v="556-97-7101"/>
    <n v="184"/>
    <x v="183"/>
    <s v="Sanjit"/>
    <s v="Chand"/>
    <s v="sanjit.chand@mail.com"/>
    <s v="Male"/>
    <s v="Consumer"/>
    <s v="United States"/>
    <s v="Costa Mesa"/>
    <s v="California"/>
    <n v="92627"/>
    <s v="West"/>
    <x v="1"/>
    <s v="Consumer"/>
    <s v="United States"/>
    <s v="Concord"/>
    <x v="1"/>
    <n v="94521"/>
    <x v="1"/>
    <x v="1"/>
    <x v="8"/>
    <x v="17"/>
    <d v="2019-01-01T00:00:00"/>
    <d v="1899-12-30T15:51:00"/>
    <n v="63.22"/>
    <n v="2"/>
    <n v="6.3220000000000001"/>
    <n v="126.44"/>
    <s v="Cash"/>
    <n v="120.535252"/>
    <n v="4.6699999999999998E-2"/>
    <n v="5.9047479999999979"/>
    <n v="8.5"/>
    <s v="Jan"/>
  </r>
  <r>
    <s v="862-59-8517"/>
    <n v="184"/>
    <x v="183"/>
    <s v="Sanjit"/>
    <s v="Chand"/>
    <s v="sanjit.chand@mail.com"/>
    <s v="Male"/>
    <s v="Consumer"/>
    <s v="United States"/>
    <s v="Costa Mesa"/>
    <s v="California"/>
    <n v="92627"/>
    <s v="West"/>
    <x v="1"/>
    <s v="Consumer"/>
    <s v="United States"/>
    <s v="Concord"/>
    <x v="1"/>
    <n v="94521"/>
    <x v="1"/>
    <x v="0"/>
    <x v="5"/>
    <x v="3"/>
    <d v="2019-01-27T00:00:00"/>
    <d v="1899-12-30T11:17:00"/>
    <n v="90.24"/>
    <n v="6"/>
    <n v="27.071999999999999"/>
    <n v="541.43999999999994"/>
    <s v="Cash"/>
    <n v="483.50591999999995"/>
    <n v="0.107"/>
    <n v="57.934079999999994"/>
    <n v="6.2"/>
    <s v="Jan"/>
  </r>
  <r>
    <s v="401-18-8016"/>
    <n v="184"/>
    <x v="183"/>
    <s v="Sanjit"/>
    <s v="Chand"/>
    <s v="sanjit.chand@mail.com"/>
    <s v="Male"/>
    <s v="Consumer"/>
    <s v="United States"/>
    <s v="Costa Mesa"/>
    <s v="California"/>
    <n v="92627"/>
    <s v="West"/>
    <x v="1"/>
    <s v="Consumer"/>
    <s v="United States"/>
    <s v="Concord"/>
    <x v="1"/>
    <n v="94521"/>
    <x v="1"/>
    <x v="0"/>
    <x v="1"/>
    <x v="18"/>
    <d v="2019-01-21T00:00:00"/>
    <d v="1899-12-30T17:36:00"/>
    <n v="98.13"/>
    <n v="1"/>
    <n v="4.9065000000000003"/>
    <n v="98.13"/>
    <s v="Cash"/>
    <n v="87.630089999999996"/>
    <n v="0.107"/>
    <n v="10.49991"/>
    <n v="8.9"/>
    <s v="Jan"/>
  </r>
  <r>
    <s v="420-18-8989"/>
    <n v="184"/>
    <x v="183"/>
    <s v="Sanjit"/>
    <s v="Chand"/>
    <s v="sanjit.chand@mail.com"/>
    <s v="Male"/>
    <s v="Consumer"/>
    <s v="United States"/>
    <s v="Costa Mesa"/>
    <s v="California"/>
    <n v="92627"/>
    <s v="West"/>
    <x v="1"/>
    <s v="Consumer"/>
    <s v="United States"/>
    <s v="Concord"/>
    <x v="1"/>
    <n v="94521"/>
    <x v="1"/>
    <x v="0"/>
    <x v="5"/>
    <x v="30"/>
    <d v="2019-02-02T00:00:00"/>
    <d v="1899-12-30T15:47:00"/>
    <n v="51.52"/>
    <n v="8"/>
    <n v="20.608000000000004"/>
    <n v="412.16"/>
    <s v="Cash"/>
    <n v="368.05888000000004"/>
    <n v="0.107"/>
    <n v="44.10111999999998"/>
    <n v="9.6"/>
    <s v="Feb"/>
  </r>
  <r>
    <s v="277-63-2961"/>
    <n v="200"/>
    <x v="199"/>
    <s v="Maribeth"/>
    <s v="Yedwab"/>
    <s v="maribeth.yedwab@mail.com"/>
    <s v="Male"/>
    <s v="Corporate"/>
    <s v="United States"/>
    <s v="Parker"/>
    <s v="Colorado"/>
    <n v="80134"/>
    <s v="West"/>
    <x v="1"/>
    <s v="Corporate"/>
    <s v="United States"/>
    <s v="Parker"/>
    <x v="21"/>
    <n v="80134"/>
    <x v="1"/>
    <x v="1"/>
    <x v="8"/>
    <x v="36"/>
    <d v="2019-02-03T00:00:00"/>
    <d v="1899-12-30T15:53:00"/>
    <n v="73.97"/>
    <n v="1"/>
    <n v="3.6985000000000001"/>
    <n v="73.97"/>
    <s v="Credit card"/>
    <n v="70.515601000000004"/>
    <n v="4.6699999999999998E-2"/>
    <n v="3.4543989999999951"/>
    <n v="5.4"/>
    <s v="Feb"/>
  </r>
  <r>
    <s v="573-98-8548"/>
    <n v="200"/>
    <x v="199"/>
    <s v="Maribeth"/>
    <s v="Yedwab"/>
    <s v="maribeth.yedwab@mail.com"/>
    <s v="Male"/>
    <s v="Corporate"/>
    <s v="United States"/>
    <s v="Parker"/>
    <s v="Colorado"/>
    <n v="80134"/>
    <s v="West"/>
    <x v="1"/>
    <s v="Corporate"/>
    <s v="United States"/>
    <s v="Parker"/>
    <x v="21"/>
    <n v="80134"/>
    <x v="1"/>
    <x v="1"/>
    <x v="8"/>
    <x v="0"/>
    <d v="2019-01-05T00:00:00"/>
    <d v="1899-12-30T12:40:00"/>
    <n v="31.9"/>
    <n v="1"/>
    <n v="1.595"/>
    <n v="31.9"/>
    <s v="Ewallet"/>
    <n v="30.410269999999997"/>
    <n v="4.6699999999999998E-2"/>
    <n v="1.4897300000000016"/>
    <n v="9.1"/>
    <s v="Jan"/>
  </r>
  <r>
    <s v="620-02-2046"/>
    <n v="200"/>
    <x v="199"/>
    <s v="Maribeth"/>
    <s v="Yedwab"/>
    <s v="maribeth.yedwab@mail.com"/>
    <s v="Male"/>
    <s v="Corporate"/>
    <s v="United States"/>
    <s v="Parker"/>
    <s v="Colorado"/>
    <n v="80134"/>
    <s v="West"/>
    <x v="1"/>
    <s v="Corporate"/>
    <s v="United States"/>
    <s v="Parker"/>
    <x v="21"/>
    <n v="80134"/>
    <x v="1"/>
    <x v="0"/>
    <x v="1"/>
    <x v="3"/>
    <d v="2019-01-27T00:00:00"/>
    <d v="1899-12-30T19:48:00"/>
    <n v="69.400000000000006"/>
    <n v="2"/>
    <n v="6.9400000000000013"/>
    <n v="138.80000000000001"/>
    <s v="Ewallet"/>
    <n v="123.94840000000001"/>
    <n v="0.107"/>
    <n v="14.851600000000005"/>
    <s v="9"/>
    <s v="Jan"/>
  </r>
  <r>
    <s v="282-35-2475"/>
    <n v="200"/>
    <x v="199"/>
    <s v="Maribeth"/>
    <s v="Yedwab"/>
    <s v="maribeth.yedwab@mail.com"/>
    <s v="Male"/>
    <s v="Corporate"/>
    <s v="United States"/>
    <s v="Parker"/>
    <s v="Colorado"/>
    <n v="80134"/>
    <s v="West"/>
    <x v="1"/>
    <s v="Corporate"/>
    <s v="United States"/>
    <s v="Parker"/>
    <x v="21"/>
    <n v="80134"/>
    <x v="1"/>
    <x v="1"/>
    <x v="8"/>
    <x v="5"/>
    <d v="2019-03-25T00:00:00"/>
    <d v="1899-12-30T17:53:00"/>
    <n v="93.31"/>
    <n v="2"/>
    <n v="9.3310000000000013"/>
    <n v="186.62"/>
    <s v="Cash"/>
    <n v="177.90484599999999"/>
    <n v="4.6699999999999998E-2"/>
    <n v="8.7151540000000125"/>
    <n v="6.3"/>
    <s v="Mar"/>
  </r>
  <r>
    <s v="511-54-3087"/>
    <n v="200"/>
    <x v="199"/>
    <s v="Maribeth"/>
    <s v="Yedwab"/>
    <s v="maribeth.yedwab@mail.com"/>
    <s v="Male"/>
    <s v="Corporate"/>
    <s v="United States"/>
    <s v="Parker"/>
    <s v="Colorado"/>
    <n v="80134"/>
    <s v="West"/>
    <x v="1"/>
    <s v="Corporate"/>
    <s v="United States"/>
    <s v="Parker"/>
    <x v="21"/>
    <n v="80134"/>
    <x v="1"/>
    <x v="1"/>
    <x v="10"/>
    <x v="6"/>
    <d v="2019-02-25T00:00:00"/>
    <d v="1899-12-30T16:36:00"/>
    <n v="88.45"/>
    <n v="1"/>
    <n v="4.4225000000000003"/>
    <n v="88.45"/>
    <s v="Credit card"/>
    <n v="84.319384999999997"/>
    <n v="4.6699999999999998E-2"/>
    <n v="4.1306150000000059"/>
    <n v="9.5"/>
    <s v="Feb"/>
  </r>
  <r>
    <s v="726-29-6793"/>
    <n v="183"/>
    <x v="182"/>
    <s v="Ed"/>
    <s v="Braxton"/>
    <s v="ed.braxton@mail.com"/>
    <s v="Male"/>
    <s v="Corporate"/>
    <s v="United States"/>
    <s v="New York City"/>
    <s v="New York"/>
    <n v="10024"/>
    <s v="East"/>
    <x v="1"/>
    <s v="Corporate"/>
    <s v="United States"/>
    <s v="Akron"/>
    <x v="23"/>
    <n v="44312"/>
    <x v="3"/>
    <x v="1"/>
    <x v="8"/>
    <x v="26"/>
    <d v="2019-01-28T00:00:00"/>
    <d v="1899-12-30T20:54:00"/>
    <n v="24.18"/>
    <n v="8"/>
    <n v="9.6720000000000006"/>
    <n v="193.44"/>
    <s v="Ewallet"/>
    <n v="184.406352"/>
    <n v="4.6699999999999998E-2"/>
    <n v="9.0336479999999995"/>
    <n v="9.8000000000000007"/>
    <s v="Jan"/>
  </r>
  <r>
    <s v="387-49-4215"/>
    <n v="201"/>
    <x v="200"/>
    <s v="Christopher"/>
    <s v="Martinez"/>
    <s v="christopher.martinez@mail.com"/>
    <s v="Male"/>
    <s v="Consumer"/>
    <s v="United States"/>
    <s v="Atlanta"/>
    <s v="Georgia"/>
    <n v="30318"/>
    <s v="South"/>
    <x v="1"/>
    <s v="Consumer"/>
    <s v="United States"/>
    <s v="Atlanta"/>
    <x v="32"/>
    <n v="30318"/>
    <x v="0"/>
    <x v="1"/>
    <x v="6"/>
    <x v="66"/>
    <d v="2019-01-08T00:00:00"/>
    <d v="1899-12-30T12:50:00"/>
    <n v="48.5"/>
    <n v="3"/>
    <n v="7.2750000000000004"/>
    <n v="145.5"/>
    <s v="Cash"/>
    <n v="138.70515"/>
    <n v="4.6699999999999998E-2"/>
    <n v="6.7948499999999967"/>
    <n v="6.7"/>
    <s v="Jan"/>
  </r>
  <r>
    <s v="862-17-9201"/>
    <n v="201"/>
    <x v="200"/>
    <s v="Christopher"/>
    <s v="Martinez"/>
    <s v="christopher.martinez@mail.com"/>
    <s v="Male"/>
    <s v="Consumer"/>
    <s v="United States"/>
    <s v="Atlanta"/>
    <s v="Georgia"/>
    <n v="30318"/>
    <s v="South"/>
    <x v="1"/>
    <s v="Consumer"/>
    <s v="United States"/>
    <s v="Atlanta"/>
    <x v="32"/>
    <n v="30318"/>
    <x v="0"/>
    <x v="1"/>
    <x v="6"/>
    <x v="71"/>
    <d v="2019-01-29T00:00:00"/>
    <d v="1899-12-30T10:48:00"/>
    <n v="84.05"/>
    <n v="6"/>
    <n v="25.215"/>
    <n v="504.29999999999995"/>
    <s v="Credit card"/>
    <n v="480.74918999999994"/>
    <n v="4.6699999999999998E-2"/>
    <n v="23.550810000000013"/>
    <n v="7.7"/>
    <s v="Jan"/>
  </r>
  <r>
    <s v="291-21-5991"/>
    <n v="201"/>
    <x v="200"/>
    <s v="Christopher"/>
    <s v="Martinez"/>
    <s v="christopher.martinez@mail.com"/>
    <s v="Male"/>
    <s v="Consumer"/>
    <s v="United States"/>
    <s v="Atlanta"/>
    <s v="Georgia"/>
    <n v="30318"/>
    <s v="South"/>
    <x v="1"/>
    <s v="Consumer"/>
    <s v="United States"/>
    <s v="Atlanta"/>
    <x v="32"/>
    <n v="30318"/>
    <x v="0"/>
    <x v="1"/>
    <x v="4"/>
    <x v="14"/>
    <d v="2019-03-29T00:00:00"/>
    <d v="1899-12-30T14:28:00"/>
    <n v="61.29"/>
    <n v="5"/>
    <n v="15.3225"/>
    <n v="306.45"/>
    <s v="Cash"/>
    <n v="292.13878499999998"/>
    <n v="4.6699999999999998E-2"/>
    <n v="14.311215000000004"/>
    <s v="7"/>
    <s v="Mar"/>
  </r>
  <r>
    <s v="602-80-9671"/>
    <n v="201"/>
    <x v="200"/>
    <s v="Christopher"/>
    <s v="Martinez"/>
    <s v="christopher.martinez@mail.com"/>
    <s v="Male"/>
    <s v="Consumer"/>
    <s v="United States"/>
    <s v="Atlanta"/>
    <s v="Georgia"/>
    <n v="30318"/>
    <s v="South"/>
    <x v="1"/>
    <s v="Consumer"/>
    <s v="United States"/>
    <s v="Atlanta"/>
    <x v="32"/>
    <n v="30318"/>
    <x v="0"/>
    <x v="1"/>
    <x v="8"/>
    <x v="57"/>
    <d v="2019-02-09T00:00:00"/>
    <d v="1899-12-30T17:15:00"/>
    <n v="15.95"/>
    <n v="6"/>
    <n v="4.7849999999999993"/>
    <n v="95.699999999999989"/>
    <s v="Credit card"/>
    <n v="91.230809999999991"/>
    <n v="4.6699999999999998E-2"/>
    <n v="4.4691899999999976"/>
    <n v="5.0999999999999996"/>
    <s v="Feb"/>
  </r>
  <r>
    <s v="347-72-6115"/>
    <n v="202"/>
    <x v="201"/>
    <s v="Lynn"/>
    <s v="Smith"/>
    <s v="lynn.smith@mail.com"/>
    <s v="Male"/>
    <s v="Consumer"/>
    <s v="United States"/>
    <s v="Gladstone"/>
    <s v="Missouri"/>
    <n v="64118"/>
    <s v="Central"/>
    <x v="1"/>
    <s v="Consumer"/>
    <s v="United States"/>
    <s v="Gladstone"/>
    <x v="25"/>
    <n v="64118"/>
    <x v="2"/>
    <x v="0"/>
    <x v="5"/>
    <x v="65"/>
    <d v="2019-01-16T00:00:00"/>
    <d v="1899-12-30T18:03:00"/>
    <n v="90.74"/>
    <n v="7"/>
    <n v="31.759"/>
    <n v="635.17999999999995"/>
    <s v="Credit card"/>
    <n v="567.21573999999998"/>
    <n v="0.107"/>
    <n v="67.964259999999967"/>
    <n v="6.2"/>
    <s v="Jan"/>
  </r>
  <r>
    <s v="209-61-0206"/>
    <n v="202"/>
    <x v="201"/>
    <s v="Lynn"/>
    <s v="Smith"/>
    <s v="lynn.smith@mail.com"/>
    <s v="Male"/>
    <s v="Consumer"/>
    <s v="United States"/>
    <s v="Gladstone"/>
    <s v="Missouri"/>
    <n v="64118"/>
    <s v="Central"/>
    <x v="1"/>
    <s v="Consumer"/>
    <s v="United States"/>
    <s v="Gladstone"/>
    <x v="25"/>
    <n v="64118"/>
    <x v="2"/>
    <x v="2"/>
    <x v="11"/>
    <x v="0"/>
    <d v="2019-01-05T00:00:00"/>
    <d v="1899-12-30T17:29:00"/>
    <n v="42.91"/>
    <n v="5"/>
    <n v="10.727499999999999"/>
    <n v="214.54999999999998"/>
    <s v="Ewallet"/>
    <n v="199.10239999999999"/>
    <n v="7.2000000000000008E-2"/>
    <n v="15.447599999999994"/>
    <n v="6.1"/>
    <s v="Jan"/>
  </r>
  <r>
    <s v="595-27-4851"/>
    <n v="167"/>
    <x v="166"/>
    <s v="Luke"/>
    <s v="Foster"/>
    <s v="luke.foster@mail.com"/>
    <s v="Male"/>
    <s v="Consumer"/>
    <s v="United States"/>
    <s v="Newark"/>
    <s v="Ohio"/>
    <n v="43055"/>
    <s v="East"/>
    <x v="0"/>
    <s v="Consumer"/>
    <s v="United States"/>
    <s v="Miami"/>
    <x v="2"/>
    <n v="33180"/>
    <x v="0"/>
    <x v="1"/>
    <x v="6"/>
    <x v="3"/>
    <d v="2019-01-27T00:00:00"/>
    <d v="1899-12-30T18:05:00"/>
    <n v="54.28"/>
    <n v="7"/>
    <n v="18.998000000000001"/>
    <n v="379.96000000000004"/>
    <s v="Ewallet"/>
    <n v="362.21586800000006"/>
    <n v="4.6699999999999998E-2"/>
    <n v="17.744131999999979"/>
    <n v="9.3000000000000007"/>
    <s v="Jan"/>
  </r>
  <r>
    <s v="189-52-0236"/>
    <n v="203"/>
    <x v="202"/>
    <s v="Bradley"/>
    <s v="Nguyen"/>
    <s v="bradley.nguyen@mail.com"/>
    <s v="Male"/>
    <s v="Consumer"/>
    <s v="United States"/>
    <s v="Los Angeles"/>
    <s v="California"/>
    <n v="90049"/>
    <s v="West"/>
    <x v="1"/>
    <s v="Consumer"/>
    <s v="United States"/>
    <s v="Los Angeles"/>
    <x v="1"/>
    <n v="90049"/>
    <x v="1"/>
    <x v="1"/>
    <x v="6"/>
    <x v="86"/>
    <d v="2019-03-14T00:00:00"/>
    <d v="1899-12-30T12:07:00"/>
    <n v="99.55"/>
    <n v="7"/>
    <n v="34.842500000000001"/>
    <n v="696.85"/>
    <s v="Cash"/>
    <n v="664.30710499999998"/>
    <n v="4.6699999999999998E-2"/>
    <n v="32.542895000000044"/>
    <n v="7.6"/>
    <s v="Mar"/>
  </r>
  <r>
    <s v="503-07-0930"/>
    <n v="203"/>
    <x v="202"/>
    <s v="Bradley"/>
    <s v="Nguyen"/>
    <s v="bradley.nguyen@mail.com"/>
    <s v="Male"/>
    <s v="Consumer"/>
    <s v="United States"/>
    <s v="Los Angeles"/>
    <s v="California"/>
    <n v="90049"/>
    <s v="West"/>
    <x v="1"/>
    <s v="Consumer"/>
    <s v="United States"/>
    <s v="Los Angeles"/>
    <x v="1"/>
    <n v="90049"/>
    <x v="1"/>
    <x v="1"/>
    <x v="6"/>
    <x v="55"/>
    <d v="2019-02-23T00:00:00"/>
    <d v="1899-12-30T19:49:00"/>
    <n v="58.39"/>
    <n v="7"/>
    <n v="20.436500000000002"/>
    <n v="408.73"/>
    <s v="Credit card"/>
    <n v="389.64230900000001"/>
    <n v="4.6699999999999998E-2"/>
    <n v="19.087691000000007"/>
    <n v="8.1999999999999993"/>
    <s v="Feb"/>
  </r>
  <r>
    <s v="413-20-6708"/>
    <n v="58"/>
    <x v="57"/>
    <s v="Alan"/>
    <s v="Dominguez"/>
    <s v="alan.dominguez@mail.com"/>
    <s v="Male"/>
    <s v="Home Office"/>
    <s v="United States"/>
    <s v="Great Falls"/>
    <s v="Montana"/>
    <n v="59405"/>
    <s v="West"/>
    <x v="1"/>
    <s v="Home Office"/>
    <s v="United States"/>
    <s v="Great Falls"/>
    <x v="24"/>
    <n v="77041"/>
    <x v="2"/>
    <x v="2"/>
    <x v="16"/>
    <x v="79"/>
    <d v="2019-03-18T00:00:00"/>
    <d v="1899-12-30T15:52:00"/>
    <n v="51.47"/>
    <n v="1"/>
    <n v="2.5735000000000001"/>
    <n v="51.47"/>
    <s v="Ewallet"/>
    <n v="47.764159999999997"/>
    <n v="7.2000000000000008E-2"/>
    <n v="3.705840000000002"/>
    <n v="8.5"/>
    <s v="Mar"/>
  </r>
  <r>
    <s v="425-85-2085"/>
    <n v="58"/>
    <x v="57"/>
    <s v="Alan"/>
    <s v="Dominguez"/>
    <s v="alan.dominguez@mail.com"/>
    <s v="Male"/>
    <s v="Home Office"/>
    <s v="United States"/>
    <s v="Great Falls"/>
    <s v="Montana"/>
    <n v="59405"/>
    <s v="West"/>
    <x v="1"/>
    <s v="Home Office"/>
    <s v="United States"/>
    <s v="Great Falls"/>
    <x v="24"/>
    <n v="77041"/>
    <x v="2"/>
    <x v="1"/>
    <x v="4"/>
    <x v="14"/>
    <d v="2019-03-29T00:00:00"/>
    <d v="1899-12-30T16:48:00"/>
    <n v="54.86"/>
    <n v="5"/>
    <n v="13.715000000000002"/>
    <n v="274.3"/>
    <s v="Ewallet"/>
    <n v="261.49018999999998"/>
    <n v="4.6699999999999998E-2"/>
    <n v="12.809810000000027"/>
    <n v="9.8000000000000007"/>
    <s v="Mar"/>
  </r>
  <r>
    <s v="521-18-7827"/>
    <n v="58"/>
    <x v="57"/>
    <s v="Alan"/>
    <s v="Dominguez"/>
    <s v="alan.dominguez@mail.com"/>
    <s v="Male"/>
    <s v="Home Office"/>
    <s v="United States"/>
    <s v="Great Falls"/>
    <s v="Montana"/>
    <n v="59405"/>
    <s v="West"/>
    <x v="1"/>
    <s v="Home Office"/>
    <s v="United States"/>
    <s v="Great Falls"/>
    <x v="24"/>
    <n v="77041"/>
    <x v="2"/>
    <x v="1"/>
    <x v="10"/>
    <x v="49"/>
    <d v="2019-01-22T00:00:00"/>
    <d v="1899-12-30T20:46:00"/>
    <n v="39.39"/>
    <n v="5"/>
    <n v="9.8475000000000001"/>
    <n v="196.95"/>
    <s v="Credit card"/>
    <n v="187.75243499999999"/>
    <n v="4.6699999999999998E-2"/>
    <n v="9.1975649999999973"/>
    <n v="8.6999999999999993"/>
    <s v="Jan"/>
  </r>
  <r>
    <s v="220-28-1851"/>
    <n v="58"/>
    <x v="57"/>
    <s v="Alan"/>
    <s v="Dominguez"/>
    <s v="alan.dominguez@mail.com"/>
    <s v="Male"/>
    <s v="Home Office"/>
    <s v="United States"/>
    <s v="Great Falls"/>
    <s v="Montana"/>
    <n v="59405"/>
    <s v="West"/>
    <x v="1"/>
    <s v="Home Office"/>
    <s v="United States"/>
    <s v="Great Falls"/>
    <x v="24"/>
    <n v="77041"/>
    <x v="2"/>
    <x v="1"/>
    <x v="4"/>
    <x v="59"/>
    <d v="2019-03-01T00:00:00"/>
    <d v="1899-12-30T18:14:00"/>
    <n v="34.729999999999997"/>
    <n v="2"/>
    <n v="3.4729999999999999"/>
    <n v="69.459999999999994"/>
    <s v="Ewallet"/>
    <n v="66.216217999999998"/>
    <n v="4.6699999999999998E-2"/>
    <n v="3.2437819999999959"/>
    <n v="9.6999999999999993"/>
    <s v="Mar"/>
  </r>
  <r>
    <s v="600-38-9738"/>
    <n v="204"/>
    <x v="203"/>
    <s v="Dean"/>
    <s v="Braden"/>
    <s v="dean.braden@mail.com"/>
    <s v="Male"/>
    <s v="Consumer"/>
    <s v="United States"/>
    <s v="Houston"/>
    <s v="Texas"/>
    <n v="77041"/>
    <s v="Central"/>
    <x v="1"/>
    <s v="Consumer"/>
    <s v="United States"/>
    <s v="Houston"/>
    <x v="5"/>
    <n v="77041"/>
    <x v="2"/>
    <x v="2"/>
    <x v="11"/>
    <x v="29"/>
    <d v="2019-01-17T00:00:00"/>
    <d v="1899-12-30T15:05:00"/>
    <n v="71.92"/>
    <n v="5"/>
    <n v="17.98"/>
    <n v="359.6"/>
    <s v="Credit card"/>
    <n v="333.7088"/>
    <n v="7.2000000000000008E-2"/>
    <n v="25.891200000000026"/>
    <n v="4.3"/>
    <s v="Jan"/>
  </r>
  <r>
    <s v="734-91-1155"/>
    <n v="204"/>
    <x v="203"/>
    <s v="Dean"/>
    <s v="Braden"/>
    <s v="dean.braden@mail.com"/>
    <s v="Male"/>
    <s v="Consumer"/>
    <s v="United States"/>
    <s v="Houston"/>
    <s v="Texas"/>
    <n v="77041"/>
    <s v="Central"/>
    <x v="1"/>
    <s v="Consumer"/>
    <s v="United States"/>
    <s v="Houston"/>
    <x v="5"/>
    <n v="77041"/>
    <x v="2"/>
    <x v="1"/>
    <x v="4"/>
    <x v="58"/>
    <d v="2019-03-26T00:00:00"/>
    <d v="1899-12-30T10:34:00"/>
    <n v="45.71"/>
    <n v="3"/>
    <n v="6.8565000000000005"/>
    <n v="137.13"/>
    <s v="Credit card"/>
    <n v="130.72602899999998"/>
    <n v="4.6699999999999998E-2"/>
    <n v="6.4039710000000127"/>
    <n v="7.7"/>
    <s v="Mar"/>
  </r>
  <r>
    <s v="451-28-5717"/>
    <n v="204"/>
    <x v="203"/>
    <s v="Dean"/>
    <s v="Braden"/>
    <s v="dean.braden@mail.com"/>
    <s v="Male"/>
    <s v="Consumer"/>
    <s v="United States"/>
    <s v="Houston"/>
    <s v="Texas"/>
    <n v="77041"/>
    <s v="Central"/>
    <x v="1"/>
    <s v="Consumer"/>
    <s v="United States"/>
    <s v="Houston"/>
    <x v="5"/>
    <n v="77041"/>
    <x v="2"/>
    <x v="1"/>
    <x v="8"/>
    <x v="80"/>
    <d v="2019-03-20T00:00:00"/>
    <d v="1899-12-30T11:23:00"/>
    <n v="83.17"/>
    <n v="6"/>
    <n v="24.951000000000001"/>
    <n v="499.02"/>
    <s v="Cash"/>
    <n v="475.71576599999997"/>
    <n v="4.6699999999999998E-2"/>
    <n v="23.304234000000008"/>
    <n v="7.3"/>
    <s v="Mar"/>
  </r>
  <r>
    <s v="609-81-8548"/>
    <n v="205"/>
    <x v="204"/>
    <s v="Matt"/>
    <s v="Connell"/>
    <s v="matt.connell@mail.com"/>
    <s v="Male"/>
    <s v="Corporate"/>
    <s v="United States"/>
    <s v="Detroit"/>
    <s v="Michigan"/>
    <n v="48234"/>
    <s v="Central"/>
    <x v="1"/>
    <s v="Corporate"/>
    <s v="United States"/>
    <s v="Detroit"/>
    <x v="12"/>
    <n v="48234"/>
    <x v="2"/>
    <x v="0"/>
    <x v="3"/>
    <x v="10"/>
    <d v="2019-02-06T00:00:00"/>
    <d v="1899-12-30T13:55:00"/>
    <n v="37.44"/>
    <n v="6"/>
    <n v="11.231999999999999"/>
    <n v="224.64"/>
    <s v="Credit card"/>
    <n v="200.60352"/>
    <n v="0.107"/>
    <n v="24.036479999999983"/>
    <n v="5.9"/>
    <s v="Feb"/>
  </r>
  <r>
    <s v="133-14-7229"/>
    <n v="110"/>
    <x v="109"/>
    <s v="Logan"/>
    <s v="Haushalter"/>
    <s v="logan.haushalter@mail.com"/>
    <s v="Male"/>
    <s v="Consumer"/>
    <s v="United States"/>
    <s v="Los Angeles"/>
    <s v="California"/>
    <n v="90032"/>
    <s v="West"/>
    <x v="0"/>
    <s v="Consumer"/>
    <s v="United States"/>
    <s v="San Francisco"/>
    <x v="1"/>
    <n v="94109"/>
    <x v="1"/>
    <x v="2"/>
    <x v="7"/>
    <x v="17"/>
    <d v="2019-01-01T00:00:00"/>
    <d v="1899-12-30T11:43:00"/>
    <n v="62.87"/>
    <n v="2"/>
    <n v="6.2869999999999999"/>
    <n v="125.74"/>
    <s v="Cash"/>
    <n v="116.68671999999999"/>
    <n v="7.2000000000000008E-2"/>
    <n v="9.0532800000000009"/>
    <s v="5"/>
    <s v="Jan"/>
  </r>
  <r>
    <s v="534-01-4457"/>
    <n v="110"/>
    <x v="109"/>
    <s v="Logan"/>
    <s v="Haushalter"/>
    <s v="logan.haushalter@mail.com"/>
    <s v="Male"/>
    <s v="Consumer"/>
    <s v="United States"/>
    <s v="Los Angeles"/>
    <s v="California"/>
    <n v="90032"/>
    <s v="West"/>
    <x v="0"/>
    <s v="Consumer"/>
    <s v="United States"/>
    <s v="San Francisco"/>
    <x v="1"/>
    <n v="94109"/>
    <x v="1"/>
    <x v="2"/>
    <x v="11"/>
    <x v="3"/>
    <d v="2019-01-27T00:00:00"/>
    <d v="1899-12-30T14:36:00"/>
    <n v="81.709999999999994"/>
    <n v="6"/>
    <n v="24.513000000000002"/>
    <n v="490.26"/>
    <s v="Credit card"/>
    <n v="454.96127999999999"/>
    <n v="7.2000000000000008E-2"/>
    <n v="35.298720000000003"/>
    <s v="8"/>
    <s v="Jan"/>
  </r>
  <r>
    <s v="719-89-8991"/>
    <n v="206"/>
    <x v="205"/>
    <s v="Brian"/>
    <s v="Dahlen"/>
    <s v="brian.dahlen@mail.com"/>
    <s v="Male"/>
    <s v="Consumer"/>
    <s v="United States"/>
    <s v="Lawrence"/>
    <s v="Massachusetts"/>
    <n v="1841"/>
    <s v="East"/>
    <x v="1"/>
    <s v="Consumer"/>
    <s v="United States"/>
    <s v="Lawrence"/>
    <x v="31"/>
    <n v="1841"/>
    <x v="3"/>
    <x v="1"/>
    <x v="13"/>
    <x v="6"/>
    <d v="2019-02-25T00:00:00"/>
    <d v="1899-12-30T16:03:00"/>
    <n v="91.41"/>
    <n v="5"/>
    <n v="22.852499999999999"/>
    <n v="457.04999999999995"/>
    <s v="Ewallet"/>
    <n v="435.70576499999993"/>
    <n v="4.6699999999999998E-2"/>
    <n v="21.344235000000026"/>
    <n v="7.1"/>
    <s v="Feb"/>
  </r>
  <r>
    <s v="286-62-6248"/>
    <n v="207"/>
    <x v="206"/>
    <s v="Patricia"/>
    <s v="Hirasaki"/>
    <s v="patricia.hirasaki@mail.com"/>
    <s v="Male"/>
    <s v="Home Office"/>
    <s v="United States"/>
    <s v="Lakeland"/>
    <s v="Florida"/>
    <n v="33801"/>
    <s v="South"/>
    <x v="1"/>
    <s v="Home Office"/>
    <s v="United States"/>
    <s v="Lakeland"/>
    <x v="2"/>
    <n v="33801"/>
    <x v="0"/>
    <x v="0"/>
    <x v="1"/>
    <x v="65"/>
    <d v="2019-01-16T00:00:00"/>
    <d v="1899-12-30T20:03:00"/>
    <n v="39.21"/>
    <n v="4"/>
    <n v="7.8420000000000005"/>
    <n v="156.84"/>
    <s v="Credit card"/>
    <n v="140.05812"/>
    <n v="0.107"/>
    <n v="16.781880000000001"/>
    <s v="9"/>
    <s v="Jan"/>
  </r>
  <r>
    <s v="339-38-9982"/>
    <n v="207"/>
    <x v="206"/>
    <s v="Patricia"/>
    <s v="Hirasaki"/>
    <s v="patricia.hirasaki@mail.com"/>
    <s v="Male"/>
    <s v="Home Office"/>
    <s v="United States"/>
    <s v="Lakeland"/>
    <s v="Florida"/>
    <n v="33801"/>
    <s v="South"/>
    <x v="1"/>
    <s v="Home Office"/>
    <s v="United States"/>
    <s v="Lakeland"/>
    <x v="2"/>
    <n v="33801"/>
    <x v="0"/>
    <x v="0"/>
    <x v="5"/>
    <x v="50"/>
    <d v="2019-01-13T00:00:00"/>
    <d v="1899-12-30T14:55:00"/>
    <n v="59.86"/>
    <n v="2"/>
    <n v="5.9860000000000007"/>
    <n v="119.72"/>
    <s v="Ewallet"/>
    <n v="106.90996"/>
    <n v="0.107"/>
    <n v="12.810040000000001"/>
    <n v="6.7"/>
    <s v="Jan"/>
  </r>
  <r>
    <s v="827-44-5872"/>
    <n v="208"/>
    <x v="207"/>
    <s v="Mike"/>
    <s v="Gockenbach"/>
    <s v="mike.gockenbach@mail.com"/>
    <s v="Male"/>
    <s v="Consumer"/>
    <s v="United States"/>
    <s v="Philadelphia"/>
    <s v="Pennsylvania"/>
    <n v="19134"/>
    <s v="East"/>
    <x v="1"/>
    <s v="Consumer"/>
    <s v="United States"/>
    <s v="Philadelphia"/>
    <x v="9"/>
    <n v="19134"/>
    <x v="3"/>
    <x v="1"/>
    <x v="4"/>
    <x v="13"/>
    <d v="2019-02-07T00:00:00"/>
    <d v="1899-12-30T11:28:00"/>
    <n v="54.36"/>
    <n v="10"/>
    <n v="27.180000000000003"/>
    <n v="543.6"/>
    <s v="Credit card"/>
    <n v="518.21388000000002"/>
    <n v="4.6699999999999998E-2"/>
    <n v="25.386120000000005"/>
    <n v="6.1"/>
    <s v="Feb"/>
  </r>
  <r>
    <s v="827-77-7633"/>
    <n v="208"/>
    <x v="207"/>
    <s v="Mike"/>
    <s v="Gockenbach"/>
    <s v="mike.gockenbach@mail.com"/>
    <s v="Male"/>
    <s v="Consumer"/>
    <s v="United States"/>
    <s v="Philadelphia"/>
    <s v="Pennsylvania"/>
    <n v="19134"/>
    <s v="East"/>
    <x v="1"/>
    <s v="Consumer"/>
    <s v="United States"/>
    <s v="Philadelphia"/>
    <x v="9"/>
    <n v="19134"/>
    <x v="3"/>
    <x v="1"/>
    <x v="14"/>
    <x v="21"/>
    <d v="2019-02-17T00:00:00"/>
    <d v="1899-12-30T19:41:00"/>
    <n v="98.09"/>
    <n v="9"/>
    <n v="44.140500000000003"/>
    <n v="882.81000000000006"/>
    <s v="Cash"/>
    <n v="841.58277300000009"/>
    <n v="4.6699999999999998E-2"/>
    <n v="41.227226999999971"/>
    <n v="9.3000000000000007"/>
    <s v="Feb"/>
  </r>
  <r>
    <s v="287-83-1405"/>
    <n v="208"/>
    <x v="207"/>
    <s v="Mike"/>
    <s v="Gockenbach"/>
    <s v="mike.gockenbach@mail.com"/>
    <s v="Male"/>
    <s v="Consumer"/>
    <s v="United States"/>
    <s v="Philadelphia"/>
    <s v="Pennsylvania"/>
    <n v="19134"/>
    <s v="East"/>
    <x v="1"/>
    <s v="Consumer"/>
    <s v="United States"/>
    <s v="Philadelphia"/>
    <x v="9"/>
    <n v="19134"/>
    <x v="3"/>
    <x v="1"/>
    <x v="12"/>
    <x v="12"/>
    <d v="2019-02-12T00:00:00"/>
    <d v="1899-12-30T19:01:00"/>
    <n v="25.43"/>
    <n v="6"/>
    <n v="7.6289999999999996"/>
    <n v="152.57999999999998"/>
    <s v="Ewallet"/>
    <n v="145.45451399999999"/>
    <n v="4.6699999999999998E-2"/>
    <n v="7.1254859999999951"/>
    <s v="7"/>
    <s v="Feb"/>
  </r>
  <r>
    <s v="435-13-4908"/>
    <n v="209"/>
    <x v="208"/>
    <s v="Karen"/>
    <s v="Bern"/>
    <s v="karen.bern@mail.com"/>
    <s v="Male"/>
    <s v="Corporate"/>
    <s v="United States"/>
    <s v="Los Angeles"/>
    <s v="California"/>
    <n v="90036"/>
    <s v="West"/>
    <x v="1"/>
    <s v="Corporate"/>
    <s v="United States"/>
    <s v="Los Angeles"/>
    <x v="1"/>
    <n v="90036"/>
    <x v="1"/>
    <x v="0"/>
    <x v="1"/>
    <x v="46"/>
    <d v="2019-01-24T00:00:00"/>
    <d v="1899-12-30T18:04:00"/>
    <n v="86.68"/>
    <n v="8"/>
    <n v="34.672000000000004"/>
    <n v="693.44"/>
    <s v="Credit card"/>
    <n v="619.24192000000005"/>
    <n v="0.107"/>
    <n v="74.198080000000004"/>
    <n v="7.2"/>
    <s v="Jan"/>
  </r>
  <r>
    <s v="857-67-9057"/>
    <n v="210"/>
    <x v="209"/>
    <s v="Jasper"/>
    <s v="Cacioppo"/>
    <s v="jasper.cacioppo@mail.com"/>
    <s v="Male"/>
    <s v="Consumer"/>
    <s v="United States"/>
    <s v="Los Angeles"/>
    <s v="California"/>
    <n v="90032"/>
    <s v="West"/>
    <x v="1"/>
    <s v="Consumer"/>
    <s v="United States"/>
    <s v="Los Angeles"/>
    <x v="1"/>
    <n v="90032"/>
    <x v="1"/>
    <x v="0"/>
    <x v="5"/>
    <x v="10"/>
    <d v="2019-02-06T00:00:00"/>
    <d v="1899-12-30T19:20:00"/>
    <n v="22.95"/>
    <n v="10"/>
    <n v="11.475000000000001"/>
    <n v="229.5"/>
    <s v="Ewallet"/>
    <n v="204.9435"/>
    <n v="0.107"/>
    <n v="24.5565"/>
    <n v="8.1999999999999993"/>
    <s v="Feb"/>
  </r>
  <r>
    <s v="236-27-1144"/>
    <n v="211"/>
    <x v="210"/>
    <s v="Rob"/>
    <s v="Lucas"/>
    <s v="rob.lucas@mail.com"/>
    <s v="Male"/>
    <s v="Consumer"/>
    <s v="United States"/>
    <s v="Montgomery"/>
    <s v="Alabama"/>
    <n v="36116"/>
    <s v="South"/>
    <x v="1"/>
    <s v="Consumer"/>
    <s v="United States"/>
    <s v="Montgomery"/>
    <x v="19"/>
    <n v="36116"/>
    <x v="0"/>
    <x v="2"/>
    <x v="7"/>
    <x v="58"/>
    <d v="2019-03-26T00:00:00"/>
    <d v="1899-12-30T10:31:00"/>
    <n v="16.309999999999999"/>
    <n v="9"/>
    <n v="7.3395000000000001"/>
    <n v="146.79"/>
    <s v="Ewallet"/>
    <n v="136.22111999999998"/>
    <n v="7.2000000000000008E-2"/>
    <n v="10.568880000000007"/>
    <n v="8.4"/>
    <s v="Mar"/>
  </r>
  <r>
    <s v="892-05-6689"/>
    <n v="211"/>
    <x v="210"/>
    <s v="Rob"/>
    <s v="Lucas"/>
    <s v="rob.lucas@mail.com"/>
    <s v="Male"/>
    <s v="Consumer"/>
    <s v="United States"/>
    <s v="Montgomery"/>
    <s v="Alabama"/>
    <n v="36116"/>
    <s v="South"/>
    <x v="1"/>
    <s v="Consumer"/>
    <s v="United States"/>
    <s v="Montgomery"/>
    <x v="19"/>
    <n v="36116"/>
    <x v="0"/>
    <x v="1"/>
    <x v="8"/>
    <x v="16"/>
    <d v="2019-03-11T00:00:00"/>
    <d v="1899-12-30T13:28:00"/>
    <n v="28.32"/>
    <n v="5"/>
    <n v="7.08"/>
    <n v="141.6"/>
    <s v="Ewallet"/>
    <n v="134.98728"/>
    <n v="4.6699999999999998E-2"/>
    <n v="6.6127199999999959"/>
    <n v="6.2"/>
    <s v="Mar"/>
  </r>
  <r>
    <s v="583-41-4548"/>
    <n v="212"/>
    <x v="211"/>
    <s v="Allen"/>
    <s v="Armold"/>
    <s v="allen.armold@mail.com"/>
    <s v="Male"/>
    <s v="Consumer"/>
    <s v="United States"/>
    <s v="Mesa"/>
    <s v="Arizona"/>
    <n v="85204"/>
    <s v="West"/>
    <x v="1"/>
    <s v="Consumer"/>
    <s v="United States"/>
    <s v="Mesa"/>
    <x v="16"/>
    <n v="85204"/>
    <x v="1"/>
    <x v="1"/>
    <x v="4"/>
    <x v="13"/>
    <d v="2019-02-07T00:00:00"/>
    <d v="1899-12-30T11:36:00"/>
    <n v="16.670000000000002"/>
    <n v="7"/>
    <n v="5.8345000000000011"/>
    <n v="116.69000000000001"/>
    <s v="Ewallet"/>
    <n v="111.24057700000002"/>
    <n v="4.6699999999999998E-2"/>
    <n v="5.4494229999999959"/>
    <n v="7.4"/>
    <s v="Feb"/>
  </r>
  <r>
    <s v="339-12-4827"/>
    <n v="213"/>
    <x v="212"/>
    <s v="Emily"/>
    <s v="Phan"/>
    <s v="emily.phan@mail.com"/>
    <s v="Male"/>
    <s v="Consumer"/>
    <s v="United States"/>
    <s v="Chicago"/>
    <s v="Illinois"/>
    <n v="60653"/>
    <s v="Central"/>
    <x v="1"/>
    <s v="Consumer"/>
    <s v="United States"/>
    <s v="Chicago"/>
    <x v="10"/>
    <n v="60653"/>
    <x v="2"/>
    <x v="1"/>
    <x v="8"/>
    <x v="0"/>
    <d v="2019-01-05T00:00:00"/>
    <d v="1899-12-30T11:32:00"/>
    <n v="73.959999999999994"/>
    <n v="1"/>
    <n v="3.698"/>
    <n v="73.959999999999994"/>
    <s v="Credit card"/>
    <n v="70.506067999999999"/>
    <n v="4.6699999999999998E-2"/>
    <n v="3.4539319999999947"/>
    <s v="5"/>
    <s v="Jan"/>
  </r>
  <r>
    <s v="643-38-7867"/>
    <n v="89"/>
    <x v="88"/>
    <s v="Mark"/>
    <s v="Packer"/>
    <s v="mark.packer@mail.com"/>
    <s v="Male"/>
    <s v="Home Office"/>
    <s v="United States"/>
    <s v="New York City"/>
    <s v="New York"/>
    <n v="10009"/>
    <s v="East"/>
    <x v="1"/>
    <s v="Home Office"/>
    <s v="United States"/>
    <s v="New York City"/>
    <x v="15"/>
    <n v="10035"/>
    <x v="3"/>
    <x v="1"/>
    <x v="8"/>
    <x v="37"/>
    <d v="2019-03-07T00:00:00"/>
    <d v="1899-12-30T11:44:00"/>
    <n v="97.94"/>
    <n v="1"/>
    <n v="4.8970000000000002"/>
    <n v="97.94"/>
    <s v="Ewallet"/>
    <n v="93.366202000000001"/>
    <n v="4.6699999999999998E-2"/>
    <n v="4.5737979999999965"/>
    <n v="6.9"/>
    <s v="Mar"/>
  </r>
  <r>
    <s v="308-81-0538"/>
    <n v="214"/>
    <x v="213"/>
    <s v="Darren"/>
    <s v="Koutras"/>
    <s v="darren.koutras@mail.com"/>
    <s v="Male"/>
    <s v="Consumer"/>
    <s v="United States"/>
    <s v="Henderson"/>
    <s v="Kentucky"/>
    <n v="42420"/>
    <s v="South"/>
    <x v="1"/>
    <s v="Consumer"/>
    <s v="United States"/>
    <s v="Henderson"/>
    <x v="0"/>
    <n v="42420"/>
    <x v="0"/>
    <x v="1"/>
    <x v="9"/>
    <x v="6"/>
    <d v="2019-02-25T00:00:00"/>
    <d v="1899-12-30T17:16:00"/>
    <n v="73.05"/>
    <n v="4"/>
    <n v="14.61"/>
    <n v="292.2"/>
    <s v="Credit card"/>
    <n v="278.55426"/>
    <n v="4.6699999999999998E-2"/>
    <n v="13.645739999999989"/>
    <n v="4.9000000000000004"/>
    <s v="Feb"/>
  </r>
  <r>
    <s v="358-88-9262"/>
    <n v="214"/>
    <x v="213"/>
    <s v="Darren"/>
    <s v="Koutras"/>
    <s v="darren.koutras@mail.com"/>
    <s v="Male"/>
    <s v="Consumer"/>
    <s v="United States"/>
    <s v="Henderson"/>
    <s v="Kentucky"/>
    <n v="42420"/>
    <s v="South"/>
    <x v="1"/>
    <s v="Consumer"/>
    <s v="United States"/>
    <s v="Henderson"/>
    <x v="0"/>
    <n v="42420"/>
    <x v="0"/>
    <x v="0"/>
    <x v="1"/>
    <x v="60"/>
    <d v="2019-02-01T00:00:00"/>
    <d v="1899-12-30T18:43:00"/>
    <n v="87.48"/>
    <n v="6"/>
    <n v="26.244"/>
    <n v="524.88"/>
    <s v="Ewallet"/>
    <n v="468.71784000000002"/>
    <n v="0.107"/>
    <n v="56.162159999999972"/>
    <n v="5.0999999999999996"/>
    <s v="Feb"/>
  </r>
  <r>
    <s v="460-35-4390"/>
    <n v="215"/>
    <x v="214"/>
    <s v="Bradley"/>
    <s v="Drucker"/>
    <s v="bradley.drucker@mail.com"/>
    <s v="Male"/>
    <s v="Consumer"/>
    <s v="United States"/>
    <s v="Green Bay"/>
    <s v="Wisconsin"/>
    <n v="54302"/>
    <s v="Central"/>
    <x v="1"/>
    <s v="Consumer"/>
    <s v="United States"/>
    <s v="Green Bay"/>
    <x v="6"/>
    <n v="54302"/>
    <x v="2"/>
    <x v="2"/>
    <x v="11"/>
    <x v="49"/>
    <d v="2019-01-22T00:00:00"/>
    <d v="1899-12-30T11:00:00"/>
    <n v="30.68"/>
    <n v="3"/>
    <n v="4.6019999999999994"/>
    <n v="92.039999999999992"/>
    <s v="Ewallet"/>
    <n v="85.413119999999992"/>
    <n v="7.2000000000000008E-2"/>
    <n v="6.6268799999999999"/>
    <n v="9.1"/>
    <s v="Jan"/>
  </r>
  <r>
    <s v="343-87-0864"/>
    <n v="21"/>
    <x v="20"/>
    <s v="Erin"/>
    <s v="Smith"/>
    <s v="erin.smith@mail.com"/>
    <s v="Male"/>
    <s v="Corporate"/>
    <s v="United States"/>
    <s v="Tucson"/>
    <s v="Arizona"/>
    <n v="85705"/>
    <s v="West"/>
    <x v="0"/>
    <s v="Corporate"/>
    <s v="United States"/>
    <s v="Melbourne"/>
    <x v="2"/>
    <n v="32935"/>
    <x v="0"/>
    <x v="2"/>
    <x v="7"/>
    <x v="75"/>
    <d v="2019-01-03T00:00:00"/>
    <d v="1899-12-30T10:30:00"/>
    <n v="75.88"/>
    <n v="1"/>
    <n v="3.794"/>
    <n v="75.88"/>
    <s v="Credit card"/>
    <n v="70.416640000000001"/>
    <n v="7.2000000000000008E-2"/>
    <n v="5.4633599999999944"/>
    <n v="7.1"/>
    <s v="Jan"/>
  </r>
  <r>
    <s v="173-50-1108"/>
    <n v="216"/>
    <x v="215"/>
    <s v="Liz"/>
    <s v="MacKendrick"/>
    <s v="liz.mackendrick@mail.com"/>
    <s v="Male"/>
    <s v="Consumer"/>
    <s v="United States"/>
    <s v="Springfield"/>
    <s v="Ohio"/>
    <n v="45503"/>
    <s v="East"/>
    <x v="1"/>
    <s v="Consumer"/>
    <s v="United States"/>
    <s v="Springfield"/>
    <x v="23"/>
    <n v="45503"/>
    <x v="3"/>
    <x v="1"/>
    <x v="4"/>
    <x v="77"/>
    <d v="2019-02-13T00:00:00"/>
    <d v="1899-12-30T12:14:00"/>
    <n v="20.18"/>
    <n v="4"/>
    <n v="4.0360000000000005"/>
    <n v="80.72"/>
    <s v="Credit card"/>
    <n v="76.950376000000006"/>
    <n v="4.6699999999999998E-2"/>
    <n v="3.7696239999999932"/>
    <s v="5"/>
    <s v="Feb"/>
  </r>
  <r>
    <s v="243-47-2663"/>
    <n v="39"/>
    <x v="38"/>
    <s v="Paul"/>
    <s v="Gonzalez"/>
    <s v="paul.gonzalez@mail.com"/>
    <s v="Male"/>
    <s v="Consumer"/>
    <s v="United States"/>
    <s v="Fort Worth"/>
    <s v="Texas"/>
    <n v="76106"/>
    <s v="Central"/>
    <x v="1"/>
    <s v="Consumer"/>
    <s v="United States"/>
    <s v="Rochester"/>
    <x v="11"/>
    <n v="55901"/>
    <x v="2"/>
    <x v="2"/>
    <x v="11"/>
    <x v="26"/>
    <d v="2019-01-28T00:00:00"/>
    <d v="1899-12-30T16:43:00"/>
    <n v="18.77"/>
    <n v="6"/>
    <n v="5.6310000000000002"/>
    <n v="112.62"/>
    <s v="Credit card"/>
    <n v="104.51136"/>
    <n v="7.2000000000000008E-2"/>
    <n v="8.1086400000000083"/>
    <n v="5.5"/>
    <s v="Jan"/>
  </r>
  <r>
    <s v="841-18-8232"/>
    <n v="39"/>
    <x v="38"/>
    <s v="Paul"/>
    <s v="Gonzalez"/>
    <s v="paul.gonzalez@mail.com"/>
    <s v="Male"/>
    <s v="Consumer"/>
    <s v="United States"/>
    <s v="Fort Worth"/>
    <s v="Texas"/>
    <n v="76106"/>
    <s v="Central"/>
    <x v="1"/>
    <s v="Consumer"/>
    <s v="United States"/>
    <s v="Rochester"/>
    <x v="11"/>
    <n v="55901"/>
    <x v="2"/>
    <x v="2"/>
    <x v="7"/>
    <x v="0"/>
    <d v="2019-01-05T00:00:00"/>
    <d v="1899-12-30T20:40:00"/>
    <n v="71.2"/>
    <n v="1"/>
    <n v="3.5600000000000005"/>
    <n v="71.2"/>
    <s v="Credit card"/>
    <n v="66.073599999999999"/>
    <n v="7.2000000000000008E-2"/>
    <n v="5.1264000000000038"/>
    <n v="9.1999999999999993"/>
    <s v="Jan"/>
  </r>
  <r>
    <s v="701-23-5550"/>
    <n v="39"/>
    <x v="38"/>
    <s v="Paul"/>
    <s v="Gonzalez"/>
    <s v="paul.gonzalez@mail.com"/>
    <s v="Male"/>
    <s v="Consumer"/>
    <s v="United States"/>
    <s v="Fort Worth"/>
    <s v="Texas"/>
    <n v="76106"/>
    <s v="Central"/>
    <x v="1"/>
    <s v="Consumer"/>
    <s v="United States"/>
    <s v="Rochester"/>
    <x v="11"/>
    <n v="55901"/>
    <x v="2"/>
    <x v="0"/>
    <x v="5"/>
    <x v="35"/>
    <d v="2019-03-19T00:00:00"/>
    <d v="1899-12-30T13:40:00"/>
    <n v="38.81"/>
    <n v="4"/>
    <n v="7.7620000000000005"/>
    <n v="155.24"/>
    <s v="Ewallet"/>
    <n v="138.62932000000001"/>
    <n v="0.107"/>
    <n v="16.610680000000002"/>
    <n v="4.9000000000000004"/>
    <s v="Mar"/>
  </r>
  <r>
    <s v="647-50-1224"/>
    <n v="217"/>
    <x v="216"/>
    <s v="Adrian"/>
    <s v="Shami"/>
    <s v="adrian.shami@mail.com"/>
    <s v="Male"/>
    <s v="Home Office"/>
    <s v="United States"/>
    <s v="New York City"/>
    <s v="New York"/>
    <n v="10035"/>
    <s v="East"/>
    <x v="1"/>
    <s v="Home Office"/>
    <s v="United States"/>
    <s v="New York City"/>
    <x v="15"/>
    <n v="10035"/>
    <x v="3"/>
    <x v="1"/>
    <x v="8"/>
    <x v="52"/>
    <d v="2019-01-12T00:00:00"/>
    <d v="1899-12-30T16:23:00"/>
    <n v="29.42"/>
    <n v="10"/>
    <n v="14.710000000000003"/>
    <n v="294.20000000000005"/>
    <s v="Ewallet"/>
    <n v="280.46086000000003"/>
    <n v="4.6699999999999998E-2"/>
    <n v="13.73914000000002"/>
    <n v="8.9"/>
    <s v="Jan"/>
  </r>
  <r>
    <s v="541-48-8554"/>
    <n v="217"/>
    <x v="216"/>
    <s v="Adrian"/>
    <s v="Shami"/>
    <s v="adrian.shami@mail.com"/>
    <s v="Male"/>
    <s v="Home Office"/>
    <s v="United States"/>
    <s v="New York City"/>
    <s v="New York"/>
    <n v="10035"/>
    <s v="East"/>
    <x v="1"/>
    <s v="Home Office"/>
    <s v="United States"/>
    <s v="New York City"/>
    <x v="15"/>
    <n v="10035"/>
    <x v="3"/>
    <x v="1"/>
    <x v="10"/>
    <x v="27"/>
    <d v="2019-01-07T00:00:00"/>
    <d v="1899-12-30T12:08:00"/>
    <n v="60.95"/>
    <n v="9"/>
    <n v="27.427500000000006"/>
    <n v="548.55000000000007"/>
    <s v="Credit card"/>
    <n v="522.93271500000003"/>
    <n v="4.6699999999999998E-2"/>
    <n v="25.617285000000038"/>
    <s v="6"/>
    <s v="Jan"/>
  </r>
  <r>
    <s v="539-21-7227"/>
    <n v="159"/>
    <x v="158"/>
    <s v="Dean"/>
    <s v="Katz"/>
    <s v="dean.katz@mail.com"/>
    <s v="Male"/>
    <s v="Corporate"/>
    <s v="United States"/>
    <s v="Chicago"/>
    <s v="Illinois"/>
    <n v="60653"/>
    <s v="Central"/>
    <x v="0"/>
    <s v="Corporate"/>
    <s v="United States"/>
    <s v="Philadelphia"/>
    <x v="9"/>
    <n v="19140"/>
    <x v="3"/>
    <x v="1"/>
    <x v="4"/>
    <x v="53"/>
    <d v="2019-01-26T00:00:00"/>
    <d v="1899-12-30T17:45:00"/>
    <n v="51.54"/>
    <n v="5"/>
    <n v="12.885"/>
    <n v="257.7"/>
    <s v="Cash"/>
    <n v="245.66540999999998"/>
    <n v="4.6699999999999998E-2"/>
    <n v="12.034590000000009"/>
    <n v="4.2"/>
    <s v="Jan"/>
  </r>
  <r>
    <s v="213-32-1216"/>
    <n v="159"/>
    <x v="158"/>
    <s v="Dean"/>
    <s v="Katz"/>
    <s v="dean.katz@mail.com"/>
    <s v="Male"/>
    <s v="Corporate"/>
    <s v="United States"/>
    <s v="Chicago"/>
    <s v="Illinois"/>
    <n v="60653"/>
    <s v="Central"/>
    <x v="0"/>
    <s v="Corporate"/>
    <s v="United States"/>
    <s v="Philadelphia"/>
    <x v="9"/>
    <n v="19140"/>
    <x v="3"/>
    <x v="1"/>
    <x v="8"/>
    <x v="54"/>
    <d v="2019-01-23T00:00:00"/>
    <d v="1899-12-30T10:28:00"/>
    <n v="66.06"/>
    <n v="6"/>
    <n v="19.818000000000001"/>
    <n v="396.36"/>
    <s v="Cash"/>
    <n v="377.849988"/>
    <n v="4.6699999999999998E-2"/>
    <n v="18.510012000000017"/>
    <n v="7.3"/>
    <s v="Jan"/>
  </r>
  <r>
    <s v="747-58-7183"/>
    <n v="159"/>
    <x v="158"/>
    <s v="Dean"/>
    <s v="Katz"/>
    <s v="dean.katz@mail.com"/>
    <s v="Male"/>
    <s v="Corporate"/>
    <s v="United States"/>
    <s v="Chicago"/>
    <s v="Illinois"/>
    <n v="60653"/>
    <s v="Central"/>
    <x v="0"/>
    <s v="Corporate"/>
    <s v="United States"/>
    <s v="Philadelphia"/>
    <x v="9"/>
    <n v="19140"/>
    <x v="3"/>
    <x v="1"/>
    <x v="14"/>
    <x v="57"/>
    <d v="2019-02-09T00:00:00"/>
    <d v="1899-12-30T20:31:00"/>
    <n v="57.27"/>
    <n v="3"/>
    <n v="8.5905000000000005"/>
    <n v="171.81"/>
    <s v="Ewallet"/>
    <n v="163.786473"/>
    <n v="4.6699999999999998E-2"/>
    <n v="8.0235270000000014"/>
    <n v="6.5"/>
    <s v="Feb"/>
  </r>
  <r>
    <s v="582-52-8065"/>
    <n v="218"/>
    <x v="217"/>
    <s v="Bill"/>
    <s v="Donatelli"/>
    <s v="bill.donatelli@mail.com"/>
    <s v="Male"/>
    <s v="Consumer"/>
    <s v="United States"/>
    <s v="San Francisco"/>
    <s v="California"/>
    <n v="94110"/>
    <s v="West"/>
    <x v="1"/>
    <s v="Consumer"/>
    <s v="United States"/>
    <s v="San Francisco"/>
    <x v="1"/>
    <n v="94110"/>
    <x v="1"/>
    <x v="0"/>
    <x v="1"/>
    <x v="70"/>
    <d v="2019-02-22T00:00:00"/>
    <d v="1899-12-30T10:49:00"/>
    <n v="54.31"/>
    <n v="9"/>
    <n v="24.439500000000002"/>
    <n v="488.79"/>
    <s v="Cash"/>
    <n v="436.48947000000004"/>
    <n v="0.107"/>
    <n v="52.300529999999981"/>
    <n v="8.9"/>
    <s v="Feb"/>
  </r>
  <r>
    <s v="210-57-1719"/>
    <n v="54"/>
    <x v="53"/>
    <s v="Ryan"/>
    <s v="Crowe"/>
    <s v="ryan.crowe@mail.com"/>
    <s v="Male"/>
    <s v="Consumer"/>
    <s v="United States"/>
    <s v="Jacksonville"/>
    <s v="Florida"/>
    <n v="32216"/>
    <s v="South"/>
    <x v="1"/>
    <s v="Consumer"/>
    <s v="United States"/>
    <s v="Columbus"/>
    <x v="23"/>
    <n v="43229"/>
    <x v="3"/>
    <x v="0"/>
    <x v="5"/>
    <x v="63"/>
    <d v="2019-02-05T00:00:00"/>
    <d v="1899-12-30T12:34:00"/>
    <n v="58.24"/>
    <n v="9"/>
    <n v="26.207999999999998"/>
    <n v="524.16"/>
    <s v="Cash"/>
    <n v="468.07487999999995"/>
    <n v="0.107"/>
    <n v="56.085120000000018"/>
    <n v="9.6999999999999993"/>
    <s v="Feb"/>
  </r>
  <r>
    <s v="399-69-4630"/>
    <n v="219"/>
    <x v="218"/>
    <s v="Greg"/>
    <s v="Tran"/>
    <s v="greg.tran@mail.com"/>
    <s v="Male"/>
    <s v="Consumer"/>
    <s v="United States"/>
    <s v="Houston"/>
    <s v="Texas"/>
    <n v="77070"/>
    <s v="Central"/>
    <x v="1"/>
    <s v="Consumer"/>
    <s v="United States"/>
    <s v="Houston"/>
    <x v="5"/>
    <n v="77070"/>
    <x v="2"/>
    <x v="1"/>
    <x v="13"/>
    <x v="37"/>
    <d v="2019-03-07T00:00:00"/>
    <d v="1899-12-30T10:23:00"/>
    <n v="22.21"/>
    <n v="6"/>
    <n v="6.6630000000000003"/>
    <n v="133.26"/>
    <s v="Credit card"/>
    <n v="127.03675799999999"/>
    <n v="4.6699999999999998E-2"/>
    <n v="6.2232419999999991"/>
    <n v="8.6"/>
    <s v="Mar"/>
  </r>
  <r>
    <s v="134-75-2619"/>
    <n v="159"/>
    <x v="158"/>
    <s v="Dean"/>
    <s v="Katz"/>
    <s v="dean.katz@mail.com"/>
    <s v="Male"/>
    <s v="Corporate"/>
    <s v="United States"/>
    <s v="Anaheim"/>
    <s v="California"/>
    <n v="92804"/>
    <s v="West"/>
    <x v="0"/>
    <s v="Corporate"/>
    <s v="United States"/>
    <s v="Philadelphia"/>
    <x v="9"/>
    <n v="19140"/>
    <x v="3"/>
    <x v="1"/>
    <x v="4"/>
    <x v="5"/>
    <d v="2019-03-25T00:00:00"/>
    <d v="1899-12-30T18:51:00"/>
    <n v="19.32"/>
    <n v="7"/>
    <n v="6.7620000000000005"/>
    <n v="135.24"/>
    <s v="Cash"/>
    <n v="128.92429200000001"/>
    <n v="4.6699999999999998E-2"/>
    <n v="6.3157080000000008"/>
    <n v="6.9"/>
    <s v="Mar"/>
  </r>
  <r>
    <s v="356-44-8813"/>
    <n v="220"/>
    <x v="219"/>
    <s v="Ashley"/>
    <s v="Jarboe"/>
    <s v="ashley.jarboe@mail.com"/>
    <s v="Male"/>
    <s v="Consumer"/>
    <s v="United States"/>
    <s v="Wilmington"/>
    <s v="North Carolina"/>
    <n v="28403"/>
    <s v="South"/>
    <x v="1"/>
    <s v="Consumer"/>
    <s v="United States"/>
    <s v="Wilmington"/>
    <x v="3"/>
    <n v="28403"/>
    <x v="0"/>
    <x v="1"/>
    <x v="6"/>
    <x v="40"/>
    <d v="2019-01-20T00:00:00"/>
    <d v="1899-12-30T13:45:00"/>
    <n v="37.479999999999997"/>
    <n v="3"/>
    <n v="5.6219999999999999"/>
    <n v="112.44"/>
    <s v="Credit card"/>
    <n v="107.189052"/>
    <n v="4.6699999999999998E-2"/>
    <n v="5.250947999999994"/>
    <n v="7.7"/>
    <s v="Jan"/>
  </r>
  <r>
    <s v="198-66-9832"/>
    <n v="221"/>
    <x v="220"/>
    <s v="Olvera"/>
    <s v="Toch"/>
    <s v="olvera.toch@mail.com"/>
    <s v="Male"/>
    <s v="Consumer"/>
    <s v="United States"/>
    <s v="Los Angeles"/>
    <s v="California"/>
    <n v="90045"/>
    <s v="West"/>
    <x v="1"/>
    <s v="Consumer"/>
    <s v="United States"/>
    <s v="Los Angeles"/>
    <x v="1"/>
    <n v="90045"/>
    <x v="1"/>
    <x v="1"/>
    <x v="2"/>
    <x v="87"/>
    <d v="2019-02-04T00:00:00"/>
    <d v="1899-12-30T19:38:00"/>
    <n v="72.040000000000006"/>
    <n v="2"/>
    <n v="7.2040000000000006"/>
    <n v="144.08000000000001"/>
    <s v="Cash"/>
    <n v="137.35146400000002"/>
    <n v="4.6699999999999998E-2"/>
    <n v="6.7285359999999912"/>
    <n v="9.5"/>
    <s v="Feb"/>
  </r>
  <r>
    <s v="283-26-5248"/>
    <n v="221"/>
    <x v="220"/>
    <s v="Olvera"/>
    <s v="Toch"/>
    <s v="olvera.toch@mail.com"/>
    <s v="Male"/>
    <s v="Consumer"/>
    <s v="United States"/>
    <s v="Los Angeles"/>
    <s v="California"/>
    <n v="90045"/>
    <s v="West"/>
    <x v="1"/>
    <s v="Consumer"/>
    <s v="United States"/>
    <s v="Los Angeles"/>
    <x v="1"/>
    <n v="90045"/>
    <x v="1"/>
    <x v="0"/>
    <x v="3"/>
    <x v="74"/>
    <d v="2019-01-30T00:00:00"/>
    <d v="1899-12-30T20:23:00"/>
    <n v="98.52"/>
    <n v="10"/>
    <n v="49.26"/>
    <n v="985.19999999999993"/>
    <s v="Ewallet"/>
    <n v="879.78359999999998"/>
    <n v="0.107"/>
    <n v="105.41639999999995"/>
    <n v="4.5"/>
    <s v="Jan"/>
  </r>
  <r>
    <s v="712-39-0363"/>
    <n v="221"/>
    <x v="220"/>
    <s v="Olvera"/>
    <s v="Toch"/>
    <s v="olvera.toch@mail.com"/>
    <s v="Male"/>
    <s v="Consumer"/>
    <s v="United States"/>
    <s v="Los Angeles"/>
    <s v="California"/>
    <n v="90045"/>
    <s v="West"/>
    <x v="1"/>
    <s v="Consumer"/>
    <s v="United States"/>
    <s v="Los Angeles"/>
    <x v="1"/>
    <n v="90045"/>
    <x v="1"/>
    <x v="1"/>
    <x v="10"/>
    <x v="56"/>
    <d v="2019-01-02T00:00:00"/>
    <d v="1899-12-30T15:24:00"/>
    <n v="41.66"/>
    <n v="6"/>
    <n v="12.497999999999999"/>
    <n v="249.95999999999998"/>
    <s v="Ewallet"/>
    <n v="238.28686799999997"/>
    <n v="4.6699999999999998E-2"/>
    <n v="11.67313200000001"/>
    <n v="5.6"/>
    <s v="Jan"/>
  </r>
  <r>
    <s v="218-59-9410"/>
    <n v="222"/>
    <x v="221"/>
    <s v="Liz"/>
    <s v="Pelletier"/>
    <s v="liz.pelletier@mail.com"/>
    <s v="Male"/>
    <s v="Consumer"/>
    <s v="United States"/>
    <s v="San Francisco"/>
    <s v="California"/>
    <n v="94110"/>
    <s v="West"/>
    <x v="1"/>
    <s v="Consumer"/>
    <s v="United States"/>
    <s v="San Francisco"/>
    <x v="1"/>
    <n v="94110"/>
    <x v="1"/>
    <x v="0"/>
    <x v="5"/>
    <x v="14"/>
    <d v="2019-03-29T00:00:00"/>
    <d v="1899-12-30T16:54:00"/>
    <n v="72.42"/>
    <n v="3"/>
    <n v="10.863"/>
    <n v="217.26"/>
    <s v="Ewallet"/>
    <n v="194.01317999999998"/>
    <n v="0.107"/>
    <n v="23.246820000000014"/>
    <n v="8.1999999999999993"/>
    <s v="Mar"/>
  </r>
  <r>
    <s v="174-75-0888"/>
    <n v="222"/>
    <x v="221"/>
    <s v="Liz"/>
    <s v="Pelletier"/>
    <s v="liz.pelletier@mail.com"/>
    <s v="Male"/>
    <s v="Consumer"/>
    <s v="United States"/>
    <s v="San Francisco"/>
    <s v="California"/>
    <n v="94110"/>
    <s v="West"/>
    <x v="1"/>
    <s v="Consumer"/>
    <s v="United States"/>
    <s v="San Francisco"/>
    <x v="1"/>
    <n v="94110"/>
    <x v="1"/>
    <x v="1"/>
    <x v="8"/>
    <x v="86"/>
    <d v="2019-03-14T00:00:00"/>
    <d v="1899-12-30T12:32:00"/>
    <n v="21.58"/>
    <n v="9"/>
    <n v="9.7109999999999985"/>
    <n v="194.21999999999997"/>
    <s v="Cash"/>
    <n v="185.14992599999997"/>
    <n v="4.6699999999999998E-2"/>
    <n v="9.0700740000000053"/>
    <n v="7.3"/>
    <s v="Mar"/>
  </r>
  <r>
    <s v="866-99-7614"/>
    <n v="223"/>
    <x v="222"/>
    <s v="Cynthia"/>
    <s v="Arntzen"/>
    <s v="cynthia.arntzen@mail.com"/>
    <s v="Male"/>
    <s v="Consumer"/>
    <s v="United States"/>
    <s v="Tampa"/>
    <s v="Florida"/>
    <n v="33614"/>
    <s v="South"/>
    <x v="1"/>
    <s v="Consumer"/>
    <s v="United States"/>
    <s v="Tampa"/>
    <x v="2"/>
    <n v="33614"/>
    <x v="0"/>
    <x v="1"/>
    <x v="9"/>
    <x v="48"/>
    <d v="2019-02-11T00:00:00"/>
    <d v="1899-12-30T15:42:00"/>
    <n v="89.2"/>
    <n v="10"/>
    <n v="44.6"/>
    <n v="892"/>
    <s v="Credit card"/>
    <n v="850.34360000000004"/>
    <n v="4.6699999999999998E-2"/>
    <n v="41.656399999999962"/>
    <n v="4.4000000000000004"/>
    <s v="Feb"/>
  </r>
  <r>
    <s v="134-54-4720"/>
    <n v="223"/>
    <x v="222"/>
    <s v="Cynthia"/>
    <s v="Arntzen"/>
    <s v="cynthia.arntzen@mail.com"/>
    <s v="Male"/>
    <s v="Consumer"/>
    <s v="United States"/>
    <s v="Tampa"/>
    <s v="Florida"/>
    <n v="33614"/>
    <s v="South"/>
    <x v="1"/>
    <s v="Consumer"/>
    <s v="United States"/>
    <s v="Tampa"/>
    <x v="2"/>
    <n v="33614"/>
    <x v="0"/>
    <x v="0"/>
    <x v="5"/>
    <x v="74"/>
    <d v="2019-01-30T00:00:00"/>
    <d v="1899-12-30T13:58:00"/>
    <n v="42.42"/>
    <n v="8"/>
    <n v="16.968"/>
    <n v="339.36"/>
    <s v="Ewallet"/>
    <n v="303.04848000000004"/>
    <n v="0.107"/>
    <n v="36.311519999999973"/>
    <n v="5.7"/>
    <s v="Jan"/>
  </r>
  <r>
    <s v="760-90-2357"/>
    <n v="224"/>
    <x v="223"/>
    <s v="Jeremy"/>
    <s v="Farry"/>
    <s v="jeremy.farry@mail.com"/>
    <s v="Male"/>
    <s v="Consumer"/>
    <s v="United States"/>
    <s v="Seattle"/>
    <s v="Washington"/>
    <n v="98105"/>
    <s v="West"/>
    <x v="1"/>
    <s v="Consumer"/>
    <s v="United States"/>
    <s v="Seattle"/>
    <x v="4"/>
    <n v="98105"/>
    <x v="1"/>
    <x v="1"/>
    <x v="13"/>
    <x v="80"/>
    <d v="2019-03-20T00:00:00"/>
    <d v="1899-12-30T15:08:00"/>
    <n v="74.510000000000005"/>
    <n v="6"/>
    <n v="22.353000000000005"/>
    <n v="447.06000000000006"/>
    <s v="Ewallet"/>
    <n v="426.18229800000006"/>
    <n v="4.6699999999999998E-2"/>
    <n v="20.877701999999999"/>
    <s v="5"/>
    <s v="Mar"/>
  </r>
  <r>
    <s v="514-37-2845"/>
    <n v="224"/>
    <x v="223"/>
    <s v="Jeremy"/>
    <s v="Farry"/>
    <s v="jeremy.farry@mail.com"/>
    <s v="Male"/>
    <s v="Consumer"/>
    <s v="United States"/>
    <s v="Seattle"/>
    <s v="Washington"/>
    <n v="98105"/>
    <s v="West"/>
    <x v="1"/>
    <s v="Consumer"/>
    <s v="United States"/>
    <s v="Seattle"/>
    <x v="4"/>
    <n v="98105"/>
    <x v="1"/>
    <x v="1"/>
    <x v="2"/>
    <x v="80"/>
    <d v="2019-03-20T00:00:00"/>
    <d v="1899-12-30T13:02:00"/>
    <n v="99.25"/>
    <n v="2"/>
    <n v="9.9250000000000007"/>
    <n v="198.5"/>
    <s v="Cash"/>
    <n v="189.23005000000001"/>
    <n v="4.6699999999999998E-2"/>
    <n v="9.2699499999999944"/>
    <s v="9"/>
    <s v="Mar"/>
  </r>
  <r>
    <s v="698-98-5964"/>
    <n v="225"/>
    <x v="224"/>
    <s v="Frank"/>
    <s v="Preis"/>
    <s v="frank.preis@mail.com"/>
    <s v="Male"/>
    <s v="Consumer"/>
    <s v="United States"/>
    <s v="Los Angeles"/>
    <s v="California"/>
    <n v="90008"/>
    <s v="West"/>
    <x v="1"/>
    <s v="Consumer"/>
    <s v="United States"/>
    <s v="Los Angeles"/>
    <x v="1"/>
    <n v="90008"/>
    <x v="1"/>
    <x v="2"/>
    <x v="7"/>
    <x v="29"/>
    <d v="2019-01-17T00:00:00"/>
    <d v="1899-12-30T13:01:00"/>
    <n v="81.209999999999994"/>
    <n v="10"/>
    <n v="40.604999999999997"/>
    <n v="812.09999999999991"/>
    <s v="Credit card"/>
    <n v="753.62879999999996"/>
    <n v="7.2000000000000008E-2"/>
    <n v="58.471199999999953"/>
    <n v="6.3"/>
    <s v="Jan"/>
  </r>
  <r>
    <s v="718-57-9773"/>
    <n v="226"/>
    <x v="225"/>
    <s v="Ellis"/>
    <s v="Ballard"/>
    <s v="ellis.ballard@mail.com"/>
    <s v="Male"/>
    <s v="Corporate"/>
    <s v="United States"/>
    <s v="Seattle"/>
    <s v="Washington"/>
    <n v="98105"/>
    <s v="West"/>
    <x v="1"/>
    <s v="Corporate"/>
    <s v="United States"/>
    <s v="Seattle"/>
    <x v="4"/>
    <n v="98105"/>
    <x v="1"/>
    <x v="1"/>
    <x v="10"/>
    <x v="36"/>
    <d v="2019-02-03T00:00:00"/>
    <d v="1899-12-30T16:40:00"/>
    <n v="49.33"/>
    <n v="10"/>
    <n v="24.664999999999999"/>
    <n v="493.29999999999995"/>
    <s v="Credit card"/>
    <n v="470.26288999999997"/>
    <n v="4.6699999999999998E-2"/>
    <n v="23.037109999999984"/>
    <n v="9.4"/>
    <s v="Feb"/>
  </r>
  <r>
    <s v="651-88-7328"/>
    <n v="226"/>
    <x v="225"/>
    <s v="Ellis"/>
    <s v="Ballard"/>
    <s v="ellis.ballard@mail.com"/>
    <s v="Male"/>
    <s v="Corporate"/>
    <s v="United States"/>
    <s v="Seattle"/>
    <s v="Washington"/>
    <n v="98105"/>
    <s v="West"/>
    <x v="1"/>
    <s v="Corporate"/>
    <s v="United States"/>
    <s v="Seattle"/>
    <x v="4"/>
    <n v="98105"/>
    <x v="1"/>
    <x v="1"/>
    <x v="8"/>
    <x v="17"/>
    <d v="2019-01-01T00:00:00"/>
    <d v="1899-12-30T13:55:00"/>
    <n v="65.739999999999995"/>
    <n v="9"/>
    <n v="29.582999999999998"/>
    <n v="591.66"/>
    <s v="Cash"/>
    <n v="564.02947799999993"/>
    <n v="4.6699999999999998E-2"/>
    <n v="27.630522000000042"/>
    <n v="7.7"/>
    <s v="Jan"/>
  </r>
  <r>
    <s v="241-11-2261"/>
    <n v="226"/>
    <x v="225"/>
    <s v="Ellis"/>
    <s v="Ballard"/>
    <s v="ellis.ballard@mail.com"/>
    <s v="Male"/>
    <s v="Corporate"/>
    <s v="United States"/>
    <s v="Seattle"/>
    <s v="Washington"/>
    <n v="98105"/>
    <s v="West"/>
    <x v="1"/>
    <s v="Corporate"/>
    <s v="United States"/>
    <s v="Seattle"/>
    <x v="4"/>
    <n v="98105"/>
    <x v="1"/>
    <x v="1"/>
    <x v="10"/>
    <x v="8"/>
    <d v="2019-01-10T00:00:00"/>
    <d v="1899-12-30T10:33:00"/>
    <n v="79.86"/>
    <n v="7"/>
    <n v="27.951000000000001"/>
    <n v="559.02"/>
    <s v="Credit card"/>
    <n v="532.91376600000001"/>
    <n v="4.6699999999999998E-2"/>
    <n v="26.106233999999972"/>
    <n v="5.5"/>
    <s v="Jan"/>
  </r>
  <r>
    <s v="408-26-9866"/>
    <n v="226"/>
    <x v="225"/>
    <s v="Ellis"/>
    <s v="Ballard"/>
    <s v="ellis.ballard@mail.com"/>
    <s v="Male"/>
    <s v="Corporate"/>
    <s v="United States"/>
    <s v="Seattle"/>
    <s v="Washington"/>
    <n v="98105"/>
    <s v="West"/>
    <x v="1"/>
    <s v="Corporate"/>
    <s v="United States"/>
    <s v="Seattle"/>
    <x v="4"/>
    <n v="98105"/>
    <x v="1"/>
    <x v="0"/>
    <x v="1"/>
    <x v="22"/>
    <d v="2019-03-02T00:00:00"/>
    <d v="1899-12-30T16:42:00"/>
    <n v="73.98"/>
    <n v="7"/>
    <n v="25.893000000000001"/>
    <n v="517.86"/>
    <s v="Ewallet"/>
    <n v="462.44898000000001"/>
    <n v="0.107"/>
    <n v="55.411020000000008"/>
    <n v="4.0999999999999996"/>
    <s v="Mar"/>
  </r>
  <r>
    <s v="834-83-1826"/>
    <n v="227"/>
    <x v="226"/>
    <s v="Jennifer"/>
    <s v="Ferguson"/>
    <s v="jennifer.ferguson@mail.com"/>
    <s v="Male"/>
    <s v="Consumer"/>
    <s v="United States"/>
    <s v="New York City"/>
    <s v="New York"/>
    <n v="10024"/>
    <s v="East"/>
    <x v="1"/>
    <s v="Consumer"/>
    <s v="United States"/>
    <s v="New York City"/>
    <x v="15"/>
    <n v="10024"/>
    <x v="3"/>
    <x v="1"/>
    <x v="2"/>
    <x v="6"/>
    <d v="2019-02-25T00:00:00"/>
    <d v="1899-12-30T17:16:00"/>
    <n v="82.04"/>
    <n v="5"/>
    <n v="20.510000000000005"/>
    <n v="410.20000000000005"/>
    <s v="Credit card"/>
    <n v="391.04366000000005"/>
    <n v="4.6699999999999998E-2"/>
    <n v="19.15634"/>
    <n v="7.6"/>
    <s v="Feb"/>
  </r>
  <r>
    <s v="343-61-3544"/>
    <n v="227"/>
    <x v="226"/>
    <s v="Jennifer"/>
    <s v="Ferguson"/>
    <s v="jennifer.ferguson@mail.com"/>
    <s v="Male"/>
    <s v="Consumer"/>
    <s v="United States"/>
    <s v="New York City"/>
    <s v="New York"/>
    <n v="10024"/>
    <s v="East"/>
    <x v="1"/>
    <s v="Consumer"/>
    <s v="United States"/>
    <s v="New York City"/>
    <x v="15"/>
    <n v="10024"/>
    <x v="3"/>
    <x v="1"/>
    <x v="13"/>
    <x v="71"/>
    <d v="2019-01-29T00:00:00"/>
    <d v="1899-12-30T11:48:00"/>
    <n v="26.67"/>
    <n v="10"/>
    <n v="13.335000000000003"/>
    <n v="266.70000000000005"/>
    <s v="Cash"/>
    <n v="254.24511000000004"/>
    <n v="4.6699999999999998E-2"/>
    <n v="12.454890000000006"/>
    <n v="8.6"/>
    <s v="Jan"/>
  </r>
  <r>
    <s v="239-48-4278"/>
    <n v="227"/>
    <x v="226"/>
    <s v="Jennifer"/>
    <s v="Ferguson"/>
    <s v="jennifer.ferguson@mail.com"/>
    <s v="Male"/>
    <s v="Consumer"/>
    <s v="United States"/>
    <s v="New York City"/>
    <s v="New York"/>
    <n v="10024"/>
    <s v="East"/>
    <x v="1"/>
    <s v="Consumer"/>
    <s v="United States"/>
    <s v="New York City"/>
    <x v="15"/>
    <n v="10024"/>
    <x v="3"/>
    <x v="1"/>
    <x v="8"/>
    <x v="24"/>
    <d v="2019-03-10T00:00:00"/>
    <d v="1899-12-30T19:35:00"/>
    <n v="10.130000000000001"/>
    <n v="7"/>
    <n v="3.5455000000000005"/>
    <n v="70.910000000000011"/>
    <s v="Ewallet"/>
    <n v="67.598503000000008"/>
    <n v="4.6699999999999998E-2"/>
    <n v="3.3114970000000028"/>
    <n v="8.3000000000000007"/>
    <s v="Mar"/>
  </r>
  <r>
    <s v="355-34-6244"/>
    <n v="227"/>
    <x v="226"/>
    <s v="Jennifer"/>
    <s v="Ferguson"/>
    <s v="jennifer.ferguson@mail.com"/>
    <s v="Male"/>
    <s v="Consumer"/>
    <s v="United States"/>
    <s v="New York City"/>
    <s v="New York"/>
    <n v="10024"/>
    <s v="East"/>
    <x v="1"/>
    <s v="Consumer"/>
    <s v="United States"/>
    <s v="New York City"/>
    <x v="15"/>
    <n v="10024"/>
    <x v="3"/>
    <x v="2"/>
    <x v="7"/>
    <x v="50"/>
    <d v="2019-01-13T00:00:00"/>
    <d v="1899-12-30T19:55:00"/>
    <n v="72.39"/>
    <n v="2"/>
    <n v="7.2390000000000008"/>
    <n v="144.78"/>
    <s v="Credit card"/>
    <n v="134.35584"/>
    <n v="7.2000000000000008E-2"/>
    <n v="10.424160000000001"/>
    <n v="8.1"/>
    <s v="Jan"/>
  </r>
  <r>
    <s v="550-84-8664"/>
    <n v="228"/>
    <x v="227"/>
    <s v="Sarah"/>
    <s v="Foster"/>
    <s v="sarah.foster@mail.com"/>
    <s v="Male"/>
    <s v="Consumer"/>
    <s v="United States"/>
    <s v="Marysville"/>
    <s v="Washington"/>
    <n v="98270"/>
    <s v="West"/>
    <x v="1"/>
    <s v="Consumer"/>
    <s v="United States"/>
    <s v="Marysville"/>
    <x v="4"/>
    <n v="98270"/>
    <x v="1"/>
    <x v="1"/>
    <x v="6"/>
    <x v="23"/>
    <d v="2019-03-22T00:00:00"/>
    <d v="1899-12-30T14:33:00"/>
    <n v="85.91"/>
    <n v="5"/>
    <n v="21.477499999999999"/>
    <n v="429.54999999999995"/>
    <s v="Credit card"/>
    <n v="409.49001499999997"/>
    <n v="4.6699999999999998E-2"/>
    <n v="20.059984999999983"/>
    <n v="8.6"/>
    <s v="Mar"/>
  </r>
  <r>
    <s v="339-96-8318"/>
    <n v="229"/>
    <x v="228"/>
    <s v="Trudy"/>
    <s v="Glocke"/>
    <s v="trudy.glocke@mail.com"/>
    <s v="Male"/>
    <s v="Consumer"/>
    <s v="United States"/>
    <s v="Long Beach"/>
    <s v="California"/>
    <n v="90805"/>
    <s v="West"/>
    <x v="1"/>
    <s v="Consumer"/>
    <s v="United States"/>
    <s v="Long Beach"/>
    <x v="1"/>
    <n v="90805"/>
    <x v="1"/>
    <x v="1"/>
    <x v="10"/>
    <x v="59"/>
    <d v="2019-03-01T00:00:00"/>
    <d v="1899-12-30T19:49:00"/>
    <n v="81.31"/>
    <n v="7"/>
    <n v="28.458500000000004"/>
    <n v="569.17000000000007"/>
    <s v="Ewallet"/>
    <n v="542.58976100000007"/>
    <n v="4.6699999999999998E-2"/>
    <n v="26.580239000000006"/>
    <n v="6.3"/>
    <s v="Mar"/>
  </r>
  <r>
    <s v="458-61-0011"/>
    <n v="229"/>
    <x v="228"/>
    <s v="Trudy"/>
    <s v="Glocke"/>
    <s v="trudy.glocke@mail.com"/>
    <s v="Male"/>
    <s v="Consumer"/>
    <s v="United States"/>
    <s v="Long Beach"/>
    <s v="California"/>
    <n v="90805"/>
    <s v="West"/>
    <x v="1"/>
    <s v="Consumer"/>
    <s v="United States"/>
    <s v="Long Beach"/>
    <x v="1"/>
    <n v="90805"/>
    <x v="1"/>
    <x v="1"/>
    <x v="10"/>
    <x v="9"/>
    <d v="2019-02-20T00:00:00"/>
    <d v="1899-12-30T18:43:00"/>
    <n v="60.3"/>
    <n v="4"/>
    <n v="12.06"/>
    <n v="241.2"/>
    <s v="Cash"/>
    <n v="229.93595999999999"/>
    <n v="4.6699999999999998E-2"/>
    <n v="11.264039999999994"/>
    <n v="5.8"/>
    <s v="Feb"/>
  </r>
  <r>
    <s v="592-34-6155"/>
    <n v="229"/>
    <x v="228"/>
    <s v="Trudy"/>
    <s v="Glocke"/>
    <s v="trudy.glocke@mail.com"/>
    <s v="Male"/>
    <s v="Consumer"/>
    <s v="United States"/>
    <s v="Long Beach"/>
    <s v="California"/>
    <n v="90805"/>
    <s v="West"/>
    <x v="1"/>
    <s v="Consumer"/>
    <s v="United States"/>
    <s v="Long Beach"/>
    <x v="1"/>
    <n v="90805"/>
    <x v="1"/>
    <x v="1"/>
    <x v="14"/>
    <x v="78"/>
    <d v="2019-01-14T00:00:00"/>
    <d v="1899-12-30T14:43:00"/>
    <n v="31.77"/>
    <n v="4"/>
    <n v="6.3540000000000001"/>
    <n v="127.08"/>
    <s v="Ewallet"/>
    <n v="121.145364"/>
    <n v="4.6699999999999998E-2"/>
    <n v="5.9346359999999976"/>
    <n v="6.2"/>
    <s v="Jan"/>
  </r>
  <r>
    <s v="797-88-0493"/>
    <n v="230"/>
    <x v="229"/>
    <s v="Carlos"/>
    <s v="Soltero"/>
    <s v="carlos.soltero@mail.com"/>
    <s v="Male"/>
    <s v="Consumer"/>
    <s v="United States"/>
    <s v="Chicago"/>
    <s v="Illinois"/>
    <n v="60610"/>
    <s v="Central"/>
    <x v="1"/>
    <s v="Consumer"/>
    <s v="United States"/>
    <s v="Chicago"/>
    <x v="10"/>
    <n v="60610"/>
    <x v="2"/>
    <x v="1"/>
    <x v="4"/>
    <x v="58"/>
    <d v="2019-03-26T00:00:00"/>
    <d v="1899-12-30T13:54:00"/>
    <n v="64.27"/>
    <n v="4"/>
    <n v="12.853999999999999"/>
    <n v="257.08"/>
    <s v="Cash"/>
    <n v="245.07436399999997"/>
    <n v="4.6699999999999998E-2"/>
    <n v="12.00563600000001"/>
    <n v="7.7"/>
    <s v="Mar"/>
  </r>
  <r>
    <s v="207-73-1363"/>
    <n v="230"/>
    <x v="229"/>
    <s v="Carlos"/>
    <s v="Soltero"/>
    <s v="carlos.soltero@mail.com"/>
    <s v="Male"/>
    <s v="Consumer"/>
    <s v="United States"/>
    <s v="Chicago"/>
    <s v="Illinois"/>
    <n v="60610"/>
    <s v="Central"/>
    <x v="1"/>
    <s v="Consumer"/>
    <s v="United States"/>
    <s v="Chicago"/>
    <x v="10"/>
    <n v="60610"/>
    <x v="2"/>
    <x v="0"/>
    <x v="5"/>
    <x v="59"/>
    <d v="2019-03-01T00:00:00"/>
    <d v="1899-12-30T12:15:00"/>
    <n v="69.510000000000005"/>
    <n v="2"/>
    <n v="6.9510000000000005"/>
    <n v="139.02000000000001"/>
    <s v="Ewallet"/>
    <n v="124.14486000000001"/>
    <n v="0.107"/>
    <n v="14.875140000000002"/>
    <n v="8.1"/>
    <s v="Mar"/>
  </r>
  <r>
    <s v="390-31-6381"/>
    <n v="231"/>
    <x v="230"/>
    <s v="Charles"/>
    <s v="Crestani"/>
    <s v="charles.crestani@mail.com"/>
    <s v="Male"/>
    <s v="Consumer"/>
    <s v="United States"/>
    <s v="Los Angeles"/>
    <s v="California"/>
    <n v="90004"/>
    <s v="West"/>
    <x v="1"/>
    <s v="Consumer"/>
    <s v="United States"/>
    <s v="Los Angeles"/>
    <x v="1"/>
    <n v="90004"/>
    <x v="1"/>
    <x v="1"/>
    <x v="14"/>
    <x v="27"/>
    <d v="2019-01-07T00:00:00"/>
    <d v="1899-12-30T12:37:00"/>
    <n v="27.22"/>
    <n v="3"/>
    <n v="4.0830000000000002"/>
    <n v="81.66"/>
    <s v="Cash"/>
    <n v="77.846477999999991"/>
    <n v="4.6699999999999998E-2"/>
    <n v="3.8135220000000061"/>
    <n v="7.3"/>
    <s v="Jan"/>
  </r>
  <r>
    <s v="443-82-0585"/>
    <n v="232"/>
    <x v="231"/>
    <s v="Dianna"/>
    <s v="Vittorini"/>
    <s v="dianna.vittorini@mail.com"/>
    <s v="Male"/>
    <s v="Consumer"/>
    <s v="United States"/>
    <s v="Denver"/>
    <s v="Colorado"/>
    <n v="80219"/>
    <s v="West"/>
    <x v="1"/>
    <s v="Consumer"/>
    <s v="United States"/>
    <s v="Denver"/>
    <x v="21"/>
    <n v="80219"/>
    <x v="1"/>
    <x v="2"/>
    <x v="7"/>
    <x v="60"/>
    <d v="2019-02-01T00:00:00"/>
    <d v="1899-12-30T19:54:00"/>
    <n v="77.680000000000007"/>
    <n v="4"/>
    <n v="15.536000000000001"/>
    <n v="310.72000000000003"/>
    <s v="Cash"/>
    <n v="288.34816000000001"/>
    <n v="7.2000000000000008E-2"/>
    <n v="22.37184000000002"/>
    <n v="8.4"/>
    <s v="Feb"/>
  </r>
  <r>
    <s v="339-18-7061"/>
    <n v="232"/>
    <x v="231"/>
    <s v="Dianna"/>
    <s v="Vittorini"/>
    <s v="dianna.vittorini@mail.com"/>
    <s v="Male"/>
    <s v="Consumer"/>
    <s v="United States"/>
    <s v="Denver"/>
    <s v="Colorado"/>
    <n v="80219"/>
    <s v="West"/>
    <x v="1"/>
    <s v="Consumer"/>
    <s v="United States"/>
    <s v="Denver"/>
    <x v="21"/>
    <n v="80219"/>
    <x v="1"/>
    <x v="2"/>
    <x v="7"/>
    <x v="77"/>
    <d v="2019-02-13T00:00:00"/>
    <d v="1899-12-30T15:06:00"/>
    <n v="92.98"/>
    <n v="2"/>
    <n v="9.298"/>
    <n v="185.96"/>
    <s v="Credit card"/>
    <n v="172.57088000000002"/>
    <n v="7.2000000000000008E-2"/>
    <n v="13.389119999999991"/>
    <s v="8"/>
    <s v="Feb"/>
  </r>
  <r>
    <s v="359-90-3665"/>
    <n v="232"/>
    <x v="231"/>
    <s v="Dianna"/>
    <s v="Vittorini"/>
    <s v="dianna.vittorini@mail.com"/>
    <s v="Male"/>
    <s v="Consumer"/>
    <s v="United States"/>
    <s v="Denver"/>
    <s v="Colorado"/>
    <n v="80219"/>
    <s v="West"/>
    <x v="1"/>
    <s v="Consumer"/>
    <s v="United States"/>
    <s v="Denver"/>
    <x v="21"/>
    <n v="80219"/>
    <x v="1"/>
    <x v="1"/>
    <x v="9"/>
    <x v="78"/>
    <d v="2019-01-14T00:00:00"/>
    <d v="1899-12-30T18:03:00"/>
    <n v="18.079999999999998"/>
    <n v="4"/>
    <n v="3.6159999999999997"/>
    <n v="72.319999999999993"/>
    <s v="Credit card"/>
    <n v="68.942655999999999"/>
    <n v="4.6699999999999998E-2"/>
    <n v="3.3773439999999937"/>
    <n v="9.5"/>
    <s v="Jan"/>
  </r>
  <r>
    <s v="375-72-3056"/>
    <n v="232"/>
    <x v="231"/>
    <s v="Dianna"/>
    <s v="Vittorini"/>
    <s v="dianna.vittorini@mail.com"/>
    <s v="Male"/>
    <s v="Consumer"/>
    <s v="United States"/>
    <s v="Denver"/>
    <s v="Colorado"/>
    <n v="80219"/>
    <s v="West"/>
    <x v="1"/>
    <s v="Consumer"/>
    <s v="United States"/>
    <s v="Denver"/>
    <x v="21"/>
    <n v="80219"/>
    <x v="1"/>
    <x v="1"/>
    <x v="8"/>
    <x v="64"/>
    <d v="2019-01-19T00:00:00"/>
    <d v="1899-12-30T15:58:00"/>
    <n v="63.06"/>
    <n v="3"/>
    <n v="9.4590000000000014"/>
    <n v="189.18"/>
    <s v="Ewallet"/>
    <n v="180.345294"/>
    <n v="4.6699999999999998E-2"/>
    <n v="8.8347060000000113"/>
    <s v="7"/>
    <s v="Jan"/>
  </r>
  <r>
    <s v="127-47-6963"/>
    <n v="232"/>
    <x v="231"/>
    <s v="Dianna"/>
    <s v="Vittorini"/>
    <s v="dianna.vittorini@mail.com"/>
    <s v="Male"/>
    <s v="Consumer"/>
    <s v="United States"/>
    <s v="Denver"/>
    <s v="Colorado"/>
    <n v="80219"/>
    <s v="West"/>
    <x v="1"/>
    <s v="Consumer"/>
    <s v="United States"/>
    <s v="Denver"/>
    <x v="21"/>
    <n v="80219"/>
    <x v="1"/>
    <x v="2"/>
    <x v="7"/>
    <x v="11"/>
    <d v="2019-03-09T00:00:00"/>
    <d v="1899-12-30T13:53:00"/>
    <n v="51.71"/>
    <n v="4"/>
    <n v="10.342000000000001"/>
    <n v="206.84"/>
    <s v="Credit card"/>
    <n v="191.94752"/>
    <n v="7.2000000000000008E-2"/>
    <n v="14.892480000000006"/>
    <n v="9.8000000000000007"/>
    <s v="Mar"/>
  </r>
  <r>
    <s v="278-86-2735"/>
    <n v="233"/>
    <x v="232"/>
    <s v="Bruce"/>
    <s v="Degenhardt"/>
    <s v="bruce.degenhardt@mail.com"/>
    <s v="Male"/>
    <s v="Consumer"/>
    <s v="United States"/>
    <s v="Richmond"/>
    <s v="Kentucky"/>
    <n v="40475"/>
    <s v="South"/>
    <x v="1"/>
    <s v="Consumer"/>
    <s v="United States"/>
    <s v="Richmond"/>
    <x v="0"/>
    <n v="40475"/>
    <x v="0"/>
    <x v="0"/>
    <x v="1"/>
    <x v="39"/>
    <d v="2019-03-27T00:00:00"/>
    <d v="1899-12-30T14:03:00"/>
    <n v="52.34"/>
    <n v="3"/>
    <n v="7.8510000000000009"/>
    <n v="157.02000000000001"/>
    <s v="Cash"/>
    <n v="140.21886000000001"/>
    <n v="0.107"/>
    <n v="16.801140000000004"/>
    <n v="9.1999999999999993"/>
    <s v="Mar"/>
  </r>
  <r>
    <s v="695-28-6250"/>
    <n v="233"/>
    <x v="232"/>
    <s v="Bruce"/>
    <s v="Degenhardt"/>
    <s v="bruce.degenhardt@mail.com"/>
    <s v="Male"/>
    <s v="Consumer"/>
    <s v="United States"/>
    <s v="Richmond"/>
    <s v="Kentucky"/>
    <n v="40475"/>
    <s v="South"/>
    <x v="1"/>
    <s v="Consumer"/>
    <s v="United States"/>
    <s v="Richmond"/>
    <x v="0"/>
    <n v="40475"/>
    <x v="0"/>
    <x v="1"/>
    <x v="2"/>
    <x v="87"/>
    <d v="2019-02-04T00:00:00"/>
    <d v="1899-12-30T16:38:00"/>
    <n v="43.06"/>
    <n v="5"/>
    <n v="10.765000000000001"/>
    <n v="215.3"/>
    <s v="Ewallet"/>
    <n v="205.24549000000002"/>
    <n v="4.6699999999999998E-2"/>
    <n v="10.054509999999993"/>
    <n v="7.7"/>
    <s v="Feb"/>
  </r>
  <r>
    <s v="379-17-6588"/>
    <n v="234"/>
    <x v="233"/>
    <s v="Zuschuss"/>
    <s v="Carroll"/>
    <s v="zuschuss.carroll@mail.com"/>
    <s v="Male"/>
    <s v="Consumer"/>
    <s v="United States"/>
    <s v="Salem"/>
    <s v="Oregon"/>
    <n v="97301"/>
    <s v="West"/>
    <x v="1"/>
    <s v="Consumer"/>
    <s v="United States"/>
    <s v="Salem"/>
    <x v="20"/>
    <n v="97301"/>
    <x v="1"/>
    <x v="2"/>
    <x v="7"/>
    <x v="86"/>
    <d v="2019-03-14T00:00:00"/>
    <d v="1899-12-30T11:07:00"/>
    <n v="59.61"/>
    <n v="10"/>
    <n v="29.805000000000003"/>
    <n v="596.1"/>
    <s v="Cash"/>
    <n v="553.18079999999998"/>
    <n v="7.2000000000000008E-2"/>
    <n v="42.919200000000046"/>
    <n v="5.3"/>
    <s v="Mar"/>
  </r>
  <r>
    <s v="227-50-3718"/>
    <n v="234"/>
    <x v="233"/>
    <s v="Zuschuss"/>
    <s v="Carroll"/>
    <s v="zuschuss.carroll@mail.com"/>
    <s v="Male"/>
    <s v="Consumer"/>
    <s v="United States"/>
    <s v="Salem"/>
    <s v="Oregon"/>
    <n v="97301"/>
    <s v="West"/>
    <x v="1"/>
    <s v="Consumer"/>
    <s v="United States"/>
    <s v="Salem"/>
    <x v="20"/>
    <n v="97301"/>
    <x v="1"/>
    <x v="1"/>
    <x v="10"/>
    <x v="31"/>
    <d v="2019-03-04T00:00:00"/>
    <d v="1899-12-30T12:23:00"/>
    <n v="14.62"/>
    <n v="5"/>
    <n v="3.6549999999999998"/>
    <n v="73.099999999999994"/>
    <s v="Cash"/>
    <n v="69.686229999999995"/>
    <n v="4.6699999999999998E-2"/>
    <n v="3.4137699999999995"/>
    <n v="4.4000000000000004"/>
    <s v="Mar"/>
  </r>
  <r>
    <s v="302-15-2162"/>
    <n v="234"/>
    <x v="233"/>
    <s v="Zuschuss"/>
    <s v="Carroll"/>
    <s v="zuschuss.carroll@mail.com"/>
    <s v="Male"/>
    <s v="Consumer"/>
    <s v="United States"/>
    <s v="Salem"/>
    <s v="Oregon"/>
    <n v="97301"/>
    <s v="West"/>
    <x v="1"/>
    <s v="Consumer"/>
    <s v="United States"/>
    <s v="Salem"/>
    <x v="20"/>
    <n v="97301"/>
    <x v="1"/>
    <x v="1"/>
    <x v="8"/>
    <x v="2"/>
    <d v="2019-03-03T00:00:00"/>
    <d v="1899-12-30T10:54:00"/>
    <n v="46.53"/>
    <n v="6"/>
    <n v="13.959000000000001"/>
    <n v="279.18"/>
    <s v="Credit card"/>
    <n v="266.14229399999999"/>
    <n v="4.6699999999999998E-2"/>
    <n v="13.037706000000014"/>
    <n v="4.3"/>
    <s v="Mar"/>
  </r>
  <r>
    <s v="788-07-8452"/>
    <n v="234"/>
    <x v="233"/>
    <s v="Zuschuss"/>
    <s v="Carroll"/>
    <s v="zuschuss.carroll@mail.com"/>
    <s v="Male"/>
    <s v="Consumer"/>
    <s v="United States"/>
    <s v="Salem"/>
    <s v="Oregon"/>
    <n v="97301"/>
    <s v="West"/>
    <x v="1"/>
    <s v="Consumer"/>
    <s v="United States"/>
    <s v="Salem"/>
    <x v="20"/>
    <n v="97301"/>
    <x v="1"/>
    <x v="1"/>
    <x v="10"/>
    <x v="3"/>
    <d v="2019-01-27T00:00:00"/>
    <d v="1899-12-30T17:38:00"/>
    <n v="24.24"/>
    <n v="7"/>
    <n v="8.484"/>
    <n v="169.67999999999998"/>
    <s v="Ewallet"/>
    <n v="161.75594399999997"/>
    <n v="4.6699999999999998E-2"/>
    <n v="7.9240560000000073"/>
    <n v="9.4"/>
    <s v="Jan"/>
  </r>
  <r>
    <s v="560-49-6611"/>
    <n v="235"/>
    <x v="234"/>
    <s v="Melanie"/>
    <s v="Seite"/>
    <s v="melanie.seite@mail.com"/>
    <s v="Male"/>
    <s v="Consumer"/>
    <s v="United States"/>
    <s v="Laredo"/>
    <s v="Texas"/>
    <n v="78041"/>
    <s v="Central"/>
    <x v="1"/>
    <s v="Consumer"/>
    <s v="United States"/>
    <s v="Laredo"/>
    <x v="5"/>
    <n v="78041"/>
    <x v="2"/>
    <x v="1"/>
    <x v="6"/>
    <x v="13"/>
    <d v="2019-02-07T00:00:00"/>
    <d v="1899-12-30T14:13:00"/>
    <n v="45.58"/>
    <n v="1"/>
    <n v="2.2789999999999999"/>
    <n v="45.58"/>
    <s v="Cash"/>
    <n v="43.451414"/>
    <n v="4.6699999999999998E-2"/>
    <n v="2.1285859999999985"/>
    <n v="9.8000000000000007"/>
    <s v="Feb"/>
  </r>
  <r>
    <s v="880-35-0356"/>
    <n v="235"/>
    <x v="234"/>
    <s v="Melanie"/>
    <s v="Seite"/>
    <s v="melanie.seite@mail.com"/>
    <s v="Male"/>
    <s v="Consumer"/>
    <s v="United States"/>
    <s v="Laredo"/>
    <s v="Texas"/>
    <n v="78041"/>
    <s v="Central"/>
    <x v="1"/>
    <s v="Consumer"/>
    <s v="United States"/>
    <s v="Laredo"/>
    <x v="5"/>
    <n v="78041"/>
    <x v="2"/>
    <x v="2"/>
    <x v="11"/>
    <x v="63"/>
    <d v="2019-02-05T00:00:00"/>
    <d v="1899-12-30T11:51:00"/>
    <n v="75.2"/>
    <n v="3"/>
    <n v="11.280000000000001"/>
    <n v="225.60000000000002"/>
    <s v="Ewallet"/>
    <n v="209.35680000000002"/>
    <n v="7.2000000000000008E-2"/>
    <n v="16.243200000000002"/>
    <n v="4.8"/>
    <s v="Feb"/>
  </r>
  <r>
    <s v="585-11-6748"/>
    <n v="236"/>
    <x v="235"/>
    <s v="Lena"/>
    <s v="Radford"/>
    <s v="lena.radford@mail.com"/>
    <s v="Male"/>
    <s v="Consumer"/>
    <s v="United States"/>
    <s v="San Diego"/>
    <s v="California"/>
    <n v="92024"/>
    <s v="West"/>
    <x v="1"/>
    <s v="Consumer"/>
    <s v="United States"/>
    <s v="San Diego"/>
    <x v="1"/>
    <n v="92024"/>
    <x v="1"/>
    <x v="1"/>
    <x v="9"/>
    <x v="20"/>
    <d v="2019-03-15T00:00:00"/>
    <d v="1899-12-30T13:05:00"/>
    <n v="96.8"/>
    <n v="3"/>
    <n v="14.52"/>
    <n v="290.39999999999998"/>
    <s v="Cash"/>
    <n v="276.83831999999995"/>
    <n v="4.6699999999999998E-2"/>
    <n v="13.561680000000024"/>
    <n v="5.3"/>
    <s v="Mar"/>
  </r>
  <r>
    <s v="470-31-3286"/>
    <n v="236"/>
    <x v="235"/>
    <s v="Lena"/>
    <s v="Radford"/>
    <s v="lena.radford@mail.com"/>
    <s v="Male"/>
    <s v="Consumer"/>
    <s v="United States"/>
    <s v="San Diego"/>
    <s v="California"/>
    <n v="92024"/>
    <s v="West"/>
    <x v="1"/>
    <s v="Consumer"/>
    <s v="United States"/>
    <s v="San Diego"/>
    <x v="1"/>
    <n v="92024"/>
    <x v="1"/>
    <x v="2"/>
    <x v="16"/>
    <x v="59"/>
    <d v="2019-03-01T00:00:00"/>
    <d v="1899-12-30T11:30:00"/>
    <n v="14.82"/>
    <n v="3"/>
    <n v="2.2230000000000003"/>
    <n v="44.46"/>
    <s v="Credit card"/>
    <n v="41.258879999999998"/>
    <n v="7.2000000000000008E-2"/>
    <n v="3.2011200000000031"/>
    <n v="8.6999999999999993"/>
    <s v="Mar"/>
  </r>
  <r>
    <s v="152-68-2907"/>
    <n v="236"/>
    <x v="235"/>
    <s v="Lena"/>
    <s v="Radford"/>
    <s v="lena.radford@mail.com"/>
    <s v="Male"/>
    <s v="Consumer"/>
    <s v="United States"/>
    <s v="San Diego"/>
    <s v="California"/>
    <n v="92024"/>
    <s v="West"/>
    <x v="1"/>
    <s v="Consumer"/>
    <s v="United States"/>
    <s v="San Diego"/>
    <x v="1"/>
    <n v="92024"/>
    <x v="1"/>
    <x v="2"/>
    <x v="7"/>
    <x v="42"/>
    <d v="2019-02-15T00:00:00"/>
    <d v="1899-12-30T13:30:00"/>
    <n v="52.2"/>
    <n v="3"/>
    <n v="7.8300000000000018"/>
    <n v="156.60000000000002"/>
    <s v="Credit card"/>
    <n v="145.32480000000001"/>
    <n v="7.2000000000000008E-2"/>
    <n v="11.275200000000012"/>
    <n v="9.5"/>
    <s v="Feb"/>
  </r>
  <r>
    <s v="123-35-4896"/>
    <n v="236"/>
    <x v="235"/>
    <s v="Lena"/>
    <s v="Radford"/>
    <s v="lena.radford@mail.com"/>
    <s v="Male"/>
    <s v="Consumer"/>
    <s v="United States"/>
    <s v="San Diego"/>
    <s v="California"/>
    <n v="92024"/>
    <s v="West"/>
    <x v="1"/>
    <s v="Consumer"/>
    <s v="United States"/>
    <s v="San Diego"/>
    <x v="1"/>
    <n v="92024"/>
    <x v="1"/>
    <x v="0"/>
    <x v="5"/>
    <x v="21"/>
    <d v="2019-02-17T00:00:00"/>
    <d v="1899-12-30T19:11:00"/>
    <n v="46.66"/>
    <n v="9"/>
    <n v="20.997"/>
    <n v="419.93999999999994"/>
    <s v="Ewallet"/>
    <n v="375.00641999999993"/>
    <n v="0.107"/>
    <n v="44.933580000000006"/>
    <n v="5.3"/>
    <s v="Feb"/>
  </r>
  <r>
    <s v="258-69-7810"/>
    <n v="237"/>
    <x v="236"/>
    <s v="Theone"/>
    <s v="Pippenger"/>
    <s v="theone.pippenger@mail.com"/>
    <s v="Male"/>
    <s v="Consumer"/>
    <s v="United States"/>
    <s v="Philadelphia"/>
    <s v="Pennsylvania"/>
    <n v="19134"/>
    <s v="East"/>
    <x v="1"/>
    <s v="Consumer"/>
    <s v="United States"/>
    <s v="Philadelphia"/>
    <x v="9"/>
    <n v="19134"/>
    <x v="3"/>
    <x v="1"/>
    <x v="14"/>
    <x v="53"/>
    <d v="2019-01-26T00:00:00"/>
    <d v="1899-12-30T18:53:00"/>
    <n v="36.85"/>
    <n v="5"/>
    <n v="9.2125000000000004"/>
    <n v="184.25"/>
    <s v="Cash"/>
    <n v="175.64552499999999"/>
    <n v="4.6699999999999998E-2"/>
    <n v="8.6044750000000079"/>
    <n v="9.1999999999999993"/>
    <s v="Jan"/>
  </r>
  <r>
    <s v="334-64-2006"/>
    <n v="238"/>
    <x v="237"/>
    <s v="Chloris"/>
    <s v="Kastensmidt"/>
    <s v="chloris.kastensmidt@mail.com"/>
    <s v="Male"/>
    <s v="Consumer"/>
    <s v="United States"/>
    <s v="Philadelphia"/>
    <s v="Pennsylvania"/>
    <n v="19120"/>
    <s v="East"/>
    <x v="1"/>
    <s v="Consumer"/>
    <s v="United States"/>
    <s v="Philadelphia"/>
    <x v="9"/>
    <n v="19120"/>
    <x v="3"/>
    <x v="2"/>
    <x v="7"/>
    <x v="62"/>
    <d v="2019-03-24T00:00:00"/>
    <d v="1899-12-30T14:22:00"/>
    <n v="70.319999999999993"/>
    <n v="2"/>
    <n v="7.032"/>
    <n v="140.63999999999999"/>
    <s v="Ewallet"/>
    <n v="130.51391999999998"/>
    <n v="7.2000000000000008E-2"/>
    <n v="10.126080000000002"/>
    <n v="9.6"/>
    <s v="Mar"/>
  </r>
  <r>
    <s v="219-61-4139"/>
    <n v="238"/>
    <x v="237"/>
    <s v="Chloris"/>
    <s v="Kastensmidt"/>
    <s v="chloris.kastensmidt@mail.com"/>
    <s v="Male"/>
    <s v="Consumer"/>
    <s v="United States"/>
    <s v="Philadelphia"/>
    <s v="Pennsylvania"/>
    <n v="19120"/>
    <s v="East"/>
    <x v="1"/>
    <s v="Consumer"/>
    <s v="United States"/>
    <s v="Philadelphia"/>
    <x v="9"/>
    <n v="19120"/>
    <x v="3"/>
    <x v="2"/>
    <x v="7"/>
    <x v="54"/>
    <d v="2019-01-23T00:00:00"/>
    <d v="1899-12-30T17:16:00"/>
    <n v="83.08"/>
    <n v="1"/>
    <n v="4.1539999999999999"/>
    <n v="83.08"/>
    <s v="Ewallet"/>
    <n v="77.098240000000004"/>
    <n v="7.2000000000000008E-2"/>
    <n v="5.9817599999999942"/>
    <n v="6.4"/>
    <s v="Jan"/>
  </r>
  <r>
    <s v="881-41-7302"/>
    <n v="238"/>
    <x v="237"/>
    <s v="Chloris"/>
    <s v="Kastensmidt"/>
    <s v="chloris.kastensmidt@mail.com"/>
    <s v="Male"/>
    <s v="Consumer"/>
    <s v="United States"/>
    <s v="Philadelphia"/>
    <s v="Pennsylvania"/>
    <n v="19120"/>
    <s v="East"/>
    <x v="1"/>
    <s v="Consumer"/>
    <s v="United States"/>
    <s v="Philadelphia"/>
    <x v="9"/>
    <n v="19120"/>
    <x v="3"/>
    <x v="1"/>
    <x v="14"/>
    <x v="53"/>
    <d v="2019-01-26T00:00:00"/>
    <d v="1899-12-30T10:06:00"/>
    <n v="64.989999999999995"/>
    <n v="1"/>
    <n v="3.2494999999999998"/>
    <n v="64.989999999999995"/>
    <s v="Credit card"/>
    <n v="61.954966999999996"/>
    <n v="4.6699999999999998E-2"/>
    <n v="3.0350329999999985"/>
    <n v="4.5"/>
    <s v="Jan"/>
  </r>
  <r>
    <s v="373-09-4567"/>
    <n v="239"/>
    <x v="238"/>
    <s v="Alan"/>
    <s v="Shonely"/>
    <s v="alan.shonely@mail.com"/>
    <s v="Male"/>
    <s v="Consumer"/>
    <s v="United States"/>
    <s v="Tampa"/>
    <s v="Florida"/>
    <n v="33614"/>
    <s v="South"/>
    <x v="1"/>
    <s v="Consumer"/>
    <s v="United States"/>
    <s v="Tampa"/>
    <x v="2"/>
    <n v="33614"/>
    <x v="0"/>
    <x v="1"/>
    <x v="4"/>
    <x v="86"/>
    <d v="2019-03-14T00:00:00"/>
    <d v="1899-12-30T20:35:00"/>
    <n v="77.56"/>
    <n v="10"/>
    <n v="38.78"/>
    <n v="775.6"/>
    <s v="Ewallet"/>
    <n v="739.37948000000006"/>
    <n v="4.6699999999999998E-2"/>
    <n v="36.220519999999965"/>
    <n v="6.9"/>
    <s v="Mar"/>
  </r>
  <r>
    <s v="642-30-6693"/>
    <n v="239"/>
    <x v="238"/>
    <s v="Alan"/>
    <s v="Shonely"/>
    <s v="alan.shonely@mail.com"/>
    <s v="Male"/>
    <s v="Consumer"/>
    <s v="United States"/>
    <s v="Tampa"/>
    <s v="Florida"/>
    <n v="33614"/>
    <s v="South"/>
    <x v="1"/>
    <s v="Consumer"/>
    <s v="United States"/>
    <s v="Tampa"/>
    <x v="2"/>
    <n v="33614"/>
    <x v="0"/>
    <x v="0"/>
    <x v="5"/>
    <x v="85"/>
    <d v="2019-03-17T00:00:00"/>
    <d v="1899-12-30T13:54:00"/>
    <n v="54.51"/>
    <n v="6"/>
    <n v="16.353000000000002"/>
    <n v="327.06"/>
    <s v="Ewallet"/>
    <n v="292.06457999999998"/>
    <n v="0.107"/>
    <n v="34.995420000000024"/>
    <n v="7.8"/>
    <s v="Mar"/>
  </r>
  <r>
    <s v="484-22-8230"/>
    <n v="239"/>
    <x v="238"/>
    <s v="Alan"/>
    <s v="Shonely"/>
    <s v="alan.shonely@mail.com"/>
    <s v="Male"/>
    <s v="Consumer"/>
    <s v="United States"/>
    <s v="Tampa"/>
    <s v="Florida"/>
    <n v="33614"/>
    <s v="South"/>
    <x v="1"/>
    <s v="Consumer"/>
    <s v="United States"/>
    <s v="Tampa"/>
    <x v="2"/>
    <n v="33614"/>
    <x v="0"/>
    <x v="1"/>
    <x v="8"/>
    <x v="66"/>
    <d v="2019-01-08T00:00:00"/>
    <d v="1899-12-30T20:08:00"/>
    <n v="51.89"/>
    <n v="7"/>
    <n v="18.1615"/>
    <n v="363.23"/>
    <s v="Cash"/>
    <n v="346.26715899999999"/>
    <n v="4.6699999999999998E-2"/>
    <n v="16.962841000000026"/>
    <n v="4.5"/>
    <s v="Jan"/>
  </r>
  <r>
    <s v="830-58-2383"/>
    <n v="239"/>
    <x v="238"/>
    <s v="Alan"/>
    <s v="Shonely"/>
    <s v="alan.shonely@mail.com"/>
    <s v="Male"/>
    <s v="Consumer"/>
    <s v="United States"/>
    <s v="Tampa"/>
    <s v="Florida"/>
    <n v="33614"/>
    <s v="South"/>
    <x v="1"/>
    <s v="Consumer"/>
    <s v="United States"/>
    <s v="Tampa"/>
    <x v="2"/>
    <n v="33614"/>
    <x v="0"/>
    <x v="1"/>
    <x v="8"/>
    <x v="4"/>
    <d v="2019-02-08T00:00:00"/>
    <d v="1899-12-30T15:26:00"/>
    <n v="31.75"/>
    <n v="4"/>
    <n v="6.3500000000000005"/>
    <n v="127"/>
    <s v="Cash"/>
    <n v="121.06910000000001"/>
    <n v="4.6699999999999998E-2"/>
    <n v="5.9308999999999941"/>
    <n v="8.6"/>
    <s v="Feb"/>
  </r>
  <r>
    <s v="559-98-9873"/>
    <n v="239"/>
    <x v="238"/>
    <s v="Alan"/>
    <s v="Shonely"/>
    <s v="alan.shonely@mail.com"/>
    <s v="Male"/>
    <s v="Consumer"/>
    <s v="United States"/>
    <s v="Tampa"/>
    <s v="Florida"/>
    <n v="33614"/>
    <s v="South"/>
    <x v="1"/>
    <s v="Consumer"/>
    <s v="United States"/>
    <s v="Tampa"/>
    <x v="2"/>
    <n v="33614"/>
    <x v="0"/>
    <x v="1"/>
    <x v="10"/>
    <x v="34"/>
    <d v="2019-02-10T00:00:00"/>
    <d v="1899-12-30T12:56:00"/>
    <n v="53.65"/>
    <n v="7"/>
    <n v="18.7775"/>
    <n v="375.55"/>
    <s v="Ewallet"/>
    <n v="358.01181500000001"/>
    <n v="4.6699999999999998E-2"/>
    <n v="17.538184999999999"/>
    <n v="5.2"/>
    <s v="Feb"/>
  </r>
  <r>
    <s v="544-32-5024"/>
    <n v="240"/>
    <x v="239"/>
    <s v="Andrew"/>
    <s v="Roberts"/>
    <s v="andrew.roberts@mail.com"/>
    <s v="Male"/>
    <s v="Consumer"/>
    <s v="United States"/>
    <s v="Philadelphia"/>
    <s v="Pennsylvania"/>
    <n v="19134"/>
    <s v="East"/>
    <x v="1"/>
    <s v="Consumer"/>
    <s v="United States"/>
    <s v="Philadelphia"/>
    <x v="9"/>
    <n v="19134"/>
    <x v="3"/>
    <x v="1"/>
    <x v="8"/>
    <x v="61"/>
    <d v="2019-03-28T00:00:00"/>
    <d v="1899-12-30T19:16:00"/>
    <n v="49.79"/>
    <n v="4"/>
    <n v="9.9580000000000002"/>
    <n v="199.16"/>
    <s v="Credit card"/>
    <n v="189.859228"/>
    <n v="4.6699999999999998E-2"/>
    <n v="9.3007719999999949"/>
    <n v="6.4"/>
    <s v="Mar"/>
  </r>
  <r>
    <s v="318-12-0304"/>
    <n v="240"/>
    <x v="239"/>
    <s v="Andrew"/>
    <s v="Roberts"/>
    <s v="andrew.roberts@mail.com"/>
    <s v="Male"/>
    <s v="Consumer"/>
    <s v="United States"/>
    <s v="Philadelphia"/>
    <s v="Pennsylvania"/>
    <n v="19134"/>
    <s v="East"/>
    <x v="1"/>
    <s v="Consumer"/>
    <s v="United States"/>
    <s v="Philadelphia"/>
    <x v="9"/>
    <n v="19134"/>
    <x v="3"/>
    <x v="1"/>
    <x v="6"/>
    <x v="54"/>
    <d v="2019-01-23T00:00:00"/>
    <d v="1899-12-30T12:20:00"/>
    <n v="30.61"/>
    <n v="1"/>
    <n v="1.5305"/>
    <n v="30.61"/>
    <s v="Ewallet"/>
    <n v="29.180512999999998"/>
    <n v="4.6699999999999998E-2"/>
    <n v="1.4294870000000017"/>
    <n v="5.2"/>
    <s v="Jan"/>
  </r>
  <r>
    <s v="349-97-8902"/>
    <n v="240"/>
    <x v="239"/>
    <s v="Andrew"/>
    <s v="Roberts"/>
    <s v="andrew.roberts@mail.com"/>
    <s v="Male"/>
    <s v="Consumer"/>
    <s v="United States"/>
    <s v="Philadelphia"/>
    <s v="Pennsylvania"/>
    <n v="19134"/>
    <s v="East"/>
    <x v="1"/>
    <s v="Consumer"/>
    <s v="United States"/>
    <s v="Philadelphia"/>
    <x v="9"/>
    <n v="19134"/>
    <x v="3"/>
    <x v="2"/>
    <x v="7"/>
    <x v="29"/>
    <d v="2019-01-17T00:00:00"/>
    <d v="1899-12-30T10:37:00"/>
    <n v="57.89"/>
    <n v="2"/>
    <n v="5.7890000000000006"/>
    <n v="115.78"/>
    <s v="Ewallet"/>
    <n v="107.44383999999999"/>
    <n v="7.2000000000000008E-2"/>
    <n v="8.3361600000000067"/>
    <n v="8.9"/>
    <s v="Jan"/>
  </r>
  <r>
    <s v="421-95-9805"/>
    <n v="241"/>
    <x v="240"/>
    <s v="Nona"/>
    <s v="Balk"/>
    <s v="nona.balk@mail.com"/>
    <s v="Male"/>
    <s v="Corporate"/>
    <s v="United States"/>
    <s v="Dallas"/>
    <s v="Texas"/>
    <n v="75217"/>
    <s v="Central"/>
    <x v="1"/>
    <s v="Corporate"/>
    <s v="United States"/>
    <s v="Dallas"/>
    <x v="5"/>
    <n v="75217"/>
    <x v="2"/>
    <x v="2"/>
    <x v="7"/>
    <x v="13"/>
    <d v="2019-02-07T00:00:00"/>
    <d v="1899-12-30T10:18:00"/>
    <n v="28.96"/>
    <n v="1"/>
    <n v="1.4480000000000002"/>
    <n v="28.96"/>
    <s v="Credit card"/>
    <n v="26.874880000000001"/>
    <n v="7.2000000000000008E-2"/>
    <n v="2.0851199999999999"/>
    <n v="6.2"/>
    <s v="Feb"/>
  </r>
  <r>
    <s v="277-35-5865"/>
    <n v="241"/>
    <x v="240"/>
    <s v="Nona"/>
    <s v="Balk"/>
    <s v="nona.balk@mail.com"/>
    <s v="Male"/>
    <s v="Corporate"/>
    <s v="United States"/>
    <s v="Dallas"/>
    <s v="Texas"/>
    <n v="75217"/>
    <s v="Central"/>
    <x v="1"/>
    <s v="Corporate"/>
    <s v="United States"/>
    <s v="Dallas"/>
    <x v="5"/>
    <n v="75217"/>
    <x v="2"/>
    <x v="1"/>
    <x v="2"/>
    <x v="11"/>
    <d v="2019-03-09T00:00:00"/>
    <d v="1899-12-30T11:23:00"/>
    <n v="98.97"/>
    <n v="9"/>
    <n v="44.536500000000004"/>
    <n v="890.73"/>
    <s v="Cash"/>
    <n v="849.13290900000004"/>
    <n v="4.6699999999999998E-2"/>
    <n v="41.597090999999978"/>
    <n v="6.7"/>
    <s v="Mar"/>
  </r>
  <r>
    <s v="789-23-8625"/>
    <n v="242"/>
    <x v="241"/>
    <s v="Giulietta"/>
    <s v="Dortch"/>
    <s v="giulietta.dortch@mail.com"/>
    <s v="Male"/>
    <s v="Corporate"/>
    <s v="United States"/>
    <s v="Philadelphia"/>
    <s v="Pennsylvania"/>
    <n v="19143"/>
    <s v="East"/>
    <x v="1"/>
    <s v="Corporate"/>
    <s v="United States"/>
    <s v="Philadelphia"/>
    <x v="9"/>
    <n v="19143"/>
    <x v="3"/>
    <x v="1"/>
    <x v="10"/>
    <x v="46"/>
    <d v="2019-01-24T00:00:00"/>
    <d v="1899-12-30T11:45:00"/>
    <n v="93.22"/>
    <n v="3"/>
    <n v="13.982999999999999"/>
    <n v="279.65999999999997"/>
    <s v="Cash"/>
    <n v="266.59987799999999"/>
    <n v="4.6699999999999998E-2"/>
    <n v="13.060121999999978"/>
    <n v="7.2"/>
    <s v="Jan"/>
  </r>
  <r>
    <s v="284-54-4231"/>
    <n v="242"/>
    <x v="241"/>
    <s v="Giulietta"/>
    <s v="Dortch"/>
    <s v="giulietta.dortch@mail.com"/>
    <s v="Male"/>
    <s v="Corporate"/>
    <s v="United States"/>
    <s v="Philadelphia"/>
    <s v="Pennsylvania"/>
    <n v="19143"/>
    <s v="East"/>
    <x v="1"/>
    <s v="Corporate"/>
    <s v="United States"/>
    <s v="Philadelphia"/>
    <x v="9"/>
    <n v="19143"/>
    <x v="3"/>
    <x v="2"/>
    <x v="7"/>
    <x v="64"/>
    <d v="2019-01-19T00:00:00"/>
    <d v="1899-12-30T16:08:00"/>
    <n v="80.930000000000007"/>
    <n v="1"/>
    <n v="4.0465000000000009"/>
    <n v="80.930000000000007"/>
    <s v="Credit card"/>
    <n v="75.103040000000007"/>
    <n v="7.2000000000000008E-2"/>
    <n v="5.8269599999999997"/>
    <s v="9"/>
    <s v="Jan"/>
  </r>
  <r>
    <s v="443-59-0061"/>
    <n v="243"/>
    <x v="242"/>
    <s v="Clytie"/>
    <s v="Kelty"/>
    <s v="clytie.kelty@mail.com"/>
    <s v="Male"/>
    <s v="Consumer"/>
    <s v="United States"/>
    <s v="Grove City"/>
    <s v="Ohio"/>
    <n v="43123"/>
    <s v="East"/>
    <x v="1"/>
    <s v="Consumer"/>
    <s v="United States"/>
    <s v="Grove City"/>
    <x v="23"/>
    <n v="43123"/>
    <x v="3"/>
    <x v="2"/>
    <x v="7"/>
    <x v="36"/>
    <d v="2019-02-03T00:00:00"/>
    <d v="1899-12-30T11:25:00"/>
    <n v="67.45"/>
    <n v="10"/>
    <n v="33.725000000000001"/>
    <n v="674.5"/>
    <s v="Ewallet"/>
    <n v="625.93600000000004"/>
    <n v="7.2000000000000008E-2"/>
    <n v="48.563999999999965"/>
    <n v="4.2"/>
    <s v="Feb"/>
  </r>
  <r>
    <s v="509-29-3912"/>
    <n v="243"/>
    <x v="242"/>
    <s v="Clytie"/>
    <s v="Kelty"/>
    <s v="clytie.kelty@mail.com"/>
    <s v="Male"/>
    <s v="Consumer"/>
    <s v="United States"/>
    <s v="Grove City"/>
    <s v="Ohio"/>
    <n v="43123"/>
    <s v="East"/>
    <x v="1"/>
    <s v="Consumer"/>
    <s v="United States"/>
    <s v="Grove City"/>
    <x v="23"/>
    <n v="43123"/>
    <x v="3"/>
    <x v="1"/>
    <x v="8"/>
    <x v="80"/>
    <d v="2019-03-20T00:00:00"/>
    <d v="1899-12-30T12:24:00"/>
    <n v="38.72"/>
    <n v="9"/>
    <n v="17.424000000000003"/>
    <n v="348.48"/>
    <s v="Ewallet"/>
    <n v="332.205984"/>
    <n v="4.6699999999999998E-2"/>
    <n v="16.274016000000017"/>
    <n v="4.2"/>
    <s v="Mar"/>
  </r>
  <r>
    <s v="327-40-9673"/>
    <n v="244"/>
    <x v="243"/>
    <s v="Nat"/>
    <s v="Gilpin"/>
    <s v="nat.gilpin@mail.com"/>
    <s v="Male"/>
    <s v="Corporate"/>
    <s v="United States"/>
    <s v="New York City"/>
    <s v="New York"/>
    <n v="10011"/>
    <s v="East"/>
    <x v="1"/>
    <s v="Corporate"/>
    <s v="United States"/>
    <s v="New York City"/>
    <x v="15"/>
    <n v="10011"/>
    <x v="3"/>
    <x v="0"/>
    <x v="5"/>
    <x v="50"/>
    <d v="2019-01-13T00:00:00"/>
    <d v="1899-12-30T19:51:00"/>
    <n v="72.599999999999994"/>
    <n v="6"/>
    <n v="21.78"/>
    <n v="435.59999999999997"/>
    <s v="Cash"/>
    <n v="388.99079999999998"/>
    <n v="0.107"/>
    <n v="46.609199999999987"/>
    <n v="6.9"/>
    <s v="Jan"/>
  </r>
  <r>
    <s v="840-19-2096"/>
    <n v="244"/>
    <x v="243"/>
    <s v="Nat"/>
    <s v="Gilpin"/>
    <s v="nat.gilpin@mail.com"/>
    <s v="Male"/>
    <s v="Corporate"/>
    <s v="United States"/>
    <s v="New York City"/>
    <s v="New York"/>
    <n v="10011"/>
    <s v="East"/>
    <x v="1"/>
    <s v="Corporate"/>
    <s v="United States"/>
    <s v="New York City"/>
    <x v="15"/>
    <n v="10011"/>
    <x v="3"/>
    <x v="0"/>
    <x v="5"/>
    <x v="86"/>
    <d v="2019-03-14T00:00:00"/>
    <d v="1899-12-30T18:10:00"/>
    <n v="87.91"/>
    <n v="5"/>
    <n v="21.977499999999999"/>
    <n v="439.54999999999995"/>
    <s v="Ewallet"/>
    <n v="392.51814999999999"/>
    <n v="0.107"/>
    <n v="47.031849999999963"/>
    <n v="4.4000000000000004"/>
    <s v="Mar"/>
  </r>
  <r>
    <s v="828-46-6863"/>
    <n v="244"/>
    <x v="243"/>
    <s v="Nat"/>
    <s v="Gilpin"/>
    <s v="nat.gilpin@mail.com"/>
    <s v="Male"/>
    <s v="Corporate"/>
    <s v="United States"/>
    <s v="New York City"/>
    <s v="New York"/>
    <n v="10011"/>
    <s v="East"/>
    <x v="1"/>
    <s v="Corporate"/>
    <s v="United States"/>
    <s v="New York City"/>
    <x v="15"/>
    <n v="10011"/>
    <x v="3"/>
    <x v="1"/>
    <x v="8"/>
    <x v="54"/>
    <d v="2019-01-23T00:00:00"/>
    <d v="1899-12-30T11:22:00"/>
    <n v="98.53"/>
    <n v="6"/>
    <n v="29.559000000000005"/>
    <n v="591.18000000000006"/>
    <s v="Credit card"/>
    <n v="563.57189400000004"/>
    <n v="4.6699999999999998E-2"/>
    <n v="27.608106000000021"/>
    <s v="4"/>
    <s v="Jan"/>
  </r>
  <r>
    <s v="641-96-3695"/>
    <n v="244"/>
    <x v="243"/>
    <s v="Nat"/>
    <s v="Gilpin"/>
    <s v="nat.gilpin@mail.com"/>
    <s v="Male"/>
    <s v="Corporate"/>
    <s v="United States"/>
    <s v="New York City"/>
    <s v="New York"/>
    <n v="10011"/>
    <s v="East"/>
    <x v="1"/>
    <s v="Corporate"/>
    <s v="United States"/>
    <s v="New York City"/>
    <x v="15"/>
    <n v="10011"/>
    <x v="3"/>
    <x v="2"/>
    <x v="7"/>
    <x v="13"/>
    <d v="2019-02-07T00:00:00"/>
    <d v="1899-12-30T17:55:00"/>
    <n v="43.46"/>
    <n v="6"/>
    <n v="13.038"/>
    <n v="260.76"/>
    <s v="Ewallet"/>
    <n v="241.98527999999999"/>
    <n v="7.2000000000000008E-2"/>
    <n v="18.774720000000002"/>
    <n v="8.5"/>
    <s v="Feb"/>
  </r>
  <r>
    <s v="420-97-3340"/>
    <n v="244"/>
    <x v="243"/>
    <s v="Nat"/>
    <s v="Gilpin"/>
    <s v="nat.gilpin@mail.com"/>
    <s v="Male"/>
    <s v="Corporate"/>
    <s v="United States"/>
    <s v="New York City"/>
    <s v="New York"/>
    <n v="10011"/>
    <s v="East"/>
    <x v="1"/>
    <s v="Corporate"/>
    <s v="United States"/>
    <s v="New York City"/>
    <x v="15"/>
    <n v="10011"/>
    <x v="3"/>
    <x v="0"/>
    <x v="5"/>
    <x v="61"/>
    <d v="2019-03-28T00:00:00"/>
    <d v="1899-12-30T15:30:00"/>
    <n v="71.680000000000007"/>
    <n v="3"/>
    <n v="10.752000000000002"/>
    <n v="215.04000000000002"/>
    <s v="Credit card"/>
    <n v="192.03072000000003"/>
    <n v="0.107"/>
    <n v="23.00927999999999"/>
    <n v="9.1999999999999993"/>
    <s v="Mar"/>
  </r>
  <r>
    <s v="436-54-4512"/>
    <n v="245"/>
    <x v="244"/>
    <s v="Christina"/>
    <s v="Anderson"/>
    <s v="christina.anderson@mail.com"/>
    <s v="Male"/>
    <s v="Consumer"/>
    <s v="United States"/>
    <s v="Chicago"/>
    <s v="Illinois"/>
    <n v="60610"/>
    <s v="Central"/>
    <x v="1"/>
    <s v="Consumer"/>
    <s v="United States"/>
    <s v="Chicago"/>
    <x v="10"/>
    <n v="60610"/>
    <x v="2"/>
    <x v="1"/>
    <x v="8"/>
    <x v="80"/>
    <d v="2019-03-20T00:00:00"/>
    <d v="1899-12-30T19:44:00"/>
    <n v="91.61"/>
    <n v="1"/>
    <n v="4.5804999999999998"/>
    <n v="91.61"/>
    <s v="Cash"/>
    <n v="87.331812999999997"/>
    <n v="4.6699999999999998E-2"/>
    <n v="4.2781870000000026"/>
    <n v="9.8000000000000007"/>
    <s v="Mar"/>
  </r>
  <r>
    <s v="670-79-6321"/>
    <n v="246"/>
    <x v="245"/>
    <s v="Sylvia"/>
    <s v="Foulston"/>
    <s v="sylvia.foulston@mail.com"/>
    <s v="Male"/>
    <s v="Corporate"/>
    <s v="United States"/>
    <s v="Dearborn"/>
    <s v="Michigan"/>
    <n v="48126"/>
    <s v="Central"/>
    <x v="1"/>
    <s v="Corporate"/>
    <s v="United States"/>
    <s v="Dearborn"/>
    <x v="12"/>
    <n v="48126"/>
    <x v="2"/>
    <x v="0"/>
    <x v="1"/>
    <x v="29"/>
    <d v="2019-01-17T00:00:00"/>
    <d v="1899-12-30T15:27:00"/>
    <n v="94.59"/>
    <n v="7"/>
    <n v="33.106500000000004"/>
    <n v="662.13"/>
    <s v="Credit card"/>
    <n v="591.28209000000004"/>
    <n v="0.107"/>
    <n v="70.847909999999956"/>
    <n v="4.9000000000000004"/>
    <s v="Jan"/>
  </r>
  <r>
    <s v="852-62-7105"/>
    <n v="246"/>
    <x v="245"/>
    <s v="Sylvia"/>
    <s v="Foulston"/>
    <s v="sylvia.foulston@mail.com"/>
    <s v="Male"/>
    <s v="Corporate"/>
    <s v="United States"/>
    <s v="Dearborn"/>
    <s v="Michigan"/>
    <n v="48126"/>
    <s v="Central"/>
    <x v="1"/>
    <s v="Corporate"/>
    <s v="United States"/>
    <s v="Dearborn"/>
    <x v="12"/>
    <n v="48126"/>
    <x v="2"/>
    <x v="1"/>
    <x v="9"/>
    <x v="52"/>
    <d v="2019-01-12T00:00:00"/>
    <d v="1899-12-30T11:25:00"/>
    <n v="83.25"/>
    <n v="10"/>
    <n v="41.625"/>
    <n v="832.5"/>
    <s v="Credit card"/>
    <n v="793.62225000000001"/>
    <n v="4.6699999999999998E-2"/>
    <n v="38.877749999999992"/>
    <n v="4.4000000000000004"/>
    <s v="Jan"/>
  </r>
  <r>
    <s v="598-06-7312"/>
    <n v="246"/>
    <x v="245"/>
    <s v="Sylvia"/>
    <s v="Foulston"/>
    <s v="sylvia.foulston@mail.com"/>
    <s v="Male"/>
    <s v="Corporate"/>
    <s v="United States"/>
    <s v="Dearborn"/>
    <s v="Michigan"/>
    <n v="48126"/>
    <s v="Central"/>
    <x v="1"/>
    <s v="Corporate"/>
    <s v="United States"/>
    <s v="Dearborn"/>
    <x v="12"/>
    <n v="48126"/>
    <x v="2"/>
    <x v="1"/>
    <x v="4"/>
    <x v="69"/>
    <d v="2019-02-16T00:00:00"/>
    <d v="1899-12-30T15:42:00"/>
    <n v="91.35"/>
    <n v="1"/>
    <n v="4.5674999999999999"/>
    <n v="91.35"/>
    <s v="Cash"/>
    <n v="87.083954999999989"/>
    <n v="4.6699999999999998E-2"/>
    <n v="4.2660450000000054"/>
    <n v="6.8"/>
    <s v="Feb"/>
  </r>
  <r>
    <s v="135-13-8269"/>
    <n v="246"/>
    <x v="245"/>
    <s v="Sylvia"/>
    <s v="Foulston"/>
    <s v="sylvia.foulston@mail.com"/>
    <s v="Male"/>
    <s v="Corporate"/>
    <s v="United States"/>
    <s v="Dearborn"/>
    <s v="Michigan"/>
    <n v="48126"/>
    <s v="Central"/>
    <x v="1"/>
    <s v="Corporate"/>
    <s v="United States"/>
    <s v="Dearborn"/>
    <x v="12"/>
    <n v="48126"/>
    <x v="2"/>
    <x v="1"/>
    <x v="6"/>
    <x v="53"/>
    <d v="2019-01-26T00:00:00"/>
    <d v="1899-12-30T16:04:00"/>
    <n v="78.88"/>
    <n v="2"/>
    <n v="7.8879999999999999"/>
    <n v="157.76"/>
    <s v="Cash"/>
    <n v="150.392608"/>
    <n v="4.6699999999999998E-2"/>
    <n v="7.3673919999999953"/>
    <n v="9.1"/>
    <s v="Jan"/>
  </r>
  <r>
    <s v="816-57-2053"/>
    <n v="247"/>
    <x v="246"/>
    <s v="Meg"/>
    <s v="O'Connel"/>
    <s v="meg.oconnel@mail.com"/>
    <s v="Male"/>
    <s v="Home Office"/>
    <s v="United States"/>
    <s v="New York City"/>
    <s v="New York"/>
    <n v="10009"/>
    <s v="East"/>
    <x v="1"/>
    <s v="Home Office"/>
    <s v="United States"/>
    <s v="New York City"/>
    <x v="15"/>
    <n v="10009"/>
    <x v="3"/>
    <x v="0"/>
    <x v="5"/>
    <x v="11"/>
    <d v="2019-03-09T00:00:00"/>
    <d v="1899-12-30T12:37:00"/>
    <n v="60.87"/>
    <n v="2"/>
    <n v="6.0869999999999997"/>
    <n v="121.74"/>
    <s v="Ewallet"/>
    <n v="108.71382"/>
    <n v="0.107"/>
    <n v="13.026179999999997"/>
    <n v="8.6999999999999993"/>
    <s v="Mar"/>
  </r>
  <r>
    <s v="628-90-8624"/>
    <n v="248"/>
    <x v="247"/>
    <s v="Annie"/>
    <s v="Thurman"/>
    <s v="annie.thurman@mail.com"/>
    <s v="Male"/>
    <s v="Consumer"/>
    <s v="United States"/>
    <s v="Seattle"/>
    <s v="Washington"/>
    <n v="98115"/>
    <s v="West"/>
    <x v="1"/>
    <s v="Consumer"/>
    <s v="United States"/>
    <s v="Seattle"/>
    <x v="4"/>
    <n v="98115"/>
    <x v="1"/>
    <x v="1"/>
    <x v="9"/>
    <x v="86"/>
    <d v="2019-03-14T00:00:00"/>
    <d v="1899-12-30T14:41:00"/>
    <n v="82.58"/>
    <n v="10"/>
    <n v="41.29"/>
    <n v="825.8"/>
    <s v="Cash"/>
    <n v="787.23514"/>
    <n v="4.6699999999999998E-2"/>
    <n v="38.564859999999953"/>
    <s v="5"/>
    <s v="Mar"/>
  </r>
  <r>
    <s v="856-66-2701"/>
    <n v="96"/>
    <x v="95"/>
    <s v="Logan"/>
    <s v="Currie"/>
    <s v="logan.currie@mail.com"/>
    <s v="Male"/>
    <s v="Consumer"/>
    <s v="United States"/>
    <s v="San Francisco"/>
    <s v="California"/>
    <n v="94122"/>
    <s v="West"/>
    <x v="1"/>
    <s v="Consumer"/>
    <s v="United States"/>
    <s v="Dallas"/>
    <x v="5"/>
    <n v="75220"/>
    <x v="2"/>
    <x v="1"/>
    <x v="8"/>
    <x v="25"/>
    <d v="2019-01-25T00:00:00"/>
    <d v="1899-12-30T14:19:00"/>
    <n v="53.3"/>
    <n v="3"/>
    <n v="7.9949999999999992"/>
    <n v="159.89999999999998"/>
    <s v="Ewallet"/>
    <n v="152.43266999999997"/>
    <n v="4.6699999999999998E-2"/>
    <n v="7.467330000000004"/>
    <n v="7.5"/>
    <s v="Jan"/>
  </r>
  <r>
    <s v="308-39-1707"/>
    <n v="96"/>
    <x v="95"/>
    <s v="Logan"/>
    <s v="Currie"/>
    <s v="logan.currie@mail.com"/>
    <s v="Male"/>
    <s v="Consumer"/>
    <s v="United States"/>
    <s v="San Francisco"/>
    <s v="California"/>
    <n v="94122"/>
    <s v="West"/>
    <x v="1"/>
    <s v="Consumer"/>
    <s v="United States"/>
    <s v="Dallas"/>
    <x v="5"/>
    <n v="75220"/>
    <x v="2"/>
    <x v="1"/>
    <x v="10"/>
    <x v="53"/>
    <d v="2019-01-26T00:00:00"/>
    <d v="1899-12-30T18:19:00"/>
    <n v="12.09"/>
    <n v="1"/>
    <n v="0.60450000000000004"/>
    <n v="12.09"/>
    <s v="Credit card"/>
    <n v="11.525397"/>
    <n v="4.6699999999999998E-2"/>
    <n v="0.56460299999999997"/>
    <n v="8.1999999999999993"/>
    <s v="Jan"/>
  </r>
  <r>
    <s v="149-61-1929"/>
    <n v="249"/>
    <x v="248"/>
    <s v="Fred"/>
    <s v="McMath"/>
    <s v="fred.mcmath@mail.com"/>
    <s v="Male"/>
    <s v="Consumer"/>
    <s v="United States"/>
    <s v="Aurora"/>
    <s v="Colorado"/>
    <n v="80013"/>
    <s v="West"/>
    <x v="1"/>
    <s v="Consumer"/>
    <s v="United States"/>
    <s v="Aurora"/>
    <x v="21"/>
    <n v="80013"/>
    <x v="1"/>
    <x v="1"/>
    <x v="4"/>
    <x v="64"/>
    <d v="2019-01-19T00:00:00"/>
    <d v="1899-12-30T14:08:00"/>
    <n v="64.19"/>
    <n v="10"/>
    <n v="32.094999999999999"/>
    <n v="641.9"/>
    <s v="Credit card"/>
    <n v="611.92327"/>
    <n v="4.6699999999999998E-2"/>
    <n v="29.976729999999975"/>
    <n v="6.7"/>
    <s v="Jan"/>
  </r>
  <r>
    <s v="655-07-2265"/>
    <n v="249"/>
    <x v="248"/>
    <s v="Fred"/>
    <s v="McMath"/>
    <s v="fred.mcmath@mail.com"/>
    <s v="Male"/>
    <s v="Consumer"/>
    <s v="United States"/>
    <s v="Aurora"/>
    <s v="Colorado"/>
    <n v="80013"/>
    <s v="West"/>
    <x v="1"/>
    <s v="Consumer"/>
    <s v="United States"/>
    <s v="Aurora"/>
    <x v="21"/>
    <n v="80013"/>
    <x v="1"/>
    <x v="2"/>
    <x v="11"/>
    <x v="19"/>
    <d v="2019-03-05T00:00:00"/>
    <d v="1899-12-30T16:38:00"/>
    <n v="78.31"/>
    <n v="3"/>
    <n v="11.746500000000001"/>
    <n v="234.93"/>
    <s v="Ewallet"/>
    <n v="218.01504"/>
    <n v="7.2000000000000008E-2"/>
    <n v="16.914960000000008"/>
    <n v="5.4"/>
    <s v="Mar"/>
  </r>
  <r>
    <s v="589-02-8023"/>
    <n v="249"/>
    <x v="248"/>
    <s v="Fred"/>
    <s v="McMath"/>
    <s v="fred.mcmath@mail.com"/>
    <s v="Male"/>
    <s v="Consumer"/>
    <s v="United States"/>
    <s v="Aurora"/>
    <s v="Colorado"/>
    <n v="80013"/>
    <s v="West"/>
    <x v="1"/>
    <s v="Consumer"/>
    <s v="United States"/>
    <s v="Aurora"/>
    <x v="21"/>
    <n v="80013"/>
    <x v="1"/>
    <x v="2"/>
    <x v="7"/>
    <x v="15"/>
    <d v="2019-01-15T00:00:00"/>
    <d v="1899-12-30T10:54:00"/>
    <n v="83.77"/>
    <n v="2"/>
    <n v="8.3770000000000007"/>
    <n v="167.54"/>
    <s v="Credit card"/>
    <n v="155.47711999999999"/>
    <n v="7.2000000000000008E-2"/>
    <n v="12.062880000000007"/>
    <s v="7"/>
    <s v="Jan"/>
  </r>
  <r>
    <s v="420-04-7590"/>
    <n v="206"/>
    <x v="205"/>
    <s v="Brian"/>
    <s v="Dahlen"/>
    <s v="brian.dahlen@mail.com"/>
    <s v="Male"/>
    <s v="Consumer"/>
    <s v="United States"/>
    <s v="Miami"/>
    <s v="Florida"/>
    <n v="33180"/>
    <s v="South"/>
    <x v="1"/>
    <s v="Consumer"/>
    <s v="United States"/>
    <s v="Lawrence"/>
    <x v="31"/>
    <n v="1841"/>
    <x v="3"/>
    <x v="2"/>
    <x v="11"/>
    <x v="79"/>
    <d v="2019-03-18T00:00:00"/>
    <d v="1899-12-30T11:29:00"/>
    <n v="99.7"/>
    <n v="3"/>
    <n v="14.955000000000002"/>
    <n v="299.10000000000002"/>
    <s v="Ewallet"/>
    <n v="277.56479999999999"/>
    <n v="7.2000000000000008E-2"/>
    <n v="21.535200000000032"/>
    <n v="4.7"/>
    <s v="Mar"/>
  </r>
  <r>
    <s v="182-88-2763"/>
    <n v="206"/>
    <x v="205"/>
    <s v="Brian"/>
    <s v="Dahlen"/>
    <s v="brian.dahlen@mail.com"/>
    <s v="Male"/>
    <s v="Consumer"/>
    <s v="United States"/>
    <s v="Miami"/>
    <s v="Florida"/>
    <n v="33180"/>
    <s v="South"/>
    <x v="1"/>
    <s v="Consumer"/>
    <s v="United States"/>
    <s v="Lawrence"/>
    <x v="31"/>
    <n v="1841"/>
    <x v="3"/>
    <x v="1"/>
    <x v="2"/>
    <x v="80"/>
    <d v="2019-03-20T00:00:00"/>
    <d v="1899-12-30T19:28:00"/>
    <n v="79.91"/>
    <n v="3"/>
    <n v="11.986499999999999"/>
    <n v="239.73"/>
    <s v="Credit card"/>
    <n v="228.53460899999999"/>
    <n v="4.6699999999999998E-2"/>
    <n v="11.195391000000001"/>
    <s v="5"/>
    <s v="Mar"/>
  </r>
  <r>
    <s v="188-55-0967"/>
    <n v="250"/>
    <x v="249"/>
    <s v="Denny"/>
    <s v="Joy"/>
    <s v="denny.joy@mail.com"/>
    <s v="Male"/>
    <s v="Corporate"/>
    <s v="United States"/>
    <s v="Warner Robins"/>
    <s v="Georgia"/>
    <n v="31088"/>
    <s v="South"/>
    <x v="1"/>
    <s v="Corporate"/>
    <s v="United States"/>
    <s v="Warner Robins"/>
    <x v="32"/>
    <n v="31088"/>
    <x v="0"/>
    <x v="0"/>
    <x v="1"/>
    <x v="15"/>
    <d v="2019-01-15T00:00:00"/>
    <d v="1899-12-30T15:01:00"/>
    <n v="66.47"/>
    <n v="10"/>
    <n v="33.235000000000007"/>
    <n v="664.7"/>
    <s v="Credit card"/>
    <n v="593.57710000000009"/>
    <n v="0.107"/>
    <n v="71.122899999999959"/>
    <s v="5"/>
    <s v="Jan"/>
  </r>
  <r>
    <s v="610-46-4100"/>
    <n v="251"/>
    <x v="250"/>
    <s v="Max"/>
    <s v="Engle"/>
    <s v="max.engle@mail.com"/>
    <s v="Male"/>
    <s v="Consumer"/>
    <s v="United States"/>
    <s v="Aurora"/>
    <s v="Colorado"/>
    <n v="80013"/>
    <s v="West"/>
    <x v="1"/>
    <s v="Consumer"/>
    <s v="United States"/>
    <s v="Aurora"/>
    <x v="21"/>
    <n v="80013"/>
    <x v="1"/>
    <x v="1"/>
    <x v="8"/>
    <x v="2"/>
    <d v="2019-03-03T00:00:00"/>
    <d v="1899-12-30T20:31:00"/>
    <n v="28.95"/>
    <n v="7"/>
    <n v="10.1325"/>
    <n v="202.65"/>
    <s v="Credit card"/>
    <n v="193.18624500000001"/>
    <n v="4.6699999999999998E-2"/>
    <n v="9.4637549999999919"/>
    <s v="6"/>
    <s v="Mar"/>
  </r>
  <r>
    <s v="318-81-2368"/>
    <n v="251"/>
    <x v="250"/>
    <s v="Max"/>
    <s v="Engle"/>
    <s v="max.engle@mail.com"/>
    <s v="Male"/>
    <s v="Consumer"/>
    <s v="United States"/>
    <s v="Aurora"/>
    <s v="Colorado"/>
    <n v="80013"/>
    <s v="West"/>
    <x v="1"/>
    <s v="Consumer"/>
    <s v="United States"/>
    <s v="Aurora"/>
    <x v="21"/>
    <n v="80013"/>
    <x v="1"/>
    <x v="1"/>
    <x v="9"/>
    <x v="35"/>
    <d v="2019-03-19T00:00:00"/>
    <d v="1899-12-30T12:16:00"/>
    <n v="46.2"/>
    <n v="1"/>
    <n v="2.31"/>
    <n v="46.2"/>
    <s v="Cash"/>
    <n v="44.042460000000005"/>
    <n v="4.6699999999999998E-2"/>
    <n v="2.1575399999999973"/>
    <n v="6.3"/>
    <s v="Mar"/>
  </r>
  <r>
    <s v="364-33-8584"/>
    <n v="47"/>
    <x v="46"/>
    <s v="Rick"/>
    <s v="Bensley"/>
    <s v="rick.bensley@mail.com"/>
    <s v="Male"/>
    <s v="Home Office"/>
    <s v="United States"/>
    <s v="Vallejo"/>
    <s v="California"/>
    <n v="94591"/>
    <s v="West"/>
    <x v="1"/>
    <s v="Home Office"/>
    <s v="United States"/>
    <s v="Chicago"/>
    <x v="10"/>
    <n v="60610"/>
    <x v="2"/>
    <x v="0"/>
    <x v="5"/>
    <x v="1"/>
    <d v="2019-03-08T00:00:00"/>
    <d v="1899-12-30T15:27:00"/>
    <n v="17.63"/>
    <n v="5"/>
    <n v="4.4074999999999998"/>
    <n v="88.149999999999991"/>
    <s v="Cash"/>
    <n v="78.717949999999988"/>
    <n v="0.107"/>
    <n v="9.4320500000000038"/>
    <n v="8.5"/>
    <s v="Mar"/>
  </r>
  <r>
    <s v="665-63-9737"/>
    <n v="47"/>
    <x v="46"/>
    <s v="Rick"/>
    <s v="Bensley"/>
    <s v="rick.bensley@mail.com"/>
    <s v="Male"/>
    <s v="Home Office"/>
    <s v="United States"/>
    <s v="Vallejo"/>
    <s v="California"/>
    <n v="94591"/>
    <s v="West"/>
    <x v="1"/>
    <s v="Home Office"/>
    <s v="United States"/>
    <s v="Chicago"/>
    <x v="10"/>
    <n v="60610"/>
    <x v="2"/>
    <x v="1"/>
    <x v="8"/>
    <x v="33"/>
    <d v="2019-02-27T00:00:00"/>
    <d v="1899-12-30T17:36:00"/>
    <n v="52.42"/>
    <n v="3"/>
    <n v="7.8629999999999995"/>
    <n v="157.26"/>
    <s v="Ewallet"/>
    <n v="149.91595799999999"/>
    <n v="4.6699999999999998E-2"/>
    <n v="7.3440420000000017"/>
    <n v="7.5"/>
    <s v="Feb"/>
  </r>
  <r>
    <s v="695-09-5146"/>
    <n v="252"/>
    <x v="251"/>
    <s v="Justin"/>
    <s v="Deggeller"/>
    <s v="justin.deggeller@mail.com"/>
    <s v="Male"/>
    <s v="Corporate"/>
    <s v="United States"/>
    <s v="Minneapolis"/>
    <s v="Minnesota"/>
    <n v="55407"/>
    <s v="Central"/>
    <x v="1"/>
    <s v="Corporate"/>
    <s v="United States"/>
    <s v="Minneapolis"/>
    <x v="11"/>
    <n v="55407"/>
    <x v="2"/>
    <x v="0"/>
    <x v="5"/>
    <x v="55"/>
    <d v="2019-02-23T00:00:00"/>
    <d v="1899-12-30T20:00:00"/>
    <n v="98.79"/>
    <n v="3"/>
    <n v="14.8185"/>
    <n v="296.37"/>
    <s v="Ewallet"/>
    <n v="264.65841"/>
    <n v="0.107"/>
    <n v="31.711590000000001"/>
    <n v="6.4"/>
    <s v="Feb"/>
  </r>
  <r>
    <s v="155-45-3814"/>
    <n v="253"/>
    <x v="252"/>
    <s v="John"/>
    <s v="Lee"/>
    <s v="john.lee@mail.com"/>
    <s v="Male"/>
    <s v="Consumer"/>
    <s v="United States"/>
    <s v="Mission Viejo"/>
    <s v="California"/>
    <n v="92691"/>
    <s v="West"/>
    <x v="1"/>
    <s v="Consumer"/>
    <s v="United States"/>
    <s v="Mission Viejo"/>
    <x v="1"/>
    <n v="92691"/>
    <x v="1"/>
    <x v="1"/>
    <x v="4"/>
    <x v="35"/>
    <d v="2019-03-19T00:00:00"/>
    <d v="1899-12-30T15:29:00"/>
    <n v="88.55"/>
    <n v="8"/>
    <n v="35.42"/>
    <n v="708.4"/>
    <s v="Ewallet"/>
    <n v="675.31772000000001"/>
    <n v="4.6699999999999998E-2"/>
    <n v="33.082279999999969"/>
    <n v="4.7"/>
    <s v="Mar"/>
  </r>
  <r>
    <s v="794-32-2436"/>
    <n v="253"/>
    <x v="252"/>
    <s v="John"/>
    <s v="Lee"/>
    <s v="john.lee@mail.com"/>
    <s v="Male"/>
    <s v="Consumer"/>
    <s v="United States"/>
    <s v="Mission Viejo"/>
    <s v="California"/>
    <n v="92691"/>
    <s v="West"/>
    <x v="1"/>
    <s v="Consumer"/>
    <s v="United States"/>
    <s v="Mission Viejo"/>
    <x v="1"/>
    <n v="92691"/>
    <x v="1"/>
    <x v="1"/>
    <x v="2"/>
    <x v="39"/>
    <d v="2019-03-27T00:00:00"/>
    <d v="1899-12-30T15:08:00"/>
    <n v="55.67"/>
    <n v="2"/>
    <n v="5.5670000000000002"/>
    <n v="111.34"/>
    <s v="Ewallet"/>
    <n v="106.140422"/>
    <n v="4.6699999999999998E-2"/>
    <n v="5.1995780000000025"/>
    <s v="6"/>
    <s v="Mar"/>
  </r>
  <r>
    <s v="131-15-8856"/>
    <n v="254"/>
    <x v="253"/>
    <s v="Sean"/>
    <s v="Christensen"/>
    <s v="sean.christensen@mail.com"/>
    <s v="Male"/>
    <s v="Consumer"/>
    <s v="United States"/>
    <s v="Rochester Hills"/>
    <s v="Michigan"/>
    <n v="48307"/>
    <s v="Central"/>
    <x v="1"/>
    <s v="Consumer"/>
    <s v="United States"/>
    <s v="Rochester Hills"/>
    <x v="12"/>
    <n v="48307"/>
    <x v="2"/>
    <x v="2"/>
    <x v="11"/>
    <x v="73"/>
    <d v="2019-03-30T00:00:00"/>
    <d v="1899-12-30T19:26:00"/>
    <n v="72.52"/>
    <n v="8"/>
    <n v="29.007999999999999"/>
    <n v="580.16"/>
    <s v="Credit card"/>
    <n v="538.38847999999996"/>
    <n v="7.2000000000000008E-2"/>
    <n v="41.77152000000001"/>
    <s v="4"/>
    <s v="Mar"/>
  </r>
  <r>
    <s v="273-84-2164"/>
    <n v="70"/>
    <x v="69"/>
    <s v="Tamara"/>
    <s v="Willingham"/>
    <s v="tamara.willingham@mail.com"/>
    <s v="Male"/>
    <s v="Home Office"/>
    <s v="United States"/>
    <s v="Plainfield"/>
    <s v="New Jersey"/>
    <n v="7060"/>
    <s v="East"/>
    <x v="1"/>
    <s v="Home Office"/>
    <s v="United States"/>
    <s v="Scottsdale"/>
    <x v="16"/>
    <n v="85254"/>
    <x v="1"/>
    <x v="1"/>
    <x v="10"/>
    <x v="69"/>
    <d v="2019-02-16T00:00:00"/>
    <d v="1899-12-30T15:53:00"/>
    <n v="12.05"/>
    <n v="5"/>
    <n v="3.0125000000000002"/>
    <n v="60.25"/>
    <s v="Ewallet"/>
    <n v="57.436324999999997"/>
    <n v="4.6699999999999998E-2"/>
    <n v="2.8136750000000035"/>
    <n v="5.5"/>
    <s v="Feb"/>
  </r>
  <r>
    <s v="706-36-6154"/>
    <n v="255"/>
    <x v="254"/>
    <s v="Chuck"/>
    <s v="Clark"/>
    <s v="chuck.clark@mail.com"/>
    <s v="Male"/>
    <s v="Home Office"/>
    <s v="United States"/>
    <s v="Columbus"/>
    <s v="Indiana"/>
    <n v="47201"/>
    <s v="Central"/>
    <x v="1"/>
    <s v="Home Office"/>
    <s v="United States"/>
    <s v="Columbus"/>
    <x v="14"/>
    <n v="47201"/>
    <x v="2"/>
    <x v="1"/>
    <x v="9"/>
    <x v="68"/>
    <d v="2019-01-18T00:00:00"/>
    <d v="1899-12-30T18:43:00"/>
    <n v="19.36"/>
    <n v="9"/>
    <n v="8.7120000000000015"/>
    <n v="174.24"/>
    <s v="Ewallet"/>
    <n v="166.102992"/>
    <n v="4.6699999999999998E-2"/>
    <n v="8.1370080000000087"/>
    <n v="8.6999999999999993"/>
    <s v="Jan"/>
  </r>
  <r>
    <s v="778-89-7974"/>
    <n v="122"/>
    <x v="121"/>
    <s v="Barry"/>
    <s v="Blumstein"/>
    <s v="barry.blumstein@mail.com"/>
    <s v="Male"/>
    <s v="Corporate"/>
    <s v="United States"/>
    <s v="Sierra Vista"/>
    <s v="Arizona"/>
    <n v="85635"/>
    <s v="West"/>
    <x v="0"/>
    <s v="Corporate"/>
    <s v="United States"/>
    <s v="Inglewood"/>
    <x v="1"/>
    <n v="90301"/>
    <x v="1"/>
    <x v="1"/>
    <x v="13"/>
    <x v="73"/>
    <d v="2019-03-30T00:00:00"/>
    <d v="1899-12-30T14:58:00"/>
    <n v="70.209999999999994"/>
    <n v="6"/>
    <n v="21.063000000000002"/>
    <n v="421.26"/>
    <s v="Cash"/>
    <n v="401.58715799999999"/>
    <n v="4.6699999999999998E-2"/>
    <n v="19.672842000000003"/>
    <n v="7.4"/>
    <s v="Mar"/>
  </r>
  <r>
    <s v="574-31-8277"/>
    <n v="122"/>
    <x v="121"/>
    <s v="Barry"/>
    <s v="Blumstein"/>
    <s v="barry.blumstein@mail.com"/>
    <s v="Male"/>
    <s v="Corporate"/>
    <s v="United States"/>
    <s v="Sierra Vista"/>
    <s v="Arizona"/>
    <n v="85635"/>
    <s v="West"/>
    <x v="0"/>
    <s v="Corporate"/>
    <s v="United States"/>
    <s v="Inglewood"/>
    <x v="1"/>
    <n v="90301"/>
    <x v="1"/>
    <x v="1"/>
    <x v="9"/>
    <x v="80"/>
    <d v="2019-03-20T00:00:00"/>
    <d v="1899-12-30T19:55:00"/>
    <n v="33.630000000000003"/>
    <n v="1"/>
    <n v="1.6815000000000002"/>
    <n v="33.630000000000003"/>
    <s v="Cash"/>
    <n v="32.059479000000003"/>
    <n v="4.6699999999999998E-2"/>
    <n v="1.5705209999999994"/>
    <n v="5.6"/>
    <s v="Mar"/>
  </r>
  <r>
    <s v="859-71-0933"/>
    <n v="256"/>
    <x v="255"/>
    <s v="Anthony"/>
    <s v="Rawles"/>
    <s v="anthony.rawles@mail.com"/>
    <s v="Female"/>
    <s v="Corporate"/>
    <s v="United States"/>
    <s v="Vancouver"/>
    <s v="Washington"/>
    <n v="98661"/>
    <s v="West"/>
    <x v="0"/>
    <s v="Corporate"/>
    <s v="United States"/>
    <s v="Vancouver"/>
    <x v="4"/>
    <n v="98661"/>
    <x v="1"/>
    <x v="0"/>
    <x v="5"/>
    <x v="65"/>
    <d v="2019-01-16T00:00:00"/>
    <d v="1899-12-30T15:10:00"/>
    <n v="15.49"/>
    <n v="2"/>
    <n v="1.5490000000000002"/>
    <n v="30.98"/>
    <s v="Cash"/>
    <n v="27.665140000000001"/>
    <n v="0.107"/>
    <n v="3.3148599999999995"/>
    <n v="6.3"/>
    <s v="Jan"/>
  </r>
  <r>
    <s v="740-11-5257"/>
    <n v="256"/>
    <x v="255"/>
    <s v="Anthony"/>
    <s v="Rawles"/>
    <s v="anthony.rawles@mail.com"/>
    <s v="Female"/>
    <s v="Corporate"/>
    <s v="United States"/>
    <s v="Vancouver"/>
    <s v="Washington"/>
    <n v="98661"/>
    <s v="West"/>
    <x v="0"/>
    <s v="Corporate"/>
    <s v="United States"/>
    <s v="Vancouver"/>
    <x v="4"/>
    <n v="98661"/>
    <x v="1"/>
    <x v="2"/>
    <x v="7"/>
    <x v="7"/>
    <d v="2019-02-24T00:00:00"/>
    <d v="1899-12-30T16:44:00"/>
    <n v="24.74"/>
    <n v="10"/>
    <n v="12.37"/>
    <n v="247.39999999999998"/>
    <s v="Cash"/>
    <n v="229.58719999999997"/>
    <n v="7.2000000000000008E-2"/>
    <n v="17.81280000000001"/>
    <n v="7.1"/>
    <s v="Feb"/>
  </r>
  <r>
    <s v="369-82-2676"/>
    <n v="256"/>
    <x v="255"/>
    <s v="Anthony"/>
    <s v="Rawles"/>
    <s v="anthony.rawles@mail.com"/>
    <s v="Female"/>
    <s v="Corporate"/>
    <s v="United States"/>
    <s v="Vancouver"/>
    <s v="Washington"/>
    <n v="98661"/>
    <s v="West"/>
    <x v="0"/>
    <s v="Corporate"/>
    <s v="United States"/>
    <s v="Vancouver"/>
    <x v="4"/>
    <n v="98661"/>
    <x v="1"/>
    <x v="2"/>
    <x v="11"/>
    <x v="15"/>
    <d v="2019-01-15T00:00:00"/>
    <d v="1899-12-30T18:22:00"/>
    <n v="75.66"/>
    <n v="5"/>
    <n v="18.914999999999999"/>
    <n v="378.29999999999995"/>
    <s v="Ewallet"/>
    <n v="351.06239999999997"/>
    <n v="7.2000000000000008E-2"/>
    <n v="27.237599999999986"/>
    <n v="7.8"/>
    <s v="Jan"/>
  </r>
  <r>
    <s v="563-47-4072"/>
    <n v="257"/>
    <x v="256"/>
    <s v="Steven"/>
    <s v="Roelle"/>
    <s v="steven.roelle@mail.com"/>
    <s v="Female"/>
    <s v="Home Office"/>
    <s v="United States"/>
    <s v="New York City"/>
    <s v="New York"/>
    <n v="10024"/>
    <s v="East"/>
    <x v="0"/>
    <s v="Home Office"/>
    <s v="United States"/>
    <s v="New York City"/>
    <x v="15"/>
    <n v="10024"/>
    <x v="3"/>
    <x v="1"/>
    <x v="10"/>
    <x v="49"/>
    <d v="2019-01-22T00:00:00"/>
    <d v="1899-12-30T11:52:00"/>
    <n v="55.81"/>
    <n v="6"/>
    <n v="16.743000000000002"/>
    <n v="334.86"/>
    <s v="Cash"/>
    <n v="319.222038"/>
    <n v="4.6699999999999998E-2"/>
    <n v="15.637962000000016"/>
    <n v="9.9"/>
    <s v="Jan"/>
  </r>
  <r>
    <s v="742-04-5161"/>
    <n v="154"/>
    <x v="153"/>
    <s v="Allen"/>
    <s v="Rosenblatt"/>
    <s v="allen.rosenblatt@mail.com"/>
    <s v="Female"/>
    <s v="Corporate"/>
    <s v="United States"/>
    <s v="Franklin"/>
    <s v="Massachusetts"/>
    <n v="10035"/>
    <s v="East"/>
    <x v="0"/>
    <s v="Corporate"/>
    <s v="United States"/>
    <s v="Franklin"/>
    <x v="31"/>
    <n v="2038"/>
    <x v="3"/>
    <x v="1"/>
    <x v="10"/>
    <x v="36"/>
    <d v="2019-02-03T00:00:00"/>
    <d v="1899-12-30T17:24:00"/>
    <n v="72.78"/>
    <n v="10"/>
    <n v="36.39"/>
    <n v="727.8"/>
    <s v="Cash"/>
    <n v="693.81173999999999"/>
    <n v="4.6699999999999998E-2"/>
    <n v="33.988259999999968"/>
    <n v="7.3"/>
    <s v="Feb"/>
  </r>
  <r>
    <s v="149-15-7606"/>
    <n v="154"/>
    <x v="153"/>
    <s v="Allen"/>
    <s v="Rosenblatt"/>
    <s v="allen.rosenblatt@mail.com"/>
    <s v="Female"/>
    <s v="Corporate"/>
    <s v="United States"/>
    <s v="Franklin"/>
    <s v="Massachusetts"/>
    <n v="10035"/>
    <s v="East"/>
    <x v="0"/>
    <s v="Corporate"/>
    <s v="United States"/>
    <s v="Franklin"/>
    <x v="31"/>
    <n v="2038"/>
    <x v="3"/>
    <x v="2"/>
    <x v="11"/>
    <x v="43"/>
    <d v="2019-03-06T00:00:00"/>
    <d v="1899-12-30T15:31:00"/>
    <n v="37.32"/>
    <n v="9"/>
    <n v="16.794"/>
    <n v="335.88"/>
    <s v="Ewallet"/>
    <n v="311.69664"/>
    <n v="7.2000000000000008E-2"/>
    <n v="24.183359999999993"/>
    <n v="5.0999999999999996"/>
    <s v="Mar"/>
  </r>
  <r>
    <s v="133-77-3154"/>
    <n v="258"/>
    <x v="257"/>
    <s v="Craig"/>
    <s v="Reiter"/>
    <s v="craig.reiter@mail.com"/>
    <s v="Female"/>
    <s v="Consumer"/>
    <s v="United States"/>
    <s v="Columbus"/>
    <s v="Ohio"/>
    <n v="43229"/>
    <s v="East"/>
    <x v="0"/>
    <s v="Consumer"/>
    <s v="United States"/>
    <s v="Columbus"/>
    <x v="23"/>
    <n v="43229"/>
    <x v="3"/>
    <x v="1"/>
    <x v="9"/>
    <x v="69"/>
    <d v="2019-02-16T00:00:00"/>
    <d v="1899-12-30T18:04:00"/>
    <n v="60.18"/>
    <n v="4"/>
    <n v="12.036000000000001"/>
    <n v="240.72"/>
    <s v="Credit card"/>
    <n v="229.478376"/>
    <n v="4.6699999999999998E-2"/>
    <n v="11.241624000000002"/>
    <n v="9.4"/>
    <s v="Feb"/>
  </r>
  <r>
    <s v="169-52-4504"/>
    <n v="258"/>
    <x v="257"/>
    <s v="Craig"/>
    <s v="Reiter"/>
    <s v="craig.reiter@mail.com"/>
    <s v="Female"/>
    <s v="Consumer"/>
    <s v="United States"/>
    <s v="Columbus"/>
    <s v="Ohio"/>
    <n v="43229"/>
    <s v="East"/>
    <x v="0"/>
    <s v="Consumer"/>
    <s v="United States"/>
    <s v="Columbus"/>
    <x v="23"/>
    <n v="43229"/>
    <x v="3"/>
    <x v="1"/>
    <x v="8"/>
    <x v="86"/>
    <d v="2019-03-14T00:00:00"/>
    <d v="1899-12-30T14:13:00"/>
    <n v="15.69"/>
    <n v="3"/>
    <n v="2.3534999999999999"/>
    <n v="47.07"/>
    <s v="Credit card"/>
    <n v="44.871831"/>
    <n v="4.6699999999999998E-2"/>
    <n v="2.198169"/>
    <n v="5.8"/>
    <s v="Mar"/>
  </r>
  <r>
    <s v="250-81-7186"/>
    <n v="258"/>
    <x v="257"/>
    <s v="Craig"/>
    <s v="Reiter"/>
    <s v="craig.reiter@mail.com"/>
    <s v="Female"/>
    <s v="Consumer"/>
    <s v="United States"/>
    <s v="Columbus"/>
    <s v="Ohio"/>
    <n v="43229"/>
    <s v="East"/>
    <x v="0"/>
    <s v="Consumer"/>
    <s v="United States"/>
    <s v="Columbus"/>
    <x v="23"/>
    <n v="43229"/>
    <x v="3"/>
    <x v="1"/>
    <x v="12"/>
    <x v="33"/>
    <d v="2019-02-27T00:00:00"/>
    <d v="1899-12-30T10:23:00"/>
    <n v="99.69"/>
    <n v="1"/>
    <n v="4.9845000000000006"/>
    <n v="99.69"/>
    <s v="Credit card"/>
    <n v="95.034476999999995"/>
    <n v="4.6699999999999998E-2"/>
    <n v="4.6555230000000023"/>
    <s v="8"/>
    <s v="Feb"/>
  </r>
  <r>
    <s v="562-12-5430"/>
    <n v="259"/>
    <x v="258"/>
    <s v="Eugene"/>
    <s v="Hildebrand"/>
    <s v="eugene.hildebrand@mail.com"/>
    <s v="Female"/>
    <s v="Home Office"/>
    <s v="United States"/>
    <s v="Aurora"/>
    <s v="Illinois"/>
    <n v="60505"/>
    <s v="Central"/>
    <x v="0"/>
    <s v="Home Office"/>
    <s v="United States"/>
    <s v="Aurora"/>
    <x v="10"/>
    <n v="60505"/>
    <x v="2"/>
    <x v="0"/>
    <x v="1"/>
    <x v="68"/>
    <d v="2019-01-18T00:00:00"/>
    <d v="1899-12-30T10:11:00"/>
    <n v="88.15"/>
    <n v="3"/>
    <n v="13.222500000000004"/>
    <n v="264.45000000000005"/>
    <s v="Ewallet"/>
    <n v="236.15385000000003"/>
    <n v="0.107"/>
    <n v="28.296150000000011"/>
    <n v="7.9"/>
    <s v="Jan"/>
  </r>
  <r>
    <s v="816-72-8853"/>
    <n v="259"/>
    <x v="258"/>
    <s v="Eugene"/>
    <s v="Hildebrand"/>
    <s v="eugene.hildebrand@mail.com"/>
    <s v="Female"/>
    <s v="Home Office"/>
    <s v="United States"/>
    <s v="Aurora"/>
    <s v="Illinois"/>
    <n v="60505"/>
    <s v="Central"/>
    <x v="0"/>
    <s v="Home Office"/>
    <s v="United States"/>
    <s v="Aurora"/>
    <x v="10"/>
    <n v="60505"/>
    <x v="2"/>
    <x v="1"/>
    <x v="8"/>
    <x v="71"/>
    <d v="2019-01-29T00:00:00"/>
    <d v="1899-12-30T15:48:00"/>
    <n v="27.93"/>
    <n v="5"/>
    <n v="6.9825000000000008"/>
    <n v="139.65"/>
    <s v="Cash"/>
    <n v="133.128345"/>
    <n v="4.6699999999999998E-2"/>
    <n v="6.5216550000000097"/>
    <n v="5.9"/>
    <s v="Jan"/>
  </r>
  <r>
    <s v="491-38-3499"/>
    <n v="91"/>
    <x v="90"/>
    <s v="Cassandra"/>
    <s v="Brandow"/>
    <s v="cassandra.brandow@mail.com"/>
    <s v="Female"/>
    <s v="Consumer"/>
    <s v="United States"/>
    <s v="Arlington"/>
    <s v="Texas"/>
    <n v="76017"/>
    <s v="Central"/>
    <x v="1"/>
    <s v="Consumer"/>
    <s v="United States"/>
    <s v="Hamilton"/>
    <x v="23"/>
    <n v="45011"/>
    <x v="3"/>
    <x v="1"/>
    <x v="4"/>
    <x v="84"/>
    <d v="2019-02-26T00:00:00"/>
    <d v="1899-12-30T17:46:00"/>
    <n v="55.45"/>
    <n v="1"/>
    <n v="2.7725000000000004"/>
    <n v="55.45"/>
    <s v="Credit card"/>
    <n v="52.860485000000004"/>
    <n v="4.6699999999999998E-2"/>
    <n v="2.5895149999999987"/>
    <n v="4.9000000000000004"/>
    <s v="Feb"/>
  </r>
  <r>
    <s v="322-02-2271"/>
    <n v="91"/>
    <x v="90"/>
    <s v="Cassandra"/>
    <s v="Brandow"/>
    <s v="cassandra.brandow@mail.com"/>
    <s v="Female"/>
    <s v="Consumer"/>
    <s v="United States"/>
    <s v="Arlington"/>
    <s v="Texas"/>
    <n v="76017"/>
    <s v="Central"/>
    <x v="1"/>
    <s v="Consumer"/>
    <s v="United States"/>
    <s v="Hamilton"/>
    <x v="23"/>
    <n v="45011"/>
    <x v="3"/>
    <x v="1"/>
    <x v="4"/>
    <x v="36"/>
    <d v="2019-02-03T00:00:00"/>
    <d v="1899-12-30T11:46:00"/>
    <n v="42.97"/>
    <n v="3"/>
    <n v="6.4455"/>
    <n v="128.91"/>
    <s v="Cash"/>
    <n v="122.889903"/>
    <n v="4.6699999999999998E-2"/>
    <n v="6.0200969999999927"/>
    <n v="9.3000000000000007"/>
    <s v="Feb"/>
  </r>
  <r>
    <s v="842-29-4695"/>
    <n v="91"/>
    <x v="90"/>
    <s v="Cassandra"/>
    <s v="Brandow"/>
    <s v="cassandra.brandow@mail.com"/>
    <s v="Female"/>
    <s v="Consumer"/>
    <s v="United States"/>
    <s v="Arlington"/>
    <s v="Texas"/>
    <n v="76017"/>
    <s v="Central"/>
    <x v="1"/>
    <s v="Consumer"/>
    <s v="United States"/>
    <s v="Hamilton"/>
    <x v="23"/>
    <n v="45011"/>
    <x v="3"/>
    <x v="0"/>
    <x v="3"/>
    <x v="65"/>
    <d v="2019-01-16T00:00:00"/>
    <d v="1899-12-30T12:07:00"/>
    <n v="17.14"/>
    <n v="7"/>
    <n v="5.9990000000000006"/>
    <n v="119.98"/>
    <s v="Credit card"/>
    <n v="107.14214"/>
    <n v="0.107"/>
    <n v="12.837860000000006"/>
    <n v="7.9"/>
    <s v="Jan"/>
  </r>
  <r>
    <s v="725-67-2480"/>
    <n v="91"/>
    <x v="90"/>
    <s v="Cassandra"/>
    <s v="Brandow"/>
    <s v="cassandra.brandow@mail.com"/>
    <s v="Female"/>
    <s v="Consumer"/>
    <s v="United States"/>
    <s v="Arlington"/>
    <s v="Texas"/>
    <n v="76017"/>
    <s v="Central"/>
    <x v="1"/>
    <s v="Consumer"/>
    <s v="United States"/>
    <s v="Hamilton"/>
    <x v="23"/>
    <n v="45011"/>
    <x v="3"/>
    <x v="1"/>
    <x v="8"/>
    <x v="62"/>
    <d v="2019-03-24T00:00:00"/>
    <d v="1899-12-30T18:14:00"/>
    <n v="58.75"/>
    <n v="6"/>
    <n v="17.625"/>
    <n v="352.5"/>
    <s v="Credit card"/>
    <n v="336.03825000000001"/>
    <n v="4.6699999999999998E-2"/>
    <n v="16.461749999999995"/>
    <n v="5.9"/>
    <s v="Mar"/>
  </r>
  <r>
    <s v="641-51-2661"/>
    <n v="260"/>
    <x v="259"/>
    <s v="Sibella"/>
    <s v="Parks"/>
    <s v="sibella.parks@mail.com"/>
    <s v="Female"/>
    <s v="Corporate"/>
    <s v="United States"/>
    <s v="New York City"/>
    <s v="New York"/>
    <n v="10011"/>
    <s v="East"/>
    <x v="0"/>
    <s v="Corporate"/>
    <s v="United States"/>
    <s v="New York City"/>
    <x v="15"/>
    <n v="10011"/>
    <x v="3"/>
    <x v="1"/>
    <x v="4"/>
    <x v="12"/>
    <d v="2019-02-12T00:00:00"/>
    <d v="1899-12-30T14:45:00"/>
    <n v="87.1"/>
    <n v="10"/>
    <n v="43.550000000000004"/>
    <n v="871"/>
    <s v="Credit card"/>
    <n v="830.32429999999999"/>
    <n v="4.6699999999999998E-2"/>
    <n v="40.675700000000006"/>
    <n v="9.9"/>
    <s v="Feb"/>
  </r>
  <r>
    <s v="714-02-3114"/>
    <n v="117"/>
    <x v="116"/>
    <s v="Roy"/>
    <s v="Collins"/>
    <s v="roy.collins@mail.com"/>
    <s v="Female"/>
    <s v="Consumer"/>
    <s v="United States"/>
    <s v="Louisville"/>
    <s v="Kentucky"/>
    <n v="40214"/>
    <s v="South"/>
    <x v="0"/>
    <s v="Consumer"/>
    <s v="United States"/>
    <s v="Chicago"/>
    <x v="10"/>
    <n v="60610"/>
    <x v="2"/>
    <x v="1"/>
    <x v="13"/>
    <x v="81"/>
    <d v="2019-02-21T00:00:00"/>
    <d v="1899-12-30T11:39:00"/>
    <n v="98.8"/>
    <n v="2"/>
    <n v="9.8800000000000008"/>
    <n v="197.6"/>
    <s v="Cash"/>
    <n v="188.37207999999998"/>
    <n v="4.6699999999999998E-2"/>
    <n v="9.2279200000000117"/>
    <n v="7.7"/>
    <s v="Feb"/>
  </r>
  <r>
    <s v="518-17-2983"/>
    <n v="261"/>
    <x v="260"/>
    <s v="Tiffany"/>
    <s v="House"/>
    <s v="tiffany.house@mail.com"/>
    <s v="Female"/>
    <s v="Corporate"/>
    <s v="United States"/>
    <s v="Dallas"/>
    <s v="Texas"/>
    <n v="75081"/>
    <s v="Central"/>
    <x v="0"/>
    <s v="Corporate"/>
    <s v="United States"/>
    <s v="Dallas"/>
    <x v="5"/>
    <n v="75081"/>
    <x v="2"/>
    <x v="1"/>
    <x v="14"/>
    <x v="87"/>
    <d v="2019-02-04T00:00:00"/>
    <d v="1899-12-30T15:44:00"/>
    <n v="48.63"/>
    <n v="4"/>
    <n v="9.7260000000000009"/>
    <n v="194.52"/>
    <s v="Ewallet"/>
    <n v="185.43591600000002"/>
    <n v="4.6699999999999998E-2"/>
    <n v="9.0840839999999901"/>
    <n v="7.6"/>
    <s v="Feb"/>
  </r>
  <r>
    <s v="779-42-2410"/>
    <n v="261"/>
    <x v="260"/>
    <s v="Tiffany"/>
    <s v="House"/>
    <s v="tiffany.house@mail.com"/>
    <s v="Female"/>
    <s v="Corporate"/>
    <s v="United States"/>
    <s v="Dallas"/>
    <s v="Texas"/>
    <n v="75081"/>
    <s v="Central"/>
    <x v="0"/>
    <s v="Corporate"/>
    <s v="United States"/>
    <s v="Dallas"/>
    <x v="5"/>
    <n v="75081"/>
    <x v="2"/>
    <x v="1"/>
    <x v="10"/>
    <x v="9"/>
    <d v="2019-02-20T00:00:00"/>
    <d v="1899-12-30T13:06:00"/>
    <n v="57.74"/>
    <n v="3"/>
    <n v="8.6609999999999996"/>
    <n v="173.22"/>
    <s v="Ewallet"/>
    <n v="165.13062600000001"/>
    <n v="4.6699999999999998E-2"/>
    <n v="8.0893739999999923"/>
    <n v="7.7"/>
    <s v="Feb"/>
  </r>
  <r>
    <s v="190-14-3147"/>
    <n v="261"/>
    <x v="260"/>
    <s v="Tiffany"/>
    <s v="House"/>
    <s v="tiffany.house@mail.com"/>
    <s v="Female"/>
    <s v="Corporate"/>
    <s v="United States"/>
    <s v="Dallas"/>
    <s v="Texas"/>
    <n v="75081"/>
    <s v="Central"/>
    <x v="0"/>
    <s v="Corporate"/>
    <s v="United States"/>
    <s v="Dallas"/>
    <x v="5"/>
    <n v="75081"/>
    <x v="2"/>
    <x v="2"/>
    <x v="7"/>
    <x v="55"/>
    <d v="2019-02-23T00:00:00"/>
    <d v="1899-12-30T20:43:00"/>
    <n v="17.97"/>
    <n v="4"/>
    <n v="3.5939999999999999"/>
    <n v="71.88"/>
    <s v="Ewallet"/>
    <n v="66.704639999999998"/>
    <n v="7.2000000000000008E-2"/>
    <n v="5.1753599999999977"/>
    <n v="6.4"/>
    <s v="Feb"/>
  </r>
  <r>
    <s v="408-66-6712"/>
    <n v="262"/>
    <x v="261"/>
    <s v="Resi"/>
    <s v="Pölking"/>
    <s v="resi.pölking@mail.com"/>
    <s v="Female"/>
    <s v="Consumer"/>
    <s v="United States"/>
    <s v="Cleveland"/>
    <s v="Ohio"/>
    <n v="44105"/>
    <s v="East"/>
    <x v="0"/>
    <s v="Consumer"/>
    <s v="United States"/>
    <s v="Cleveland"/>
    <x v="23"/>
    <n v="44105"/>
    <x v="3"/>
    <x v="0"/>
    <x v="5"/>
    <x v="69"/>
    <d v="2019-02-16T00:00:00"/>
    <d v="1899-12-30T14:19:00"/>
    <n v="47.71"/>
    <n v="6"/>
    <n v="14.313000000000001"/>
    <n v="286.26"/>
    <s v="Ewallet"/>
    <n v="255.63018"/>
    <n v="0.107"/>
    <n v="30.629819999999995"/>
    <n v="4.4000000000000004"/>
    <s v="Feb"/>
  </r>
  <r>
    <s v="679-22-6530"/>
    <n v="247"/>
    <x v="246"/>
    <s v="Meg"/>
    <s v="O'Connel"/>
    <s v="meg.oconnel@mail.com"/>
    <s v="Female"/>
    <s v="Home Office"/>
    <s v="United States"/>
    <s v="Chicago"/>
    <s v="Illinois"/>
    <n v="60653"/>
    <s v="Central"/>
    <x v="1"/>
    <s v="Home Office"/>
    <s v="United States"/>
    <s v="New York City"/>
    <x v="15"/>
    <n v="10009"/>
    <x v="3"/>
    <x v="0"/>
    <x v="5"/>
    <x v="29"/>
    <d v="2019-01-17T00:00:00"/>
    <d v="1899-12-30T10:01:00"/>
    <n v="40.619999999999997"/>
    <n v="2"/>
    <n v="4.0620000000000003"/>
    <n v="81.239999999999995"/>
    <s v="Credit card"/>
    <n v="72.547319999999999"/>
    <n v="0.107"/>
    <n v="8.6926799999999957"/>
    <n v="4.0999999999999996"/>
    <s v="Jan"/>
  </r>
  <r>
    <s v="588-47-8641"/>
    <n v="247"/>
    <x v="246"/>
    <s v="Meg"/>
    <s v="O'Connel"/>
    <s v="meg.oconnel@mail.com"/>
    <s v="Female"/>
    <s v="Home Office"/>
    <s v="United States"/>
    <s v="Chicago"/>
    <s v="Illinois"/>
    <n v="60653"/>
    <s v="Central"/>
    <x v="1"/>
    <s v="Home Office"/>
    <s v="United States"/>
    <s v="New York City"/>
    <x v="15"/>
    <n v="10009"/>
    <x v="3"/>
    <x v="0"/>
    <x v="3"/>
    <x v="78"/>
    <d v="2019-01-14T00:00:00"/>
    <d v="1899-12-30T19:30:00"/>
    <n v="56.04"/>
    <n v="10"/>
    <n v="28.02"/>
    <n v="560.4"/>
    <s v="Ewallet"/>
    <n v="500.43719999999996"/>
    <n v="0.107"/>
    <n v="59.962800000000016"/>
    <n v="4.4000000000000004"/>
    <s v="Jan"/>
  </r>
  <r>
    <s v="642-61-4706"/>
    <n v="247"/>
    <x v="246"/>
    <s v="Meg"/>
    <s v="O'Connel"/>
    <s v="meg.oconnel@mail.com"/>
    <s v="Female"/>
    <s v="Home Office"/>
    <s v="United States"/>
    <s v="Chicago"/>
    <s v="Illinois"/>
    <n v="60653"/>
    <s v="Central"/>
    <x v="1"/>
    <s v="Home Office"/>
    <s v="United States"/>
    <s v="New York City"/>
    <x v="15"/>
    <n v="10009"/>
    <x v="3"/>
    <x v="1"/>
    <x v="10"/>
    <x v="73"/>
    <d v="2019-03-30T00:00:00"/>
    <d v="1899-12-30T16:34:00"/>
    <n v="93.4"/>
    <n v="2"/>
    <n v="9.3400000000000016"/>
    <n v="186.8"/>
    <s v="Cash"/>
    <n v="178.07644000000002"/>
    <n v="4.6699999999999998E-2"/>
    <n v="8.723559999999992"/>
    <n v="5.5"/>
    <s v="Mar"/>
  </r>
  <r>
    <s v="576-31-4774"/>
    <n v="144"/>
    <x v="143"/>
    <s v="Tamara"/>
    <s v="Dahlen"/>
    <s v="tamara.dahlen@mail.com"/>
    <s v="Female"/>
    <s v="Consumer"/>
    <s v="United States"/>
    <s v="Quincy"/>
    <s v="Illinois"/>
    <n v="62301"/>
    <s v="Central"/>
    <x v="1"/>
    <s v="Consumer"/>
    <s v="United States"/>
    <s v="Lowell"/>
    <x v="31"/>
    <n v="1852"/>
    <x v="3"/>
    <x v="1"/>
    <x v="6"/>
    <x v="22"/>
    <d v="2019-03-02T00:00:00"/>
    <d v="1899-12-30T13:10:00"/>
    <n v="73.41"/>
    <n v="3"/>
    <n v="11.0115"/>
    <n v="220.23"/>
    <s v="Ewallet"/>
    <n v="209.94525899999999"/>
    <n v="4.6699999999999998E-2"/>
    <n v="10.284740999999997"/>
    <s v="4"/>
    <s v="Mar"/>
  </r>
  <r>
    <s v="556-41-6224"/>
    <n v="263"/>
    <x v="262"/>
    <s v="Rob"/>
    <s v="Beeghly"/>
    <s v="rob.beeghly@mail.com"/>
    <s v="Female"/>
    <s v="Consumer"/>
    <s v="United States"/>
    <s v="Columbus"/>
    <s v="Indiana"/>
    <n v="47201"/>
    <s v="Central"/>
    <x v="0"/>
    <s v="Consumer"/>
    <s v="United States"/>
    <s v="Columbus"/>
    <x v="14"/>
    <n v="47201"/>
    <x v="2"/>
    <x v="1"/>
    <x v="9"/>
    <x v="42"/>
    <d v="2019-02-15T00:00:00"/>
    <d v="1899-12-30T17:10:00"/>
    <n v="33.64"/>
    <n v="8"/>
    <n v="13.456000000000001"/>
    <n v="269.12"/>
    <s v="Credit card"/>
    <n v="256.55209600000001"/>
    <n v="4.6699999999999998E-2"/>
    <n v="12.567903999999999"/>
    <n v="9.3000000000000007"/>
    <s v="Feb"/>
  </r>
  <r>
    <s v="811-03-8790"/>
    <n v="263"/>
    <x v="262"/>
    <s v="Rob"/>
    <s v="Beeghly"/>
    <s v="rob.beeghly@mail.com"/>
    <s v="Female"/>
    <s v="Consumer"/>
    <s v="United States"/>
    <s v="Columbus"/>
    <s v="Indiana"/>
    <n v="47201"/>
    <s v="Central"/>
    <x v="0"/>
    <s v="Consumer"/>
    <s v="United States"/>
    <s v="Columbus"/>
    <x v="14"/>
    <n v="47201"/>
    <x v="2"/>
    <x v="1"/>
    <x v="10"/>
    <x v="59"/>
    <d v="2019-03-01T00:00:00"/>
    <d v="1899-12-30T10:22:00"/>
    <n v="45.48"/>
    <n v="10"/>
    <n v="22.74"/>
    <n v="454.79999999999995"/>
    <s v="Credit card"/>
    <n v="433.56083999999998"/>
    <n v="4.6699999999999998E-2"/>
    <n v="21.23915999999997"/>
    <n v="4.8"/>
    <s v="Mar"/>
  </r>
  <r>
    <s v="242-11-3142"/>
    <n v="263"/>
    <x v="262"/>
    <s v="Rob"/>
    <s v="Beeghly"/>
    <s v="rob.beeghly@mail.com"/>
    <s v="Female"/>
    <s v="Consumer"/>
    <s v="United States"/>
    <s v="Columbus"/>
    <s v="Indiana"/>
    <n v="47201"/>
    <s v="Central"/>
    <x v="0"/>
    <s v="Consumer"/>
    <s v="United States"/>
    <s v="Columbus"/>
    <x v="14"/>
    <n v="47201"/>
    <x v="2"/>
    <x v="2"/>
    <x v="11"/>
    <x v="7"/>
    <d v="2019-02-24T00:00:00"/>
    <d v="1899-12-30T19:57:00"/>
    <n v="83.77"/>
    <n v="2"/>
    <n v="8.3770000000000007"/>
    <n v="167.54"/>
    <s v="Cash"/>
    <n v="155.47711999999999"/>
    <n v="7.2000000000000008E-2"/>
    <n v="12.062880000000007"/>
    <n v="4.5999999999999996"/>
    <s v="Feb"/>
  </r>
  <r>
    <s v="752-23-3760"/>
    <n v="264"/>
    <x v="263"/>
    <s v="Carol"/>
    <s v="Darley"/>
    <s v="carol.darley@mail.com"/>
    <s v="Female"/>
    <s v="Consumer"/>
    <s v="United States"/>
    <s v="Tyler"/>
    <s v="Texas"/>
    <n v="75701"/>
    <s v="Central"/>
    <x v="0"/>
    <s v="Consumer"/>
    <s v="United States"/>
    <s v="Tyler"/>
    <x v="5"/>
    <n v="75701"/>
    <x v="2"/>
    <x v="1"/>
    <x v="9"/>
    <x v="88"/>
    <d v="2019-02-19T00:00:00"/>
    <d v="1899-12-30T19:29:00"/>
    <n v="64.08"/>
    <n v="7"/>
    <n v="22.428000000000001"/>
    <n v="448.56"/>
    <s v="Credit card"/>
    <n v="427.61224800000002"/>
    <n v="4.6699999999999998E-2"/>
    <n v="20.94775199999998"/>
    <n v="7.3"/>
    <s v="Feb"/>
  </r>
  <r>
    <s v="274-05-5470"/>
    <n v="264"/>
    <x v="263"/>
    <s v="Carol"/>
    <s v="Darley"/>
    <s v="carol.darley@mail.com"/>
    <s v="Female"/>
    <s v="Consumer"/>
    <s v="United States"/>
    <s v="Tyler"/>
    <s v="Texas"/>
    <n v="75701"/>
    <s v="Central"/>
    <x v="0"/>
    <s v="Consumer"/>
    <s v="United States"/>
    <s v="Tyler"/>
    <x v="5"/>
    <n v="75701"/>
    <x v="2"/>
    <x v="2"/>
    <x v="11"/>
    <x v="55"/>
    <d v="2019-02-23T00:00:00"/>
    <d v="1899-12-30T18:30:00"/>
    <n v="73.47"/>
    <n v="4"/>
    <n v="14.694000000000001"/>
    <n v="293.88"/>
    <s v="Cash"/>
    <n v="272.72064"/>
    <n v="7.2000000000000008E-2"/>
    <n v="21.159359999999992"/>
    <s v="6"/>
    <s v="Feb"/>
  </r>
  <r>
    <s v="648-94-3045"/>
    <n v="264"/>
    <x v="263"/>
    <s v="Carol"/>
    <s v="Darley"/>
    <s v="carol.darley@mail.com"/>
    <s v="Female"/>
    <s v="Consumer"/>
    <s v="United States"/>
    <s v="Tyler"/>
    <s v="Texas"/>
    <n v="75701"/>
    <s v="Central"/>
    <x v="0"/>
    <s v="Consumer"/>
    <s v="United States"/>
    <s v="Tyler"/>
    <x v="5"/>
    <n v="75701"/>
    <x v="2"/>
    <x v="0"/>
    <x v="5"/>
    <x v="13"/>
    <d v="2019-02-07T00:00:00"/>
    <d v="1899-12-30T14:27:00"/>
    <n v="58.95"/>
    <n v="10"/>
    <n v="29.475000000000001"/>
    <n v="589.5"/>
    <s v="Ewallet"/>
    <n v="526.42349999999999"/>
    <n v="0.107"/>
    <n v="63.07650000000001"/>
    <n v="8.1"/>
    <s v="Feb"/>
  </r>
  <r>
    <s v="130-67-4723"/>
    <n v="264"/>
    <x v="263"/>
    <s v="Carol"/>
    <s v="Darley"/>
    <s v="carol.darley@mail.com"/>
    <s v="Female"/>
    <s v="Consumer"/>
    <s v="United States"/>
    <s v="Tyler"/>
    <s v="Texas"/>
    <n v="75701"/>
    <s v="Central"/>
    <x v="0"/>
    <s v="Consumer"/>
    <s v="United States"/>
    <s v="Tyler"/>
    <x v="5"/>
    <n v="75701"/>
    <x v="2"/>
    <x v="1"/>
    <x v="8"/>
    <x v="83"/>
    <d v="2019-01-11T00:00:00"/>
    <d v="1899-12-30T13:57:00"/>
    <n v="48.5"/>
    <n v="6"/>
    <n v="14.55"/>
    <n v="291"/>
    <s v="Ewallet"/>
    <n v="277.41030000000001"/>
    <n v="4.6699999999999998E-2"/>
    <n v="13.589699999999993"/>
    <n v="9.4"/>
    <s v="Jan"/>
  </r>
  <r>
    <s v="528-87-5606"/>
    <n v="265"/>
    <x v="264"/>
    <s v="Doug"/>
    <s v="Jacobs"/>
    <s v="doug.jacobs@mail.com"/>
    <s v="Female"/>
    <s v="Consumer"/>
    <s v="United States"/>
    <s v="New York City"/>
    <s v="New York"/>
    <n v="10024"/>
    <s v="East"/>
    <x v="0"/>
    <s v="Consumer"/>
    <s v="United States"/>
    <s v="New York City"/>
    <x v="15"/>
    <n v="10024"/>
    <x v="3"/>
    <x v="1"/>
    <x v="8"/>
    <x v="12"/>
    <d v="2019-02-12T00:00:00"/>
    <d v="1899-12-30T19:43:00"/>
    <n v="39.479999999999997"/>
    <n v="1"/>
    <n v="1.974"/>
    <n v="39.479999999999997"/>
    <s v="Cash"/>
    <n v="37.636283999999996"/>
    <n v="4.6699999999999998E-2"/>
    <n v="1.8437160000000006"/>
    <n v="6.5"/>
    <s v="Feb"/>
  </r>
  <r>
    <s v="320-85-2052"/>
    <n v="265"/>
    <x v="264"/>
    <s v="Doug"/>
    <s v="Jacobs"/>
    <s v="doug.jacobs@mail.com"/>
    <s v="Female"/>
    <s v="Consumer"/>
    <s v="United States"/>
    <s v="New York City"/>
    <s v="New York"/>
    <n v="10024"/>
    <s v="East"/>
    <x v="0"/>
    <s v="Consumer"/>
    <s v="United States"/>
    <s v="New York City"/>
    <x v="15"/>
    <n v="10024"/>
    <x v="3"/>
    <x v="1"/>
    <x v="4"/>
    <x v="78"/>
    <d v="2019-01-14T00:00:00"/>
    <d v="1899-12-30T10:11:00"/>
    <n v="34.81"/>
    <n v="1"/>
    <n v="1.7405000000000002"/>
    <n v="34.81"/>
    <s v="Credit card"/>
    <n v="33.184373000000001"/>
    <n v="4.6699999999999998E-2"/>
    <n v="1.6256270000000015"/>
    <s v="7"/>
    <s v="Jan"/>
  </r>
  <r>
    <s v="370-96-0655"/>
    <n v="265"/>
    <x v="264"/>
    <s v="Doug"/>
    <s v="Jacobs"/>
    <s v="doug.jacobs@mail.com"/>
    <s v="Female"/>
    <s v="Consumer"/>
    <s v="United States"/>
    <s v="New York City"/>
    <s v="New York"/>
    <n v="10024"/>
    <s v="East"/>
    <x v="0"/>
    <s v="Consumer"/>
    <s v="United States"/>
    <s v="New York City"/>
    <x v="15"/>
    <n v="10024"/>
    <x v="3"/>
    <x v="1"/>
    <x v="4"/>
    <x v="51"/>
    <d v="2019-01-09T00:00:00"/>
    <d v="1899-12-30T13:46:00"/>
    <n v="49.32"/>
    <n v="6"/>
    <n v="14.796000000000001"/>
    <n v="295.92"/>
    <s v="Ewallet"/>
    <n v="282.10053600000003"/>
    <n v="4.6699999999999998E-2"/>
    <n v="13.819463999999982"/>
    <n v="7.1"/>
    <s v="Jan"/>
  </r>
  <r>
    <s v="105-10-6182"/>
    <n v="266"/>
    <x v="265"/>
    <s v="Grant"/>
    <s v="Thornton"/>
    <s v="grant.thornton@mail.com"/>
    <s v="Female"/>
    <s v="Corporate"/>
    <s v="United States"/>
    <s v="Burlington"/>
    <s v="North Carolina"/>
    <n v="27217"/>
    <s v="South"/>
    <x v="0"/>
    <s v="Corporate"/>
    <s v="United States"/>
    <s v="Burlington"/>
    <x v="3"/>
    <n v="27217"/>
    <x v="0"/>
    <x v="2"/>
    <x v="15"/>
    <x v="33"/>
    <d v="2019-02-27T00:00:00"/>
    <d v="1899-12-30T12:22:00"/>
    <n v="21.48"/>
    <n v="2"/>
    <n v="2.1480000000000001"/>
    <n v="42.96"/>
    <s v="Ewallet"/>
    <n v="39.866880000000002"/>
    <n v="7.2000000000000008E-2"/>
    <n v="3.093119999999999"/>
    <n v="6.6"/>
    <s v="Feb"/>
  </r>
  <r>
    <s v="510-79-0415"/>
    <n v="266"/>
    <x v="265"/>
    <s v="Grant"/>
    <s v="Thornton"/>
    <s v="grant.thornton@mail.com"/>
    <s v="Female"/>
    <s v="Corporate"/>
    <s v="United States"/>
    <s v="Burlington"/>
    <s v="North Carolina"/>
    <n v="27217"/>
    <s v="South"/>
    <x v="0"/>
    <s v="Corporate"/>
    <s v="United States"/>
    <s v="Burlington"/>
    <x v="3"/>
    <n v="27217"/>
    <x v="0"/>
    <x v="1"/>
    <x v="9"/>
    <x v="46"/>
    <d v="2019-01-24T00:00:00"/>
    <d v="1899-12-30T19:20:00"/>
    <n v="23.08"/>
    <n v="6"/>
    <n v="6.9239999999999995"/>
    <n v="138.47999999999999"/>
    <s v="Ewallet"/>
    <n v="132.01298399999999"/>
    <n v="4.6699999999999998E-2"/>
    <n v="6.467016000000001"/>
    <n v="4.9000000000000004"/>
    <s v="Jan"/>
  </r>
  <r>
    <s v="241-96-5076"/>
    <n v="267"/>
    <x v="266"/>
    <s v="Michael"/>
    <s v="Chen"/>
    <s v="michael.chen@mail.com"/>
    <s v="Female"/>
    <s v="Consumer"/>
    <s v="United States"/>
    <s v="Jackson"/>
    <s v="Mississippi"/>
    <n v="39212"/>
    <s v="South"/>
    <x v="0"/>
    <s v="Consumer"/>
    <s v="United States"/>
    <s v="Jackson"/>
    <x v="35"/>
    <n v="39212"/>
    <x v="0"/>
    <x v="2"/>
    <x v="11"/>
    <x v="66"/>
    <d v="2019-01-08T00:00:00"/>
    <d v="1899-12-30T12:58:00"/>
    <n v="49.1"/>
    <n v="2"/>
    <n v="4.91"/>
    <n v="98.2"/>
    <s v="Credit card"/>
    <n v="91.129599999999996"/>
    <n v="7.2000000000000008E-2"/>
    <n v="7.0704000000000065"/>
    <n v="6.4"/>
    <s v="Jan"/>
  </r>
  <r>
    <s v="767-97-4650"/>
    <n v="267"/>
    <x v="266"/>
    <s v="Michael"/>
    <s v="Chen"/>
    <s v="michael.chen@mail.com"/>
    <s v="Female"/>
    <s v="Consumer"/>
    <s v="United States"/>
    <s v="Jackson"/>
    <s v="Mississippi"/>
    <n v="39212"/>
    <s v="South"/>
    <x v="0"/>
    <s v="Consumer"/>
    <s v="United States"/>
    <s v="Jackson"/>
    <x v="35"/>
    <n v="39212"/>
    <x v="0"/>
    <x v="1"/>
    <x v="2"/>
    <x v="66"/>
    <d v="2019-01-08T00:00:00"/>
    <d v="1899-12-30T11:59:00"/>
    <n v="64.83"/>
    <n v="2"/>
    <n v="6.4830000000000005"/>
    <n v="129.66"/>
    <s v="Credit card"/>
    <n v="123.604878"/>
    <n v="4.6699999999999998E-2"/>
    <n v="6.0551219999999972"/>
    <s v="8"/>
    <s v="Jan"/>
  </r>
  <r>
    <s v="648-83-1321"/>
    <n v="267"/>
    <x v="266"/>
    <s v="Michael"/>
    <s v="Chen"/>
    <s v="michael.chen@mail.com"/>
    <s v="Female"/>
    <s v="Consumer"/>
    <s v="United States"/>
    <s v="Jackson"/>
    <s v="Mississippi"/>
    <n v="39212"/>
    <s v="South"/>
    <x v="0"/>
    <s v="Consumer"/>
    <s v="United States"/>
    <s v="Jackson"/>
    <x v="35"/>
    <n v="39212"/>
    <x v="0"/>
    <x v="1"/>
    <x v="10"/>
    <x v="65"/>
    <d v="2019-01-16T00:00:00"/>
    <d v="1899-12-30T17:59:00"/>
    <n v="63.56"/>
    <n v="10"/>
    <n v="31.78"/>
    <n v="635.6"/>
    <s v="Cash"/>
    <n v="605.91748000000007"/>
    <n v="4.6699999999999998E-2"/>
    <n v="29.682519999999954"/>
    <n v="4.3"/>
    <s v="Jan"/>
  </r>
  <r>
    <s v="173-57-2300"/>
    <n v="268"/>
    <x v="267"/>
    <s v="Ralph"/>
    <s v="Arnett"/>
    <s v="ralph.arnett@mail.com"/>
    <s v="Female"/>
    <s v="Consumer"/>
    <s v="United States"/>
    <s v="New York City"/>
    <s v="New York"/>
    <n v="10035"/>
    <s v="East"/>
    <x v="0"/>
    <s v="Consumer"/>
    <s v="United States"/>
    <s v="New York City"/>
    <x v="15"/>
    <n v="10035"/>
    <x v="3"/>
    <x v="0"/>
    <x v="0"/>
    <x v="45"/>
    <d v="2019-03-13T00:00:00"/>
    <d v="1899-12-30T12:51:00"/>
    <n v="72.88"/>
    <n v="2"/>
    <n v="7.2880000000000003"/>
    <n v="145.76"/>
    <s v="Cash"/>
    <n v="130.16368"/>
    <n v="0.107"/>
    <n v="15.596319999999992"/>
    <n v="6.1"/>
    <s v="Mar"/>
  </r>
  <r>
    <s v="305-03-2383"/>
    <n v="269"/>
    <x v="268"/>
    <s v="Naresj"/>
    <s v="Patel"/>
    <s v="naresj.patel@mail.com"/>
    <s v="Female"/>
    <s v="Consumer"/>
    <s v="United States"/>
    <s v="Waynesboro"/>
    <s v="Virginia"/>
    <n v="22980"/>
    <s v="South"/>
    <x v="0"/>
    <s v="Consumer"/>
    <s v="United States"/>
    <s v="Waynesboro"/>
    <x v="17"/>
    <n v="22980"/>
    <x v="0"/>
    <x v="0"/>
    <x v="5"/>
    <x v="42"/>
    <d v="2019-02-15T00:00:00"/>
    <d v="1899-12-30T10:36:00"/>
    <n v="67.099999999999994"/>
    <n v="3"/>
    <n v="10.065"/>
    <n v="201.29999999999998"/>
    <s v="Cash"/>
    <n v="179.76089999999999"/>
    <n v="0.107"/>
    <n v="21.539099999999991"/>
    <n v="7.5"/>
    <s v="Feb"/>
  </r>
  <r>
    <s v="394-55-6384"/>
    <n v="269"/>
    <x v="268"/>
    <s v="Naresj"/>
    <s v="Patel"/>
    <s v="naresj.patel@mail.com"/>
    <s v="Female"/>
    <s v="Consumer"/>
    <s v="United States"/>
    <s v="Waynesboro"/>
    <s v="Virginia"/>
    <n v="22980"/>
    <s v="South"/>
    <x v="0"/>
    <s v="Consumer"/>
    <s v="United States"/>
    <s v="Waynesboro"/>
    <x v="17"/>
    <n v="22980"/>
    <x v="0"/>
    <x v="2"/>
    <x v="7"/>
    <x v="25"/>
    <d v="2019-01-25T00:00:00"/>
    <d v="1899-12-30T13:38:00"/>
    <n v="70.19"/>
    <n v="9"/>
    <n v="31.585500000000003"/>
    <n v="631.71"/>
    <s v="Cash"/>
    <n v="586.22688000000005"/>
    <n v="7.2000000000000008E-2"/>
    <n v="45.483119999999985"/>
    <n v="6.7"/>
    <s v="Jan"/>
  </r>
  <r>
    <s v="266-20-6657"/>
    <n v="269"/>
    <x v="268"/>
    <s v="Naresj"/>
    <s v="Patel"/>
    <s v="naresj.patel@mail.com"/>
    <s v="Female"/>
    <s v="Consumer"/>
    <s v="United States"/>
    <s v="Waynesboro"/>
    <s v="Virginia"/>
    <n v="22980"/>
    <s v="South"/>
    <x v="0"/>
    <s v="Consumer"/>
    <s v="United States"/>
    <s v="Waynesboro"/>
    <x v="17"/>
    <n v="22980"/>
    <x v="0"/>
    <x v="1"/>
    <x v="4"/>
    <x v="41"/>
    <d v="2019-03-12T00:00:00"/>
    <d v="1899-12-30T19:39:00"/>
    <n v="55.04"/>
    <n v="7"/>
    <n v="19.263999999999999"/>
    <n v="385.28"/>
    <s v="Ewallet"/>
    <n v="367.28742399999999"/>
    <n v="4.6699999999999998E-2"/>
    <n v="17.992575999999985"/>
    <n v="5.2"/>
    <s v="Mar"/>
  </r>
  <r>
    <s v="689-05-1884"/>
    <n v="270"/>
    <x v="269"/>
    <s v="Alan"/>
    <s v="Barnes"/>
    <s v="alan.barnes@mail.com"/>
    <s v="Female"/>
    <s v="Consumer"/>
    <s v="United States"/>
    <s v="Los Angeles"/>
    <s v="California"/>
    <n v="90036"/>
    <s v="West"/>
    <x v="0"/>
    <s v="Consumer"/>
    <s v="United States"/>
    <s v="Los Angeles"/>
    <x v="1"/>
    <n v="90036"/>
    <x v="1"/>
    <x v="2"/>
    <x v="11"/>
    <x v="31"/>
    <d v="2019-03-04T00:00:00"/>
    <d v="1899-12-30T12:44:00"/>
    <n v="48.63"/>
    <n v="10"/>
    <n v="24.315000000000001"/>
    <n v="486.3"/>
    <s v="Cash"/>
    <n v="451.28640000000001"/>
    <n v="7.2000000000000008E-2"/>
    <n v="35.013599999999997"/>
    <n v="8.8000000000000007"/>
    <s v="Mar"/>
  </r>
  <r>
    <s v="196-01-2849"/>
    <n v="270"/>
    <x v="269"/>
    <s v="Alan"/>
    <s v="Barnes"/>
    <s v="alan.barnes@mail.com"/>
    <s v="Female"/>
    <s v="Consumer"/>
    <s v="United States"/>
    <s v="Los Angeles"/>
    <s v="California"/>
    <n v="90036"/>
    <s v="West"/>
    <x v="0"/>
    <s v="Consumer"/>
    <s v="United States"/>
    <s v="Los Angeles"/>
    <x v="1"/>
    <n v="90036"/>
    <x v="1"/>
    <x v="1"/>
    <x v="10"/>
    <x v="34"/>
    <d v="2019-02-10T00:00:00"/>
    <d v="1899-12-30T13:56:00"/>
    <n v="73.38"/>
    <n v="7"/>
    <n v="25.683"/>
    <n v="513.66"/>
    <s v="Cash"/>
    <n v="489.67207799999994"/>
    <n v="4.6699999999999998E-2"/>
    <n v="23.987922000000026"/>
    <n v="9.5"/>
    <s v="Feb"/>
  </r>
  <r>
    <s v="372-62-5264"/>
    <n v="271"/>
    <x v="270"/>
    <s v="Jesus"/>
    <s v="Ocampo"/>
    <s v="jesus.ocampo@mail.com"/>
    <s v="Female"/>
    <s v="Home Office"/>
    <s v="United States"/>
    <s v="Chester"/>
    <s v="Pennsylvania"/>
    <n v="19013"/>
    <s v="East"/>
    <x v="0"/>
    <s v="Home Office"/>
    <s v="United States"/>
    <s v="Chester"/>
    <x v="9"/>
    <n v="19013"/>
    <x v="3"/>
    <x v="1"/>
    <x v="6"/>
    <x v="65"/>
    <d v="2019-01-16T00:00:00"/>
    <d v="1899-12-30T14:42:00"/>
    <n v="52.6"/>
    <n v="9"/>
    <n v="23.67"/>
    <n v="473.40000000000003"/>
    <s v="Cash"/>
    <n v="451.29222000000004"/>
    <n v="4.6699999999999998E-2"/>
    <n v="22.107779999999991"/>
    <n v="7.6"/>
    <s v="Jan"/>
  </r>
  <r>
    <s v="800-09-8606"/>
    <n v="271"/>
    <x v="270"/>
    <s v="Jesus"/>
    <s v="Ocampo"/>
    <s v="jesus.ocampo@mail.com"/>
    <s v="Female"/>
    <s v="Home Office"/>
    <s v="United States"/>
    <s v="Chester"/>
    <s v="Pennsylvania"/>
    <n v="19013"/>
    <s v="East"/>
    <x v="0"/>
    <s v="Home Office"/>
    <s v="United States"/>
    <s v="Chester"/>
    <x v="9"/>
    <n v="19013"/>
    <x v="3"/>
    <x v="1"/>
    <x v="2"/>
    <x v="71"/>
    <d v="2019-01-29T00:00:00"/>
    <d v="1899-12-30T19:45:00"/>
    <n v="87.37"/>
    <n v="5"/>
    <n v="21.842500000000001"/>
    <n v="436.85"/>
    <s v="Cash"/>
    <n v="416.44910500000003"/>
    <n v="4.6699999999999998E-2"/>
    <n v="20.400894999999991"/>
    <n v="6.6"/>
    <s v="Jan"/>
  </r>
  <r>
    <s v="182-52-7000"/>
    <n v="271"/>
    <x v="270"/>
    <s v="Jesus"/>
    <s v="Ocampo"/>
    <s v="jesus.ocampo@mail.com"/>
    <s v="Female"/>
    <s v="Home Office"/>
    <s v="United States"/>
    <s v="Chester"/>
    <s v="Pennsylvania"/>
    <n v="19013"/>
    <s v="East"/>
    <x v="0"/>
    <s v="Home Office"/>
    <s v="United States"/>
    <s v="Chester"/>
    <x v="9"/>
    <n v="19013"/>
    <x v="3"/>
    <x v="1"/>
    <x v="12"/>
    <x v="17"/>
    <d v="2019-01-01T00:00:00"/>
    <d v="1899-12-30T20:26:00"/>
    <n v="27.04"/>
    <n v="4"/>
    <n v="5.4080000000000004"/>
    <n v="108.16"/>
    <s v="Ewallet"/>
    <n v="103.10892799999999"/>
    <n v="4.6699999999999998E-2"/>
    <n v="5.0510720000000049"/>
    <n v="6.9"/>
    <s v="Jan"/>
  </r>
  <r>
    <s v="826-58-8051"/>
    <n v="271"/>
    <x v="270"/>
    <s v="Jesus"/>
    <s v="Ocampo"/>
    <s v="jesus.ocampo@mail.com"/>
    <s v="Female"/>
    <s v="Home Office"/>
    <s v="United States"/>
    <s v="Chester"/>
    <s v="Pennsylvania"/>
    <n v="19013"/>
    <s v="East"/>
    <x v="0"/>
    <s v="Home Office"/>
    <s v="United States"/>
    <s v="Chester"/>
    <x v="9"/>
    <n v="19013"/>
    <x v="3"/>
    <x v="1"/>
    <x v="2"/>
    <x v="47"/>
    <d v="2019-01-06T00:00:00"/>
    <d v="1899-12-30T19:46:00"/>
    <n v="62.19"/>
    <n v="4"/>
    <n v="12.438000000000001"/>
    <n v="248.76"/>
    <s v="Ewallet"/>
    <n v="237.14290799999998"/>
    <n v="4.6699999999999998E-2"/>
    <n v="11.617092000000014"/>
    <n v="4.3"/>
    <s v="Jan"/>
  </r>
  <r>
    <s v="868-06-0466"/>
    <n v="271"/>
    <x v="270"/>
    <s v="Jesus"/>
    <s v="Ocampo"/>
    <s v="jesus.ocampo@mail.com"/>
    <s v="Female"/>
    <s v="Home Office"/>
    <s v="United States"/>
    <s v="Chester"/>
    <s v="Pennsylvania"/>
    <n v="19013"/>
    <s v="East"/>
    <x v="0"/>
    <s v="Home Office"/>
    <s v="United States"/>
    <s v="Chester"/>
    <x v="9"/>
    <n v="19013"/>
    <x v="3"/>
    <x v="1"/>
    <x v="6"/>
    <x v="88"/>
    <d v="2019-02-19T00:00:00"/>
    <d v="1899-12-30T19:38:00"/>
    <n v="69.58"/>
    <n v="9"/>
    <n v="31.311000000000003"/>
    <n v="626.22"/>
    <s v="Credit card"/>
    <n v="596.97552600000006"/>
    <n v="4.6699999999999998E-2"/>
    <n v="29.244473999999968"/>
    <n v="7.8"/>
    <s v="Feb"/>
  </r>
  <r>
    <s v="751-41-9720"/>
    <n v="271"/>
    <x v="270"/>
    <s v="Jesus"/>
    <s v="Ocampo"/>
    <s v="jesus.ocampo@mail.com"/>
    <s v="Female"/>
    <s v="Home Office"/>
    <s v="United States"/>
    <s v="Chester"/>
    <s v="Pennsylvania"/>
    <n v="19013"/>
    <s v="East"/>
    <x v="0"/>
    <s v="Home Office"/>
    <s v="United States"/>
    <s v="Chester"/>
    <x v="9"/>
    <n v="19013"/>
    <x v="3"/>
    <x v="1"/>
    <x v="8"/>
    <x v="52"/>
    <d v="2019-01-12T00:00:00"/>
    <d v="1899-12-30T16:18:00"/>
    <n v="97.5"/>
    <n v="10"/>
    <n v="48.75"/>
    <n v="975"/>
    <s v="Ewallet"/>
    <n v="929.46749999999997"/>
    <n v="4.6699999999999998E-2"/>
    <n v="45.532500000000027"/>
    <s v="8"/>
    <s v="Jan"/>
  </r>
  <r>
    <s v="626-43-7888"/>
    <n v="271"/>
    <x v="270"/>
    <s v="Jesus"/>
    <s v="Ocampo"/>
    <s v="jesus.ocampo@mail.com"/>
    <s v="Female"/>
    <s v="Home Office"/>
    <s v="United States"/>
    <s v="Chester"/>
    <s v="Pennsylvania"/>
    <n v="19013"/>
    <s v="East"/>
    <x v="0"/>
    <s v="Home Office"/>
    <s v="United States"/>
    <s v="Chester"/>
    <x v="9"/>
    <n v="19013"/>
    <x v="3"/>
    <x v="1"/>
    <x v="8"/>
    <x v="13"/>
    <d v="2019-02-07T00:00:00"/>
    <d v="1899-12-30T12:23:00"/>
    <n v="60.41"/>
    <n v="8"/>
    <n v="24.164000000000001"/>
    <n v="483.28"/>
    <s v="Ewallet"/>
    <n v="460.710824"/>
    <n v="4.6699999999999998E-2"/>
    <n v="22.56917599999997"/>
    <n v="9.6"/>
    <s v="Feb"/>
  </r>
  <r>
    <s v="176-64-7711"/>
    <n v="115"/>
    <x v="114"/>
    <s v="Dorris"/>
    <s v="liebe"/>
    <s v="dorris.liebe@mail.com"/>
    <s v="Female"/>
    <s v="Corporate"/>
    <s v="United States"/>
    <s v="Cleveland"/>
    <s v="Ohio"/>
    <n v="44105"/>
    <s v="East"/>
    <x v="0"/>
    <s v="Corporate"/>
    <s v="United States"/>
    <s v="Pasadena"/>
    <x v="5"/>
    <n v="77506"/>
    <x v="2"/>
    <x v="0"/>
    <x v="5"/>
    <x v="39"/>
    <d v="2019-03-27T00:00:00"/>
    <d v="1899-12-30T19:11:00"/>
    <n v="32.32"/>
    <n v="3"/>
    <n v="4.8480000000000008"/>
    <n v="96.960000000000008"/>
    <s v="Credit card"/>
    <n v="86.585280000000012"/>
    <n v="0.107"/>
    <n v="10.374719999999996"/>
    <n v="4.3"/>
    <s v="Mar"/>
  </r>
  <r>
    <s v="191-29-0321"/>
    <n v="156"/>
    <x v="155"/>
    <s v="Alejandro"/>
    <s v="Savely"/>
    <s v="alejandro.savely@mail.com"/>
    <s v="Female"/>
    <s v="Corporate"/>
    <s v="United States"/>
    <s v="San Francisco"/>
    <s v="California"/>
    <n v="98103"/>
    <s v="West"/>
    <x v="0"/>
    <s v="Corporate"/>
    <s v="United States"/>
    <s v="San Francisco"/>
    <x v="1"/>
    <n v="94109"/>
    <x v="1"/>
    <x v="0"/>
    <x v="5"/>
    <x v="33"/>
    <d v="2019-02-27T00:00:00"/>
    <d v="1899-12-30T18:57:00"/>
    <n v="19.77"/>
    <n v="10"/>
    <n v="9.8849999999999998"/>
    <n v="197.7"/>
    <s v="Credit card"/>
    <n v="176.5461"/>
    <n v="0.107"/>
    <n v="21.153899999999993"/>
    <s v="5"/>
    <s v="Feb"/>
  </r>
  <r>
    <s v="729-06-2010"/>
    <n v="272"/>
    <x v="271"/>
    <s v="Jay"/>
    <s v="Kimmel"/>
    <s v="jay.kimmel@mail.com"/>
    <s v="Female"/>
    <s v="Consumer"/>
    <s v="United States"/>
    <s v="Long Beach"/>
    <s v="California"/>
    <n v="90805"/>
    <s v="West"/>
    <x v="0"/>
    <s v="Consumer"/>
    <s v="United States"/>
    <s v="Long Beach"/>
    <x v="1"/>
    <n v="90805"/>
    <x v="1"/>
    <x v="0"/>
    <x v="3"/>
    <x v="47"/>
    <d v="2019-01-06T00:00:00"/>
    <d v="1899-12-30T11:18:00"/>
    <n v="80.47"/>
    <n v="9"/>
    <n v="36.211500000000001"/>
    <n v="724.23"/>
    <s v="Cash"/>
    <n v="646.73739"/>
    <n v="0.107"/>
    <n v="77.492610000000013"/>
    <n v="9.1999999999999993"/>
    <s v="Jan"/>
  </r>
  <r>
    <s v="640-48-5028"/>
    <n v="273"/>
    <x v="272"/>
    <s v="Brad"/>
    <s v="Norvell"/>
    <s v="brad.norvell@mail.com"/>
    <s v="Female"/>
    <s v="Corporate"/>
    <s v="United States"/>
    <s v="Cary"/>
    <s v="North Carolina"/>
    <n v="27511"/>
    <s v="South"/>
    <x v="0"/>
    <s v="Corporate"/>
    <s v="United States"/>
    <s v="Cary"/>
    <x v="3"/>
    <n v="27511"/>
    <x v="0"/>
    <x v="1"/>
    <x v="10"/>
    <x v="22"/>
    <d v="2019-03-02T00:00:00"/>
    <d v="1899-12-30T12:40:00"/>
    <n v="88.39"/>
    <n v="9"/>
    <n v="39.775500000000001"/>
    <n v="795.51"/>
    <s v="Cash"/>
    <n v="758.35968300000002"/>
    <n v="4.6699999999999998E-2"/>
    <n v="37.150316999999973"/>
    <n v="6.3"/>
    <s v="Mar"/>
  </r>
  <r>
    <s v="186-79-9562"/>
    <n v="273"/>
    <x v="272"/>
    <s v="Brad"/>
    <s v="Norvell"/>
    <s v="brad.norvell@mail.com"/>
    <s v="Female"/>
    <s v="Corporate"/>
    <s v="United States"/>
    <s v="Cary"/>
    <s v="North Carolina"/>
    <n v="27511"/>
    <s v="South"/>
    <x v="0"/>
    <s v="Corporate"/>
    <s v="United States"/>
    <s v="Cary"/>
    <x v="3"/>
    <n v="27511"/>
    <x v="0"/>
    <x v="1"/>
    <x v="9"/>
    <x v="14"/>
    <d v="2019-03-29T00:00:00"/>
    <d v="1899-12-30T14:06:00"/>
    <n v="71.77"/>
    <n v="7"/>
    <n v="25.119500000000002"/>
    <n v="502.39"/>
    <s v="Cash"/>
    <n v="478.92838699999999"/>
    <n v="4.6699999999999998E-2"/>
    <n v="23.461613"/>
    <n v="8.9"/>
    <s v="Mar"/>
  </r>
  <r>
    <s v="834-45-5519"/>
    <n v="273"/>
    <x v="272"/>
    <s v="Brad"/>
    <s v="Norvell"/>
    <s v="brad.norvell@mail.com"/>
    <s v="Female"/>
    <s v="Corporate"/>
    <s v="United States"/>
    <s v="Cary"/>
    <s v="North Carolina"/>
    <n v="27511"/>
    <s v="South"/>
    <x v="0"/>
    <s v="Corporate"/>
    <s v="United States"/>
    <s v="Cary"/>
    <x v="3"/>
    <n v="27511"/>
    <x v="0"/>
    <x v="2"/>
    <x v="11"/>
    <x v="82"/>
    <d v="2019-01-31T00:00:00"/>
    <d v="1899-12-30T20:48:00"/>
    <s v="43"/>
    <n v="4"/>
    <n v="8.6"/>
    <n v="172"/>
    <s v="Ewallet"/>
    <n v="159.61599999999999"/>
    <n v="7.2000000000000008E-2"/>
    <n v="12.384000000000015"/>
    <n v="7.6"/>
    <s v="Jan"/>
  </r>
  <r>
    <s v="162-65-8559"/>
    <n v="274"/>
    <x v="273"/>
    <s v="David"/>
    <s v="Philippe"/>
    <s v="david.philippe@mail.com"/>
    <s v="Female"/>
    <s v="Consumer"/>
    <s v="United States"/>
    <s v="New York City"/>
    <s v="New York"/>
    <n v="10035"/>
    <s v="East"/>
    <x v="0"/>
    <s v="Consumer"/>
    <s v="United States"/>
    <s v="New York City"/>
    <x v="15"/>
    <n v="10035"/>
    <x v="3"/>
    <x v="2"/>
    <x v="11"/>
    <x v="18"/>
    <d v="2019-01-21T00:00:00"/>
    <d v="1899-12-30T20:13:00"/>
    <n v="68.98"/>
    <n v="1"/>
    <n v="3.4490000000000003"/>
    <n v="68.98"/>
    <s v="Cash"/>
    <n v="64.013440000000003"/>
    <n v="7.2000000000000008E-2"/>
    <n v="4.9665600000000012"/>
    <n v="4.8"/>
    <s v="Jan"/>
  </r>
  <r>
    <s v="760-27-5490"/>
    <n v="274"/>
    <x v="273"/>
    <s v="David"/>
    <s v="Philippe"/>
    <s v="david.philippe@mail.com"/>
    <s v="Female"/>
    <s v="Consumer"/>
    <s v="United States"/>
    <s v="New York City"/>
    <s v="New York"/>
    <n v="10035"/>
    <s v="East"/>
    <x v="0"/>
    <s v="Consumer"/>
    <s v="United States"/>
    <s v="New York City"/>
    <x v="15"/>
    <n v="10035"/>
    <x v="3"/>
    <x v="0"/>
    <x v="0"/>
    <x v="40"/>
    <d v="2019-01-20T00:00:00"/>
    <d v="1899-12-30T20:37:00"/>
    <n v="15.62"/>
    <n v="8"/>
    <n v="6.2480000000000002"/>
    <n v="124.96"/>
    <s v="Ewallet"/>
    <n v="111.58928"/>
    <n v="0.107"/>
    <n v="13.370719999999992"/>
    <n v="9.1"/>
    <s v="Jan"/>
  </r>
  <r>
    <s v="445-30-9252"/>
    <n v="274"/>
    <x v="273"/>
    <s v="David"/>
    <s v="Philippe"/>
    <s v="david.philippe@mail.com"/>
    <s v="Female"/>
    <s v="Consumer"/>
    <s v="United States"/>
    <s v="New York City"/>
    <s v="New York"/>
    <n v="10035"/>
    <s v="East"/>
    <x v="0"/>
    <s v="Consumer"/>
    <s v="United States"/>
    <s v="New York City"/>
    <x v="15"/>
    <n v="10035"/>
    <x v="3"/>
    <x v="1"/>
    <x v="8"/>
    <x v="29"/>
    <d v="2019-01-17T00:00:00"/>
    <d v="1899-12-30T17:59:00"/>
    <n v="25.7"/>
    <n v="3"/>
    <n v="3.855"/>
    <n v="77.099999999999994"/>
    <s v="Ewallet"/>
    <n v="73.49942999999999"/>
    <n v="4.6699999999999998E-2"/>
    <n v="3.6005700000000047"/>
    <n v="6.1"/>
    <s v="Jan"/>
  </r>
  <r>
    <s v="786-94-2700"/>
    <n v="275"/>
    <x v="274"/>
    <s v="Tracy"/>
    <s v="Hopkins"/>
    <s v="tracy.hopkins@mail.com"/>
    <s v="Female"/>
    <s v="Home Office"/>
    <s v="United States"/>
    <s v="New York City"/>
    <s v="New York"/>
    <n v="10035"/>
    <s v="East"/>
    <x v="0"/>
    <s v="Home Office"/>
    <s v="United States"/>
    <s v="New York City"/>
    <x v="15"/>
    <n v="10035"/>
    <x v="3"/>
    <x v="1"/>
    <x v="10"/>
    <x v="38"/>
    <d v="2019-02-28T00:00:00"/>
    <d v="1899-12-30T20:18:00"/>
    <n v="80.62"/>
    <n v="6"/>
    <n v="24.186000000000003"/>
    <n v="483.72"/>
    <s v="Cash"/>
    <n v="461.13027600000004"/>
    <n v="4.6699999999999998E-2"/>
    <n v="22.58972399999999"/>
    <n v="9.1"/>
    <s v="Feb"/>
  </r>
  <r>
    <s v="728-88-7867"/>
    <n v="276"/>
    <x v="275"/>
    <s v="Arthur"/>
    <s v="Prichep"/>
    <s v="arthur.prichep@mail.com"/>
    <s v="Female"/>
    <s v="Consumer"/>
    <s v="United States"/>
    <s v="Palm Coast"/>
    <s v="Florida"/>
    <n v="32137"/>
    <s v="South"/>
    <x v="0"/>
    <s v="Consumer"/>
    <s v="United States"/>
    <s v="Palm Coast"/>
    <x v="2"/>
    <n v="32137"/>
    <x v="0"/>
    <x v="1"/>
    <x v="12"/>
    <x v="35"/>
    <d v="2019-03-19T00:00:00"/>
    <d v="1899-12-30T15:52:00"/>
    <n v="75.53"/>
    <n v="4"/>
    <n v="15.106000000000002"/>
    <n v="302.12"/>
    <s v="Ewallet"/>
    <n v="288.01099599999998"/>
    <n v="4.6699999999999998E-2"/>
    <n v="14.109004000000027"/>
    <n v="8.3000000000000007"/>
    <s v="Mar"/>
  </r>
  <r>
    <s v="183-21-3799"/>
    <n v="277"/>
    <x v="276"/>
    <s v="Roland"/>
    <s v="Schwarz"/>
    <s v="roland.schwarz@mail.com"/>
    <s v="Female"/>
    <s v="Corporate"/>
    <s v="United States"/>
    <s v="Mount Vernon"/>
    <s v="New York"/>
    <n v="10550"/>
    <s v="East"/>
    <x v="0"/>
    <s v="Corporate"/>
    <s v="United States"/>
    <s v="Mount Vernon"/>
    <x v="15"/>
    <n v="10550"/>
    <x v="3"/>
    <x v="1"/>
    <x v="9"/>
    <x v="88"/>
    <d v="2019-02-19T00:00:00"/>
    <d v="1899-12-30T15:14:00"/>
    <n v="77.63"/>
    <n v="9"/>
    <n v="34.933500000000002"/>
    <n v="698.67"/>
    <s v="Ewallet"/>
    <n v="666.04211099999998"/>
    <n v="4.6699999999999998E-2"/>
    <n v="32.627888999999982"/>
    <n v="7.2"/>
    <s v="Feb"/>
  </r>
  <r>
    <s v="268-20-3585"/>
    <n v="277"/>
    <x v="276"/>
    <s v="Roland"/>
    <s v="Schwarz"/>
    <s v="roland.schwarz@mail.com"/>
    <s v="Female"/>
    <s v="Corporate"/>
    <s v="United States"/>
    <s v="Mount Vernon"/>
    <s v="New York"/>
    <n v="10550"/>
    <s v="East"/>
    <x v="0"/>
    <s v="Corporate"/>
    <s v="United States"/>
    <s v="Mount Vernon"/>
    <x v="15"/>
    <n v="10550"/>
    <x v="3"/>
    <x v="2"/>
    <x v="7"/>
    <x v="87"/>
    <d v="2019-02-04T00:00:00"/>
    <d v="1899-12-30T12:50:00"/>
    <n v="13.85"/>
    <n v="9"/>
    <n v="6.2324999999999999"/>
    <n v="124.64999999999999"/>
    <s v="Ewallet"/>
    <n v="115.67519999999999"/>
    <n v="7.2000000000000008E-2"/>
    <n v="8.9748000000000019"/>
    <s v="6"/>
    <s v="Feb"/>
  </r>
  <r>
    <s v="735-32-9839"/>
    <n v="277"/>
    <x v="276"/>
    <s v="Roland"/>
    <s v="Schwarz"/>
    <s v="roland.schwarz@mail.com"/>
    <s v="Female"/>
    <s v="Corporate"/>
    <s v="United States"/>
    <s v="Mount Vernon"/>
    <s v="New York"/>
    <n v="10550"/>
    <s v="East"/>
    <x v="0"/>
    <s v="Corporate"/>
    <s v="United States"/>
    <s v="Mount Vernon"/>
    <x v="15"/>
    <n v="10550"/>
    <x v="3"/>
    <x v="2"/>
    <x v="11"/>
    <x v="82"/>
    <d v="2019-01-31T00:00:00"/>
    <d v="1899-12-30T10:36:00"/>
    <n v="98.7"/>
    <n v="8"/>
    <n v="39.480000000000004"/>
    <n v="789.6"/>
    <s v="Ewallet"/>
    <n v="732.74880000000007"/>
    <n v="7.2000000000000008E-2"/>
    <n v="56.851199999999949"/>
    <n v="8.5"/>
    <s v="Jan"/>
  </r>
  <r>
    <s v="258-92-7466"/>
    <n v="115"/>
    <x v="114"/>
    <s v="Dorris"/>
    <s v="liebe"/>
    <s v="dorris.liebe@mail.com"/>
    <s v="Female"/>
    <s v="Corporate"/>
    <s v="United States"/>
    <s v="Seattle"/>
    <s v="Washington"/>
    <n v="98105"/>
    <s v="West"/>
    <x v="0"/>
    <s v="Corporate"/>
    <s v="United States"/>
    <s v="Pasadena"/>
    <x v="5"/>
    <n v="77506"/>
    <x v="2"/>
    <x v="1"/>
    <x v="8"/>
    <x v="10"/>
    <d v="2019-02-06T00:00:00"/>
    <d v="1899-12-30T18:33:00"/>
    <n v="35.68"/>
    <n v="5"/>
    <n v="8.92"/>
    <n v="178.4"/>
    <s v="Credit card"/>
    <n v="170.06872000000001"/>
    <n v="4.6699999999999998E-2"/>
    <n v="8.3312799999999925"/>
    <n v="6.6"/>
    <s v="Feb"/>
  </r>
  <r>
    <s v="857-16-3520"/>
    <n v="278"/>
    <x v="277"/>
    <s v="Seth"/>
    <s v="Vernon"/>
    <s v="seth.vernon@mail.com"/>
    <s v="Female"/>
    <s v="Consumer"/>
    <s v="United States"/>
    <s v="Dover"/>
    <s v="Delaware"/>
    <n v="19901"/>
    <s v="East"/>
    <x v="0"/>
    <s v="Consumer"/>
    <s v="United States"/>
    <s v="Dover"/>
    <x v="13"/>
    <n v="19901"/>
    <x v="3"/>
    <x v="0"/>
    <x v="5"/>
    <x v="61"/>
    <d v="2019-03-28T00:00:00"/>
    <d v="1899-12-30T16:06:00"/>
    <n v="71.459999999999994"/>
    <n v="7"/>
    <n v="25.010999999999999"/>
    <n v="500.21999999999997"/>
    <s v="Ewallet"/>
    <n v="446.69646"/>
    <n v="0.107"/>
    <n v="53.523539999999969"/>
    <n v="4.5"/>
    <s v="Mar"/>
  </r>
  <r>
    <s v="482-17-1179"/>
    <n v="111"/>
    <x v="110"/>
    <s v="Kelly"/>
    <s v="Collister"/>
    <s v="kelly.collister@mail.com"/>
    <s v="Female"/>
    <s v="Consumer"/>
    <s v="United States"/>
    <s v="Newark"/>
    <s v="Ohio"/>
    <n v="43055"/>
    <s v="East"/>
    <x v="0"/>
    <s v="Consumer"/>
    <s v="United States"/>
    <s v="San Diego"/>
    <x v="1"/>
    <n v="92037"/>
    <x v="1"/>
    <x v="0"/>
    <x v="5"/>
    <x v="64"/>
    <d v="2019-01-19T00:00:00"/>
    <d v="1899-12-30T12:47:00"/>
    <n v="11.94"/>
    <n v="3"/>
    <n v="1.7910000000000001"/>
    <n v="35.82"/>
    <s v="Credit card"/>
    <n v="31.987259999999999"/>
    <n v="0.107"/>
    <n v="3.8327400000000011"/>
    <n v="8.1"/>
    <s v="Jan"/>
  </r>
  <r>
    <s v="788-21-5741"/>
    <n v="279"/>
    <x v="278"/>
    <s v="Christine"/>
    <s v="Kargatis"/>
    <s v="christine.kargatis@mail.com"/>
    <s v="Female"/>
    <s v="Home Office"/>
    <s v="United States"/>
    <s v="Orem"/>
    <s v="Utah"/>
    <n v="84057"/>
    <s v="West"/>
    <x v="0"/>
    <s v="Home Office"/>
    <s v="United States"/>
    <s v="Orem"/>
    <x v="7"/>
    <n v="84057"/>
    <x v="1"/>
    <x v="1"/>
    <x v="8"/>
    <x v="21"/>
    <d v="2019-02-17T00:00:00"/>
    <d v="1899-12-30T13:34:00"/>
    <n v="45.38"/>
    <n v="3"/>
    <n v="6.8070000000000013"/>
    <n v="136.14000000000001"/>
    <s v="Credit card"/>
    <n v="129.782262"/>
    <n v="4.6699999999999998E-2"/>
    <n v="6.3577380000000119"/>
    <n v="7.2"/>
    <s v="Feb"/>
  </r>
  <r>
    <s v="821-14-9046"/>
    <n v="279"/>
    <x v="278"/>
    <s v="Christine"/>
    <s v="Kargatis"/>
    <s v="christine.kargatis@mail.com"/>
    <s v="Female"/>
    <s v="Home Office"/>
    <s v="United States"/>
    <s v="Orem"/>
    <s v="Utah"/>
    <n v="84057"/>
    <s v="West"/>
    <x v="0"/>
    <s v="Home Office"/>
    <s v="United States"/>
    <s v="Orem"/>
    <x v="7"/>
    <n v="84057"/>
    <x v="1"/>
    <x v="0"/>
    <x v="5"/>
    <x v="68"/>
    <d v="2019-01-18T00:00:00"/>
    <d v="1899-12-30T15:04:00"/>
    <n v="17.48"/>
    <n v="6"/>
    <n v="5.2439999999999998"/>
    <n v="104.88"/>
    <s v="Credit card"/>
    <n v="93.657839999999993"/>
    <n v="0.107"/>
    <n v="11.222160000000002"/>
    <n v="6.1"/>
    <s v="Jan"/>
  </r>
  <r>
    <s v="418-05-0656"/>
    <n v="280"/>
    <x v="279"/>
    <s v="Ross"/>
    <s v="DeVincentis"/>
    <s v="ross.devincentis@mail.com"/>
    <s v="Female"/>
    <s v="Home Office"/>
    <s v="United States"/>
    <s v="Los Angeles"/>
    <s v="California"/>
    <n v="90045"/>
    <s v="West"/>
    <x v="0"/>
    <s v="Home Office"/>
    <s v="United States"/>
    <s v="Los Angeles"/>
    <x v="1"/>
    <n v="90045"/>
    <x v="1"/>
    <x v="1"/>
    <x v="10"/>
    <x v="30"/>
    <d v="2019-02-02T00:00:00"/>
    <d v="1899-12-30T20:42:00"/>
    <n v="25.56"/>
    <n v="7"/>
    <n v="8.9459999999999997"/>
    <n v="178.92"/>
    <s v="Cash"/>
    <n v="170.564436"/>
    <n v="4.6699999999999998E-2"/>
    <n v="8.3555639999999869"/>
    <n v="7.1"/>
    <s v="Feb"/>
  </r>
  <r>
    <s v="678-79-0726"/>
    <n v="173"/>
    <x v="172"/>
    <s v="Michael"/>
    <s v="Paige"/>
    <s v="michael.paige@mail.com"/>
    <s v="Female"/>
    <s v="Corporate"/>
    <s v="United States"/>
    <s v="Detroit"/>
    <s v="Michigan"/>
    <n v="48205"/>
    <s v="Central"/>
    <x v="0"/>
    <s v="Corporate"/>
    <s v="United States"/>
    <s v="Lawrence"/>
    <x v="31"/>
    <n v="1841"/>
    <x v="3"/>
    <x v="0"/>
    <x v="3"/>
    <x v="68"/>
    <d v="2019-01-18T00:00:00"/>
    <d v="1899-12-30T15:28:00"/>
    <n v="90.63"/>
    <n v="9"/>
    <n v="40.783500000000004"/>
    <n v="815.67"/>
    <s v="Cash"/>
    <n v="728.39330999999993"/>
    <n v="0.107"/>
    <n v="87.276690000000031"/>
    <n v="5.0999999999999996"/>
    <s v="Jan"/>
  </r>
  <r>
    <s v="776-68-1096"/>
    <n v="173"/>
    <x v="172"/>
    <s v="Michael"/>
    <s v="Paige"/>
    <s v="michael.paige@mail.com"/>
    <s v="Female"/>
    <s v="Corporate"/>
    <s v="United States"/>
    <s v="Detroit"/>
    <s v="Michigan"/>
    <n v="48205"/>
    <s v="Central"/>
    <x v="0"/>
    <s v="Corporate"/>
    <s v="United States"/>
    <s v="Lawrence"/>
    <x v="31"/>
    <n v="1841"/>
    <x v="3"/>
    <x v="1"/>
    <x v="4"/>
    <x v="79"/>
    <d v="2019-03-18T00:00:00"/>
    <d v="1899-12-30T13:45:00"/>
    <n v="44.12"/>
    <n v="3"/>
    <n v="6.6179999999999994"/>
    <n v="132.35999999999999"/>
    <s v="Credit card"/>
    <n v="126.17878799999998"/>
    <n v="4.6699999999999998E-2"/>
    <n v="6.1812120000000021"/>
    <n v="7.9"/>
    <s v="Mar"/>
  </r>
  <r>
    <s v="592-46-1692"/>
    <n v="281"/>
    <x v="280"/>
    <s v="Mathew"/>
    <s v="Reese"/>
    <s v="mathew.reese@mail.com"/>
    <s v="Female"/>
    <s v="Home Office"/>
    <s v="United States"/>
    <s v="Philadelphia"/>
    <s v="Pennsylvania"/>
    <n v="19140"/>
    <s v="East"/>
    <x v="0"/>
    <s v="Home Office"/>
    <s v="United States"/>
    <s v="Philadelphia"/>
    <x v="9"/>
    <n v="19140"/>
    <x v="3"/>
    <x v="0"/>
    <x v="5"/>
    <x v="83"/>
    <d v="2019-01-11T00:00:00"/>
    <d v="1899-12-30T20:10:00"/>
    <n v="36.770000000000003"/>
    <n v="7"/>
    <n v="12.869500000000002"/>
    <n v="257.39000000000004"/>
    <s v="Cash"/>
    <n v="229.84927000000005"/>
    <n v="0.107"/>
    <n v="27.540729999999996"/>
    <n v="7.4"/>
    <s v="Jan"/>
  </r>
  <r>
    <s v="434-35-9162"/>
    <n v="282"/>
    <x v="281"/>
    <s v="Steve"/>
    <s v="Chapman"/>
    <s v="steve.chapman@mail.com"/>
    <s v="Female"/>
    <s v="Corporate"/>
    <s v="United States"/>
    <s v="Hialeah"/>
    <s v="Florida"/>
    <n v="33012"/>
    <s v="South"/>
    <x v="0"/>
    <s v="Corporate"/>
    <s v="United States"/>
    <s v="Hialeah"/>
    <x v="2"/>
    <n v="33012"/>
    <x v="0"/>
    <x v="1"/>
    <x v="14"/>
    <x v="87"/>
    <d v="2019-02-04T00:00:00"/>
    <d v="1899-12-30T18:53:00"/>
    <n v="23.34"/>
    <n v="4"/>
    <n v="4.6680000000000001"/>
    <n v="93.36"/>
    <s v="Ewallet"/>
    <n v="89.000088000000005"/>
    <n v="4.6699999999999998E-2"/>
    <n v="4.3599119999999942"/>
    <n v="7.4"/>
    <s v="Feb"/>
  </r>
  <r>
    <s v="149-14-0304"/>
    <n v="283"/>
    <x v="282"/>
    <s v="Jay"/>
    <s v="Fein"/>
    <s v="jay.fein@mail.com"/>
    <s v="Female"/>
    <s v="Consumer"/>
    <s v="United States"/>
    <s v="Austin"/>
    <s v="Texas"/>
    <n v="78745"/>
    <s v="Central"/>
    <x v="0"/>
    <s v="Consumer"/>
    <s v="United States"/>
    <s v="Austin"/>
    <x v="5"/>
    <n v="78745"/>
    <x v="2"/>
    <x v="1"/>
    <x v="12"/>
    <x v="10"/>
    <d v="2019-02-06T00:00:00"/>
    <d v="1899-12-30T14:24:00"/>
    <n v="28.5"/>
    <n v="8"/>
    <n v="11.4"/>
    <n v="228"/>
    <s v="Cash"/>
    <n v="217.35239999999999"/>
    <n v="4.6699999999999998E-2"/>
    <n v="10.647600000000011"/>
    <n v="6.6"/>
    <s v="Feb"/>
  </r>
  <r>
    <s v="442-44-6497"/>
    <n v="283"/>
    <x v="282"/>
    <s v="Jay"/>
    <s v="Fein"/>
    <s v="jay.fein@mail.com"/>
    <s v="Female"/>
    <s v="Consumer"/>
    <s v="United States"/>
    <s v="Austin"/>
    <s v="Texas"/>
    <n v="78745"/>
    <s v="Central"/>
    <x v="0"/>
    <s v="Consumer"/>
    <s v="United States"/>
    <s v="Austin"/>
    <x v="5"/>
    <n v="78745"/>
    <x v="2"/>
    <x v="2"/>
    <x v="7"/>
    <x v="66"/>
    <d v="2019-01-08T00:00:00"/>
    <d v="1899-12-30T11:42:00"/>
    <n v="55.57"/>
    <n v="3"/>
    <n v="8.3355000000000015"/>
    <n v="166.71"/>
    <s v="Credit card"/>
    <n v="154.70688000000001"/>
    <n v="7.2000000000000008E-2"/>
    <n v="12.003119999999996"/>
    <n v="5.9"/>
    <s v="Jan"/>
  </r>
  <r>
    <s v="174-64-0215"/>
    <n v="284"/>
    <x v="283"/>
    <s v="Emily"/>
    <s v="Grady"/>
    <s v="emily.grady@mail.com"/>
    <s v="Female"/>
    <s v="Consumer"/>
    <s v="United States"/>
    <s v="Oceanside"/>
    <s v="New York"/>
    <n v="11572"/>
    <s v="East"/>
    <x v="0"/>
    <s v="Consumer"/>
    <s v="United States"/>
    <s v="Oceanside"/>
    <x v="15"/>
    <n v="11572"/>
    <x v="3"/>
    <x v="1"/>
    <x v="10"/>
    <x v="19"/>
    <d v="2019-03-05T00:00:00"/>
    <d v="1899-12-30T17:49:00"/>
    <n v="69.739999999999995"/>
    <n v="10"/>
    <n v="34.869999999999997"/>
    <n v="697.4"/>
    <s v="Credit card"/>
    <n v="664.83141999999998"/>
    <n v="4.6699999999999998E-2"/>
    <n v="32.568579999999997"/>
    <n v="8.9"/>
    <s v="Mar"/>
  </r>
  <r>
    <s v="210-74-9613"/>
    <n v="284"/>
    <x v="283"/>
    <s v="Emily"/>
    <s v="Grady"/>
    <s v="emily.grady@mail.com"/>
    <s v="Female"/>
    <s v="Consumer"/>
    <s v="United States"/>
    <s v="Oceanside"/>
    <s v="New York"/>
    <n v="11572"/>
    <s v="East"/>
    <x v="0"/>
    <s v="Consumer"/>
    <s v="United States"/>
    <s v="Oceanside"/>
    <x v="15"/>
    <n v="11572"/>
    <x v="3"/>
    <x v="0"/>
    <x v="3"/>
    <x v="32"/>
    <d v="2019-03-16T00:00:00"/>
    <d v="1899-12-30T15:33:00"/>
    <n v="97.26"/>
    <n v="4"/>
    <n v="19.452000000000002"/>
    <n v="389.04"/>
    <s v="Ewallet"/>
    <n v="347.41272000000004"/>
    <n v="0.107"/>
    <n v="41.627279999999985"/>
    <n v="6.8"/>
    <s v="Mar"/>
  </r>
  <r>
    <s v="299-29-0180"/>
    <n v="284"/>
    <x v="283"/>
    <s v="Emily"/>
    <s v="Grady"/>
    <s v="emily.grady@mail.com"/>
    <s v="Female"/>
    <s v="Consumer"/>
    <s v="United States"/>
    <s v="Oceanside"/>
    <s v="New York"/>
    <n v="11572"/>
    <s v="East"/>
    <x v="0"/>
    <s v="Consumer"/>
    <s v="United States"/>
    <s v="Oceanside"/>
    <x v="15"/>
    <n v="11572"/>
    <x v="3"/>
    <x v="1"/>
    <x v="4"/>
    <x v="11"/>
    <d v="2019-03-09T00:00:00"/>
    <d v="1899-12-30T10:54:00"/>
    <n v="52.18"/>
    <n v="7"/>
    <n v="18.263000000000002"/>
    <n v="365.26"/>
    <s v="Cash"/>
    <n v="348.202358"/>
    <n v="4.6699999999999998E-2"/>
    <n v="17.057641999999987"/>
    <n v="9.3000000000000007"/>
    <s v="Mar"/>
  </r>
  <r>
    <s v="247-11-2470"/>
    <n v="284"/>
    <x v="283"/>
    <s v="Emily"/>
    <s v="Grady"/>
    <s v="emily.grady@mail.com"/>
    <s v="Female"/>
    <s v="Consumer"/>
    <s v="United States"/>
    <s v="Oceanside"/>
    <s v="New York"/>
    <n v="11572"/>
    <s v="East"/>
    <x v="0"/>
    <s v="Consumer"/>
    <s v="United States"/>
    <s v="Oceanside"/>
    <x v="15"/>
    <n v="11572"/>
    <x v="3"/>
    <x v="0"/>
    <x v="1"/>
    <x v="59"/>
    <d v="2019-03-01T00:00:00"/>
    <d v="1899-12-30T16:23:00"/>
    <n v="22.32"/>
    <n v="4"/>
    <n v="4.4640000000000004"/>
    <n v="89.28"/>
    <s v="Credit card"/>
    <n v="79.727040000000002"/>
    <n v="0.107"/>
    <n v="9.5529599999999988"/>
    <n v="4.4000000000000004"/>
    <s v="Mar"/>
  </r>
  <r>
    <s v="635-28-5728"/>
    <n v="284"/>
    <x v="283"/>
    <s v="Emily"/>
    <s v="Grady"/>
    <s v="emily.grady@mail.com"/>
    <s v="Female"/>
    <s v="Consumer"/>
    <s v="United States"/>
    <s v="Oceanside"/>
    <s v="New York"/>
    <n v="11572"/>
    <s v="East"/>
    <x v="0"/>
    <s v="Consumer"/>
    <s v="United States"/>
    <s v="Oceanside"/>
    <x v="15"/>
    <n v="11572"/>
    <x v="3"/>
    <x v="1"/>
    <x v="2"/>
    <x v="38"/>
    <d v="2019-02-28T00:00:00"/>
    <d v="1899-12-30T19:33:00"/>
    <s v="56"/>
    <n v="3"/>
    <n v="8.4"/>
    <n v="168"/>
    <s v="Ewallet"/>
    <n v="160.15440000000001"/>
    <n v="4.6699999999999998E-2"/>
    <n v="7.8455999999999904"/>
    <n v="4.8"/>
    <s v="Feb"/>
  </r>
  <r>
    <s v="756-49-0168"/>
    <n v="285"/>
    <x v="284"/>
    <s v="Darrin"/>
    <s v="Sayre"/>
    <s v="darrin.sayre@mail.com"/>
    <s v="Female"/>
    <s v="Home Office"/>
    <s v="United States"/>
    <s v="Seattle"/>
    <s v="Washington"/>
    <n v="98115"/>
    <s v="West"/>
    <x v="0"/>
    <s v="Home Office"/>
    <s v="United States"/>
    <s v="Seattle"/>
    <x v="4"/>
    <n v="98115"/>
    <x v="1"/>
    <x v="1"/>
    <x v="4"/>
    <x v="4"/>
    <d v="2019-02-08T00:00:00"/>
    <d v="1899-12-30T11:39:00"/>
    <n v="19.7"/>
    <n v="1"/>
    <n v="0.98499999999999999"/>
    <n v="19.7"/>
    <s v="Ewallet"/>
    <n v="18.780010000000001"/>
    <n v="4.6699999999999998E-2"/>
    <n v="0.91998999999999853"/>
    <n v="9.5"/>
    <s v="Feb"/>
  </r>
  <r>
    <s v="438-23-1242"/>
    <n v="285"/>
    <x v="284"/>
    <s v="Darrin"/>
    <s v="Sayre"/>
    <s v="darrin.sayre@mail.com"/>
    <s v="Female"/>
    <s v="Home Office"/>
    <s v="United States"/>
    <s v="Seattle"/>
    <s v="Washington"/>
    <n v="98115"/>
    <s v="West"/>
    <x v="0"/>
    <s v="Home Office"/>
    <s v="United States"/>
    <s v="Seattle"/>
    <x v="4"/>
    <n v="98115"/>
    <x v="1"/>
    <x v="2"/>
    <x v="11"/>
    <x v="46"/>
    <d v="2019-01-24T00:00:00"/>
    <d v="1899-12-30T10:38:00"/>
    <n v="75.88"/>
    <n v="7"/>
    <n v="26.558"/>
    <n v="531.16"/>
    <s v="Ewallet"/>
    <n v="492.91647999999998"/>
    <n v="7.2000000000000008E-2"/>
    <n v="38.24351999999999"/>
    <n v="8.9"/>
    <s v="Jan"/>
  </r>
  <r>
    <s v="238-45-6950"/>
    <n v="285"/>
    <x v="284"/>
    <s v="Darrin"/>
    <s v="Sayre"/>
    <s v="darrin.sayre@mail.com"/>
    <s v="Female"/>
    <s v="Home Office"/>
    <s v="United States"/>
    <s v="Seattle"/>
    <s v="Washington"/>
    <n v="98115"/>
    <s v="West"/>
    <x v="0"/>
    <s v="Home Office"/>
    <s v="United States"/>
    <s v="Seattle"/>
    <x v="4"/>
    <n v="98115"/>
    <x v="1"/>
    <x v="1"/>
    <x v="8"/>
    <x v="59"/>
    <d v="2019-03-01T00:00:00"/>
    <d v="1899-12-30T20:03:00"/>
    <n v="53.72"/>
    <n v="1"/>
    <n v="2.6859999999999999"/>
    <n v="53.72"/>
    <s v="Ewallet"/>
    <n v="51.211275999999998"/>
    <n v="4.6699999999999998E-2"/>
    <n v="2.5087240000000008"/>
    <n v="6.4"/>
    <s v="Mar"/>
  </r>
  <r>
    <s v="607-65-2441"/>
    <n v="285"/>
    <x v="284"/>
    <s v="Darrin"/>
    <s v="Sayre"/>
    <s v="darrin.sayre@mail.com"/>
    <s v="Female"/>
    <s v="Home Office"/>
    <s v="United States"/>
    <s v="Seattle"/>
    <s v="Washington"/>
    <n v="98115"/>
    <s v="West"/>
    <x v="0"/>
    <s v="Home Office"/>
    <s v="United States"/>
    <s v="Seattle"/>
    <x v="4"/>
    <n v="98115"/>
    <x v="1"/>
    <x v="1"/>
    <x v="8"/>
    <x v="24"/>
    <d v="2019-03-10T00:00:00"/>
    <d v="1899-12-30T12:39:00"/>
    <n v="81.95"/>
    <n v="10"/>
    <n v="40.975000000000001"/>
    <n v="819.5"/>
    <s v="Credit card"/>
    <n v="781.22934999999995"/>
    <n v="4.6699999999999998E-2"/>
    <n v="38.270650000000046"/>
    <s v="6"/>
    <s v="Mar"/>
  </r>
  <r>
    <s v="386-27-7606"/>
    <n v="285"/>
    <x v="284"/>
    <s v="Darrin"/>
    <s v="Sayre"/>
    <s v="darrin.sayre@mail.com"/>
    <s v="Female"/>
    <s v="Home Office"/>
    <s v="United States"/>
    <s v="Seattle"/>
    <s v="Washington"/>
    <n v="98115"/>
    <s v="West"/>
    <x v="0"/>
    <s v="Home Office"/>
    <s v="United States"/>
    <s v="Seattle"/>
    <x v="4"/>
    <n v="98115"/>
    <x v="1"/>
    <x v="0"/>
    <x v="0"/>
    <x v="28"/>
    <d v="2019-03-23T00:00:00"/>
    <d v="1899-12-30T15:59:00"/>
    <n v="81.2"/>
    <n v="7"/>
    <n v="28.42"/>
    <n v="568.4"/>
    <s v="Credit card"/>
    <n v="507.58119999999997"/>
    <n v="0.107"/>
    <n v="60.81880000000001"/>
    <n v="8.1"/>
    <s v="Mar"/>
  </r>
  <r>
    <s v="137-63-5492"/>
    <n v="285"/>
    <x v="284"/>
    <s v="Darrin"/>
    <s v="Sayre"/>
    <s v="darrin.sayre@mail.com"/>
    <s v="Female"/>
    <s v="Home Office"/>
    <s v="United States"/>
    <s v="Seattle"/>
    <s v="Washington"/>
    <n v="98115"/>
    <s v="West"/>
    <x v="0"/>
    <s v="Home Office"/>
    <s v="United States"/>
    <s v="Seattle"/>
    <x v="4"/>
    <n v="98115"/>
    <x v="1"/>
    <x v="1"/>
    <x v="8"/>
    <x v="71"/>
    <d v="2019-01-29T00:00:00"/>
    <d v="1899-12-30T14:26:00"/>
    <n v="58.76"/>
    <n v="10"/>
    <n v="29.380000000000003"/>
    <n v="587.6"/>
    <s v="Ewallet"/>
    <n v="560.15908000000002"/>
    <n v="4.6699999999999998E-2"/>
    <n v="27.440920000000006"/>
    <s v="9"/>
    <s v="Jan"/>
  </r>
  <r>
    <s v="197-77-7132"/>
    <n v="48"/>
    <x v="47"/>
    <s v="Gary"/>
    <s v="Zandusky"/>
    <s v="gary.zandusky@mail.com"/>
    <s v="Female"/>
    <s v="Consumer"/>
    <s v="United States"/>
    <s v="San Francisco"/>
    <s v="California"/>
    <n v="94110"/>
    <s v="West"/>
    <x v="0"/>
    <s v="Consumer"/>
    <s v="United States"/>
    <s v="Rochester"/>
    <x v="11"/>
    <n v="55901"/>
    <x v="2"/>
    <x v="2"/>
    <x v="11"/>
    <x v="52"/>
    <d v="2019-01-12T00:00:00"/>
    <d v="1899-12-30T18:22:00"/>
    <n v="91.56"/>
    <n v="8"/>
    <n v="36.624000000000002"/>
    <n v="732.48"/>
    <s v="Ewallet"/>
    <n v="679.74144000000001"/>
    <n v="7.2000000000000008E-2"/>
    <n v="52.738560000000007"/>
    <s v="6"/>
    <s v="Jan"/>
  </r>
  <r>
    <s v="805-86-0265"/>
    <n v="286"/>
    <x v="285"/>
    <s v="Phillina"/>
    <s v="Ober"/>
    <s v="phillina.ober@mail.com"/>
    <s v="Female"/>
    <s v="Home Office"/>
    <s v="United States"/>
    <s v="Naperville"/>
    <s v="Illinois"/>
    <n v="60540"/>
    <s v="Central"/>
    <x v="0"/>
    <s v="Home Office"/>
    <s v="United States"/>
    <s v="Naperville"/>
    <x v="10"/>
    <n v="60540"/>
    <x v="2"/>
    <x v="1"/>
    <x v="2"/>
    <x v="80"/>
    <d v="2019-03-20T00:00:00"/>
    <d v="1899-12-30T11:32:00"/>
    <n v="93.96"/>
    <n v="9"/>
    <n v="42.282000000000004"/>
    <n v="845.64"/>
    <s v="Cash"/>
    <n v="806.14861199999996"/>
    <n v="4.6699999999999998E-2"/>
    <n v="39.491388000000029"/>
    <n v="9.8000000000000007"/>
    <s v="Mar"/>
  </r>
  <r>
    <s v="733-29-1227"/>
    <n v="286"/>
    <x v="285"/>
    <s v="Phillina"/>
    <s v="Ober"/>
    <s v="phillina.ober@mail.com"/>
    <s v="Female"/>
    <s v="Home Office"/>
    <s v="United States"/>
    <s v="Naperville"/>
    <s v="Illinois"/>
    <n v="60540"/>
    <s v="Central"/>
    <x v="0"/>
    <s v="Home Office"/>
    <s v="United States"/>
    <s v="Naperville"/>
    <x v="10"/>
    <n v="60540"/>
    <x v="2"/>
    <x v="1"/>
    <x v="4"/>
    <x v="28"/>
    <d v="2019-03-23T00:00:00"/>
    <d v="1899-12-30T12:41:00"/>
    <n v="55.61"/>
    <n v="7"/>
    <n v="19.4635"/>
    <n v="389.27"/>
    <s v="Cash"/>
    <n v="371.09109100000001"/>
    <n v="4.6699999999999998E-2"/>
    <n v="18.178908999999976"/>
    <n v="8.5"/>
    <s v="Mar"/>
  </r>
  <r>
    <s v="451-73-2711"/>
    <n v="286"/>
    <x v="285"/>
    <s v="Phillina"/>
    <s v="Ober"/>
    <s v="phillina.ober@mail.com"/>
    <s v="Female"/>
    <s v="Home Office"/>
    <s v="United States"/>
    <s v="Naperville"/>
    <s v="Illinois"/>
    <n v="60540"/>
    <s v="Central"/>
    <x v="0"/>
    <s v="Home Office"/>
    <s v="United States"/>
    <s v="Naperville"/>
    <x v="10"/>
    <n v="60540"/>
    <x v="2"/>
    <x v="1"/>
    <x v="8"/>
    <x v="78"/>
    <d v="2019-01-14T00:00:00"/>
    <d v="1899-12-30T15:20:00"/>
    <n v="84.83"/>
    <n v="1"/>
    <n v="4.2415000000000003"/>
    <n v="84.83"/>
    <s v="Ewallet"/>
    <n v="80.868438999999995"/>
    <n v="4.6699999999999998E-2"/>
    <n v="3.9615610000000032"/>
    <n v="8.8000000000000007"/>
    <s v="Jan"/>
  </r>
  <r>
    <s v="373-14-0504"/>
    <n v="287"/>
    <x v="286"/>
    <s v="Sung"/>
    <s v="Shariari"/>
    <s v="sung.shariari@mail.com"/>
    <s v="Female"/>
    <s v="Consumer"/>
    <s v="United States"/>
    <s v="Dallas"/>
    <s v="Texas"/>
    <n v="75220"/>
    <s v="Central"/>
    <x v="0"/>
    <s v="Consumer"/>
    <s v="United States"/>
    <s v="Dallas"/>
    <x v="5"/>
    <n v="75220"/>
    <x v="2"/>
    <x v="1"/>
    <x v="14"/>
    <x v="12"/>
    <d v="2019-02-12T00:00:00"/>
    <d v="1899-12-30T14:33:00"/>
    <n v="71.63"/>
    <n v="2"/>
    <n v="7.1630000000000003"/>
    <n v="143.26"/>
    <s v="Ewallet"/>
    <n v="136.56975799999998"/>
    <n v="4.6699999999999998E-2"/>
    <n v="6.690242000000012"/>
    <n v="8.8000000000000007"/>
    <s v="Feb"/>
  </r>
  <r>
    <s v="546-80-2899"/>
    <n v="287"/>
    <x v="286"/>
    <s v="Sung"/>
    <s v="Shariari"/>
    <s v="sung.shariari@mail.com"/>
    <s v="Female"/>
    <s v="Consumer"/>
    <s v="United States"/>
    <s v="Dallas"/>
    <s v="Texas"/>
    <n v="75220"/>
    <s v="Central"/>
    <x v="0"/>
    <s v="Consumer"/>
    <s v="United States"/>
    <s v="Dallas"/>
    <x v="5"/>
    <n v="75220"/>
    <x v="2"/>
    <x v="1"/>
    <x v="10"/>
    <x v="9"/>
    <d v="2019-02-20T00:00:00"/>
    <d v="1899-12-30T15:29:00"/>
    <n v="37.69"/>
    <n v="2"/>
    <n v="3.7690000000000001"/>
    <n v="75.38"/>
    <s v="Ewallet"/>
    <n v="71.859753999999995"/>
    <n v="4.6699999999999998E-2"/>
    <n v="3.5202460000000002"/>
    <n v="9.5"/>
    <s v="Feb"/>
  </r>
  <r>
    <s v="345-68-9016"/>
    <n v="287"/>
    <x v="286"/>
    <s v="Sung"/>
    <s v="Shariari"/>
    <s v="sung.shariari@mail.com"/>
    <s v="Female"/>
    <s v="Consumer"/>
    <s v="United States"/>
    <s v="Dallas"/>
    <s v="Texas"/>
    <n v="75220"/>
    <s v="Central"/>
    <x v="0"/>
    <s v="Consumer"/>
    <s v="United States"/>
    <s v="Dallas"/>
    <x v="5"/>
    <n v="75220"/>
    <x v="2"/>
    <x v="1"/>
    <x v="10"/>
    <x v="56"/>
    <d v="2019-01-02T00:00:00"/>
    <d v="1899-12-30T16:19:00"/>
    <n v="31.67"/>
    <n v="8"/>
    <n v="12.668000000000001"/>
    <n v="253.36"/>
    <s v="Credit card"/>
    <n v="241.52808800000003"/>
    <n v="4.6699999999999998E-2"/>
    <n v="11.831911999999988"/>
    <n v="5.6"/>
    <s v="Jan"/>
  </r>
  <r>
    <s v="390-17-5806"/>
    <n v="287"/>
    <x v="286"/>
    <s v="Sung"/>
    <s v="Shariari"/>
    <s v="sung.shariari@mail.com"/>
    <s v="Female"/>
    <s v="Consumer"/>
    <s v="United States"/>
    <s v="Dallas"/>
    <s v="Texas"/>
    <n v="75220"/>
    <s v="Central"/>
    <x v="0"/>
    <s v="Consumer"/>
    <s v="United States"/>
    <s v="Dallas"/>
    <x v="5"/>
    <n v="75220"/>
    <x v="2"/>
    <x v="1"/>
    <x v="14"/>
    <x v="30"/>
    <d v="2019-02-02T00:00:00"/>
    <d v="1899-12-30T16:33:00"/>
    <n v="38.42"/>
    <n v="1"/>
    <n v="1.9210000000000003"/>
    <n v="38.42"/>
    <s v="Cash"/>
    <n v="36.625786000000005"/>
    <n v="4.6699999999999998E-2"/>
    <n v="1.7942139999999966"/>
    <n v="8.6"/>
    <s v="Feb"/>
  </r>
  <r>
    <s v="457-13-1708"/>
    <n v="187"/>
    <x v="186"/>
    <s v="Maya"/>
    <s v="Herman"/>
    <s v="maya.herman@mail.com"/>
    <s v="Female"/>
    <s v="Corporate"/>
    <s v="United States"/>
    <s v="San Diego"/>
    <s v="California"/>
    <n v="92105"/>
    <s v="West"/>
    <x v="1"/>
    <s v="Corporate"/>
    <s v="United States"/>
    <s v="Lindenhurst"/>
    <x v="15"/>
    <n v="11757"/>
    <x v="3"/>
    <x v="0"/>
    <x v="3"/>
    <x v="66"/>
    <d v="2019-01-08T00:00:00"/>
    <d v="1899-12-30T19:07:00"/>
    <n v="65.23"/>
    <n v="10"/>
    <n v="32.615000000000002"/>
    <n v="652.30000000000007"/>
    <s v="Credit card"/>
    <n v="582.50390000000004"/>
    <n v="0.107"/>
    <n v="69.796100000000024"/>
    <n v="5.2"/>
    <s v="Jan"/>
  </r>
  <r>
    <s v="664-14-2882"/>
    <n v="187"/>
    <x v="186"/>
    <s v="Maya"/>
    <s v="Herman"/>
    <s v="maya.herman@mail.com"/>
    <s v="Female"/>
    <s v="Corporate"/>
    <s v="United States"/>
    <s v="San Diego"/>
    <s v="California"/>
    <n v="92105"/>
    <s v="West"/>
    <x v="1"/>
    <s v="Corporate"/>
    <s v="United States"/>
    <s v="Lindenhurst"/>
    <x v="15"/>
    <n v="11757"/>
    <x v="3"/>
    <x v="1"/>
    <x v="4"/>
    <x v="74"/>
    <d v="2019-01-30T00:00:00"/>
    <d v="1899-12-30T14:43:00"/>
    <n v="10.53"/>
    <n v="5"/>
    <n v="2.6325000000000003"/>
    <n v="52.65"/>
    <s v="Credit card"/>
    <n v="50.191244999999995"/>
    <n v="4.6699999999999998E-2"/>
    <n v="2.4587550000000036"/>
    <n v="5.8"/>
    <s v="Jan"/>
  </r>
  <r>
    <s v="487-79-6868"/>
    <n v="288"/>
    <x v="287"/>
    <s v="Peter"/>
    <s v="Bühler"/>
    <s v="peter.bühler@mail.com"/>
    <s v="Female"/>
    <s v="Consumer"/>
    <s v="United States"/>
    <s v="Evanston"/>
    <s v="Illinois"/>
    <n v="60201"/>
    <s v="Central"/>
    <x v="0"/>
    <s v="Consumer"/>
    <s v="United States"/>
    <s v="Evanston"/>
    <x v="10"/>
    <n v="60201"/>
    <x v="2"/>
    <x v="2"/>
    <x v="7"/>
    <x v="58"/>
    <d v="2019-03-26T00:00:00"/>
    <d v="1899-12-30T19:28:00"/>
    <n v="12.29"/>
    <n v="9"/>
    <n v="5.5305"/>
    <n v="110.60999999999999"/>
    <s v="Credit card"/>
    <n v="102.64607999999998"/>
    <n v="7.2000000000000008E-2"/>
    <n v="7.9639200000000017"/>
    <s v="8"/>
    <s v="Mar"/>
  </r>
  <r>
    <s v="314-23-4520"/>
    <n v="289"/>
    <x v="288"/>
    <s v="Roland"/>
    <s v="Fjeld"/>
    <s v="roland.fjeld@mail.com"/>
    <s v="Female"/>
    <s v="Consumer"/>
    <s v="United States"/>
    <s v="Trenton"/>
    <s v="Michigan"/>
    <n v="48183"/>
    <s v="Central"/>
    <x v="0"/>
    <s v="Consumer"/>
    <s v="United States"/>
    <s v="Trenton"/>
    <x v="12"/>
    <n v="48183"/>
    <x v="2"/>
    <x v="1"/>
    <x v="8"/>
    <x v="15"/>
    <d v="2019-01-15T00:00:00"/>
    <d v="1899-12-30T20:44:00"/>
    <n v="81.23"/>
    <n v="7"/>
    <n v="28.430500000000002"/>
    <n v="568.61"/>
    <s v="Cash"/>
    <n v="542.05591300000003"/>
    <n v="4.6699999999999998E-2"/>
    <n v="26.554086999999981"/>
    <s v="9"/>
    <s v="Jan"/>
  </r>
  <r>
    <s v="210-30-7976"/>
    <n v="289"/>
    <x v="288"/>
    <s v="Roland"/>
    <s v="Fjeld"/>
    <s v="roland.fjeld@mail.com"/>
    <s v="Female"/>
    <s v="Consumer"/>
    <s v="United States"/>
    <s v="Trenton"/>
    <s v="Michigan"/>
    <n v="48183"/>
    <s v="Central"/>
    <x v="0"/>
    <s v="Consumer"/>
    <s v="United States"/>
    <s v="Trenton"/>
    <x v="12"/>
    <n v="48183"/>
    <x v="2"/>
    <x v="0"/>
    <x v="5"/>
    <x v="86"/>
    <d v="2019-03-14T00:00:00"/>
    <d v="1899-12-30T11:16:00"/>
    <n v="22.32"/>
    <n v="4"/>
    <n v="4.4640000000000004"/>
    <n v="89.28"/>
    <s v="Ewallet"/>
    <n v="79.727040000000002"/>
    <n v="0.107"/>
    <n v="9.5529599999999988"/>
    <n v="4.0999999999999996"/>
    <s v="Mar"/>
  </r>
  <r>
    <s v="585-86-8361"/>
    <n v="289"/>
    <x v="288"/>
    <s v="Roland"/>
    <s v="Fjeld"/>
    <s v="roland.fjeld@mail.com"/>
    <s v="Female"/>
    <s v="Consumer"/>
    <s v="United States"/>
    <s v="Trenton"/>
    <s v="Michigan"/>
    <n v="48183"/>
    <s v="Central"/>
    <x v="0"/>
    <s v="Consumer"/>
    <s v="United States"/>
    <s v="Trenton"/>
    <x v="12"/>
    <n v="48183"/>
    <x v="2"/>
    <x v="1"/>
    <x v="6"/>
    <x v="36"/>
    <d v="2019-02-03T00:00:00"/>
    <d v="1899-12-30T10:31:00"/>
    <n v="27.28"/>
    <n v="5"/>
    <n v="6.82"/>
    <n v="136.4"/>
    <s v="Credit card"/>
    <n v="130.03012000000001"/>
    <n v="4.6699999999999998E-2"/>
    <n v="6.3698799999999949"/>
    <n v="8.6"/>
    <s v="Feb"/>
  </r>
  <r>
    <s v="807-14-7833"/>
    <n v="289"/>
    <x v="288"/>
    <s v="Roland"/>
    <s v="Fjeld"/>
    <s v="roland.fjeld@mail.com"/>
    <s v="Female"/>
    <s v="Consumer"/>
    <s v="United States"/>
    <s v="Trenton"/>
    <s v="Michigan"/>
    <n v="48183"/>
    <s v="Central"/>
    <x v="0"/>
    <s v="Consumer"/>
    <s v="United States"/>
    <s v="Trenton"/>
    <x v="12"/>
    <n v="48183"/>
    <x v="2"/>
    <x v="1"/>
    <x v="8"/>
    <x v="70"/>
    <d v="2019-02-22T00:00:00"/>
    <d v="1899-12-30T12:30:00"/>
    <n v="17.420000000000002"/>
    <n v="10"/>
    <n v="8.7100000000000009"/>
    <n v="174.20000000000002"/>
    <s v="Ewallet"/>
    <n v="166.06486000000001"/>
    <n v="4.6699999999999998E-2"/>
    <n v="8.1351400000000069"/>
    <s v="7"/>
    <s v="Feb"/>
  </r>
  <r>
    <s v="775-72-1988"/>
    <n v="290"/>
    <x v="289"/>
    <s v="Yoseph"/>
    <s v="Carroll"/>
    <s v="yoseph.carroll@mail.com"/>
    <s v="Female"/>
    <s v="Corporate"/>
    <s v="United States"/>
    <s v="San Francisco"/>
    <s v="California"/>
    <n v="94110"/>
    <s v="West"/>
    <x v="0"/>
    <s v="Corporate"/>
    <s v="United States"/>
    <s v="San Francisco"/>
    <x v="1"/>
    <n v="94110"/>
    <x v="1"/>
    <x v="2"/>
    <x v="16"/>
    <x v="46"/>
    <d v="2019-01-24T00:00:00"/>
    <d v="1899-12-30T15:05:00"/>
    <n v="73.28"/>
    <n v="5"/>
    <n v="18.32"/>
    <n v="366.4"/>
    <s v="Ewallet"/>
    <n v="340.01919999999996"/>
    <n v="7.2000000000000008E-2"/>
    <n v="26.380800000000022"/>
    <n v="8.4"/>
    <s v="Jan"/>
  </r>
  <r>
    <s v="288-38-3758"/>
    <n v="235"/>
    <x v="234"/>
    <s v="Melanie"/>
    <s v="Seite"/>
    <s v="melanie.seite@mail.com"/>
    <s v="Female"/>
    <s v="Consumer"/>
    <s v="United States"/>
    <s v="Los Angeles"/>
    <s v="California"/>
    <n v="90036"/>
    <s v="West"/>
    <x v="1"/>
    <s v="Consumer"/>
    <s v="United States"/>
    <s v="Laredo"/>
    <x v="5"/>
    <n v="78041"/>
    <x v="2"/>
    <x v="0"/>
    <x v="5"/>
    <x v="25"/>
    <d v="2019-01-25T00:00:00"/>
    <d v="1899-12-30T18:30:00"/>
    <n v="84.87"/>
    <n v="3"/>
    <n v="12.730500000000001"/>
    <n v="254.61"/>
    <s v="Ewallet"/>
    <n v="227.36673000000002"/>
    <n v="0.107"/>
    <n v="27.243269999999995"/>
    <n v="7.4"/>
    <s v="Jan"/>
  </r>
  <r>
    <s v="652-43-6591"/>
    <n v="241"/>
    <x v="240"/>
    <s v="Nona"/>
    <s v="Balk"/>
    <s v="nona.balk@mail.com"/>
    <s v="Female"/>
    <s v="Corporate"/>
    <s v="United States"/>
    <s v="Jacksonville"/>
    <s v="Florida"/>
    <n v="32216"/>
    <s v="South"/>
    <x v="1"/>
    <s v="Corporate"/>
    <s v="United States"/>
    <s v="Dallas"/>
    <x v="5"/>
    <n v="75217"/>
    <x v="2"/>
    <x v="0"/>
    <x v="3"/>
    <x v="11"/>
    <d v="2019-03-09T00:00:00"/>
    <d v="1899-12-30T13:18:00"/>
    <n v="97.29"/>
    <n v="8"/>
    <n v="38.916000000000004"/>
    <n v="778.32"/>
    <s v="Credit card"/>
    <n v="695.03976"/>
    <n v="0.107"/>
    <n v="83.280240000000049"/>
    <n v="6.2"/>
    <s v="Mar"/>
  </r>
  <r>
    <s v="785-96-0615"/>
    <n v="291"/>
    <x v="290"/>
    <s v="Debra"/>
    <s v="Catini"/>
    <s v="debra.catini@mail.com"/>
    <s v="Female"/>
    <s v="Consumer"/>
    <s v="United States"/>
    <s v="Cottage Grove"/>
    <s v="Minnesota"/>
    <n v="55016"/>
    <s v="Central"/>
    <x v="0"/>
    <s v="Consumer"/>
    <s v="United States"/>
    <s v="Cottage Grove"/>
    <x v="11"/>
    <n v="55016"/>
    <x v="2"/>
    <x v="1"/>
    <x v="4"/>
    <x v="21"/>
    <d v="2019-02-17T00:00:00"/>
    <d v="1899-12-30T15:28:00"/>
    <n v="35.74"/>
    <n v="8"/>
    <n v="14.296000000000001"/>
    <n v="285.92"/>
    <s v="Ewallet"/>
    <n v="272.56753600000002"/>
    <n v="4.6699999999999998E-2"/>
    <n v="13.352463999999998"/>
    <n v="4.9000000000000004"/>
    <s v="Feb"/>
  </r>
  <r>
    <s v="406-46-7107"/>
    <n v="291"/>
    <x v="290"/>
    <s v="Debra"/>
    <s v="Catini"/>
    <s v="debra.catini@mail.com"/>
    <s v="Female"/>
    <s v="Consumer"/>
    <s v="United States"/>
    <s v="Cottage Grove"/>
    <s v="Minnesota"/>
    <n v="55016"/>
    <s v="Central"/>
    <x v="0"/>
    <s v="Consumer"/>
    <s v="United States"/>
    <s v="Cottage Grove"/>
    <x v="11"/>
    <n v="55016"/>
    <x v="2"/>
    <x v="2"/>
    <x v="11"/>
    <x v="83"/>
    <d v="2019-01-11T00:00:00"/>
    <d v="1899-12-30T11:52:00"/>
    <n v="96.52"/>
    <n v="6"/>
    <n v="28.956000000000003"/>
    <n v="579.12"/>
    <s v="Cash"/>
    <n v="537.42336"/>
    <n v="7.2000000000000008E-2"/>
    <n v="41.696640000000002"/>
    <n v="4.5"/>
    <s v="Jan"/>
  </r>
  <r>
    <s v="250-17-5703"/>
    <n v="292"/>
    <x v="291"/>
    <s v="Christine"/>
    <s v="Phan"/>
    <s v="christine.phan@mail.com"/>
    <s v="Female"/>
    <s v="Corporate"/>
    <s v="United States"/>
    <s v="New York City"/>
    <s v="New York"/>
    <n v="10009"/>
    <s v="East"/>
    <x v="0"/>
    <s v="Corporate"/>
    <s v="United States"/>
    <s v="New York City"/>
    <x v="15"/>
    <n v="10009"/>
    <x v="3"/>
    <x v="1"/>
    <x v="8"/>
    <x v="33"/>
    <d v="2019-02-27T00:00:00"/>
    <d v="1899-12-30T18:24:00"/>
    <n v="18.850000000000001"/>
    <n v="10"/>
    <n v="9.4250000000000007"/>
    <n v="188.5"/>
    <s v="Ewallet"/>
    <n v="179.69704999999999"/>
    <n v="4.6699999999999998E-2"/>
    <n v="8.8029500000000098"/>
    <n v="5.6"/>
    <s v="Feb"/>
  </r>
  <r>
    <s v="156-95-3964"/>
    <n v="293"/>
    <x v="292"/>
    <s v="Barry"/>
    <s v="Französisch"/>
    <s v="barry.französisch@mail.com"/>
    <s v="Female"/>
    <s v="Corporate"/>
    <s v="United States"/>
    <s v="Green Bay"/>
    <s v="Wisconsin"/>
    <n v="54302"/>
    <s v="Central"/>
    <x v="0"/>
    <s v="Corporate"/>
    <s v="United States"/>
    <s v="Green Bay"/>
    <x v="6"/>
    <n v="54302"/>
    <x v="2"/>
    <x v="1"/>
    <x v="10"/>
    <x v="5"/>
    <d v="2019-03-25T00:00:00"/>
    <d v="1899-12-30T15:19:00"/>
    <n v="55.39"/>
    <n v="4"/>
    <n v="11.078000000000001"/>
    <n v="221.56"/>
    <s v="Ewallet"/>
    <n v="211.21314799999999"/>
    <n v="4.6699999999999998E-2"/>
    <n v="10.346852000000013"/>
    <s v="8"/>
    <s v="Mar"/>
  </r>
  <r>
    <s v="842-40-8179"/>
    <n v="240"/>
    <x v="239"/>
    <s v="Andrew"/>
    <s v="Roberts"/>
    <s v="andrew.roberts@mail.com"/>
    <s v="Male"/>
    <s v="Consumer"/>
    <s v="United States"/>
    <s v="Los Angeles"/>
    <s v="California"/>
    <n v="90004"/>
    <s v="West"/>
    <x v="1"/>
    <s v="Consumer"/>
    <s v="United States"/>
    <s v="Philadelphia"/>
    <x v="9"/>
    <n v="19134"/>
    <x v="3"/>
    <x v="1"/>
    <x v="10"/>
    <x v="48"/>
    <d v="2019-02-11T00:00:00"/>
    <d v="1899-12-30T10:38:00"/>
    <n v="77.2"/>
    <n v="10"/>
    <n v="38.6"/>
    <n v="772"/>
    <s v="Credit card"/>
    <n v="735.94759999999997"/>
    <n v="4.6699999999999998E-2"/>
    <n v="36.052400000000034"/>
    <n v="5.6"/>
    <s v="Feb"/>
  </r>
  <r>
    <s v="525-09-8450"/>
    <n v="37"/>
    <x v="36"/>
    <s v="Julie"/>
    <s v="Creighton"/>
    <s v="julie.creighton@mail.com"/>
    <s v="Female"/>
    <s v="Corporate"/>
    <s v="United States"/>
    <s v="Atlanta"/>
    <s v="Georgia"/>
    <n v="30318"/>
    <s v="South"/>
    <x v="0"/>
    <s v="Corporate"/>
    <s v="United States"/>
    <s v="Durham"/>
    <x v="3"/>
    <n v="27707"/>
    <x v="0"/>
    <x v="1"/>
    <x v="2"/>
    <x v="82"/>
    <d v="2019-01-31T00:00:00"/>
    <d v="1899-12-30T15:12:00"/>
    <n v="72.13"/>
    <n v="10"/>
    <n v="36.064999999999998"/>
    <n v="721.3"/>
    <s v="Credit card"/>
    <n v="687.61528999999996"/>
    <n v="4.6699999999999998E-2"/>
    <n v="33.684709999999995"/>
    <n v="4.2"/>
    <s v="Jan"/>
  </r>
  <r>
    <s v="410-67-1709"/>
    <n v="294"/>
    <x v="293"/>
    <s v="Lisa"/>
    <s v="Hazard"/>
    <s v="lisa.hazard@mail.com"/>
    <s v="Female"/>
    <s v="Consumer"/>
    <s v="United States"/>
    <s v="Columbus"/>
    <s v="Ohio"/>
    <n v="43229"/>
    <s v="East"/>
    <x v="0"/>
    <s v="Consumer"/>
    <s v="United States"/>
    <s v="Columbus"/>
    <x v="23"/>
    <n v="43229"/>
    <x v="3"/>
    <x v="2"/>
    <x v="7"/>
    <x v="40"/>
    <d v="2019-01-20T00:00:00"/>
    <d v="1899-12-30T17:48:00"/>
    <n v="63.88"/>
    <n v="8"/>
    <n v="25.552000000000003"/>
    <n v="511.04"/>
    <s v="Ewallet"/>
    <n v="474.24512000000004"/>
    <n v="7.2000000000000008E-2"/>
    <n v="36.794879999999978"/>
    <n v="9.9"/>
    <s v="Jan"/>
  </r>
  <r>
    <s v="587-73-4862"/>
    <n v="295"/>
    <x v="294"/>
    <s v="Chris"/>
    <s v="Selesnick"/>
    <s v="chris.selesnick@mail.com"/>
    <s v="Male"/>
    <s v="Corporate"/>
    <s v="United States"/>
    <s v="Bossier City"/>
    <s v="Louisiana"/>
    <n v="71111"/>
    <s v="South"/>
    <x v="1"/>
    <s v="Corporate"/>
    <s v="United States"/>
    <s v="Bossier City"/>
    <x v="28"/>
    <n v="71111"/>
    <x v="0"/>
    <x v="1"/>
    <x v="12"/>
    <x v="58"/>
    <d v="2019-03-26T00:00:00"/>
    <d v="1899-12-30T11:07:00"/>
    <n v="10.69"/>
    <n v="5"/>
    <n v="2.6724999999999999"/>
    <n v="53.449999999999996"/>
    <s v="Ewallet"/>
    <n v="50.953885"/>
    <n v="4.6699999999999998E-2"/>
    <n v="2.4961149999999961"/>
    <n v="7.6"/>
    <s v="Mar"/>
  </r>
  <r>
    <s v="787-87-2010"/>
    <n v="295"/>
    <x v="294"/>
    <s v="Chris"/>
    <s v="Selesnick"/>
    <s v="chris.selesnick@mail.com"/>
    <s v="Male"/>
    <s v="Corporate"/>
    <s v="United States"/>
    <s v="Bossier City"/>
    <s v="Louisiana"/>
    <n v="71111"/>
    <s v="South"/>
    <x v="1"/>
    <s v="Corporate"/>
    <s v="United States"/>
    <s v="Bossier City"/>
    <x v="28"/>
    <n v="71111"/>
    <x v="0"/>
    <x v="1"/>
    <x v="12"/>
    <x v="40"/>
    <d v="2019-01-20T00:00:00"/>
    <d v="1899-12-30T15:48:00"/>
    <n v="55.5"/>
    <n v="4"/>
    <n v="11.100000000000001"/>
    <n v="222"/>
    <s v="Credit card"/>
    <n v="211.6326"/>
    <n v="4.6699999999999998E-2"/>
    <n v="10.367400000000004"/>
    <n v="6.6"/>
    <s v="Jan"/>
  </r>
  <r>
    <s v="593-14-4239"/>
    <n v="295"/>
    <x v="294"/>
    <s v="Chris"/>
    <s v="Selesnick"/>
    <s v="chris.selesnick@mail.com"/>
    <s v="Male"/>
    <s v="Corporate"/>
    <s v="United States"/>
    <s v="Bossier City"/>
    <s v="Louisiana"/>
    <n v="71111"/>
    <s v="South"/>
    <x v="1"/>
    <s v="Corporate"/>
    <s v="United States"/>
    <s v="Bossier City"/>
    <x v="28"/>
    <n v="71111"/>
    <x v="0"/>
    <x v="2"/>
    <x v="11"/>
    <x v="19"/>
    <d v="2019-03-05T00:00:00"/>
    <d v="1899-12-30T19:40:00"/>
    <n v="95.46"/>
    <n v="8"/>
    <n v="38.183999999999997"/>
    <n v="763.68"/>
    <s v="Ewallet"/>
    <n v="708.69503999999995"/>
    <n v="7.2000000000000008E-2"/>
    <n v="54.984960000000001"/>
    <n v="4.7"/>
    <s v="Mar"/>
  </r>
  <r>
    <s v="801-88-0346"/>
    <n v="295"/>
    <x v="294"/>
    <s v="Chris"/>
    <s v="Selesnick"/>
    <s v="chris.selesnick@mail.com"/>
    <s v="Male"/>
    <s v="Corporate"/>
    <s v="United States"/>
    <s v="Bossier City"/>
    <s v="Louisiana"/>
    <n v="71111"/>
    <s v="South"/>
    <x v="1"/>
    <s v="Corporate"/>
    <s v="United States"/>
    <s v="Bossier City"/>
    <x v="28"/>
    <n v="71111"/>
    <x v="0"/>
    <x v="1"/>
    <x v="8"/>
    <x v="0"/>
    <d v="2019-01-05T00:00:00"/>
    <d v="1899-12-30T20:30:00"/>
    <n v="76.06"/>
    <n v="3"/>
    <n v="11.409000000000001"/>
    <n v="228.18"/>
    <s v="Credit card"/>
    <n v="217.52399400000002"/>
    <n v="4.6699999999999998E-2"/>
    <n v="10.656005999999991"/>
    <n v="9.8000000000000007"/>
    <s v="Jan"/>
  </r>
  <r>
    <s v="388-76-2555"/>
    <n v="295"/>
    <x v="294"/>
    <s v="Chris"/>
    <s v="Selesnick"/>
    <s v="chris.selesnick@mail.com"/>
    <s v="Male"/>
    <s v="Corporate"/>
    <s v="United States"/>
    <s v="Bossier City"/>
    <s v="Louisiana"/>
    <n v="71111"/>
    <s v="South"/>
    <x v="1"/>
    <s v="Corporate"/>
    <s v="United States"/>
    <s v="Bossier City"/>
    <x v="28"/>
    <n v="71111"/>
    <x v="0"/>
    <x v="1"/>
    <x v="4"/>
    <x v="77"/>
    <d v="2019-02-13T00:00:00"/>
    <d v="1899-12-30T13:59:00"/>
    <n v="13.69"/>
    <n v="6"/>
    <n v="4.1070000000000002"/>
    <n v="82.14"/>
    <s v="Cash"/>
    <n v="78.304062000000002"/>
    <n v="4.6699999999999998E-2"/>
    <n v="3.8359379999999987"/>
    <n v="6.3"/>
    <s v="Feb"/>
  </r>
  <r>
    <s v="711-31-1234"/>
    <n v="296"/>
    <x v="295"/>
    <s v="Anthony"/>
    <s v="Johnson"/>
    <s v="anthony.johnson@mail.com"/>
    <s v="Male"/>
    <s v="Corporate"/>
    <s v="United States"/>
    <s v="Saint Petersburg"/>
    <s v="Florida"/>
    <n v="33710"/>
    <s v="South"/>
    <x v="1"/>
    <s v="Corporate"/>
    <s v="United States"/>
    <s v="Saint Petersburg"/>
    <x v="2"/>
    <n v="33710"/>
    <x v="0"/>
    <x v="0"/>
    <x v="5"/>
    <x v="32"/>
    <d v="2019-03-16T00:00:00"/>
    <d v="1899-12-30T18:51:00"/>
    <n v="95.64"/>
    <n v="4"/>
    <n v="19.128"/>
    <n v="382.56"/>
    <s v="Cash"/>
    <n v="341.62608"/>
    <n v="0.107"/>
    <n v="40.933920000000001"/>
    <n v="7.9"/>
    <s v="Mar"/>
  </r>
  <r>
    <s v="886-54-6089"/>
    <n v="98"/>
    <x v="97"/>
    <s v="Laurel"/>
    <s v="Elliston"/>
    <s v="laurel.elliston@mail.com"/>
    <s v="Male"/>
    <s v="Consumer"/>
    <s v="United States"/>
    <s v="Arlington"/>
    <s v="Virginia"/>
    <n v="22204"/>
    <s v="South"/>
    <x v="1"/>
    <s v="Consumer"/>
    <s v="United States"/>
    <s v="Whittier"/>
    <x v="1"/>
    <n v="90604"/>
    <x v="1"/>
    <x v="0"/>
    <x v="1"/>
    <x v="15"/>
    <d v="2019-01-15T00:00:00"/>
    <d v="1899-12-30T17:24:00"/>
    <n v="11.43"/>
    <n v="6"/>
    <n v="3.4290000000000003"/>
    <n v="68.58"/>
    <s v="Cash"/>
    <n v="61.24194"/>
    <n v="0.107"/>
    <n v="7.3380599999999987"/>
    <n v="7.7"/>
    <s v="Jan"/>
  </r>
  <r>
    <s v="707-32-7409"/>
    <n v="297"/>
    <x v="296"/>
    <s v="Benjamin"/>
    <s v="Venier"/>
    <s v="benjamin.venier@mail.com"/>
    <s v="Male"/>
    <s v="Corporate"/>
    <s v="United States"/>
    <s v="Des Moines"/>
    <s v="Iowa"/>
    <n v="50315"/>
    <s v="Central"/>
    <x v="1"/>
    <s v="Corporate"/>
    <s v="United States"/>
    <s v="Des Moines"/>
    <x v="22"/>
    <n v="50315"/>
    <x v="2"/>
    <x v="1"/>
    <x v="8"/>
    <x v="84"/>
    <d v="2019-02-26T00:00:00"/>
    <d v="1899-12-30T11:58:00"/>
    <n v="95.54"/>
    <n v="4"/>
    <n v="19.108000000000001"/>
    <n v="382.16"/>
    <s v="Ewallet"/>
    <n v="364.31312800000001"/>
    <n v="4.6699999999999998E-2"/>
    <n v="17.846872000000019"/>
    <n v="4.5"/>
    <s v="Feb"/>
  </r>
  <r>
    <s v="759-98-4285"/>
    <n v="297"/>
    <x v="296"/>
    <s v="Benjamin"/>
    <s v="Venier"/>
    <s v="benjamin.venier@mail.com"/>
    <s v="Male"/>
    <s v="Corporate"/>
    <s v="United States"/>
    <s v="Des Moines"/>
    <s v="Iowa"/>
    <n v="50315"/>
    <s v="Central"/>
    <x v="1"/>
    <s v="Corporate"/>
    <s v="United States"/>
    <s v="Des Moines"/>
    <x v="22"/>
    <n v="50315"/>
    <x v="2"/>
    <x v="2"/>
    <x v="7"/>
    <x v="33"/>
    <d v="2019-02-27T00:00:00"/>
    <d v="1899-12-30T19:01:00"/>
    <n v="85.87"/>
    <n v="7"/>
    <n v="30.054500000000004"/>
    <n v="601.09"/>
    <s v="Credit card"/>
    <n v="557.81151999999997"/>
    <n v="7.2000000000000008E-2"/>
    <n v="43.278480000000059"/>
    <s v="8"/>
    <s v="Feb"/>
  </r>
  <r>
    <s v="201-63-8275"/>
    <n v="297"/>
    <x v="296"/>
    <s v="Benjamin"/>
    <s v="Venier"/>
    <s v="benjamin.venier@mail.com"/>
    <s v="Male"/>
    <s v="Corporate"/>
    <s v="United States"/>
    <s v="Des Moines"/>
    <s v="Iowa"/>
    <n v="50315"/>
    <s v="Central"/>
    <x v="1"/>
    <s v="Corporate"/>
    <s v="United States"/>
    <s v="Des Moines"/>
    <x v="22"/>
    <n v="50315"/>
    <x v="2"/>
    <x v="1"/>
    <x v="8"/>
    <x v="21"/>
    <d v="2019-02-17T00:00:00"/>
    <d v="1899-12-30T16:50:00"/>
    <n v="67.989999999999995"/>
    <n v="7"/>
    <n v="23.796499999999998"/>
    <n v="475.92999999999995"/>
    <s v="Ewallet"/>
    <n v="453.70406899999995"/>
    <n v="4.6699999999999998E-2"/>
    <n v="22.225931000000003"/>
    <n v="5.7"/>
    <s v="Feb"/>
  </r>
  <r>
    <s v="471-06-8611"/>
    <n v="297"/>
    <x v="296"/>
    <s v="Benjamin"/>
    <s v="Venier"/>
    <s v="benjamin.venier@mail.com"/>
    <s v="Male"/>
    <s v="Corporate"/>
    <s v="United States"/>
    <s v="Des Moines"/>
    <s v="Iowa"/>
    <n v="50315"/>
    <s v="Central"/>
    <x v="1"/>
    <s v="Corporate"/>
    <s v="United States"/>
    <s v="Des Moines"/>
    <x v="22"/>
    <n v="50315"/>
    <x v="2"/>
    <x v="1"/>
    <x v="8"/>
    <x v="10"/>
    <d v="2019-02-06T00:00:00"/>
    <d v="1899-12-30T10:22:00"/>
    <n v="52.42"/>
    <n v="1"/>
    <n v="2.6210000000000004"/>
    <n v="52.42"/>
    <s v="Credit card"/>
    <n v="49.971986000000001"/>
    <n v="4.6699999999999998E-2"/>
    <n v="2.4480140000000006"/>
    <n v="6.3"/>
    <s v="Feb"/>
  </r>
  <r>
    <s v="200-16-5952"/>
    <n v="297"/>
    <x v="296"/>
    <s v="Benjamin"/>
    <s v="Venier"/>
    <s v="benjamin.venier@mail.com"/>
    <s v="Male"/>
    <s v="Corporate"/>
    <s v="United States"/>
    <s v="Des Moines"/>
    <s v="Iowa"/>
    <n v="50315"/>
    <s v="Central"/>
    <x v="1"/>
    <s v="Corporate"/>
    <s v="United States"/>
    <s v="Des Moines"/>
    <x v="22"/>
    <n v="50315"/>
    <x v="2"/>
    <x v="1"/>
    <x v="6"/>
    <x v="29"/>
    <d v="2019-01-17T00:00:00"/>
    <d v="1899-12-30T16:46:00"/>
    <n v="65.650000000000006"/>
    <n v="2"/>
    <n v="6.5650000000000013"/>
    <n v="131.30000000000001"/>
    <s v="Cash"/>
    <n v="125.16829000000001"/>
    <n v="4.6699999999999998E-2"/>
    <n v="6.1317099999999982"/>
    <s v="6"/>
    <s v="Jan"/>
  </r>
  <r>
    <s v="120-54-2248"/>
    <n v="297"/>
    <x v="296"/>
    <s v="Benjamin"/>
    <s v="Venier"/>
    <s v="benjamin.venier@mail.com"/>
    <s v="Male"/>
    <s v="Corporate"/>
    <s v="United States"/>
    <s v="Des Moines"/>
    <s v="Iowa"/>
    <n v="50315"/>
    <s v="Central"/>
    <x v="1"/>
    <s v="Corporate"/>
    <s v="United States"/>
    <s v="Des Moines"/>
    <x v="22"/>
    <n v="50315"/>
    <x v="2"/>
    <x v="0"/>
    <x v="5"/>
    <x v="49"/>
    <d v="2019-01-22T00:00:00"/>
    <d v="1899-12-30T18:08:00"/>
    <n v="28.86"/>
    <n v="5"/>
    <n v="7.2150000000000007"/>
    <n v="144.30000000000001"/>
    <s v="Credit card"/>
    <n v="128.85990000000001"/>
    <n v="0.107"/>
    <n v="15.440100000000001"/>
    <s v="8"/>
    <s v="Jan"/>
  </r>
  <r>
    <s v="102-77-2261"/>
    <n v="298"/>
    <x v="297"/>
    <s v="Dan"/>
    <s v="Lawera"/>
    <s v="dan.lawera@mail.com"/>
    <s v="Male"/>
    <s v="Consumer"/>
    <s v="United States"/>
    <s v="Cincinnati"/>
    <s v="Ohio"/>
    <n v="45231"/>
    <s v="East"/>
    <x v="1"/>
    <s v="Consumer"/>
    <s v="United States"/>
    <s v="Cincinnati"/>
    <x v="23"/>
    <n v="45231"/>
    <x v="3"/>
    <x v="1"/>
    <x v="6"/>
    <x v="19"/>
    <d v="2019-03-05T00:00:00"/>
    <d v="1899-12-30T18:02:00"/>
    <n v="65.31"/>
    <n v="7"/>
    <n v="22.858500000000003"/>
    <n v="457.17"/>
    <s v="Credit card"/>
    <n v="435.82016100000004"/>
    <n v="4.6699999999999998E-2"/>
    <n v="21.349838999999974"/>
    <n v="4.2"/>
    <s v="Mar"/>
  </r>
  <r>
    <s v="875-31-8302"/>
    <n v="126"/>
    <x v="125"/>
    <s v="Nick"/>
    <s v="Zandusky"/>
    <s v="nick.zandusky@mail.com"/>
    <s v="Male"/>
    <s v="Home Office"/>
    <s v="United States"/>
    <s v="San Francisco"/>
    <s v="California"/>
    <n v="94110"/>
    <s v="West"/>
    <x v="0"/>
    <s v="Home Office"/>
    <s v="United States"/>
    <s v="Columbus"/>
    <x v="23"/>
    <n v="43229"/>
    <x v="3"/>
    <x v="0"/>
    <x v="1"/>
    <x v="75"/>
    <d v="2019-01-03T00:00:00"/>
    <d v="1899-12-30T13:07:00"/>
    <n v="93.38"/>
    <n v="1"/>
    <n v="4.6689999999999996"/>
    <n v="93.38"/>
    <s v="Cash"/>
    <n v="83.388339999999999"/>
    <n v="0.107"/>
    <n v="9.991659999999996"/>
    <n v="9.6"/>
    <s v="Jan"/>
  </r>
  <r>
    <s v="102-06-2002"/>
    <n v="126"/>
    <x v="125"/>
    <s v="Nick"/>
    <s v="Zandusky"/>
    <s v="nick.zandusky@mail.com"/>
    <s v="Male"/>
    <s v="Home Office"/>
    <s v="United States"/>
    <s v="San Francisco"/>
    <s v="California"/>
    <n v="94110"/>
    <s v="West"/>
    <x v="0"/>
    <s v="Home Office"/>
    <s v="United States"/>
    <s v="Columbus"/>
    <x v="23"/>
    <n v="43229"/>
    <x v="3"/>
    <x v="1"/>
    <x v="10"/>
    <x v="80"/>
    <d v="2019-03-20T00:00:00"/>
    <d v="1899-12-30T17:52:00"/>
    <n v="25.25"/>
    <n v="5"/>
    <n v="6.3125"/>
    <n v="126.25"/>
    <s v="Cash"/>
    <n v="120.354125"/>
    <n v="4.6699999999999998E-2"/>
    <n v="5.8958750000000038"/>
    <n v="6.1"/>
    <s v="Mar"/>
  </r>
  <r>
    <s v="457-94-0464"/>
    <n v="126"/>
    <x v="125"/>
    <s v="Nick"/>
    <s v="Zandusky"/>
    <s v="nick.zandusky@mail.com"/>
    <s v="Male"/>
    <s v="Home Office"/>
    <s v="United States"/>
    <s v="San Francisco"/>
    <s v="California"/>
    <n v="94110"/>
    <s v="West"/>
    <x v="0"/>
    <s v="Home Office"/>
    <s v="United States"/>
    <s v="Columbus"/>
    <x v="23"/>
    <n v="43229"/>
    <x v="3"/>
    <x v="1"/>
    <x v="10"/>
    <x v="82"/>
    <d v="2019-01-31T00:00:00"/>
    <d v="1899-12-30T20:32:00"/>
    <n v="87.87"/>
    <n v="9"/>
    <n v="39.541500000000006"/>
    <n v="790.83"/>
    <s v="Ewallet"/>
    <n v="753.89823899999999"/>
    <n v="4.6699999999999998E-2"/>
    <n v="36.931761000000051"/>
    <n v="5.6"/>
    <s v="Jan"/>
  </r>
  <r>
    <s v="629-42-4133"/>
    <n v="126"/>
    <x v="125"/>
    <s v="Nick"/>
    <s v="Zandusky"/>
    <s v="nick.zandusky@mail.com"/>
    <s v="Male"/>
    <s v="Home Office"/>
    <s v="United States"/>
    <s v="San Francisco"/>
    <s v="California"/>
    <n v="94110"/>
    <s v="West"/>
    <x v="0"/>
    <s v="Home Office"/>
    <s v="United States"/>
    <s v="Columbus"/>
    <x v="23"/>
    <n v="43229"/>
    <x v="3"/>
    <x v="1"/>
    <x v="10"/>
    <x v="88"/>
    <d v="2019-02-19T00:00:00"/>
    <d v="1899-12-30T19:24:00"/>
    <n v="21.8"/>
    <n v="8"/>
    <n v="8.7200000000000006"/>
    <n v="174.4"/>
    <s v="Cash"/>
    <n v="166.25552000000002"/>
    <n v="4.6699999999999998E-2"/>
    <n v="8.1444799999999873"/>
    <n v="8.3000000000000007"/>
    <s v="Feb"/>
  </r>
  <r>
    <s v="534-53-3526"/>
    <n v="299"/>
    <x v="298"/>
    <s v="Bryan"/>
    <s v="Mills"/>
    <s v="bryan.mills@mail.com"/>
    <s v="Male"/>
    <s v="Consumer"/>
    <s v="United States"/>
    <s v="Columbus"/>
    <s v="Ohio"/>
    <n v="43229"/>
    <s v="East"/>
    <x v="1"/>
    <s v="Consumer"/>
    <s v="United States"/>
    <s v="Columbus"/>
    <x v="23"/>
    <n v="43229"/>
    <x v="3"/>
    <x v="1"/>
    <x v="8"/>
    <x v="48"/>
    <d v="2019-02-11T00:00:00"/>
    <d v="1899-12-30T16:06:00"/>
    <n v="94.76"/>
    <n v="4"/>
    <n v="18.952000000000002"/>
    <n v="379.04"/>
    <s v="Ewallet"/>
    <n v="361.33883200000002"/>
    <n v="4.6699999999999998E-2"/>
    <n v="17.701167999999996"/>
    <n v="7.8"/>
    <s v="Feb"/>
  </r>
  <r>
    <s v="307-04-2070"/>
    <n v="299"/>
    <x v="298"/>
    <s v="Bryan"/>
    <s v="Mills"/>
    <s v="bryan.mills@mail.com"/>
    <s v="Male"/>
    <s v="Consumer"/>
    <s v="United States"/>
    <s v="Columbus"/>
    <s v="Ohio"/>
    <n v="43229"/>
    <s v="East"/>
    <x v="1"/>
    <s v="Consumer"/>
    <s v="United States"/>
    <s v="Columbus"/>
    <x v="23"/>
    <n v="43229"/>
    <x v="3"/>
    <x v="2"/>
    <x v="11"/>
    <x v="63"/>
    <d v="2019-02-05T00:00:00"/>
    <d v="1899-12-30T14:14:00"/>
    <n v="30.62"/>
    <n v="1"/>
    <n v="1.5310000000000001"/>
    <n v="30.62"/>
    <s v="Credit card"/>
    <n v="28.41536"/>
    <n v="7.2000000000000008E-2"/>
    <n v="2.2046400000000013"/>
    <n v="4.0999999999999996"/>
    <s v="Feb"/>
  </r>
  <r>
    <s v="468-99-7231"/>
    <n v="299"/>
    <x v="298"/>
    <s v="Bryan"/>
    <s v="Mills"/>
    <s v="bryan.mills@mail.com"/>
    <s v="Male"/>
    <s v="Consumer"/>
    <s v="United States"/>
    <s v="Columbus"/>
    <s v="Ohio"/>
    <n v="43229"/>
    <s v="East"/>
    <x v="1"/>
    <s v="Consumer"/>
    <s v="United States"/>
    <s v="Columbus"/>
    <x v="23"/>
    <n v="43229"/>
    <x v="3"/>
    <x v="0"/>
    <x v="0"/>
    <x v="2"/>
    <d v="2019-03-03T00:00:00"/>
    <d v="1899-12-30T17:36:00"/>
    <n v="44.01"/>
    <n v="8"/>
    <n v="17.603999999999999"/>
    <n v="352.08"/>
    <s v="Cash"/>
    <n v="314.40744000000001"/>
    <n v="0.107"/>
    <n v="37.672559999999976"/>
    <n v="8.8000000000000007"/>
    <s v="Mar"/>
  </r>
  <r>
    <s v="516-77-6464"/>
    <n v="299"/>
    <x v="298"/>
    <s v="Bryan"/>
    <s v="Mills"/>
    <s v="bryan.mills@mail.com"/>
    <s v="Male"/>
    <s v="Consumer"/>
    <s v="United States"/>
    <s v="Columbus"/>
    <s v="Ohio"/>
    <n v="43229"/>
    <s v="East"/>
    <x v="1"/>
    <s v="Consumer"/>
    <s v="United States"/>
    <s v="Columbus"/>
    <x v="23"/>
    <n v="43229"/>
    <x v="3"/>
    <x v="2"/>
    <x v="11"/>
    <x v="7"/>
    <d v="2019-02-24T00:00:00"/>
    <d v="1899-12-30T13:08:00"/>
    <n v="10.16"/>
    <n v="5"/>
    <n v="2.54"/>
    <n v="50.8"/>
    <s v="Ewallet"/>
    <n v="47.142399999999995"/>
    <n v="7.2000000000000008E-2"/>
    <n v="3.6576000000000022"/>
    <n v="4.0999999999999996"/>
    <s v="Feb"/>
  </r>
  <r>
    <s v="404-91-5964"/>
    <n v="106"/>
    <x v="105"/>
    <s v="Erin"/>
    <s v="Ashbrook"/>
    <s v="erin.ashbrook@mail.com"/>
    <s v="Male"/>
    <s v="Corporate"/>
    <s v="United States"/>
    <s v="Columbia"/>
    <s v="South Carolina"/>
    <n v="29203"/>
    <s v="South"/>
    <x v="1"/>
    <s v="Corporate"/>
    <s v="United States"/>
    <s v="Charlotte"/>
    <x v="3"/>
    <n v="28205"/>
    <x v="0"/>
    <x v="1"/>
    <x v="12"/>
    <x v="87"/>
    <d v="2019-02-04T00:00:00"/>
    <d v="1899-12-30T16:09:00"/>
    <n v="74.58"/>
    <n v="7"/>
    <n v="26.102999999999998"/>
    <n v="522.05999999999995"/>
    <s v="Credit card"/>
    <n v="497.67979799999995"/>
    <n v="4.6699999999999998E-2"/>
    <n v="24.380201999999997"/>
    <s v="9"/>
    <s v="Feb"/>
  </r>
  <r>
    <s v="886-77-9084"/>
    <n v="53"/>
    <x v="52"/>
    <s v="Clay"/>
    <s v="Ludtke"/>
    <s v="clay.ludtke@mail.com"/>
    <s v="Male"/>
    <s v="Consumer"/>
    <s v="United States"/>
    <s v="Lancaster"/>
    <s v="California"/>
    <n v="93534"/>
    <s v="West"/>
    <x v="0"/>
    <s v="Consumer"/>
    <s v="United States"/>
    <s v="Urbandale"/>
    <x v="22"/>
    <n v="50322"/>
    <x v="2"/>
    <x v="1"/>
    <x v="8"/>
    <x v="88"/>
    <d v="2019-02-19T00:00:00"/>
    <d v="1899-12-30T11:33:00"/>
    <n v="71.89"/>
    <n v="8"/>
    <n v="28.756"/>
    <n v="575.12"/>
    <s v="Ewallet"/>
    <n v="548.26189599999998"/>
    <n v="4.6699999999999998E-2"/>
    <n v="26.858104000000026"/>
    <n v="5.5"/>
    <s v="Feb"/>
  </r>
  <r>
    <s v="790-38-4466"/>
    <n v="300"/>
    <x v="299"/>
    <s v="Liz"/>
    <s v="Thompson"/>
    <s v="liz.thompson@mail.com"/>
    <s v="Male"/>
    <s v="Consumer"/>
    <s v="United States"/>
    <s v="Lancaster"/>
    <s v="California"/>
    <n v="93534"/>
    <s v="West"/>
    <x v="1"/>
    <s v="Consumer"/>
    <s v="United States"/>
    <s v="Lancaster"/>
    <x v="1"/>
    <n v="93534"/>
    <x v="1"/>
    <x v="0"/>
    <x v="1"/>
    <x v="54"/>
    <d v="2019-01-23T00:00:00"/>
    <d v="1899-12-30T10:18:00"/>
    <n v="10.99"/>
    <n v="5"/>
    <n v="2.7475000000000005"/>
    <n v="54.95"/>
    <s v="Credit card"/>
    <n v="49.070350000000005"/>
    <n v="0.107"/>
    <n v="5.879649999999998"/>
    <n v="9.3000000000000007"/>
    <s v="Jan"/>
  </r>
  <r>
    <s v="704-10-4056"/>
    <n v="194"/>
    <x v="193"/>
    <s v="Sue"/>
    <s v="Ann Reed"/>
    <s v="sue.annreed@mail.com"/>
    <s v="Male"/>
    <s v="Consumer"/>
    <s v="United States"/>
    <s v="Richmond"/>
    <s v="Virginia"/>
    <n v="23223"/>
    <s v="South"/>
    <x v="1"/>
    <s v="Consumer"/>
    <s v="United States"/>
    <s v="Chicago"/>
    <x v="10"/>
    <n v="60610"/>
    <x v="2"/>
    <x v="1"/>
    <x v="8"/>
    <x v="78"/>
    <d v="2019-01-14T00:00:00"/>
    <d v="1899-12-30T10:55:00"/>
    <n v="60.47"/>
    <n v="3"/>
    <n v="9.0705000000000009"/>
    <n v="181.41"/>
    <s v="Credit card"/>
    <n v="172.938153"/>
    <n v="4.6699999999999998E-2"/>
    <n v="8.4718469999999968"/>
    <n v="5.6"/>
    <s v="Jan"/>
  </r>
  <r>
    <s v="497-37-6538"/>
    <n v="194"/>
    <x v="193"/>
    <s v="Sue"/>
    <s v="Ann Reed"/>
    <s v="sue.annreed@mail.com"/>
    <s v="Male"/>
    <s v="Consumer"/>
    <s v="United States"/>
    <s v="Richmond"/>
    <s v="Virginia"/>
    <n v="23223"/>
    <s v="South"/>
    <x v="1"/>
    <s v="Consumer"/>
    <s v="United States"/>
    <s v="Chicago"/>
    <x v="10"/>
    <n v="60610"/>
    <x v="2"/>
    <x v="1"/>
    <x v="4"/>
    <x v="29"/>
    <d v="2019-01-17T00:00:00"/>
    <d v="1899-12-30T15:15:00"/>
    <n v="58.91"/>
    <n v="7"/>
    <n v="20.618500000000001"/>
    <n v="412.37"/>
    <s v="Ewallet"/>
    <n v="393.11232100000001"/>
    <n v="4.6699999999999998E-2"/>
    <n v="19.257678999999996"/>
    <n v="9.6999999999999993"/>
    <s v="Jan"/>
  </r>
  <r>
    <s v="651-96-5970"/>
    <n v="194"/>
    <x v="193"/>
    <s v="Sue"/>
    <s v="Ann Reed"/>
    <s v="sue.annreed@mail.com"/>
    <s v="Male"/>
    <s v="Consumer"/>
    <s v="United States"/>
    <s v="Richmond"/>
    <s v="Virginia"/>
    <n v="23223"/>
    <s v="South"/>
    <x v="1"/>
    <s v="Consumer"/>
    <s v="United States"/>
    <s v="Chicago"/>
    <x v="10"/>
    <n v="60610"/>
    <x v="2"/>
    <x v="1"/>
    <x v="8"/>
    <x v="2"/>
    <d v="2019-03-03T00:00:00"/>
    <d v="1899-12-30T20:06:00"/>
    <n v="46.41"/>
    <n v="1"/>
    <n v="2.3205"/>
    <n v="46.41"/>
    <s v="Credit card"/>
    <n v="44.242652999999997"/>
    <n v="4.6699999999999998E-2"/>
    <n v="2.1673469999999995"/>
    <s v="4"/>
    <s v="Mar"/>
  </r>
  <r>
    <s v="400-80-4065"/>
    <n v="194"/>
    <x v="193"/>
    <s v="Sue"/>
    <s v="Ann Reed"/>
    <s v="sue.annreed@mail.com"/>
    <s v="Male"/>
    <s v="Consumer"/>
    <s v="United States"/>
    <s v="Richmond"/>
    <s v="Virginia"/>
    <n v="23223"/>
    <s v="South"/>
    <x v="1"/>
    <s v="Consumer"/>
    <s v="United States"/>
    <s v="Chicago"/>
    <x v="10"/>
    <n v="60610"/>
    <x v="2"/>
    <x v="0"/>
    <x v="1"/>
    <x v="42"/>
    <d v="2019-02-15T00:00:00"/>
    <d v="1899-12-30T20:21:00"/>
    <n v="68.55"/>
    <n v="4"/>
    <n v="13.71"/>
    <n v="274.2"/>
    <s v="Credit card"/>
    <n v="244.86059999999998"/>
    <n v="0.107"/>
    <n v="29.339400000000012"/>
    <n v="9.1999999999999993"/>
    <s v="Feb"/>
  </r>
  <r>
    <s v="744-16-7898"/>
    <n v="301"/>
    <x v="300"/>
    <s v="Joe"/>
    <s v="Kamberova"/>
    <s v="joe.kamberova@mail.com"/>
    <s v="Male"/>
    <s v="Consumer"/>
    <s v="United States"/>
    <s v="Asheville"/>
    <s v="North Carolina"/>
    <n v="28806"/>
    <s v="South"/>
    <x v="1"/>
    <s v="Consumer"/>
    <s v="United States"/>
    <s v="Asheville"/>
    <x v="3"/>
    <n v="28806"/>
    <x v="0"/>
    <x v="2"/>
    <x v="7"/>
    <x v="15"/>
    <d v="2019-01-15T00:00:00"/>
    <d v="1899-12-30T13:48:00"/>
    <n v="97.37"/>
    <n v="10"/>
    <n v="48.685000000000002"/>
    <n v="973.7"/>
    <s v="Credit card"/>
    <n v="903.59360000000004"/>
    <n v="7.2000000000000008E-2"/>
    <n v="70.106400000000008"/>
    <n v="4.9000000000000004"/>
    <s v="Jan"/>
  </r>
  <r>
    <s v="263-12-5321"/>
    <n v="302"/>
    <x v="301"/>
    <s v="Erica"/>
    <s v="Smith"/>
    <s v="erica.smith@mail.com"/>
    <s v="Male"/>
    <s v="Consumer"/>
    <s v="United States"/>
    <s v="San Francisco"/>
    <s v="California"/>
    <n v="94110"/>
    <s v="West"/>
    <x v="1"/>
    <s v="Consumer"/>
    <s v="United States"/>
    <s v="San Francisco"/>
    <x v="1"/>
    <n v="94110"/>
    <x v="1"/>
    <x v="1"/>
    <x v="2"/>
    <x v="33"/>
    <d v="2019-02-27T00:00:00"/>
    <d v="1899-12-30T12:52:00"/>
    <n v="92.6"/>
    <n v="7"/>
    <n v="32.409999999999997"/>
    <n v="648.19999999999993"/>
    <s v="Credit card"/>
    <n v="617.92905999999994"/>
    <n v="4.6699999999999998E-2"/>
    <n v="30.270939999999996"/>
    <n v="9.3000000000000007"/>
    <s v="Feb"/>
  </r>
  <r>
    <s v="702-72-0487"/>
    <n v="302"/>
    <x v="301"/>
    <s v="Erica"/>
    <s v="Smith"/>
    <s v="erica.smith@mail.com"/>
    <s v="Male"/>
    <s v="Consumer"/>
    <s v="United States"/>
    <s v="San Francisco"/>
    <s v="California"/>
    <n v="94110"/>
    <s v="West"/>
    <x v="1"/>
    <s v="Consumer"/>
    <s v="United States"/>
    <s v="San Francisco"/>
    <x v="1"/>
    <n v="94110"/>
    <x v="1"/>
    <x v="1"/>
    <x v="10"/>
    <x v="84"/>
    <d v="2019-02-26T00:00:00"/>
    <d v="1899-12-30T12:28:00"/>
    <n v="46.61"/>
    <n v="2"/>
    <n v="4.6610000000000005"/>
    <n v="93.22"/>
    <s v="Credit card"/>
    <n v="88.866625999999997"/>
    <n v="4.6699999999999998E-2"/>
    <n v="4.3533740000000023"/>
    <n v="6.6"/>
    <s v="Feb"/>
  </r>
  <r>
    <s v="605-83-1050"/>
    <n v="303"/>
    <x v="302"/>
    <s v="Rick"/>
    <s v="Hansen"/>
    <s v="rick.hansen@mail.com"/>
    <s v="Male"/>
    <s v="Consumer"/>
    <s v="United States"/>
    <s v="Rochester"/>
    <s v="Minnesota"/>
    <n v="55901"/>
    <s v="Central"/>
    <x v="1"/>
    <s v="Consumer"/>
    <s v="United States"/>
    <s v="Rochester"/>
    <x v="11"/>
    <n v="55901"/>
    <x v="2"/>
    <x v="1"/>
    <x v="8"/>
    <x v="20"/>
    <d v="2019-03-15T00:00:00"/>
    <d v="1899-12-30T16:26:00"/>
    <n v="27.18"/>
    <n v="2"/>
    <n v="2.718"/>
    <n v="54.36"/>
    <s v="Ewallet"/>
    <n v="51.821387999999999"/>
    <n v="4.6699999999999998E-2"/>
    <n v="2.5386120000000005"/>
    <n v="4.3"/>
    <s v="Mar"/>
  </r>
  <r>
    <s v="443-60-9639"/>
    <n v="107"/>
    <x v="106"/>
    <s v="David"/>
    <s v="Bremer"/>
    <s v="david.bremer@mail.com"/>
    <s v="Male"/>
    <s v="Corporate"/>
    <s v="United States"/>
    <s v="Rochester"/>
    <s v="New York"/>
    <n v="14609"/>
    <s v="East"/>
    <x v="1"/>
    <s v="Corporate"/>
    <s v="United States"/>
    <s v="Santa Clara"/>
    <x v="1"/>
    <n v="95051"/>
    <x v="1"/>
    <x v="1"/>
    <x v="10"/>
    <x v="46"/>
    <d v="2019-01-24T00:00:00"/>
    <d v="1899-12-30T13:24:00"/>
    <n v="60.87"/>
    <n v="1"/>
    <n v="3.0434999999999999"/>
    <n v="60.87"/>
    <s v="Cash"/>
    <n v="58.027370999999995"/>
    <n v="4.6699999999999998E-2"/>
    <n v="2.8426290000000023"/>
    <n v="5.5"/>
    <s v="Jan"/>
  </r>
  <r>
    <s v="864-24-7918"/>
    <n v="107"/>
    <x v="106"/>
    <s v="David"/>
    <s v="Bremer"/>
    <s v="david.bremer@mail.com"/>
    <s v="Male"/>
    <s v="Corporate"/>
    <s v="United States"/>
    <s v="Rochester"/>
    <s v="New York"/>
    <n v="14609"/>
    <s v="East"/>
    <x v="1"/>
    <s v="Corporate"/>
    <s v="United States"/>
    <s v="Santa Clara"/>
    <x v="1"/>
    <n v="95051"/>
    <x v="1"/>
    <x v="1"/>
    <x v="10"/>
    <x v="70"/>
    <d v="2019-02-22T00:00:00"/>
    <d v="1899-12-30T15:15:00"/>
    <n v="24.49"/>
    <n v="10"/>
    <n v="12.244999999999999"/>
    <n v="244.89999999999998"/>
    <s v="Cash"/>
    <n v="233.46316999999999"/>
    <n v="4.6699999999999998E-2"/>
    <n v="11.436829999999986"/>
    <n v="8.1"/>
    <s v="Feb"/>
  </r>
  <r>
    <s v="359-94-5395"/>
    <n v="107"/>
    <x v="106"/>
    <s v="David"/>
    <s v="Bremer"/>
    <s v="david.bremer@mail.com"/>
    <s v="Male"/>
    <s v="Corporate"/>
    <s v="United States"/>
    <s v="Rochester"/>
    <s v="New York"/>
    <n v="14609"/>
    <s v="East"/>
    <x v="1"/>
    <s v="Corporate"/>
    <s v="United States"/>
    <s v="Santa Clara"/>
    <x v="1"/>
    <n v="95051"/>
    <x v="1"/>
    <x v="1"/>
    <x v="2"/>
    <x v="20"/>
    <d v="2019-03-15T00:00:00"/>
    <d v="1899-12-30T10:50:00"/>
    <n v="92.78"/>
    <n v="1"/>
    <n v="4.6390000000000002"/>
    <n v="92.78"/>
    <s v="Credit card"/>
    <n v="88.447174000000004"/>
    <n v="4.6699999999999998E-2"/>
    <n v="4.3328259999999972"/>
    <n v="9.8000000000000007"/>
    <s v="Mar"/>
  </r>
  <r>
    <s v="401-09-4232"/>
    <n v="304"/>
    <x v="303"/>
    <s v="Carlos"/>
    <s v="Daly"/>
    <s v="carlos.daly@mail.com"/>
    <s v="Male"/>
    <s v="Consumer"/>
    <s v="United States"/>
    <s v="Lake Elsinore"/>
    <s v="California"/>
    <n v="92530"/>
    <s v="West"/>
    <x v="1"/>
    <s v="Consumer"/>
    <s v="United States"/>
    <s v="Lake Elsinore"/>
    <x v="1"/>
    <n v="92530"/>
    <x v="1"/>
    <x v="0"/>
    <x v="1"/>
    <x v="48"/>
    <d v="2019-02-11T00:00:00"/>
    <d v="1899-12-30T18:38:00"/>
    <n v="86.69"/>
    <n v="5"/>
    <n v="21.672499999999999"/>
    <n v="433.45"/>
    <s v="Ewallet"/>
    <n v="387.07085000000001"/>
    <n v="0.107"/>
    <n v="46.379149999999981"/>
    <n v="9.4"/>
    <s v="Feb"/>
  </r>
  <r>
    <s v="751-15-6198"/>
    <n v="305"/>
    <x v="304"/>
    <s v="Helen"/>
    <s v="Wasserman"/>
    <s v="helen.wasserman@mail.com"/>
    <s v="Male"/>
    <s v="Corporate"/>
    <s v="United States"/>
    <s v="San Diego"/>
    <s v="California"/>
    <n v="92105"/>
    <s v="West"/>
    <x v="1"/>
    <s v="Corporate"/>
    <s v="United States"/>
    <s v="San Diego"/>
    <x v="1"/>
    <n v="92105"/>
    <x v="1"/>
    <x v="0"/>
    <x v="5"/>
    <x v="52"/>
    <d v="2019-01-12T00:00:00"/>
    <d v="1899-12-30T16:45:00"/>
    <n v="23.01"/>
    <n v="6"/>
    <n v="6.9030000000000005"/>
    <n v="138.06"/>
    <s v="Ewallet"/>
    <n v="123.28758000000001"/>
    <n v="0.107"/>
    <n v="14.772419999999997"/>
    <n v="7.9"/>
    <s v="Jan"/>
  </r>
  <r>
    <s v="324-41-6833"/>
    <n v="305"/>
    <x v="304"/>
    <s v="Helen"/>
    <s v="Wasserman"/>
    <s v="helen.wasserman@mail.com"/>
    <s v="Male"/>
    <s v="Corporate"/>
    <s v="United States"/>
    <s v="San Diego"/>
    <s v="California"/>
    <n v="92105"/>
    <s v="West"/>
    <x v="1"/>
    <s v="Corporate"/>
    <s v="United States"/>
    <s v="San Diego"/>
    <x v="1"/>
    <n v="92105"/>
    <x v="1"/>
    <x v="2"/>
    <x v="7"/>
    <x v="2"/>
    <d v="2019-03-03T00:00:00"/>
    <d v="1899-12-30T19:30:00"/>
    <n v="30.2"/>
    <n v="8"/>
    <n v="12.08"/>
    <n v="241.6"/>
    <s v="Ewallet"/>
    <n v="224.20479999999998"/>
    <n v="7.2000000000000008E-2"/>
    <n v="17.395200000000017"/>
    <n v="5.0999999999999996"/>
    <s v="Mar"/>
  </r>
  <r>
    <s v="474-33-8305"/>
    <n v="305"/>
    <x v="304"/>
    <s v="Helen"/>
    <s v="Wasserman"/>
    <s v="helen.wasserman@mail.com"/>
    <s v="Male"/>
    <s v="Corporate"/>
    <s v="United States"/>
    <s v="New York City"/>
    <s v="New York"/>
    <n v="10024"/>
    <s v="East"/>
    <x v="1"/>
    <s v="Corporate"/>
    <s v="United States"/>
    <s v="San Diego"/>
    <x v="1"/>
    <n v="92105"/>
    <x v="1"/>
    <x v="1"/>
    <x v="9"/>
    <x v="28"/>
    <d v="2019-03-23T00:00:00"/>
    <d v="1899-12-30T13:23:00"/>
    <n v="67.39"/>
    <n v="7"/>
    <n v="23.586500000000001"/>
    <n v="471.73"/>
    <s v="Ewallet"/>
    <n v="449.70020900000003"/>
    <n v="4.6699999999999998E-2"/>
    <n v="22.029790999999989"/>
    <n v="6.9"/>
    <s v="Mar"/>
  </r>
  <r>
    <s v="759-29-9521"/>
    <n v="306"/>
    <x v="305"/>
    <s v="Mike"/>
    <s v="Caudle"/>
    <s v="mike.caudle@mail.com"/>
    <s v="Male"/>
    <s v="Corporate"/>
    <s v="United States"/>
    <s v="Monroe"/>
    <s v="Louisiana"/>
    <n v="71203"/>
    <s v="South"/>
    <x v="1"/>
    <s v="Corporate"/>
    <s v="United States"/>
    <s v="Monroe"/>
    <x v="28"/>
    <n v="71203"/>
    <x v="0"/>
    <x v="1"/>
    <x v="10"/>
    <x v="31"/>
    <d v="2019-03-04T00:00:00"/>
    <d v="1899-12-30T11:27:00"/>
    <n v="48.96"/>
    <n v="9"/>
    <n v="22.032"/>
    <n v="440.64"/>
    <s v="Cash"/>
    <n v="420.06211200000001"/>
    <n v="4.6699999999999998E-2"/>
    <n v="20.577887999999973"/>
    <s v="8"/>
    <s v="Mar"/>
  </r>
  <r>
    <s v="831-81-6575"/>
    <n v="307"/>
    <x v="306"/>
    <s v="Gary"/>
    <s v="McGarr"/>
    <s v="gary.mcgarr@mail.com"/>
    <s v="Male"/>
    <s v="Consumer"/>
    <s v="United States"/>
    <s v="San Francisco"/>
    <s v="California"/>
    <n v="94122"/>
    <s v="West"/>
    <x v="1"/>
    <s v="Consumer"/>
    <s v="United States"/>
    <s v="San Francisco"/>
    <x v="1"/>
    <n v="94122"/>
    <x v="1"/>
    <x v="0"/>
    <x v="5"/>
    <x v="55"/>
    <d v="2019-02-23T00:00:00"/>
    <d v="1899-12-30T11:12:00"/>
    <n v="75.59"/>
    <n v="9"/>
    <n v="34.015500000000003"/>
    <n v="680.31000000000006"/>
    <s v="Cash"/>
    <n v="607.51683000000003"/>
    <n v="0.107"/>
    <n v="72.793170000000032"/>
    <s v="8"/>
    <s v="Feb"/>
  </r>
  <r>
    <s v="220-68-6701"/>
    <n v="155"/>
    <x v="154"/>
    <s v="Russell"/>
    <s v="Applegate"/>
    <s v="russell.applegate@mail.com"/>
    <s v="Male"/>
    <s v="Consumer"/>
    <s v="United States"/>
    <s v="Denver"/>
    <s v="Colorado"/>
    <n v="80219"/>
    <s v="West"/>
    <x v="0"/>
    <s v="Consumer"/>
    <s v="United States"/>
    <s v="Houston"/>
    <x v="5"/>
    <n v="77095"/>
    <x v="2"/>
    <x v="1"/>
    <x v="6"/>
    <x v="85"/>
    <d v="2019-03-17T00:00:00"/>
    <d v="1899-12-30T16:36:00"/>
    <n v="77.47"/>
    <n v="4"/>
    <n v="15.494"/>
    <n v="309.88"/>
    <s v="Cash"/>
    <n v="295.40860399999997"/>
    <n v="4.6699999999999998E-2"/>
    <n v="14.471396000000027"/>
    <n v="4.2"/>
    <s v="Mar"/>
  </r>
  <r>
    <s v="618-34-8551"/>
    <n v="155"/>
    <x v="154"/>
    <s v="Russell"/>
    <s v="Applegate"/>
    <s v="russell.applegate@mail.com"/>
    <s v="Male"/>
    <s v="Consumer"/>
    <s v="United States"/>
    <s v="Denver"/>
    <s v="Colorado"/>
    <n v="80219"/>
    <s v="West"/>
    <x v="0"/>
    <s v="Consumer"/>
    <s v="United States"/>
    <s v="Houston"/>
    <x v="5"/>
    <n v="77095"/>
    <x v="2"/>
    <x v="2"/>
    <x v="7"/>
    <x v="65"/>
    <d v="2019-01-16T00:00:00"/>
    <d v="1899-12-30T18:41:00"/>
    <n v="93.18"/>
    <n v="2"/>
    <n v="9.3180000000000014"/>
    <n v="186.36"/>
    <s v="Credit card"/>
    <n v="172.94208"/>
    <n v="7.2000000000000008E-2"/>
    <n v="13.417920000000009"/>
    <n v="8.5"/>
    <s v="Jan"/>
  </r>
  <r>
    <s v="257-60-7754"/>
    <n v="212"/>
    <x v="211"/>
    <s v="Allen"/>
    <s v="Armold"/>
    <s v="allen.armold@mail.com"/>
    <s v="Male"/>
    <s v="Consumer"/>
    <s v="United States"/>
    <s v="Mesa"/>
    <s v="Arizona"/>
    <n v="68104"/>
    <s v="Central"/>
    <x v="1"/>
    <s v="Consumer"/>
    <s v="United States"/>
    <s v="Mesa"/>
    <x v="16"/>
    <n v="85204"/>
    <x v="1"/>
    <x v="0"/>
    <x v="5"/>
    <x v="66"/>
    <d v="2019-01-08T00:00:00"/>
    <d v="1899-12-30T17:12:00"/>
    <n v="50.23"/>
    <n v="4"/>
    <n v="10.045999999999999"/>
    <n v="200.92"/>
    <s v="Cash"/>
    <n v="179.42156"/>
    <n v="0.107"/>
    <n v="21.498439999999988"/>
    <s v="9"/>
    <s v="Jan"/>
  </r>
  <r>
    <s v="559-61-5987"/>
    <n v="212"/>
    <x v="211"/>
    <s v="Allen"/>
    <s v="Armold"/>
    <s v="allen.armold@mail.com"/>
    <s v="Male"/>
    <s v="Consumer"/>
    <s v="United States"/>
    <s v="Mesa"/>
    <s v="Arizona"/>
    <n v="68104"/>
    <s v="Central"/>
    <x v="1"/>
    <s v="Consumer"/>
    <s v="United States"/>
    <s v="Mesa"/>
    <x v="16"/>
    <n v="85204"/>
    <x v="1"/>
    <x v="2"/>
    <x v="11"/>
    <x v="78"/>
    <d v="2019-01-14T00:00:00"/>
    <d v="1899-12-30T10:38:00"/>
    <n v="17.75"/>
    <n v="1"/>
    <n v="0.88750000000000007"/>
    <n v="17.75"/>
    <s v="Cash"/>
    <n v="16.472000000000001"/>
    <n v="7.2000000000000008E-2"/>
    <n v="1.2779999999999987"/>
    <n v="8.6"/>
    <s v="Jan"/>
  </r>
  <r>
    <s v="189-55-2313"/>
    <n v="234"/>
    <x v="233"/>
    <s v="Zuschuss"/>
    <s v="Carroll"/>
    <s v="zuschuss.carroll@mail.com"/>
    <s v="Male"/>
    <s v="Consumer"/>
    <s v="United States"/>
    <s v="Edmonds"/>
    <s v="Washington"/>
    <n v="98026"/>
    <s v="West"/>
    <x v="1"/>
    <s v="Consumer"/>
    <s v="United States"/>
    <s v="Salem"/>
    <x v="20"/>
    <n v="97301"/>
    <x v="1"/>
    <x v="1"/>
    <x v="6"/>
    <x v="82"/>
    <d v="2019-01-31T00:00:00"/>
    <d v="1899-12-30T10:33:00"/>
    <n v="62.18"/>
    <n v="10"/>
    <n v="31.09"/>
    <n v="621.79999999999995"/>
    <s v="Ewallet"/>
    <n v="592.76193999999998"/>
    <n v="4.6699999999999998E-2"/>
    <n v="29.038059999999973"/>
    <s v="6"/>
    <s v="Jan"/>
  </r>
  <r>
    <s v="565-91-4567"/>
    <n v="234"/>
    <x v="233"/>
    <s v="Zuschuss"/>
    <s v="Carroll"/>
    <s v="zuschuss.carroll@mail.com"/>
    <s v="Male"/>
    <s v="Consumer"/>
    <s v="United States"/>
    <s v="Edmonds"/>
    <s v="Washington"/>
    <n v="98026"/>
    <s v="West"/>
    <x v="1"/>
    <s v="Consumer"/>
    <s v="United States"/>
    <s v="Salem"/>
    <x v="20"/>
    <n v="97301"/>
    <x v="1"/>
    <x v="0"/>
    <x v="3"/>
    <x v="20"/>
    <d v="2019-03-15T00:00:00"/>
    <d v="1899-12-30T14:38:00"/>
    <n v="10.75"/>
    <n v="8"/>
    <n v="4.3"/>
    <n v="86"/>
    <s v="Ewallet"/>
    <n v="76.798000000000002"/>
    <n v="0.107"/>
    <n v="9.2019999999999982"/>
    <n v="6.2"/>
    <s v="Mar"/>
  </r>
  <r>
    <s v="380-60-5336"/>
    <n v="234"/>
    <x v="233"/>
    <s v="Zuschuss"/>
    <s v="Carroll"/>
    <s v="zuschuss.carroll@mail.com"/>
    <s v="Male"/>
    <s v="Consumer"/>
    <s v="United States"/>
    <s v="Edmonds"/>
    <s v="Washington"/>
    <n v="98026"/>
    <s v="West"/>
    <x v="1"/>
    <s v="Consumer"/>
    <s v="United States"/>
    <s v="Salem"/>
    <x v="20"/>
    <n v="97301"/>
    <x v="1"/>
    <x v="1"/>
    <x v="9"/>
    <x v="7"/>
    <d v="2019-02-24T00:00:00"/>
    <d v="1899-12-30T18:06:00"/>
    <n v="40.26"/>
    <n v="10"/>
    <n v="20.13"/>
    <n v="402.59999999999997"/>
    <s v="Credit card"/>
    <n v="383.79857999999996"/>
    <n v="4.6699999999999998E-2"/>
    <n v="18.801420000000007"/>
    <s v="5"/>
    <s v="Feb"/>
  </r>
  <r>
    <s v="815-04-6282"/>
    <n v="234"/>
    <x v="233"/>
    <s v="Zuschuss"/>
    <s v="Carroll"/>
    <s v="zuschuss.carroll@mail.com"/>
    <s v="Male"/>
    <s v="Consumer"/>
    <s v="United States"/>
    <s v="Edmonds"/>
    <s v="Washington"/>
    <n v="98026"/>
    <s v="West"/>
    <x v="1"/>
    <s v="Consumer"/>
    <s v="United States"/>
    <s v="Salem"/>
    <x v="20"/>
    <n v="97301"/>
    <x v="1"/>
    <x v="2"/>
    <x v="11"/>
    <x v="4"/>
    <d v="2019-02-08T00:00:00"/>
    <d v="1899-12-30T12:52:00"/>
    <n v="64.97"/>
    <n v="5"/>
    <n v="16.242500000000003"/>
    <n v="324.85000000000002"/>
    <s v="Credit card"/>
    <n v="301.46080000000001"/>
    <n v="7.2000000000000008E-2"/>
    <n v="23.389200000000017"/>
    <n v="6.5"/>
    <s v="Feb"/>
  </r>
  <r>
    <s v="674-56-6360"/>
    <n v="308"/>
    <x v="307"/>
    <s v="Pauline"/>
    <s v="Johnson"/>
    <s v="pauline.johnson@mail.com"/>
    <s v="Male"/>
    <s v="Consumer"/>
    <s v="United States"/>
    <s v="Santa Ana"/>
    <s v="California"/>
    <n v="92704"/>
    <s v="West"/>
    <x v="1"/>
    <s v="Consumer"/>
    <s v="United States"/>
    <s v="Santa Ana"/>
    <x v="1"/>
    <n v="92704"/>
    <x v="1"/>
    <x v="0"/>
    <x v="5"/>
    <x v="23"/>
    <d v="2019-03-22T00:00:00"/>
    <d v="1899-12-30T14:00:00"/>
    <n v="95.15"/>
    <n v="1"/>
    <n v="4.7575000000000003"/>
    <n v="95.15"/>
    <s v="Cash"/>
    <n v="84.968950000000007"/>
    <n v="0.107"/>
    <n v="10.181049999999999"/>
    <s v="6"/>
    <s v="Mar"/>
  </r>
  <r>
    <s v="778-34-2523"/>
    <n v="308"/>
    <x v="307"/>
    <s v="Pauline"/>
    <s v="Johnson"/>
    <s v="pauline.johnson@mail.com"/>
    <s v="Male"/>
    <s v="Consumer"/>
    <s v="United States"/>
    <s v="Santa Ana"/>
    <s v="California"/>
    <n v="92704"/>
    <s v="West"/>
    <x v="1"/>
    <s v="Consumer"/>
    <s v="United States"/>
    <s v="Santa Ana"/>
    <x v="1"/>
    <n v="92704"/>
    <x v="1"/>
    <x v="2"/>
    <x v="11"/>
    <x v="46"/>
    <d v="2019-01-24T00:00:00"/>
    <d v="1899-12-30T10:57:00"/>
    <n v="48.62"/>
    <n v="8"/>
    <n v="19.448"/>
    <n v="388.96"/>
    <s v="Cash"/>
    <n v="360.95488"/>
    <n v="7.2000000000000008E-2"/>
    <n v="28.005119999999977"/>
    <s v="5"/>
    <s v="Jan"/>
  </r>
  <r>
    <s v="499-27-7781"/>
    <n v="309"/>
    <x v="308"/>
    <s v="Bart"/>
    <s v="Watters"/>
    <s v="bart.watters@mail.com"/>
    <s v="Male"/>
    <s v="Corporate"/>
    <s v="United States"/>
    <s v="Milwaukee"/>
    <s v="Wisconsin"/>
    <n v="53209"/>
    <s v="Central"/>
    <x v="1"/>
    <s v="Corporate"/>
    <s v="United States"/>
    <s v="Milwaukee"/>
    <x v="6"/>
    <n v="53209"/>
    <x v="2"/>
    <x v="1"/>
    <x v="10"/>
    <x v="86"/>
    <d v="2019-03-14T00:00:00"/>
    <d v="1899-12-30T16:45:00"/>
    <n v="53.21"/>
    <n v="8"/>
    <n v="21.284000000000002"/>
    <n v="425.68"/>
    <s v="Ewallet"/>
    <n v="405.80074400000001"/>
    <n v="4.6699999999999998E-2"/>
    <n v="19.879255999999998"/>
    <s v="5"/>
    <s v="Mar"/>
  </r>
  <r>
    <s v="477-59-2456"/>
    <n v="204"/>
    <x v="203"/>
    <s v="Dean"/>
    <s v="Braden"/>
    <s v="dean.braden@mail.com"/>
    <s v="Male"/>
    <s v="Consumer"/>
    <s v="United States"/>
    <s v="Philadelphia"/>
    <s v="Pennsylvania"/>
    <n v="19140"/>
    <s v="East"/>
    <x v="1"/>
    <s v="Consumer"/>
    <s v="United States"/>
    <s v="Houston"/>
    <x v="5"/>
    <n v="77041"/>
    <x v="2"/>
    <x v="1"/>
    <x v="10"/>
    <x v="54"/>
    <d v="2019-01-23T00:00:00"/>
    <d v="1899-12-30T11:15:00"/>
    <n v="45.44"/>
    <n v="7"/>
    <n v="15.904"/>
    <n v="318.08"/>
    <s v="Cash"/>
    <n v="303.22566399999999"/>
    <n v="4.6699999999999998E-2"/>
    <n v="14.854335999999989"/>
    <n v="9.1999999999999993"/>
    <s v="Jan"/>
  </r>
  <r>
    <s v="832-51-6761"/>
    <n v="223"/>
    <x v="222"/>
    <s v="Cynthia"/>
    <s v="Arntzen"/>
    <s v="cynthia.arntzen@mail.com"/>
    <s v="Male"/>
    <s v="Consumer"/>
    <s v="United States"/>
    <s v="Philadelphia"/>
    <s v="Pennsylvania"/>
    <n v="19140"/>
    <s v="East"/>
    <x v="1"/>
    <s v="Consumer"/>
    <s v="United States"/>
    <s v="Tampa"/>
    <x v="2"/>
    <n v="33614"/>
    <x v="0"/>
    <x v="1"/>
    <x v="10"/>
    <x v="64"/>
    <d v="2019-01-19T00:00:00"/>
    <d v="1899-12-30T20:29:00"/>
    <n v="33.880000000000003"/>
    <n v="8"/>
    <n v="13.552000000000001"/>
    <n v="271.04000000000002"/>
    <s v="Ewallet"/>
    <n v="258.38243199999999"/>
    <n v="4.6699999999999998E-2"/>
    <n v="12.657568000000026"/>
    <n v="9.6"/>
    <s v="Jan"/>
  </r>
  <r>
    <s v="869-11-3082"/>
    <n v="223"/>
    <x v="222"/>
    <s v="Cynthia"/>
    <s v="Arntzen"/>
    <s v="cynthia.arntzen@mail.com"/>
    <s v="Male"/>
    <s v="Consumer"/>
    <s v="United States"/>
    <s v="Philadelphia"/>
    <s v="Pennsylvania"/>
    <n v="19140"/>
    <s v="East"/>
    <x v="1"/>
    <s v="Consumer"/>
    <s v="United States"/>
    <s v="Tampa"/>
    <x v="2"/>
    <n v="33614"/>
    <x v="0"/>
    <x v="1"/>
    <x v="8"/>
    <x v="3"/>
    <d v="2019-01-27T00:00:00"/>
    <d v="1899-12-30T20:03:00"/>
    <n v="96.16"/>
    <n v="4"/>
    <n v="19.231999999999999"/>
    <n v="384.64"/>
    <s v="Credit card"/>
    <n v="366.67731199999997"/>
    <n v="4.6699999999999998E-2"/>
    <n v="17.962688000000014"/>
    <n v="8.4"/>
    <s v="Jan"/>
  </r>
  <r>
    <s v="190-59-3964"/>
    <n v="223"/>
    <x v="222"/>
    <s v="Cynthia"/>
    <s v="Arntzen"/>
    <s v="cynthia.arntzen@mail.com"/>
    <s v="Male"/>
    <s v="Consumer"/>
    <s v="United States"/>
    <s v="Philadelphia"/>
    <s v="Pennsylvania"/>
    <n v="19140"/>
    <s v="East"/>
    <x v="1"/>
    <s v="Consumer"/>
    <s v="United States"/>
    <s v="Tampa"/>
    <x v="2"/>
    <n v="33614"/>
    <x v="0"/>
    <x v="0"/>
    <x v="1"/>
    <x v="36"/>
    <d v="2019-02-03T00:00:00"/>
    <d v="1899-12-30T14:35:00"/>
    <n v="47.16"/>
    <n v="5"/>
    <n v="11.79"/>
    <n v="235.79999999999998"/>
    <s v="Credit card"/>
    <n v="210.56939999999997"/>
    <n v="0.107"/>
    <n v="25.23060000000001"/>
    <s v="6"/>
    <s v="Feb"/>
  </r>
  <r>
    <s v="366-43-6862"/>
    <n v="223"/>
    <x v="222"/>
    <s v="Cynthia"/>
    <s v="Arntzen"/>
    <s v="cynthia.arntzen@mail.com"/>
    <s v="Male"/>
    <s v="Consumer"/>
    <s v="United States"/>
    <s v="Philadelphia"/>
    <s v="Pennsylvania"/>
    <n v="19140"/>
    <s v="East"/>
    <x v="1"/>
    <s v="Consumer"/>
    <s v="United States"/>
    <s v="Tampa"/>
    <x v="2"/>
    <n v="33614"/>
    <x v="0"/>
    <x v="1"/>
    <x v="8"/>
    <x v="5"/>
    <d v="2019-03-25T00:00:00"/>
    <d v="1899-12-30T16:32:00"/>
    <n v="52.89"/>
    <n v="4"/>
    <n v="10.578000000000001"/>
    <n v="211.56"/>
    <s v="Ewallet"/>
    <n v="201.680148"/>
    <n v="4.6699999999999998E-2"/>
    <n v="9.8798519999999996"/>
    <n v="6.7"/>
    <s v="Mar"/>
  </r>
  <r>
    <s v="186-43-8965"/>
    <n v="223"/>
    <x v="222"/>
    <s v="Cynthia"/>
    <s v="Arntzen"/>
    <s v="cynthia.arntzen@mail.com"/>
    <s v="Male"/>
    <s v="Consumer"/>
    <s v="United States"/>
    <s v="Philadelphia"/>
    <s v="Pennsylvania"/>
    <n v="19140"/>
    <s v="East"/>
    <x v="1"/>
    <s v="Consumer"/>
    <s v="United States"/>
    <s v="Tampa"/>
    <x v="2"/>
    <n v="33614"/>
    <x v="0"/>
    <x v="1"/>
    <x v="10"/>
    <x v="7"/>
    <d v="2019-02-24T00:00:00"/>
    <d v="1899-12-30T10:10:00"/>
    <n v="47.68"/>
    <n v="2"/>
    <n v="4.7679999999999998"/>
    <n v="95.36"/>
    <s v="Credit card"/>
    <n v="90.906688000000003"/>
    <n v="4.6699999999999998E-2"/>
    <n v="4.4533119999999968"/>
    <n v="4.0999999999999996"/>
    <s v="Feb"/>
  </r>
  <r>
    <s v="784-21-9238"/>
    <n v="310"/>
    <x v="309"/>
    <s v="Toby"/>
    <s v="Ritter"/>
    <s v="toby.ritter@mail.com"/>
    <s v="Male"/>
    <s v="Consumer"/>
    <s v="United States"/>
    <s v="Belleville"/>
    <s v="New Jersey"/>
    <n v="7109"/>
    <s v="East"/>
    <x v="1"/>
    <s v="Consumer"/>
    <s v="United States"/>
    <s v="Belleville"/>
    <x v="30"/>
    <n v="7109"/>
    <x v="3"/>
    <x v="2"/>
    <x v="11"/>
    <x v="13"/>
    <d v="2019-02-07T00:00:00"/>
    <d v="1899-12-30T14:15:00"/>
    <n v="10.17"/>
    <n v="1"/>
    <n v="0.50850000000000006"/>
    <n v="10.17"/>
    <s v="Cash"/>
    <n v="9.437759999999999"/>
    <n v="7.2000000000000008E-2"/>
    <n v="0.73224000000000089"/>
    <n v="5.9"/>
    <s v="Feb"/>
  </r>
  <r>
    <s v="276-75-6884"/>
    <n v="310"/>
    <x v="309"/>
    <s v="Toby"/>
    <s v="Ritter"/>
    <s v="toby.ritter@mail.com"/>
    <s v="Male"/>
    <s v="Consumer"/>
    <s v="United States"/>
    <s v="Belleville"/>
    <s v="New Jersey"/>
    <n v="7109"/>
    <s v="East"/>
    <x v="1"/>
    <s v="Consumer"/>
    <s v="United States"/>
    <s v="Belleville"/>
    <x v="30"/>
    <n v="7109"/>
    <x v="3"/>
    <x v="1"/>
    <x v="2"/>
    <x v="31"/>
    <d v="2019-03-04T00:00:00"/>
    <d v="1899-12-30T10:05:00"/>
    <n v="68.709999999999994"/>
    <n v="3"/>
    <n v="10.3065"/>
    <n v="206.13"/>
    <s v="Cash"/>
    <n v="196.50372899999999"/>
    <n v="4.6699999999999998E-2"/>
    <n v="9.6262710000000027"/>
    <n v="8.6999999999999993"/>
    <s v="Mar"/>
  </r>
  <r>
    <s v="109-86-4363"/>
    <n v="311"/>
    <x v="310"/>
    <s v="Patrick"/>
    <s v="Gardner"/>
    <s v="patrick.gardner@mail.com"/>
    <s v="Male"/>
    <s v="Consumer"/>
    <s v="United States"/>
    <s v="San Francisco"/>
    <s v="California"/>
    <n v="94110"/>
    <s v="West"/>
    <x v="1"/>
    <s v="Consumer"/>
    <s v="United States"/>
    <s v="San Francisco"/>
    <x v="1"/>
    <n v="94110"/>
    <x v="1"/>
    <x v="2"/>
    <x v="11"/>
    <x v="44"/>
    <d v="2019-02-14T00:00:00"/>
    <d v="1899-12-30T11:36:00"/>
    <n v="60.08"/>
    <n v="7"/>
    <n v="21.028000000000002"/>
    <n v="420.56"/>
    <s v="Credit card"/>
    <n v="390.27967999999998"/>
    <n v="7.2000000000000008E-2"/>
    <n v="30.280320000000017"/>
    <n v="4.5"/>
    <s v="Feb"/>
  </r>
  <r>
    <s v="569-76-2760"/>
    <n v="311"/>
    <x v="310"/>
    <s v="Patrick"/>
    <s v="Gardner"/>
    <s v="patrick.gardner@mail.com"/>
    <s v="Male"/>
    <s v="Consumer"/>
    <s v="United States"/>
    <s v="San Francisco"/>
    <s v="California"/>
    <n v="94110"/>
    <s v="West"/>
    <x v="1"/>
    <s v="Consumer"/>
    <s v="United States"/>
    <s v="San Francisco"/>
    <x v="1"/>
    <n v="94110"/>
    <x v="1"/>
    <x v="2"/>
    <x v="11"/>
    <x v="71"/>
    <d v="2019-01-29T00:00:00"/>
    <d v="1899-12-30T18:15:00"/>
    <n v="22.01"/>
    <n v="4"/>
    <n v="4.4020000000000001"/>
    <n v="88.04"/>
    <s v="Credit card"/>
    <n v="81.701120000000003"/>
    <n v="7.2000000000000008E-2"/>
    <n v="6.3388800000000032"/>
    <n v="6.6"/>
    <s v="Jan"/>
  </r>
  <r>
    <s v="222-42-0244"/>
    <n v="219"/>
    <x v="218"/>
    <s v="Greg"/>
    <s v="Tran"/>
    <s v="greg.tran@mail.com"/>
    <s v="Male"/>
    <s v="Consumer"/>
    <s v="United States"/>
    <s v="Lakeville"/>
    <s v="Minnesota"/>
    <n v="55044"/>
    <s v="Central"/>
    <x v="1"/>
    <s v="Consumer"/>
    <s v="United States"/>
    <s v="Houston"/>
    <x v="5"/>
    <n v="77070"/>
    <x v="2"/>
    <x v="1"/>
    <x v="13"/>
    <x v="26"/>
    <d v="2019-01-28T00:00:00"/>
    <d v="1899-12-30T13:53:00"/>
    <n v="72.11"/>
    <n v="9"/>
    <n v="32.4495"/>
    <n v="648.99"/>
    <s v="Credit card"/>
    <n v="618.68216700000005"/>
    <n v="4.6699999999999998E-2"/>
    <n v="30.30783299999996"/>
    <n v="7.7"/>
    <s v="Jan"/>
  </r>
  <r>
    <s v="760-53-9233"/>
    <n v="219"/>
    <x v="218"/>
    <s v="Greg"/>
    <s v="Tran"/>
    <s v="greg.tran@mail.com"/>
    <s v="Male"/>
    <s v="Consumer"/>
    <s v="United States"/>
    <s v="Lakeville"/>
    <s v="Minnesota"/>
    <n v="55044"/>
    <s v="Central"/>
    <x v="1"/>
    <s v="Consumer"/>
    <s v="United States"/>
    <s v="Houston"/>
    <x v="5"/>
    <n v="77070"/>
    <x v="2"/>
    <x v="1"/>
    <x v="14"/>
    <x v="58"/>
    <d v="2019-03-26T00:00:00"/>
    <d v="1899-12-30T18:37:00"/>
    <n v="41.28"/>
    <n v="3"/>
    <n v="6.1920000000000002"/>
    <n v="123.84"/>
    <s v="Credit card"/>
    <n v="118.05667200000001"/>
    <n v="4.6699999999999998E-2"/>
    <n v="5.7833279999999974"/>
    <n v="8.5"/>
    <s v="Mar"/>
  </r>
  <r>
    <s v="538-22-0304"/>
    <n v="219"/>
    <x v="218"/>
    <s v="Greg"/>
    <s v="Tran"/>
    <s v="greg.tran@mail.com"/>
    <s v="Male"/>
    <s v="Consumer"/>
    <s v="United States"/>
    <s v="Lakeville"/>
    <s v="Minnesota"/>
    <n v="55044"/>
    <s v="Central"/>
    <x v="1"/>
    <s v="Consumer"/>
    <s v="United States"/>
    <s v="Houston"/>
    <x v="5"/>
    <n v="77070"/>
    <x v="2"/>
    <x v="1"/>
    <x v="12"/>
    <x v="62"/>
    <d v="2019-03-24T00:00:00"/>
    <d v="1899-12-30T18:27:00"/>
    <n v="64.95"/>
    <n v="10"/>
    <n v="32.475000000000001"/>
    <n v="649.5"/>
    <s v="Cash"/>
    <n v="619.16835000000003"/>
    <n v="4.6699999999999998E-2"/>
    <n v="30.331649999999968"/>
    <n v="5.2"/>
    <s v="Mar"/>
  </r>
  <r>
    <s v="416-17-9926"/>
    <n v="33"/>
    <x v="32"/>
    <s v="Joel"/>
    <s v="Eaton"/>
    <s v="joel.eaton@mail.com"/>
    <s v="Male"/>
    <s v="Consumer"/>
    <s v="United States"/>
    <s v="Florence"/>
    <s v="Kentucky"/>
    <n v="41042"/>
    <s v="South"/>
    <x v="0"/>
    <s v="Consumer"/>
    <s v="United States"/>
    <s v="Memphis"/>
    <x v="18"/>
    <n v="38109"/>
    <x v="0"/>
    <x v="0"/>
    <x v="1"/>
    <x v="17"/>
    <d v="2019-01-01T00:00:00"/>
    <d v="1899-12-30T14:42:00"/>
    <n v="74.22"/>
    <n v="10"/>
    <n v="37.110000000000007"/>
    <n v="742.2"/>
    <s v="Credit card"/>
    <n v="662.78460000000007"/>
    <n v="0.107"/>
    <n v="79.415399999999977"/>
    <n v="4.3"/>
    <s v="Jan"/>
  </r>
  <r>
    <s v="237-44-6163"/>
    <n v="33"/>
    <x v="32"/>
    <s v="Joel"/>
    <s v="Eaton"/>
    <s v="joel.eaton@mail.com"/>
    <s v="Male"/>
    <s v="Consumer"/>
    <s v="United States"/>
    <s v="Florence"/>
    <s v="Kentucky"/>
    <n v="41042"/>
    <s v="South"/>
    <x v="0"/>
    <s v="Consumer"/>
    <s v="United States"/>
    <s v="Memphis"/>
    <x v="18"/>
    <n v="38109"/>
    <x v="0"/>
    <x v="1"/>
    <x v="9"/>
    <x v="46"/>
    <d v="2019-01-24T00:00:00"/>
    <d v="1899-12-30T17:43:00"/>
    <n v="10.56"/>
    <n v="8"/>
    <n v="4.2240000000000002"/>
    <n v="84.48"/>
    <s v="Cash"/>
    <n v="80.534784000000002"/>
    <n v="4.6699999999999998E-2"/>
    <n v="3.9452160000000021"/>
    <n v="7.6"/>
    <s v="Jan"/>
  </r>
  <r>
    <s v="636-17-0325"/>
    <n v="33"/>
    <x v="32"/>
    <s v="Joel"/>
    <s v="Eaton"/>
    <s v="joel.eaton@mail.com"/>
    <s v="Male"/>
    <s v="Consumer"/>
    <s v="United States"/>
    <s v="Florence"/>
    <s v="Kentucky"/>
    <n v="41042"/>
    <s v="South"/>
    <x v="0"/>
    <s v="Consumer"/>
    <s v="United States"/>
    <s v="Memphis"/>
    <x v="18"/>
    <n v="38109"/>
    <x v="0"/>
    <x v="2"/>
    <x v="7"/>
    <x v="6"/>
    <d v="2019-02-25T00:00:00"/>
    <d v="1899-12-30T18:37:00"/>
    <n v="62.57"/>
    <n v="4"/>
    <n v="12.514000000000001"/>
    <n v="250.28"/>
    <s v="Cash"/>
    <n v="232.25984"/>
    <n v="7.2000000000000008E-2"/>
    <n v="18.020160000000004"/>
    <n v="9.5"/>
    <s v="Feb"/>
  </r>
  <r>
    <s v="343-75-9322"/>
    <n v="33"/>
    <x v="32"/>
    <s v="Joel"/>
    <s v="Eaton"/>
    <s v="joel.eaton@mail.com"/>
    <s v="Male"/>
    <s v="Consumer"/>
    <s v="United States"/>
    <s v="Florence"/>
    <s v="Kentucky"/>
    <n v="41042"/>
    <s v="South"/>
    <x v="0"/>
    <s v="Consumer"/>
    <s v="United States"/>
    <s v="Memphis"/>
    <x v="18"/>
    <n v="38109"/>
    <x v="0"/>
    <x v="2"/>
    <x v="7"/>
    <x v="51"/>
    <d v="2019-01-09T00:00:00"/>
    <d v="1899-12-30T16:34:00"/>
    <n v="11.85"/>
    <n v="8"/>
    <n v="4.74"/>
    <n v="94.8"/>
    <s v="Cash"/>
    <n v="87.974400000000003"/>
    <n v="7.2000000000000008E-2"/>
    <n v="6.8255999999999943"/>
    <n v="4.0999999999999996"/>
    <s v="Jan"/>
  </r>
  <r>
    <s v="528-14-9470"/>
    <n v="81"/>
    <x v="80"/>
    <s v="Jennifer"/>
    <s v="Braxton"/>
    <s v="jennifer.braxton@mail.com"/>
    <s v="Male"/>
    <s v="Corporate"/>
    <s v="United States"/>
    <s v="Tampa"/>
    <s v="Florida"/>
    <n v="33614"/>
    <s v="South"/>
    <x v="1"/>
    <s v="Corporate"/>
    <s v="United States"/>
    <s v="Chicago"/>
    <x v="10"/>
    <n v="60623"/>
    <x v="2"/>
    <x v="1"/>
    <x v="6"/>
    <x v="44"/>
    <d v="2019-02-14T00:00:00"/>
    <d v="1899-12-30T14:42:00"/>
    <n v="91.3"/>
    <n v="1"/>
    <n v="4.5650000000000004"/>
    <n v="91.3"/>
    <s v="Ewallet"/>
    <n v="87.036289999999994"/>
    <n v="4.6699999999999998E-2"/>
    <n v="4.2637100000000032"/>
    <n v="9.1999999999999993"/>
    <s v="Feb"/>
  </r>
  <r>
    <s v="427-45-9297"/>
    <n v="81"/>
    <x v="80"/>
    <s v="Jennifer"/>
    <s v="Braxton"/>
    <s v="jennifer.braxton@mail.com"/>
    <s v="Male"/>
    <s v="Corporate"/>
    <s v="United States"/>
    <s v="Tampa"/>
    <s v="Florida"/>
    <n v="33614"/>
    <s v="South"/>
    <x v="1"/>
    <s v="Corporate"/>
    <s v="United States"/>
    <s v="Chicago"/>
    <x v="10"/>
    <n v="60623"/>
    <x v="2"/>
    <x v="1"/>
    <x v="9"/>
    <x v="41"/>
    <d v="2019-03-12T00:00:00"/>
    <d v="1899-12-30T11:01:00"/>
    <n v="40.729999999999997"/>
    <n v="7"/>
    <n v="14.255499999999998"/>
    <n v="285.10999999999996"/>
    <s v="Ewallet"/>
    <n v="271.79536299999995"/>
    <n v="4.6699999999999998E-2"/>
    <n v="13.314637000000005"/>
    <n v="5.4"/>
    <s v="Mar"/>
  </r>
  <r>
    <s v="807-34-3742"/>
    <n v="81"/>
    <x v="80"/>
    <s v="Jennifer"/>
    <s v="Braxton"/>
    <s v="jennifer.braxton@mail.com"/>
    <s v="Male"/>
    <s v="Corporate"/>
    <s v="United States"/>
    <s v="Tampa"/>
    <s v="Florida"/>
    <n v="33614"/>
    <s v="South"/>
    <x v="1"/>
    <s v="Corporate"/>
    <s v="United States"/>
    <s v="Chicago"/>
    <x v="10"/>
    <n v="60623"/>
    <x v="2"/>
    <x v="2"/>
    <x v="15"/>
    <x v="58"/>
    <d v="2019-03-26T00:00:00"/>
    <d v="1899-12-30T19:44:00"/>
    <n v="52.38"/>
    <n v="1"/>
    <n v="2.6190000000000002"/>
    <n v="52.38"/>
    <s v="Cash"/>
    <n v="48.608640000000001"/>
    <n v="7.2000000000000008E-2"/>
    <n v="3.7713600000000014"/>
    <n v="5.8"/>
    <s v="Mar"/>
  </r>
  <r>
    <s v="288-62-1085"/>
    <n v="294"/>
    <x v="293"/>
    <s v="Lisa"/>
    <s v="Hazard"/>
    <s v="lisa.hazard@mail.com"/>
    <s v="Male"/>
    <s v="Consumer"/>
    <s v="United States"/>
    <s v="Tyler"/>
    <s v="Texas"/>
    <n v="75701"/>
    <s v="Central"/>
    <x v="0"/>
    <s v="Consumer"/>
    <s v="United States"/>
    <s v="Columbus"/>
    <x v="23"/>
    <n v="43229"/>
    <x v="3"/>
    <x v="1"/>
    <x v="8"/>
    <x v="51"/>
    <d v="2019-01-09T00:00:00"/>
    <d v="1899-12-30T13:34:00"/>
    <n v="38.54"/>
    <n v="5"/>
    <n v="9.6349999999999998"/>
    <n v="192.7"/>
    <s v="Ewallet"/>
    <n v="183.70090999999999"/>
    <n v="4.6699999999999998E-2"/>
    <n v="8.9990899999999954"/>
    <n v="5.6"/>
    <s v="Jan"/>
  </r>
  <r>
    <s v="670-71-7306"/>
    <n v="312"/>
    <x v="311"/>
    <s v="James"/>
    <s v="Lanier"/>
    <s v="james.lanier@mail.com"/>
    <s v="Male"/>
    <s v="Home Office"/>
    <s v="United States"/>
    <s v="Columbia"/>
    <s v="Tennessee"/>
    <n v="38401"/>
    <s v="South"/>
    <x v="1"/>
    <s v="Home Office"/>
    <s v="United States"/>
    <s v="Columbia"/>
    <x v="18"/>
    <n v="38401"/>
    <x v="0"/>
    <x v="1"/>
    <x v="10"/>
    <x v="56"/>
    <d v="2019-01-02T00:00:00"/>
    <d v="1899-12-30T20:08:00"/>
    <n v="44.63"/>
    <n v="6"/>
    <n v="13.389000000000003"/>
    <n v="267.78000000000003"/>
    <s v="Credit card"/>
    <n v="255.27467400000003"/>
    <n v="4.6699999999999998E-2"/>
    <n v="12.505325999999997"/>
    <n v="5.0999999999999996"/>
    <s v="Jan"/>
  </r>
  <r>
    <s v="660-29-7083"/>
    <n v="183"/>
    <x v="182"/>
    <s v="Ed"/>
    <s v="Braxton"/>
    <s v="ed.braxton@mail.com"/>
    <s v="Male"/>
    <s v="Corporate"/>
    <s v="United States"/>
    <s v="Fort Worth"/>
    <s v="Texas"/>
    <n v="76106"/>
    <s v="Central"/>
    <x v="1"/>
    <s v="Corporate"/>
    <s v="United States"/>
    <s v="Akron"/>
    <x v="23"/>
    <n v="44312"/>
    <x v="3"/>
    <x v="2"/>
    <x v="7"/>
    <x v="15"/>
    <d v="2019-01-15T00:00:00"/>
    <d v="1899-12-30T15:01:00"/>
    <n v="55.87"/>
    <n v="10"/>
    <n v="27.934999999999999"/>
    <n v="558.69999999999993"/>
    <s v="Cash"/>
    <n v="518.47359999999992"/>
    <n v="7.2000000000000008E-2"/>
    <n v="40.226400000000012"/>
    <n v="5.8"/>
    <s v="Jan"/>
  </r>
  <r>
    <s v="271-77-8740"/>
    <n v="313"/>
    <x v="312"/>
    <s v="Brian"/>
    <s v="Moss"/>
    <s v="brian.moss@mail.com"/>
    <s v="Male"/>
    <s v="Corporate"/>
    <s v="United States"/>
    <s v="New York City"/>
    <s v="New York"/>
    <n v="10035"/>
    <s v="East"/>
    <x v="1"/>
    <s v="Corporate"/>
    <s v="United States"/>
    <s v="New York City"/>
    <x v="15"/>
    <n v="10035"/>
    <x v="3"/>
    <x v="1"/>
    <x v="6"/>
    <x v="17"/>
    <d v="2019-01-01T00:00:00"/>
    <d v="1899-12-30T11:40:00"/>
    <n v="29.22"/>
    <n v="6"/>
    <n v="8.766"/>
    <n v="175.32"/>
    <s v="Ewallet"/>
    <n v="167.13255599999999"/>
    <n v="4.6699999999999998E-2"/>
    <n v="8.1874439999999993"/>
    <s v="5"/>
    <s v="Jan"/>
  </r>
  <r>
    <s v="497-36-0989"/>
    <n v="313"/>
    <x v="312"/>
    <s v="Brian"/>
    <s v="Moss"/>
    <s v="brian.moss@mail.com"/>
    <s v="Male"/>
    <s v="Corporate"/>
    <s v="United States"/>
    <s v="New York City"/>
    <s v="New York"/>
    <n v="10035"/>
    <s v="East"/>
    <x v="1"/>
    <s v="Corporate"/>
    <s v="United States"/>
    <s v="New York City"/>
    <x v="15"/>
    <n v="10035"/>
    <x v="3"/>
    <x v="1"/>
    <x v="6"/>
    <x v="42"/>
    <d v="2019-02-15T00:00:00"/>
    <d v="1899-12-30T15:21:00"/>
    <n v="51.94"/>
    <n v="3"/>
    <n v="7.7910000000000004"/>
    <n v="155.82"/>
    <s v="Cash"/>
    <n v="148.543206"/>
    <n v="4.6699999999999998E-2"/>
    <n v="7.2767939999999953"/>
    <n v="7.9"/>
    <s v="Feb"/>
  </r>
  <r>
    <s v="291-59-1384"/>
    <n v="313"/>
    <x v="312"/>
    <s v="Brian"/>
    <s v="Moss"/>
    <s v="brian.moss@mail.com"/>
    <s v="Male"/>
    <s v="Corporate"/>
    <s v="United States"/>
    <s v="New York City"/>
    <s v="New York"/>
    <n v="10035"/>
    <s v="East"/>
    <x v="1"/>
    <s v="Corporate"/>
    <s v="United States"/>
    <s v="New York City"/>
    <x v="15"/>
    <n v="10035"/>
    <x v="3"/>
    <x v="0"/>
    <x v="0"/>
    <x v="38"/>
    <d v="2019-02-28T00:00:00"/>
    <d v="1899-12-30T17:38:00"/>
    <n v="60.3"/>
    <n v="1"/>
    <n v="3.0150000000000001"/>
    <n v="60.3"/>
    <s v="Cash"/>
    <n v="53.847899999999996"/>
    <n v="0.107"/>
    <n v="6.4521000000000015"/>
    <s v="6"/>
    <s v="Feb"/>
  </r>
  <r>
    <s v="860-73-6466"/>
    <n v="314"/>
    <x v="313"/>
    <s v="Eudokia"/>
    <s v="Martin"/>
    <s v="eudokia.martin@mail.com"/>
    <s v="Male"/>
    <s v="Corporate"/>
    <s v="United States"/>
    <s v="Los Angeles"/>
    <s v="California"/>
    <n v="90036"/>
    <s v="West"/>
    <x v="1"/>
    <s v="Corporate"/>
    <s v="United States"/>
    <s v="Los Angeles"/>
    <x v="1"/>
    <n v="90036"/>
    <x v="1"/>
    <x v="1"/>
    <x v="8"/>
    <x v="22"/>
    <d v="2019-03-02T00:00:00"/>
    <d v="1899-12-30T16:16:00"/>
    <n v="39.47"/>
    <n v="2"/>
    <n v="3.9470000000000001"/>
    <n v="78.94"/>
    <s v="Credit card"/>
    <n v="75.253501999999997"/>
    <n v="4.6699999999999998E-2"/>
    <n v="3.6864980000000003"/>
    <s v="5"/>
    <s v="Mar"/>
  </r>
  <r>
    <s v="549-23-9016"/>
    <n v="314"/>
    <x v="313"/>
    <s v="Eudokia"/>
    <s v="Martin"/>
    <s v="eudokia.martin@mail.com"/>
    <s v="Male"/>
    <s v="Corporate"/>
    <s v="United States"/>
    <s v="Los Angeles"/>
    <s v="California"/>
    <n v="90036"/>
    <s v="West"/>
    <x v="1"/>
    <s v="Corporate"/>
    <s v="United States"/>
    <s v="Los Angeles"/>
    <x v="1"/>
    <n v="90036"/>
    <x v="1"/>
    <x v="1"/>
    <x v="8"/>
    <x v="77"/>
    <d v="2019-02-13T00:00:00"/>
    <d v="1899-12-30T18:15:00"/>
    <n v="14.87"/>
    <n v="2"/>
    <n v="1.4870000000000001"/>
    <n v="29.74"/>
    <s v="Credit card"/>
    <n v="28.351141999999999"/>
    <n v="4.6699999999999998E-2"/>
    <n v="1.388857999999999"/>
    <n v="8.9"/>
    <s v="Feb"/>
  </r>
  <r>
    <s v="896-34-0956"/>
    <n v="314"/>
    <x v="313"/>
    <s v="Eudokia"/>
    <s v="Martin"/>
    <s v="eudokia.martin@mail.com"/>
    <s v="Male"/>
    <s v="Corporate"/>
    <s v="United States"/>
    <s v="Los Angeles"/>
    <s v="California"/>
    <n v="90036"/>
    <s v="West"/>
    <x v="1"/>
    <s v="Corporate"/>
    <s v="United States"/>
    <s v="Los Angeles"/>
    <x v="1"/>
    <n v="90036"/>
    <x v="1"/>
    <x v="1"/>
    <x v="14"/>
    <x v="53"/>
    <d v="2019-01-26T00:00:00"/>
    <d v="1899-12-30T12:43:00"/>
    <n v="21.32"/>
    <n v="1"/>
    <n v="1.0660000000000001"/>
    <n v="21.32"/>
    <s v="Cash"/>
    <n v="20.324356000000002"/>
    <n v="4.6699999999999998E-2"/>
    <n v="0.99564399999999864"/>
    <n v="5.9"/>
    <s v="Jan"/>
  </r>
  <r>
    <s v="804-38-3935"/>
    <n v="314"/>
    <x v="313"/>
    <s v="Eudokia"/>
    <s v="Martin"/>
    <s v="eudokia.martin@mail.com"/>
    <s v="Male"/>
    <s v="Corporate"/>
    <s v="United States"/>
    <s v="Los Angeles"/>
    <s v="California"/>
    <n v="90036"/>
    <s v="West"/>
    <x v="1"/>
    <s v="Corporate"/>
    <s v="United States"/>
    <s v="Los Angeles"/>
    <x v="1"/>
    <n v="90036"/>
    <x v="1"/>
    <x v="1"/>
    <x v="2"/>
    <x v="74"/>
    <d v="2019-01-30T00:00:00"/>
    <d v="1899-12-30T11:32:00"/>
    <n v="93.78"/>
    <n v="3"/>
    <n v="14.067000000000002"/>
    <n v="281.34000000000003"/>
    <s v="Credit card"/>
    <n v="268.20142200000004"/>
    <n v="4.6699999999999998E-2"/>
    <n v="13.138577999999995"/>
    <n v="5.9"/>
    <s v="Jan"/>
  </r>
  <r>
    <s v="585-90-0249"/>
    <n v="315"/>
    <x v="314"/>
    <s v="Art"/>
    <s v="Foster"/>
    <s v="art.foster@mail.com"/>
    <s v="Male"/>
    <s v="Consumer"/>
    <s v="United States"/>
    <s v="Louisville"/>
    <s v="Kentucky"/>
    <n v="40214"/>
    <s v="South"/>
    <x v="1"/>
    <s v="Consumer"/>
    <s v="United States"/>
    <s v="Louisville"/>
    <x v="0"/>
    <n v="40214"/>
    <x v="0"/>
    <x v="2"/>
    <x v="7"/>
    <x v="3"/>
    <d v="2019-01-27T00:00:00"/>
    <d v="1899-12-30T18:08:00"/>
    <n v="73.260000000000005"/>
    <n v="1"/>
    <n v="3.6630000000000003"/>
    <n v="73.260000000000005"/>
    <s v="Ewallet"/>
    <n v="67.985280000000003"/>
    <n v="7.2000000000000008E-2"/>
    <n v="5.2747200000000021"/>
    <n v="9.6999999999999993"/>
    <s v="Jan"/>
  </r>
  <r>
    <s v="862-29-5914"/>
    <n v="315"/>
    <x v="314"/>
    <s v="Art"/>
    <s v="Foster"/>
    <s v="art.foster@mail.com"/>
    <s v="Male"/>
    <s v="Consumer"/>
    <s v="United States"/>
    <s v="Louisville"/>
    <s v="Kentucky"/>
    <n v="40214"/>
    <s v="South"/>
    <x v="1"/>
    <s v="Consumer"/>
    <s v="United States"/>
    <s v="Louisville"/>
    <x v="0"/>
    <n v="40214"/>
    <x v="0"/>
    <x v="0"/>
    <x v="1"/>
    <x v="74"/>
    <d v="2019-01-30T00:00:00"/>
    <d v="1899-12-30T17:08:00"/>
    <n v="22.38"/>
    <n v="1"/>
    <n v="1.119"/>
    <n v="22.38"/>
    <s v="Credit card"/>
    <n v="19.985340000000001"/>
    <n v="0.107"/>
    <n v="2.3946599999999982"/>
    <n v="8.6"/>
    <s v="Jan"/>
  </r>
  <r>
    <s v="845-94-6841"/>
    <n v="316"/>
    <x v="315"/>
    <s v="Guy"/>
    <s v="Armstrong"/>
    <s v="guy.armstrong@mail.com"/>
    <s v="Male"/>
    <s v="Consumer"/>
    <s v="United States"/>
    <s v="Lorain"/>
    <s v="Ohio"/>
    <n v="44052"/>
    <s v="East"/>
    <x v="1"/>
    <s v="Consumer"/>
    <s v="United States"/>
    <s v="Lorain"/>
    <x v="23"/>
    <n v="44052"/>
    <x v="3"/>
    <x v="0"/>
    <x v="5"/>
    <x v="66"/>
    <d v="2019-01-08T00:00:00"/>
    <d v="1899-12-30T19:38:00"/>
    <n v="72.88"/>
    <n v="9"/>
    <n v="32.795999999999999"/>
    <n v="655.92"/>
    <s v="Cash"/>
    <n v="585.73655999999994"/>
    <n v="0.107"/>
    <n v="70.183440000000019"/>
    <s v="4"/>
    <s v="Jan"/>
  </r>
  <r>
    <s v="125-45-2293"/>
    <n v="317"/>
    <x v="316"/>
    <s v="Cyma"/>
    <s v="Kinney"/>
    <s v="cyma.kinney@mail.com"/>
    <s v="Male"/>
    <s v="Corporate"/>
    <s v="United States"/>
    <s v="Linden"/>
    <s v="New Jersey"/>
    <n v="7036"/>
    <s v="East"/>
    <x v="1"/>
    <s v="Corporate"/>
    <s v="United States"/>
    <s v="Linden"/>
    <x v="30"/>
    <n v="7036"/>
    <x v="3"/>
    <x v="2"/>
    <x v="11"/>
    <x v="64"/>
    <d v="2019-01-19T00:00:00"/>
    <d v="1899-12-30T13:11:00"/>
    <n v="99.1"/>
    <n v="6"/>
    <n v="29.729999999999997"/>
    <n v="594.59999999999991"/>
    <s v="Cash"/>
    <n v="551.78879999999992"/>
    <n v="7.2000000000000008E-2"/>
    <n v="42.811199999999985"/>
    <n v="4.2"/>
    <s v="Jan"/>
  </r>
  <r>
    <s v="843-73-4724"/>
    <n v="318"/>
    <x v="317"/>
    <s v="Dave"/>
    <s v="Poirier"/>
    <s v="dave.poirier@mail.com"/>
    <s v="Male"/>
    <s v="Corporate"/>
    <s v="United States"/>
    <s v="Salinas"/>
    <s v="California"/>
    <n v="93905"/>
    <s v="West"/>
    <x v="1"/>
    <s v="Corporate"/>
    <s v="United States"/>
    <s v="Salinas"/>
    <x v="1"/>
    <n v="93905"/>
    <x v="1"/>
    <x v="1"/>
    <x v="6"/>
    <x v="25"/>
    <d v="2019-01-25T00:00:00"/>
    <d v="1899-12-30T11:05:00"/>
    <n v="74.099999999999994"/>
    <n v="1"/>
    <n v="3.7050000000000001"/>
    <n v="74.099999999999994"/>
    <s v="Cash"/>
    <n v="70.639529999999993"/>
    <n v="4.6699999999999998E-2"/>
    <n v="3.4604700000000008"/>
    <n v="9.1999999999999993"/>
    <s v="Jan"/>
  </r>
  <r>
    <s v="409-33-9708"/>
    <n v="318"/>
    <x v="317"/>
    <s v="Dave"/>
    <s v="Poirier"/>
    <s v="dave.poirier@mail.com"/>
    <s v="Male"/>
    <s v="Corporate"/>
    <s v="United States"/>
    <s v="Salinas"/>
    <s v="California"/>
    <n v="93905"/>
    <s v="West"/>
    <x v="1"/>
    <s v="Corporate"/>
    <s v="United States"/>
    <s v="Salinas"/>
    <x v="1"/>
    <n v="93905"/>
    <x v="1"/>
    <x v="1"/>
    <x v="10"/>
    <x v="88"/>
    <d v="2019-02-19T00:00:00"/>
    <d v="1899-12-30T10:12:00"/>
    <n v="98.48"/>
    <n v="2"/>
    <n v="9.8480000000000008"/>
    <n v="196.96"/>
    <s v="Ewallet"/>
    <n v="187.761968"/>
    <n v="4.6699999999999998E-2"/>
    <n v="9.198032000000012"/>
    <n v="9.1999999999999993"/>
    <s v="Feb"/>
  </r>
  <r>
    <s v="658-66-3967"/>
    <n v="105"/>
    <x v="104"/>
    <s v="Valerie"/>
    <s v="Dominguez"/>
    <s v="valerie.dominguez@mail.com"/>
    <s v="Male"/>
    <s v="Consumer"/>
    <s v="United States"/>
    <s v="Jackson"/>
    <s v="Mississippi"/>
    <n v="39212"/>
    <s v="South"/>
    <x v="1"/>
    <s v="Consumer"/>
    <s v="United States"/>
    <s v="Columbia"/>
    <x v="18"/>
    <n v="38401"/>
    <x v="0"/>
    <x v="1"/>
    <x v="6"/>
    <x v="78"/>
    <d v="2019-01-14T00:00:00"/>
    <d v="1899-12-30T15:42:00"/>
    <n v="53.19"/>
    <n v="7"/>
    <n v="18.616499999999998"/>
    <n v="372.33"/>
    <s v="Ewallet"/>
    <n v="354.94218899999998"/>
    <n v="4.6699999999999998E-2"/>
    <n v="17.387810999999999"/>
    <s v="5"/>
    <s v="Jan"/>
  </r>
  <r>
    <s v="866-70-2814"/>
    <n v="219"/>
    <x v="218"/>
    <s v="Greg"/>
    <s v="Tran"/>
    <s v="greg.tran@mail.com"/>
    <s v="Male"/>
    <s v="Consumer"/>
    <s v="United States"/>
    <s v="New York City"/>
    <s v="New York"/>
    <n v="10035"/>
    <s v="East"/>
    <x v="1"/>
    <s v="Consumer"/>
    <s v="United States"/>
    <s v="Houston"/>
    <x v="5"/>
    <n v="77070"/>
    <x v="2"/>
    <x v="0"/>
    <x v="5"/>
    <x v="6"/>
    <d v="2019-02-25T00:00:00"/>
    <d v="1899-12-30T11:58:00"/>
    <n v="52.79"/>
    <n v="10"/>
    <n v="26.395"/>
    <n v="527.9"/>
    <s v="Ewallet"/>
    <n v="471.41469999999998"/>
    <n v="0.107"/>
    <n v="56.485299999999995"/>
    <s v="10"/>
    <s v="Feb"/>
  </r>
  <r>
    <s v="160-22-2687"/>
    <n v="219"/>
    <x v="218"/>
    <s v="Greg"/>
    <s v="Tran"/>
    <s v="greg.tran@mail.com"/>
    <s v="Male"/>
    <s v="Consumer"/>
    <s v="United States"/>
    <s v="New York City"/>
    <s v="New York"/>
    <n v="10035"/>
    <s v="East"/>
    <x v="1"/>
    <s v="Consumer"/>
    <s v="United States"/>
    <s v="Houston"/>
    <x v="5"/>
    <n v="77070"/>
    <x v="2"/>
    <x v="1"/>
    <x v="4"/>
    <x v="54"/>
    <d v="2019-01-23T00:00:00"/>
    <d v="1899-12-30T14:21:00"/>
    <n v="95.95"/>
    <n v="5"/>
    <n v="23.987500000000001"/>
    <n v="479.75"/>
    <s v="Ewallet"/>
    <n v="457.34567500000003"/>
    <n v="4.6699999999999998E-2"/>
    <n v="22.404324999999972"/>
    <n v="8.8000000000000007"/>
    <s v="Jan"/>
  </r>
  <r>
    <s v="895-03-6665"/>
    <n v="319"/>
    <x v="318"/>
    <s v="Berenike"/>
    <s v="Kampe"/>
    <s v="berenike.kampe@mail.com"/>
    <s v="Male"/>
    <s v="Consumer"/>
    <s v="United States"/>
    <s v="New York City"/>
    <s v="New York"/>
    <n v="10035"/>
    <s v="East"/>
    <x v="1"/>
    <s v="Consumer"/>
    <s v="United States"/>
    <s v="New York City"/>
    <x v="15"/>
    <n v="10035"/>
    <x v="3"/>
    <x v="1"/>
    <x v="10"/>
    <x v="69"/>
    <d v="2019-02-16T00:00:00"/>
    <d v="1899-12-30T10:52:00"/>
    <n v="36.51"/>
    <n v="9"/>
    <n v="16.429500000000001"/>
    <n v="328.59"/>
    <s v="Cash"/>
    <n v="313.24484699999999"/>
    <n v="4.6699999999999998E-2"/>
    <n v="15.345152999999982"/>
    <n v="4.2"/>
    <s v="Feb"/>
  </r>
  <r>
    <s v="770-42-8960"/>
    <n v="319"/>
    <x v="318"/>
    <s v="Berenike"/>
    <s v="Kampe"/>
    <s v="berenike.kampe@mail.com"/>
    <s v="Male"/>
    <s v="Consumer"/>
    <s v="United States"/>
    <s v="New York City"/>
    <s v="New York"/>
    <n v="10035"/>
    <s v="East"/>
    <x v="1"/>
    <s v="Consumer"/>
    <s v="United States"/>
    <s v="New York City"/>
    <x v="15"/>
    <n v="10035"/>
    <x v="3"/>
    <x v="1"/>
    <x v="14"/>
    <x v="17"/>
    <d v="2019-01-01T00:00:00"/>
    <d v="1899-12-30T19:31:00"/>
    <n v="21.12"/>
    <n v="8"/>
    <n v="8.4480000000000004"/>
    <n v="168.96"/>
    <s v="Cash"/>
    <n v="161.069568"/>
    <n v="4.6699999999999998E-2"/>
    <n v="7.8904320000000041"/>
    <n v="6.3"/>
    <s v="Jan"/>
  </r>
  <r>
    <s v="748-45-2862"/>
    <n v="319"/>
    <x v="318"/>
    <s v="Berenike"/>
    <s v="Kampe"/>
    <s v="berenike.kampe@mail.com"/>
    <s v="Male"/>
    <s v="Consumer"/>
    <s v="United States"/>
    <s v="New York City"/>
    <s v="New York"/>
    <n v="10035"/>
    <s v="East"/>
    <x v="1"/>
    <s v="Consumer"/>
    <s v="United States"/>
    <s v="New York City"/>
    <x v="15"/>
    <n v="10035"/>
    <x v="3"/>
    <x v="1"/>
    <x v="4"/>
    <x v="37"/>
    <d v="2019-03-07T00:00:00"/>
    <d v="1899-12-30T18:35:00"/>
    <n v="28.31"/>
    <n v="4"/>
    <n v="5.6619999999999999"/>
    <n v="113.24"/>
    <s v="Cash"/>
    <n v="107.95169199999999"/>
    <n v="4.6699999999999998E-2"/>
    <n v="5.2883080000000007"/>
    <n v="8.1999999999999993"/>
    <s v="Mar"/>
  </r>
  <r>
    <s v="234-36-2483"/>
    <n v="320"/>
    <x v="319"/>
    <s v="Sanjit"/>
    <s v="Jacobs"/>
    <s v="sanjit.jacobs@mail.com"/>
    <s v="Male"/>
    <s v="Home Office"/>
    <s v="United States"/>
    <s v="New Brunswick"/>
    <s v="New Jersey"/>
    <n v="8901"/>
    <s v="East"/>
    <x v="1"/>
    <s v="Home Office"/>
    <s v="United States"/>
    <s v="New Brunswick"/>
    <x v="30"/>
    <n v="8901"/>
    <x v="3"/>
    <x v="1"/>
    <x v="10"/>
    <x v="42"/>
    <d v="2019-02-15T00:00:00"/>
    <d v="1899-12-30T13:51:00"/>
    <n v="57.59"/>
    <n v="6"/>
    <n v="17.277000000000001"/>
    <n v="345.54"/>
    <s v="Cash"/>
    <n v="329.40328199999999"/>
    <n v="4.6699999999999998E-2"/>
    <n v="16.13671800000003"/>
    <n v="5.0999999999999996"/>
    <s v="Feb"/>
  </r>
  <r>
    <s v="316-66-3011"/>
    <n v="320"/>
    <x v="319"/>
    <s v="Sanjit"/>
    <s v="Jacobs"/>
    <s v="sanjit.jacobs@mail.com"/>
    <s v="Male"/>
    <s v="Home Office"/>
    <s v="United States"/>
    <s v="New Brunswick"/>
    <s v="New Jersey"/>
    <n v="8901"/>
    <s v="East"/>
    <x v="1"/>
    <s v="Home Office"/>
    <s v="United States"/>
    <s v="New Brunswick"/>
    <x v="30"/>
    <n v="8901"/>
    <x v="3"/>
    <x v="1"/>
    <x v="13"/>
    <x v="54"/>
    <d v="2019-01-23T00:00:00"/>
    <d v="1899-12-30T12:35:00"/>
    <n v="47.63"/>
    <n v="9"/>
    <n v="21.433500000000002"/>
    <n v="428.67"/>
    <s v="Cash"/>
    <n v="408.65111100000001"/>
    <n v="4.6699999999999998E-2"/>
    <n v="20.018889000000001"/>
    <s v="5"/>
    <s v="Jan"/>
  </r>
  <r>
    <s v="848-95-6252"/>
    <n v="321"/>
    <x v="320"/>
    <s v="Chuck"/>
    <s v="Magee"/>
    <s v="chuck.magee@mail.com"/>
    <s v="Male"/>
    <s v="Consumer"/>
    <s v="United States"/>
    <s v="San Francisco"/>
    <s v="California"/>
    <n v="94122"/>
    <s v="West"/>
    <x v="1"/>
    <s v="Consumer"/>
    <s v="United States"/>
    <s v="San Francisco"/>
    <x v="1"/>
    <n v="94122"/>
    <x v="1"/>
    <x v="1"/>
    <x v="14"/>
    <x v="9"/>
    <d v="2019-02-20T00:00:00"/>
    <d v="1899-12-30T13:24:00"/>
    <n v="86.27"/>
    <n v="1"/>
    <n v="4.3135000000000003"/>
    <n v="86.27"/>
    <s v="Ewallet"/>
    <n v="82.241191000000001"/>
    <n v="4.6699999999999998E-2"/>
    <n v="4.0288089999999954"/>
    <s v="7"/>
    <s v="Feb"/>
  </r>
  <r>
    <s v="840-76-5966"/>
    <n v="321"/>
    <x v="320"/>
    <s v="Chuck"/>
    <s v="Magee"/>
    <s v="chuck.magee@mail.com"/>
    <s v="Male"/>
    <s v="Consumer"/>
    <s v="United States"/>
    <s v="San Francisco"/>
    <s v="California"/>
    <n v="94122"/>
    <s v="West"/>
    <x v="1"/>
    <s v="Consumer"/>
    <s v="United States"/>
    <s v="San Francisco"/>
    <x v="1"/>
    <n v="94122"/>
    <x v="1"/>
    <x v="1"/>
    <x v="6"/>
    <x v="66"/>
    <d v="2019-01-08T00:00:00"/>
    <d v="1899-12-30T18:06:00"/>
    <n v="12.76"/>
    <n v="2"/>
    <n v="1.276"/>
    <n v="25.52"/>
    <s v="Ewallet"/>
    <n v="24.328216000000001"/>
    <n v="4.6699999999999998E-2"/>
    <n v="1.1917839999999984"/>
    <n v="7.8"/>
    <s v="Jan"/>
  </r>
  <r>
    <s v="152-03-4217"/>
    <n v="296"/>
    <x v="295"/>
    <s v="Anthony"/>
    <s v="Johnson"/>
    <s v="anthony.johnson@mail.com"/>
    <s v="Male"/>
    <s v="Corporate"/>
    <s v="United States"/>
    <s v="Jacksonville"/>
    <s v="Florida"/>
    <n v="32216"/>
    <s v="South"/>
    <x v="1"/>
    <s v="Corporate"/>
    <s v="United States"/>
    <s v="Saint Petersburg"/>
    <x v="2"/>
    <n v="33710"/>
    <x v="0"/>
    <x v="2"/>
    <x v="11"/>
    <x v="85"/>
    <d v="2019-03-17T00:00:00"/>
    <d v="1899-12-30T11:55:00"/>
    <n v="11.28"/>
    <n v="9"/>
    <n v="5.0760000000000005"/>
    <n v="101.52"/>
    <s v="Credit card"/>
    <n v="94.210560000000001"/>
    <n v="7.2000000000000008E-2"/>
    <n v="7.3094399999999951"/>
    <n v="4.3"/>
    <s v="Mar"/>
  </r>
  <r>
    <s v="533-66-5566"/>
    <n v="296"/>
    <x v="295"/>
    <s v="Anthony"/>
    <s v="Johnson"/>
    <s v="anthony.johnson@mail.com"/>
    <s v="Male"/>
    <s v="Corporate"/>
    <s v="United States"/>
    <s v="Jacksonville"/>
    <s v="Florida"/>
    <n v="32216"/>
    <s v="South"/>
    <x v="1"/>
    <s v="Corporate"/>
    <s v="United States"/>
    <s v="Saint Petersburg"/>
    <x v="2"/>
    <n v="33710"/>
    <x v="0"/>
    <x v="1"/>
    <x v="6"/>
    <x v="52"/>
    <d v="2019-01-12T00:00:00"/>
    <d v="1899-12-30T11:42:00"/>
    <n v="51.07"/>
    <n v="7"/>
    <n v="17.874500000000001"/>
    <n v="357.49"/>
    <s v="Cash"/>
    <n v="340.79521699999998"/>
    <n v="4.6699999999999998E-2"/>
    <n v="16.694783000000029"/>
    <s v="7"/>
    <s v="Jan"/>
  </r>
  <r>
    <s v="124-31-1458"/>
    <n v="296"/>
    <x v="295"/>
    <s v="Anthony"/>
    <s v="Johnson"/>
    <s v="anthony.johnson@mail.com"/>
    <s v="Male"/>
    <s v="Corporate"/>
    <s v="United States"/>
    <s v="Jacksonville"/>
    <s v="Florida"/>
    <n v="32216"/>
    <s v="South"/>
    <x v="1"/>
    <s v="Corporate"/>
    <s v="United States"/>
    <s v="Saint Petersburg"/>
    <x v="2"/>
    <n v="33710"/>
    <x v="0"/>
    <x v="2"/>
    <x v="7"/>
    <x v="66"/>
    <d v="2019-01-08T00:00:00"/>
    <d v="1899-12-30T14:30:00"/>
    <n v="79.59"/>
    <n v="3"/>
    <n v="11.938500000000001"/>
    <n v="238.77"/>
    <s v="Cash"/>
    <n v="221.57856000000001"/>
    <n v="7.2000000000000008E-2"/>
    <n v="17.19144"/>
    <n v="6.6"/>
    <s v="Jan"/>
  </r>
  <r>
    <s v="176-78-1170"/>
    <n v="322"/>
    <x v="321"/>
    <s v="Anthony"/>
    <s v="Jacobs"/>
    <s v="anthony.jacobs@mail.com"/>
    <s v="Male"/>
    <s v="Corporate"/>
    <s v="United States"/>
    <s v="Springfield"/>
    <s v="Virginia"/>
    <n v="22153"/>
    <s v="South"/>
    <x v="1"/>
    <s v="Corporate"/>
    <s v="United States"/>
    <s v="Springfield"/>
    <x v="17"/>
    <n v="22153"/>
    <x v="0"/>
    <x v="1"/>
    <x v="2"/>
    <x v="53"/>
    <d v="2019-01-26T00:00:00"/>
    <d v="1899-12-30T15:11:00"/>
    <n v="33.81"/>
    <n v="3"/>
    <n v="5.0715000000000003"/>
    <n v="101.43"/>
    <s v="Ewallet"/>
    <n v="96.693218999999999"/>
    <n v="4.6699999999999998E-2"/>
    <n v="4.7367810000000077"/>
    <n v="7.3"/>
    <s v="Jan"/>
  </r>
  <r>
    <s v="361-59-0574"/>
    <n v="322"/>
    <x v="321"/>
    <s v="Anthony"/>
    <s v="Jacobs"/>
    <s v="anthony.jacobs@mail.com"/>
    <s v="Male"/>
    <s v="Corporate"/>
    <s v="United States"/>
    <s v="Springfield"/>
    <s v="Virginia"/>
    <n v="22153"/>
    <s v="South"/>
    <x v="1"/>
    <s v="Corporate"/>
    <s v="United States"/>
    <s v="Springfield"/>
    <x v="17"/>
    <n v="22153"/>
    <x v="0"/>
    <x v="0"/>
    <x v="5"/>
    <x v="20"/>
    <d v="2019-03-15T00:00:00"/>
    <d v="1899-12-30T14:48:00"/>
    <n v="90.53"/>
    <n v="8"/>
    <n v="36.212000000000003"/>
    <n v="724.24"/>
    <s v="Credit card"/>
    <n v="646.74631999999997"/>
    <n v="0.107"/>
    <n v="77.49368000000004"/>
    <n v="6.5"/>
    <s v="Mar"/>
  </r>
  <r>
    <s v="101-81-4070"/>
    <n v="323"/>
    <x v="322"/>
    <s v="Linda"/>
    <s v="Southworth"/>
    <s v="linda.southworth@mail.com"/>
    <s v="Male"/>
    <s v="Corporate"/>
    <s v="United States"/>
    <s v="Philadelphia"/>
    <s v="Pennsylvania"/>
    <n v="19140"/>
    <s v="East"/>
    <x v="1"/>
    <s v="Corporate"/>
    <s v="United States"/>
    <s v="Philadelphia"/>
    <x v="9"/>
    <n v="19140"/>
    <x v="3"/>
    <x v="1"/>
    <x v="2"/>
    <x v="29"/>
    <d v="2019-01-17T00:00:00"/>
    <d v="1899-12-30T12:36:00"/>
    <n v="62.82"/>
    <n v="2"/>
    <n v="6.282"/>
    <n v="125.64"/>
    <s v="Ewallet"/>
    <n v="119.772612"/>
    <n v="4.6699999999999998E-2"/>
    <n v="5.8673880000000054"/>
    <n v="4.9000000000000004"/>
    <s v="Jan"/>
  </r>
  <r>
    <s v="631-34-1880"/>
    <n v="324"/>
    <x v="323"/>
    <s v="Guy"/>
    <s v="Phonely"/>
    <s v="guy.phonely@mail.com"/>
    <s v="Male"/>
    <s v="Corporate"/>
    <s v="United States"/>
    <s v="Lancaster"/>
    <s v="Pennsylvania"/>
    <n v="17602"/>
    <s v="East"/>
    <x v="1"/>
    <s v="Corporate"/>
    <s v="United States"/>
    <s v="Lancaster"/>
    <x v="9"/>
    <n v="17602"/>
    <x v="3"/>
    <x v="1"/>
    <x v="8"/>
    <x v="66"/>
    <d v="2019-01-08T00:00:00"/>
    <d v="1899-12-30T19:09:00"/>
    <n v="24.31"/>
    <n v="3"/>
    <n v="3.6464999999999996"/>
    <n v="72.929999999999993"/>
    <s v="Credit card"/>
    <n v="69.524168999999986"/>
    <n v="4.6699999999999998E-2"/>
    <n v="3.4058310000000063"/>
    <n v="4.3"/>
    <s v="Jan"/>
  </r>
  <r>
    <s v="852-82-2749"/>
    <n v="325"/>
    <x v="324"/>
    <s v="Paul"/>
    <s v="Knutson"/>
    <s v="paul.knutson@mail.com"/>
    <s v="Male"/>
    <s v="Home Office"/>
    <s v="United States"/>
    <s v="Philadelphia"/>
    <s v="Pennsylvania"/>
    <n v="19143"/>
    <s v="East"/>
    <x v="1"/>
    <s v="Home Office"/>
    <s v="United States"/>
    <s v="Philadelphia"/>
    <x v="9"/>
    <n v="19143"/>
    <x v="3"/>
    <x v="1"/>
    <x v="8"/>
    <x v="47"/>
    <d v="2019-01-06T00:00:00"/>
    <d v="1899-12-30T13:35:00"/>
    <n v="64.59"/>
    <n v="4"/>
    <n v="12.918000000000001"/>
    <n v="258.36"/>
    <s v="Ewallet"/>
    <n v="246.294588"/>
    <n v="4.6699999999999998E-2"/>
    <n v="12.065412000000009"/>
    <n v="9.3000000000000007"/>
    <s v="Jan"/>
  </r>
  <r>
    <s v="873-14-6353"/>
    <n v="325"/>
    <x v="324"/>
    <s v="Paul"/>
    <s v="Knutson"/>
    <s v="paul.knutson@mail.com"/>
    <s v="Male"/>
    <s v="Home Office"/>
    <s v="United States"/>
    <s v="Philadelphia"/>
    <s v="Pennsylvania"/>
    <n v="19143"/>
    <s v="East"/>
    <x v="1"/>
    <s v="Home Office"/>
    <s v="United States"/>
    <s v="Philadelphia"/>
    <x v="9"/>
    <n v="19143"/>
    <x v="3"/>
    <x v="2"/>
    <x v="7"/>
    <x v="69"/>
    <d v="2019-02-16T00:00:00"/>
    <d v="1899-12-30T10:33:00"/>
    <n v="24.82"/>
    <n v="7"/>
    <n v="8.6870000000000012"/>
    <n v="173.74"/>
    <s v="Credit card"/>
    <n v="161.23072000000002"/>
    <n v="7.2000000000000008E-2"/>
    <n v="12.50927999999999"/>
    <n v="7.1"/>
    <s v="Feb"/>
  </r>
  <r>
    <s v="584-66-4073"/>
    <n v="15"/>
    <x v="14"/>
    <s v="Tracy"/>
    <s v="Blumstein"/>
    <s v="tracy.blumstein@mail.com"/>
    <s v="Male"/>
    <s v="Consumer"/>
    <s v="United States"/>
    <s v="Concord"/>
    <s v="New Hampshire"/>
    <n v="3301"/>
    <s v="East"/>
    <x v="1"/>
    <s v="Consumer"/>
    <s v="United States"/>
    <s v="Philadelphia"/>
    <x v="9"/>
    <n v="19140"/>
    <x v="3"/>
    <x v="1"/>
    <x v="10"/>
    <x v="45"/>
    <d v="2019-03-13T00:00:00"/>
    <d v="1899-12-30T15:45:00"/>
    <n v="56.5"/>
    <n v="1"/>
    <n v="2.8250000000000002"/>
    <n v="56.5"/>
    <s v="Ewallet"/>
    <n v="53.861449999999998"/>
    <n v="4.6699999999999998E-2"/>
    <n v="2.6385500000000022"/>
    <n v="9.6"/>
    <s v="Mar"/>
  </r>
  <r>
    <s v="544-55-9589"/>
    <n v="326"/>
    <x v="325"/>
    <s v="Sally"/>
    <s v="Matthias"/>
    <s v="sally.matthias@mail.com"/>
    <s v="Male"/>
    <s v="Consumer"/>
    <s v="United States"/>
    <s v="New York City"/>
    <s v="New York"/>
    <n v="10009"/>
    <s v="East"/>
    <x v="1"/>
    <s v="Consumer"/>
    <s v="United States"/>
    <s v="New York City"/>
    <x v="15"/>
    <n v="10009"/>
    <x v="3"/>
    <x v="1"/>
    <x v="10"/>
    <x v="26"/>
    <d v="2019-01-28T00:00:00"/>
    <d v="1899-12-30T11:51:00"/>
    <n v="21.43"/>
    <n v="10"/>
    <n v="10.715000000000002"/>
    <n v="214.3"/>
    <s v="Cash"/>
    <n v="204.29219000000001"/>
    <n v="4.6699999999999998E-2"/>
    <n v="10.007810000000006"/>
    <n v="6.2"/>
    <s v="Jan"/>
  </r>
  <r>
    <s v="166-19-2553"/>
    <n v="326"/>
    <x v="325"/>
    <s v="Sally"/>
    <s v="Matthias"/>
    <s v="sally.matthias@mail.com"/>
    <s v="Male"/>
    <s v="Consumer"/>
    <s v="United States"/>
    <s v="New York City"/>
    <s v="New York"/>
    <n v="10009"/>
    <s v="East"/>
    <x v="1"/>
    <s v="Consumer"/>
    <s v="United States"/>
    <s v="New York City"/>
    <x v="15"/>
    <n v="10009"/>
    <x v="3"/>
    <x v="1"/>
    <x v="8"/>
    <x v="68"/>
    <d v="2019-01-18T00:00:00"/>
    <d v="1899-12-30T17:26:00"/>
    <n v="89.06"/>
    <n v="6"/>
    <n v="26.718000000000004"/>
    <n v="534.36"/>
    <s v="Cash"/>
    <n v="509.40538800000002"/>
    <n v="4.6699999999999998E-2"/>
    <n v="24.954611999999997"/>
    <n v="9.9"/>
    <s v="Jan"/>
  </r>
  <r>
    <s v="737-88-5876"/>
    <n v="316"/>
    <x v="315"/>
    <s v="Guy"/>
    <s v="Armstrong"/>
    <s v="guy.armstrong@mail.com"/>
    <s v="Male"/>
    <s v="Consumer"/>
    <s v="United States"/>
    <s v="Charlotte"/>
    <s v="North Carolina"/>
    <n v="28205"/>
    <s v="South"/>
    <x v="1"/>
    <s v="Consumer"/>
    <s v="United States"/>
    <s v="Lorain"/>
    <x v="23"/>
    <n v="44052"/>
    <x v="3"/>
    <x v="1"/>
    <x v="10"/>
    <x v="35"/>
    <d v="2019-03-19T00:00:00"/>
    <d v="1899-12-30T11:52:00"/>
    <n v="23.29"/>
    <n v="4"/>
    <n v="4.6580000000000004"/>
    <n v="93.16"/>
    <s v="Credit card"/>
    <n v="88.809427999999997"/>
    <n v="4.6699999999999998E-2"/>
    <n v="4.3505719999999997"/>
    <n v="5.9"/>
    <s v="Mar"/>
  </r>
  <r>
    <s v="154-87-7367"/>
    <n v="255"/>
    <x v="254"/>
    <s v="Chuck"/>
    <s v="Clark"/>
    <s v="chuck.clark@mail.com"/>
    <s v="Male"/>
    <s v="Home Office"/>
    <s v="United States"/>
    <s v="Concord"/>
    <s v="New Hampshire"/>
    <n v="3301"/>
    <s v="East"/>
    <x v="1"/>
    <s v="Home Office"/>
    <s v="United States"/>
    <s v="Columbus"/>
    <x v="14"/>
    <n v="47201"/>
    <x v="2"/>
    <x v="0"/>
    <x v="5"/>
    <x v="20"/>
    <d v="2019-03-15T00:00:00"/>
    <d v="1899-12-30T14:04:00"/>
    <n v="65.260000000000005"/>
    <n v="8"/>
    <n v="26.104000000000003"/>
    <n v="522.08000000000004"/>
    <s v="Ewallet"/>
    <n v="466.21744000000001"/>
    <n v="0.107"/>
    <n v="55.86256000000003"/>
    <n v="6.3"/>
    <s v="Mar"/>
  </r>
  <r>
    <s v="885-56-0389"/>
    <n v="255"/>
    <x v="254"/>
    <s v="Chuck"/>
    <s v="Clark"/>
    <s v="chuck.clark@mail.com"/>
    <s v="Male"/>
    <s v="Home Office"/>
    <s v="United States"/>
    <s v="Concord"/>
    <s v="New Hampshire"/>
    <n v="3301"/>
    <s v="East"/>
    <x v="1"/>
    <s v="Home Office"/>
    <s v="United States"/>
    <s v="Columbus"/>
    <x v="14"/>
    <n v="47201"/>
    <x v="2"/>
    <x v="2"/>
    <x v="11"/>
    <x v="12"/>
    <d v="2019-02-12T00:00:00"/>
    <d v="1899-12-30T17:49:00"/>
    <n v="52.35"/>
    <n v="1"/>
    <n v="2.6175000000000002"/>
    <n v="52.35"/>
    <s v="Cash"/>
    <n v="48.580800000000004"/>
    <n v="7.2000000000000008E-2"/>
    <n v="3.7691999999999979"/>
    <s v="4"/>
    <s v="Feb"/>
  </r>
  <r>
    <s v="608-05-3804"/>
    <n v="255"/>
    <x v="254"/>
    <s v="Chuck"/>
    <s v="Clark"/>
    <s v="chuck.clark@mail.com"/>
    <s v="Male"/>
    <s v="Home Office"/>
    <s v="United States"/>
    <s v="Concord"/>
    <s v="New Hampshire"/>
    <n v="3301"/>
    <s v="East"/>
    <x v="1"/>
    <s v="Home Office"/>
    <s v="United States"/>
    <s v="Columbus"/>
    <x v="14"/>
    <n v="47201"/>
    <x v="2"/>
    <x v="2"/>
    <x v="11"/>
    <x v="6"/>
    <d v="2019-02-25T00:00:00"/>
    <d v="1899-12-30T20:19:00"/>
    <n v="39.75"/>
    <n v="1"/>
    <n v="1.9875"/>
    <n v="39.75"/>
    <s v="Cash"/>
    <n v="36.887999999999998"/>
    <n v="7.2000000000000008E-2"/>
    <n v="2.8620000000000019"/>
    <n v="6.1"/>
    <s v="Feb"/>
  </r>
  <r>
    <s v="448-61-3783"/>
    <n v="327"/>
    <x v="326"/>
    <s v="Anthony"/>
    <s v="Garverick"/>
    <s v="anthony.garverick@mail.com"/>
    <s v="Male"/>
    <s v="Home Office"/>
    <s v="United States"/>
    <s v="Philadelphia"/>
    <s v="Pennsylvania"/>
    <n v="19120"/>
    <s v="East"/>
    <x v="1"/>
    <s v="Home Office"/>
    <s v="United States"/>
    <s v="Philadelphia"/>
    <x v="9"/>
    <n v="19120"/>
    <x v="3"/>
    <x v="1"/>
    <x v="8"/>
    <x v="76"/>
    <d v="2019-03-21T00:00:00"/>
    <d v="1899-12-30T16:08:00"/>
    <n v="90.02"/>
    <n v="8"/>
    <n v="36.008000000000003"/>
    <n v="720.16"/>
    <s v="Credit card"/>
    <n v="686.52852799999994"/>
    <n v="4.6699999999999998E-2"/>
    <n v="33.631472000000031"/>
    <n v="4.5"/>
    <s v="Mar"/>
  </r>
  <r>
    <s v="761-49-0439"/>
    <n v="7"/>
    <x v="6"/>
    <s v="Harold"/>
    <s v="Pawlan"/>
    <s v="harold.pawlan@mail.com"/>
    <s v="Male"/>
    <s v="Home Office"/>
    <s v="United States"/>
    <s v="New York City"/>
    <s v="New York"/>
    <n v="10024"/>
    <s v="East"/>
    <x v="1"/>
    <s v="Home Office"/>
    <s v="United States"/>
    <s v="Fort Worth"/>
    <x v="5"/>
    <n v="76106"/>
    <x v="2"/>
    <x v="1"/>
    <x v="8"/>
    <x v="64"/>
    <d v="2019-01-19T00:00:00"/>
    <d v="1899-12-30T10:17:00"/>
    <n v="12.1"/>
    <n v="8"/>
    <n v="4.84"/>
    <n v="96.8"/>
    <s v="Ewallet"/>
    <n v="92.279439999999994"/>
    <n v="4.6699999999999998E-2"/>
    <n v="4.5205600000000032"/>
    <n v="8.6"/>
    <s v="Jan"/>
  </r>
  <r>
    <s v="490-95-0021"/>
    <n v="7"/>
    <x v="6"/>
    <s v="Harold"/>
    <s v="Pawlan"/>
    <s v="harold.pawlan@mail.com"/>
    <s v="Male"/>
    <s v="Home Office"/>
    <s v="United States"/>
    <s v="New York City"/>
    <s v="New York"/>
    <n v="10024"/>
    <s v="East"/>
    <x v="1"/>
    <s v="Home Office"/>
    <s v="United States"/>
    <s v="Fort Worth"/>
    <x v="5"/>
    <n v="76106"/>
    <x v="2"/>
    <x v="0"/>
    <x v="1"/>
    <x v="66"/>
    <d v="2019-01-08T00:00:00"/>
    <d v="1899-12-30T14:25:00"/>
    <n v="33.21"/>
    <n v="10"/>
    <n v="16.605"/>
    <n v="332.1"/>
    <s v="Ewallet"/>
    <n v="296.56530000000004"/>
    <n v="0.107"/>
    <n v="35.534699999999987"/>
    <s v="6"/>
    <s v="Jan"/>
  </r>
  <r>
    <s v="115-38-7388"/>
    <n v="55"/>
    <x v="54"/>
    <s v="Dave"/>
    <s v="Kipp"/>
    <s v="dave.kipp@mail.com"/>
    <s v="Male"/>
    <s v="Consumer"/>
    <s v="United States"/>
    <s v="Springfield"/>
    <s v="Virginia"/>
    <n v="22153"/>
    <s v="South"/>
    <x v="1"/>
    <s v="Consumer"/>
    <s v="United States"/>
    <s v="Seattle"/>
    <x v="4"/>
    <n v="98103"/>
    <x v="1"/>
    <x v="1"/>
    <x v="4"/>
    <x v="73"/>
    <d v="2019-03-30T00:00:00"/>
    <d v="1899-12-30T12:51:00"/>
    <n v="10.18"/>
    <n v="8"/>
    <n v="4.0720000000000001"/>
    <n v="81.44"/>
    <s v="Credit card"/>
    <n v="77.636752000000001"/>
    <n v="4.6699999999999998E-2"/>
    <n v="3.8032479999999964"/>
    <n v="9.5"/>
    <s v="Mar"/>
  </r>
  <r>
    <s v="311-13-6971"/>
    <n v="48"/>
    <x v="47"/>
    <s v="Gary"/>
    <s v="Zandusky"/>
    <s v="gary.zandusky@mail.com"/>
    <s v="Male"/>
    <s v="Consumer"/>
    <s v="United States"/>
    <s v="San Francisco"/>
    <s v="California"/>
    <n v="94109"/>
    <s v="West"/>
    <x v="0"/>
    <s v="Consumer"/>
    <s v="United States"/>
    <s v="Rochester"/>
    <x v="11"/>
    <n v="55901"/>
    <x v="2"/>
    <x v="1"/>
    <x v="6"/>
    <x v="9"/>
    <d v="2019-02-20T00:00:00"/>
    <d v="1899-12-30T15:18:00"/>
    <n v="31.99"/>
    <n v="10"/>
    <n v="15.994999999999999"/>
    <n v="319.89999999999998"/>
    <s v="Credit card"/>
    <n v="304.96066999999999"/>
    <n v="4.6699999999999998E-2"/>
    <n v="14.939329999999984"/>
    <n v="9.9"/>
    <s v="Feb"/>
  </r>
  <r>
    <s v="291-55-6563"/>
    <n v="328"/>
    <x v="327"/>
    <s v="Peter"/>
    <s v="McVee"/>
    <s v="peter.mcvee@mail.com"/>
    <s v="Male"/>
    <s v="Home Office"/>
    <s v="United States"/>
    <s v="Detroit"/>
    <s v="Michigan"/>
    <n v="48227"/>
    <s v="Central"/>
    <x v="1"/>
    <s v="Home Office"/>
    <s v="United States"/>
    <s v="Detroit"/>
    <x v="12"/>
    <n v="48227"/>
    <x v="2"/>
    <x v="0"/>
    <x v="5"/>
    <x v="73"/>
    <d v="2019-03-30T00:00:00"/>
    <d v="1899-12-30T12:45:00"/>
    <n v="34.42"/>
    <n v="6"/>
    <n v="10.326000000000001"/>
    <n v="206.52"/>
    <s v="Ewallet"/>
    <n v="184.42236"/>
    <n v="0.107"/>
    <n v="22.097640000000013"/>
    <n v="7.5"/>
    <s v="Mar"/>
  </r>
  <r>
    <s v="548-48-3156"/>
    <n v="329"/>
    <x v="328"/>
    <s v="Lauren"/>
    <s v="Leatherbury"/>
    <s v="lauren.leatherbury@mail.com"/>
    <s v="Male"/>
    <s v="Consumer"/>
    <s v="United States"/>
    <s v="Rochester"/>
    <s v="New York"/>
    <n v="14609"/>
    <s v="East"/>
    <x v="1"/>
    <s v="Consumer"/>
    <s v="United States"/>
    <s v="Rochester"/>
    <x v="15"/>
    <n v="14609"/>
    <x v="3"/>
    <x v="0"/>
    <x v="5"/>
    <x v="35"/>
    <d v="2019-03-19T00:00:00"/>
    <d v="1899-12-30T13:37:00"/>
    <n v="83.34"/>
    <n v="2"/>
    <n v="8.3340000000000014"/>
    <n v="166.68"/>
    <s v="Cash"/>
    <n v="148.84524000000002"/>
    <n v="0.107"/>
    <n v="17.834759999999989"/>
    <n v="7.6"/>
    <s v="Mar"/>
  </r>
  <r>
    <s v="460-93-5834"/>
    <n v="330"/>
    <x v="329"/>
    <s v="Jill"/>
    <s v="Stevenson"/>
    <s v="jill.stevenson@mail.com"/>
    <s v="Male"/>
    <s v="Corporate"/>
    <s v="United States"/>
    <s v="Los Angeles"/>
    <s v="California"/>
    <n v="90045"/>
    <s v="West"/>
    <x v="1"/>
    <s v="Corporate"/>
    <s v="United States"/>
    <s v="Los Angeles"/>
    <x v="1"/>
    <n v="90045"/>
    <x v="1"/>
    <x v="1"/>
    <x v="8"/>
    <x v="50"/>
    <d v="2019-01-13T00:00:00"/>
    <d v="1899-12-30T10:03:00"/>
    <n v="45.58"/>
    <n v="7"/>
    <n v="15.953000000000001"/>
    <n v="319.06"/>
    <s v="Cash"/>
    <n v="304.159898"/>
    <n v="4.6699999999999998E-2"/>
    <n v="14.900102000000004"/>
    <s v="5"/>
    <s v="Jan"/>
  </r>
  <r>
    <s v="325-89-4209"/>
    <n v="221"/>
    <x v="220"/>
    <s v="Olvera"/>
    <s v="Toch"/>
    <s v="olvera.toch@mail.com"/>
    <s v="Male"/>
    <s v="Consumer"/>
    <s v="United States"/>
    <s v="San Diego"/>
    <s v="California"/>
    <n v="92105"/>
    <s v="West"/>
    <x v="1"/>
    <s v="Consumer"/>
    <s v="United States"/>
    <s v="Los Angeles"/>
    <x v="1"/>
    <n v="90045"/>
    <x v="1"/>
    <x v="1"/>
    <x v="4"/>
    <x v="63"/>
    <d v="2019-02-05T00:00:00"/>
    <d v="1899-12-30T19:42:00"/>
    <n v="87.9"/>
    <n v="1"/>
    <n v="4.3950000000000005"/>
    <n v="87.9"/>
    <s v="Ewallet"/>
    <n v="83.79507000000001"/>
    <n v="4.6699999999999998E-2"/>
    <n v="4.104929999999996"/>
    <n v="6.7"/>
    <s v="Feb"/>
  </r>
  <r>
    <s v="884-80-6021"/>
    <n v="331"/>
    <x v="330"/>
    <s v="Ed"/>
    <s v="Ludwig"/>
    <s v="ed.ludwig@mail.com"/>
    <s v="Male"/>
    <s v="Home Office"/>
    <s v="United States"/>
    <s v="Columbia"/>
    <s v="Maryland"/>
    <n v="21044"/>
    <s v="East"/>
    <x v="1"/>
    <s v="Home Office"/>
    <s v="United States"/>
    <s v="Columbia"/>
    <x v="37"/>
    <n v="21044"/>
    <x v="3"/>
    <x v="1"/>
    <x v="8"/>
    <x v="28"/>
    <d v="2019-03-23T00:00:00"/>
    <d v="1899-12-30T13:14:00"/>
    <n v="73.47"/>
    <n v="10"/>
    <n v="36.735000000000007"/>
    <n v="734.7"/>
    <s v="Ewallet"/>
    <n v="700.38951000000009"/>
    <n v="4.6699999999999998E-2"/>
    <n v="34.310489999999959"/>
    <n v="9.5"/>
    <s v="Mar"/>
  </r>
  <r>
    <s v="137-74-8729"/>
    <n v="317"/>
    <x v="316"/>
    <s v="Cyma"/>
    <s v="Kinney"/>
    <s v="cyma.kinney@mail.com"/>
    <s v="Male"/>
    <s v="Corporate"/>
    <s v="United States"/>
    <s v="San Francisco"/>
    <s v="California"/>
    <n v="94122"/>
    <s v="West"/>
    <x v="1"/>
    <s v="Corporate"/>
    <s v="United States"/>
    <s v="Linden"/>
    <x v="30"/>
    <n v="7036"/>
    <x v="3"/>
    <x v="1"/>
    <x v="10"/>
    <x v="45"/>
    <d v="2019-03-13T00:00:00"/>
    <d v="1899-12-30T12:47:00"/>
    <n v="12.19"/>
    <n v="8"/>
    <n v="4.8760000000000003"/>
    <n v="97.52"/>
    <s v="Ewallet"/>
    <n v="92.96581599999999"/>
    <n v="4.6699999999999998E-2"/>
    <n v="4.5541840000000064"/>
    <n v="6.8"/>
    <s v="Mar"/>
  </r>
  <r>
    <s v="880-46-5796"/>
    <n v="189"/>
    <x v="188"/>
    <s v="Jeremy"/>
    <s v="Ellison"/>
    <s v="jeremy.ellison@mail.com"/>
    <s v="Male"/>
    <s v="Consumer"/>
    <s v="United States"/>
    <s v="New Rochelle"/>
    <s v="New York"/>
    <n v="10801"/>
    <s v="East"/>
    <x v="1"/>
    <s v="Consumer"/>
    <s v="United States"/>
    <s v="Troy"/>
    <x v="15"/>
    <n v="12180"/>
    <x v="3"/>
    <x v="2"/>
    <x v="11"/>
    <x v="85"/>
    <d v="2019-03-17T00:00:00"/>
    <d v="1899-12-30T19:53:00"/>
    <n v="76.92"/>
    <n v="10"/>
    <n v="38.460000000000008"/>
    <n v="769.2"/>
    <s v="Ewallet"/>
    <n v="713.81760000000008"/>
    <n v="7.2000000000000008E-2"/>
    <n v="55.382399999999961"/>
    <n v="5.6"/>
    <s v="Mar"/>
  </r>
  <r>
    <s v="389-70-2397"/>
    <n v="189"/>
    <x v="188"/>
    <s v="Jeremy"/>
    <s v="Ellison"/>
    <s v="jeremy.ellison@mail.com"/>
    <s v="Male"/>
    <s v="Consumer"/>
    <s v="United States"/>
    <s v="New Rochelle"/>
    <s v="New York"/>
    <n v="10801"/>
    <s v="East"/>
    <x v="1"/>
    <s v="Consumer"/>
    <s v="United States"/>
    <s v="Troy"/>
    <x v="15"/>
    <n v="12180"/>
    <x v="3"/>
    <x v="1"/>
    <x v="8"/>
    <x v="81"/>
    <d v="2019-02-21T00:00:00"/>
    <d v="1899-12-30T10:26:00"/>
    <n v="83.66"/>
    <n v="5"/>
    <n v="20.914999999999999"/>
    <n v="418.29999999999995"/>
    <s v="Cash"/>
    <n v="398.76538999999997"/>
    <n v="4.6699999999999998E-2"/>
    <n v="19.534609999999986"/>
    <n v="7.2"/>
    <s v="Feb"/>
  </r>
  <r>
    <s v="114-35-5271"/>
    <n v="275"/>
    <x v="274"/>
    <s v="Tracy"/>
    <s v="Hopkins"/>
    <s v="tracy.hopkins@mail.com"/>
    <s v="Male"/>
    <s v="Home Office"/>
    <s v="United States"/>
    <s v="Detroit"/>
    <s v="Michigan"/>
    <n v="48227"/>
    <s v="Central"/>
    <x v="0"/>
    <s v="Home Office"/>
    <s v="United States"/>
    <s v="New York City"/>
    <x v="15"/>
    <n v="10035"/>
    <x v="3"/>
    <x v="1"/>
    <x v="10"/>
    <x v="13"/>
    <d v="2019-02-07T00:00:00"/>
    <d v="1899-12-30T15:06:00"/>
    <n v="57.91"/>
    <n v="8"/>
    <n v="23.164000000000001"/>
    <n v="463.28"/>
    <s v="Cash"/>
    <n v="441.64482399999997"/>
    <n v="4.6699999999999998E-2"/>
    <n v="21.635176000000001"/>
    <n v="8.1"/>
    <s v="Feb"/>
  </r>
  <r>
    <s v="607-76-6216"/>
    <n v="275"/>
    <x v="274"/>
    <s v="Tracy"/>
    <s v="Hopkins"/>
    <s v="tracy.hopkins@mail.com"/>
    <s v="Male"/>
    <s v="Home Office"/>
    <s v="United States"/>
    <s v="Detroit"/>
    <s v="Michigan"/>
    <n v="48227"/>
    <s v="Central"/>
    <x v="0"/>
    <s v="Home Office"/>
    <s v="United States"/>
    <s v="New York City"/>
    <x v="15"/>
    <n v="10035"/>
    <x v="3"/>
    <x v="1"/>
    <x v="6"/>
    <x v="22"/>
    <d v="2019-03-02T00:00:00"/>
    <d v="1899-12-30T16:35:00"/>
    <n v="92.49"/>
    <n v="5"/>
    <n v="23.122500000000002"/>
    <n v="462.45"/>
    <s v="Credit card"/>
    <n v="440.85358500000001"/>
    <n v="4.6699999999999998E-2"/>
    <n v="21.596414999999979"/>
    <n v="8.6"/>
    <s v="Mar"/>
  </r>
  <r>
    <s v="715-20-1673"/>
    <n v="275"/>
    <x v="274"/>
    <s v="Tracy"/>
    <s v="Hopkins"/>
    <s v="tracy.hopkins@mail.com"/>
    <s v="Male"/>
    <s v="Home Office"/>
    <s v="United States"/>
    <s v="Detroit"/>
    <s v="Michigan"/>
    <n v="48227"/>
    <s v="Central"/>
    <x v="0"/>
    <s v="Home Office"/>
    <s v="United States"/>
    <s v="New York City"/>
    <x v="15"/>
    <n v="10035"/>
    <x v="3"/>
    <x v="2"/>
    <x v="7"/>
    <x v="43"/>
    <d v="2019-03-06T00:00:00"/>
    <d v="1899-12-30T20:57:00"/>
    <n v="28.38"/>
    <n v="5"/>
    <n v="7.0950000000000006"/>
    <n v="141.9"/>
    <s v="Cash"/>
    <n v="131.6832"/>
    <n v="7.2000000000000008E-2"/>
    <n v="10.216800000000006"/>
    <n v="9.4"/>
    <s v="Mar"/>
  </r>
  <r>
    <s v="811-35-1094"/>
    <n v="332"/>
    <x v="331"/>
    <s v="Pamela"/>
    <s v="Coakley"/>
    <s v="pamela.coakley@mail.com"/>
    <s v="Male"/>
    <s v="Corporate"/>
    <s v="United States"/>
    <s v="San Francisco"/>
    <s v="California"/>
    <n v="94122"/>
    <s v="West"/>
    <x v="1"/>
    <s v="Corporate"/>
    <s v="United States"/>
    <s v="San Francisco"/>
    <x v="1"/>
    <n v="94122"/>
    <x v="1"/>
    <x v="1"/>
    <x v="4"/>
    <x v="10"/>
    <d v="2019-02-06T00:00:00"/>
    <d v="1899-12-30T15:16:00"/>
    <n v="50.45"/>
    <n v="6"/>
    <n v="15.135000000000003"/>
    <n v="302.70000000000005"/>
    <s v="Credit card"/>
    <n v="288.56391000000002"/>
    <n v="4.6699999999999998E-2"/>
    <n v="14.136090000000024"/>
    <n v="8.9"/>
    <s v="Feb"/>
  </r>
  <r>
    <s v="699-88-1972"/>
    <n v="332"/>
    <x v="331"/>
    <s v="Pamela"/>
    <s v="Coakley"/>
    <s v="pamela.coakley@mail.com"/>
    <s v="Male"/>
    <s v="Corporate"/>
    <s v="United States"/>
    <s v="San Francisco"/>
    <s v="California"/>
    <n v="94122"/>
    <s v="West"/>
    <x v="1"/>
    <s v="Corporate"/>
    <s v="United States"/>
    <s v="San Francisco"/>
    <x v="1"/>
    <n v="94122"/>
    <x v="1"/>
    <x v="1"/>
    <x v="8"/>
    <x v="26"/>
    <d v="2019-01-28T00:00:00"/>
    <d v="1899-12-30T17:47:00"/>
    <n v="99.16"/>
    <n v="8"/>
    <n v="39.664000000000001"/>
    <n v="793.28"/>
    <s v="Credit card"/>
    <n v="756.23382400000003"/>
    <n v="4.6699999999999998E-2"/>
    <n v="37.046175999999946"/>
    <n v="4.2"/>
    <s v="Jan"/>
  </r>
  <r>
    <s v="781-84-8059"/>
    <n v="333"/>
    <x v="332"/>
    <s v="Hunter"/>
    <s v="Lopez"/>
    <s v="hunter.lopez@mail.com"/>
    <s v="Male"/>
    <s v="Consumer"/>
    <s v="United States"/>
    <s v="Houston"/>
    <s v="Texas"/>
    <n v="77095"/>
    <s v="Central"/>
    <x v="1"/>
    <s v="Consumer"/>
    <s v="United States"/>
    <s v="Houston"/>
    <x v="5"/>
    <n v="77095"/>
    <x v="2"/>
    <x v="1"/>
    <x v="12"/>
    <x v="68"/>
    <d v="2019-01-18T00:00:00"/>
    <d v="1899-12-30T16:23:00"/>
    <n v="60.74"/>
    <n v="7"/>
    <n v="21.259"/>
    <n v="425.18"/>
    <s v="Ewallet"/>
    <n v="405.324094"/>
    <n v="4.6699999999999998E-2"/>
    <n v="19.855906000000004"/>
    <s v="5"/>
    <s v="Jan"/>
  </r>
  <r>
    <s v="409-49-6995"/>
    <n v="334"/>
    <x v="333"/>
    <s v="Maribeth"/>
    <s v="Schnelling"/>
    <s v="maribeth.schnelling@mail.com"/>
    <s v="Male"/>
    <s v="Consumer"/>
    <s v="United States"/>
    <s v="Detroit"/>
    <s v="Michigan"/>
    <n v="48227"/>
    <s v="Central"/>
    <x v="1"/>
    <s v="Consumer"/>
    <s v="United States"/>
    <s v="Detroit"/>
    <x v="12"/>
    <n v="48227"/>
    <x v="2"/>
    <x v="1"/>
    <x v="2"/>
    <x v="63"/>
    <d v="2019-02-05T00:00:00"/>
    <d v="1899-12-30T10:17:00"/>
    <n v="47.27"/>
    <n v="6"/>
    <n v="14.181000000000001"/>
    <n v="283.62"/>
    <s v="Cash"/>
    <n v="270.37494600000002"/>
    <n v="4.6699999999999998E-2"/>
    <n v="13.245053999999982"/>
    <n v="8.8000000000000007"/>
    <s v="Feb"/>
  </r>
  <r>
    <s v="725-54-0677"/>
    <n v="335"/>
    <x v="334"/>
    <s v="George"/>
    <s v="Bell"/>
    <s v="george.bell@mail.com"/>
    <s v="Male"/>
    <s v="Corporate"/>
    <s v="United States"/>
    <s v="Auburn"/>
    <s v="New York"/>
    <n v="13021"/>
    <s v="East"/>
    <x v="1"/>
    <s v="Corporate"/>
    <s v="United States"/>
    <s v="Auburn"/>
    <x v="15"/>
    <n v="13021"/>
    <x v="3"/>
    <x v="1"/>
    <x v="10"/>
    <x v="22"/>
    <d v="2019-03-02T00:00:00"/>
    <d v="1899-12-30T13:50:00"/>
    <n v="85.6"/>
    <n v="7"/>
    <n v="29.959999999999997"/>
    <n v="599.19999999999993"/>
    <s v="Cash"/>
    <n v="571.21735999999999"/>
    <n v="4.6699999999999998E-2"/>
    <n v="27.982639999999947"/>
    <n v="5.3"/>
    <s v="Mar"/>
  </r>
  <r>
    <s v="146-09-5432"/>
    <n v="336"/>
    <x v="335"/>
    <s v="Justin"/>
    <s v="Ritter"/>
    <s v="justin.ritter@mail.com"/>
    <s v="Male"/>
    <s v="Corporate"/>
    <s v="United States"/>
    <s v="Springfield"/>
    <s v="Ohio"/>
    <n v="45503"/>
    <s v="East"/>
    <x v="1"/>
    <s v="Corporate"/>
    <s v="United States"/>
    <s v="Springfield"/>
    <x v="23"/>
    <n v="45503"/>
    <x v="3"/>
    <x v="1"/>
    <x v="8"/>
    <x v="57"/>
    <d v="2019-02-09T00:00:00"/>
    <d v="1899-12-30T19:17:00"/>
    <n v="35.04"/>
    <n v="9"/>
    <n v="15.768000000000001"/>
    <n v="315.36"/>
    <s v="Ewallet"/>
    <n v="300.63268800000003"/>
    <n v="4.6699999999999998E-2"/>
    <n v="14.727311999999984"/>
    <n v="4.5999999999999996"/>
    <s v="Feb"/>
  </r>
  <r>
    <s v="377-79-7592"/>
    <n v="144"/>
    <x v="143"/>
    <s v="Tamara"/>
    <s v="Dahlen"/>
    <s v="tamara.dahlen@mail.com"/>
    <s v="Male"/>
    <s v="Consumer"/>
    <s v="United States"/>
    <s v="Garland"/>
    <s v="Texas"/>
    <n v="75043"/>
    <s v="Central"/>
    <x v="1"/>
    <s v="Consumer"/>
    <s v="United States"/>
    <s v="Lowell"/>
    <x v="31"/>
    <n v="1852"/>
    <x v="3"/>
    <x v="1"/>
    <x v="2"/>
    <x v="78"/>
    <d v="2019-01-14T00:00:00"/>
    <d v="1899-12-30T14:00:00"/>
    <n v="44.84"/>
    <n v="9"/>
    <n v="20.178000000000004"/>
    <n v="403.56000000000006"/>
    <s v="Credit card"/>
    <n v="384.71374800000007"/>
    <n v="4.6699999999999998E-2"/>
    <n v="18.846251999999993"/>
    <n v="7.5"/>
    <s v="Jan"/>
  </r>
  <r>
    <s v="509-10-0516"/>
    <n v="144"/>
    <x v="143"/>
    <s v="Tamara"/>
    <s v="Dahlen"/>
    <s v="tamara.dahlen@mail.com"/>
    <s v="Male"/>
    <s v="Consumer"/>
    <s v="United States"/>
    <s v="Garland"/>
    <s v="Texas"/>
    <n v="75043"/>
    <s v="Central"/>
    <x v="1"/>
    <s v="Consumer"/>
    <s v="United States"/>
    <s v="Lowell"/>
    <x v="31"/>
    <n v="1852"/>
    <x v="3"/>
    <x v="1"/>
    <x v="8"/>
    <x v="57"/>
    <d v="2019-02-09T00:00:00"/>
    <d v="1899-12-30T12:02:00"/>
    <n v="45.97"/>
    <n v="4"/>
    <n v="9.1940000000000008"/>
    <n v="183.88"/>
    <s v="Ewallet"/>
    <n v="175.29280399999999"/>
    <n v="4.6699999999999998E-2"/>
    <n v="8.5871960000000058"/>
    <n v="5.0999999999999996"/>
    <s v="Feb"/>
  </r>
  <r>
    <s v="595-94-9924"/>
    <n v="73"/>
    <x v="72"/>
    <s v="Dave"/>
    <s v="Brooks"/>
    <s v="dave.brooks@mail.com"/>
    <s v="Male"/>
    <s v="Consumer"/>
    <s v="United States"/>
    <s v="Chicago"/>
    <s v="Illinois"/>
    <n v="60653"/>
    <s v="Central"/>
    <x v="1"/>
    <s v="Consumer"/>
    <s v="United States"/>
    <s v="Seattle"/>
    <x v="4"/>
    <n v="98115"/>
    <x v="1"/>
    <x v="2"/>
    <x v="7"/>
    <x v="58"/>
    <d v="2019-03-26T00:00:00"/>
    <d v="1899-12-30T20:21:00"/>
    <n v="27.73"/>
    <n v="5"/>
    <n v="6.932500000000001"/>
    <n v="138.65"/>
    <s v="Credit card"/>
    <n v="128.66720000000001"/>
    <n v="7.2000000000000008E-2"/>
    <n v="9.9827999999999975"/>
    <n v="4.2"/>
    <s v="Mar"/>
  </r>
  <r>
    <s v="865-41-9075"/>
    <n v="96"/>
    <x v="95"/>
    <s v="Logan"/>
    <s v="Currie"/>
    <s v="logan.currie@mail.com"/>
    <s v="Male"/>
    <s v="Consumer"/>
    <s v="United States"/>
    <s v="Los Angeles"/>
    <s v="California"/>
    <n v="90032"/>
    <s v="West"/>
    <x v="1"/>
    <s v="Consumer"/>
    <s v="United States"/>
    <s v="Dallas"/>
    <x v="5"/>
    <n v="75220"/>
    <x v="2"/>
    <x v="1"/>
    <x v="10"/>
    <x v="26"/>
    <d v="2019-01-28T00:00:00"/>
    <d v="1899-12-30T17:35:00"/>
    <n v="11.53"/>
    <n v="7"/>
    <n v="4.0354999999999999"/>
    <n v="80.709999999999994"/>
    <s v="Cash"/>
    <n v="76.940843000000001"/>
    <n v="4.6699999999999998E-2"/>
    <n v="3.7691569999999928"/>
    <n v="8.1"/>
    <s v="Jan"/>
  </r>
  <r>
    <s v="545-07-8534"/>
    <n v="96"/>
    <x v="95"/>
    <s v="Logan"/>
    <s v="Currie"/>
    <s v="logan.currie@mail.com"/>
    <s v="Male"/>
    <s v="Consumer"/>
    <s v="United States"/>
    <s v="Los Angeles"/>
    <s v="California"/>
    <n v="90032"/>
    <s v="West"/>
    <x v="1"/>
    <s v="Consumer"/>
    <s v="United States"/>
    <s v="Dallas"/>
    <x v="5"/>
    <n v="75220"/>
    <x v="2"/>
    <x v="1"/>
    <x v="4"/>
    <x v="44"/>
    <d v="2019-02-14T00:00:00"/>
    <d v="1899-12-30T12:42:00"/>
    <n v="58.32"/>
    <n v="2"/>
    <n v="5.8320000000000007"/>
    <n v="116.64"/>
    <s v="Ewallet"/>
    <n v="111.19291200000001"/>
    <n v="4.6699999999999998E-2"/>
    <n v="5.4470879999999937"/>
    <s v="6"/>
    <s v="Feb"/>
  </r>
  <r>
    <s v="118-62-1812"/>
    <n v="96"/>
    <x v="95"/>
    <s v="Logan"/>
    <s v="Currie"/>
    <s v="logan.currie@mail.com"/>
    <s v="Male"/>
    <s v="Consumer"/>
    <s v="United States"/>
    <s v="Los Angeles"/>
    <s v="California"/>
    <n v="90032"/>
    <s v="West"/>
    <x v="1"/>
    <s v="Consumer"/>
    <s v="United States"/>
    <s v="Dallas"/>
    <x v="5"/>
    <n v="75220"/>
    <x v="2"/>
    <x v="1"/>
    <x v="10"/>
    <x v="62"/>
    <d v="2019-03-24T00:00:00"/>
    <d v="1899-12-30T17:56:00"/>
    <n v="78.38"/>
    <n v="4"/>
    <n v="15.676"/>
    <n v="313.52"/>
    <s v="Cash"/>
    <n v="298.87861599999997"/>
    <n v="4.6699999999999998E-2"/>
    <n v="14.641384000000016"/>
    <n v="7.9"/>
    <s v="Mar"/>
  </r>
  <r>
    <s v="450-42-3339"/>
    <n v="23"/>
    <x v="22"/>
    <s v="Patrick"/>
    <s v="O'Donnell"/>
    <s v="patrick.odonnell@mail.com"/>
    <s v="Male"/>
    <s v="Consumer"/>
    <s v="United States"/>
    <s v="New York City"/>
    <s v="New York"/>
    <n v="10009"/>
    <s v="East"/>
    <x v="1"/>
    <s v="Consumer"/>
    <s v="United States"/>
    <s v="Westland"/>
    <x v="12"/>
    <n v="48185"/>
    <x v="2"/>
    <x v="0"/>
    <x v="0"/>
    <x v="57"/>
    <d v="2019-02-09T00:00:00"/>
    <d v="1899-12-30T18:58:00"/>
    <n v="84.61"/>
    <n v="10"/>
    <n v="42.305000000000007"/>
    <n v="846.1"/>
    <s v="Credit card"/>
    <n v="755.56730000000005"/>
    <n v="0.107"/>
    <n v="90.532699999999977"/>
    <n v="8.8000000000000007"/>
    <s v="Feb"/>
  </r>
  <r>
    <s v="851-98-3555"/>
    <n v="23"/>
    <x v="22"/>
    <s v="Patrick"/>
    <s v="O'Donnell"/>
    <s v="patrick.odonnell@mail.com"/>
    <s v="Male"/>
    <s v="Consumer"/>
    <s v="United States"/>
    <s v="New York City"/>
    <s v="New York"/>
    <n v="10009"/>
    <s v="East"/>
    <x v="1"/>
    <s v="Consumer"/>
    <s v="United States"/>
    <s v="Westland"/>
    <x v="12"/>
    <n v="48185"/>
    <x v="2"/>
    <x v="2"/>
    <x v="7"/>
    <x v="62"/>
    <d v="2019-03-24T00:00:00"/>
    <d v="1899-12-30T14:08:00"/>
    <n v="82.88"/>
    <n v="5"/>
    <n v="20.72"/>
    <n v="414.4"/>
    <s v="Credit card"/>
    <n v="384.56319999999999"/>
    <n v="7.2000000000000008E-2"/>
    <n v="29.836799999999982"/>
    <n v="6.6"/>
    <s v="Mar"/>
  </r>
  <r>
    <s v="186-71-5196"/>
    <n v="23"/>
    <x v="22"/>
    <s v="Patrick"/>
    <s v="O'Donnell"/>
    <s v="patrick.odonnell@mail.com"/>
    <s v="Male"/>
    <s v="Consumer"/>
    <s v="United States"/>
    <s v="New York City"/>
    <s v="New York"/>
    <n v="10009"/>
    <s v="East"/>
    <x v="1"/>
    <s v="Consumer"/>
    <s v="United States"/>
    <s v="Westland"/>
    <x v="12"/>
    <n v="48185"/>
    <x v="2"/>
    <x v="1"/>
    <x v="8"/>
    <x v="39"/>
    <d v="2019-03-27T00:00:00"/>
    <d v="1899-12-30T16:30:00"/>
    <n v="79.540000000000006"/>
    <n v="2"/>
    <n v="7.9540000000000006"/>
    <n v="159.08000000000001"/>
    <s v="Ewallet"/>
    <n v="151.65096400000002"/>
    <n v="4.6699999999999998E-2"/>
    <n v="7.4290359999999964"/>
    <n v="6.2"/>
    <s v="Mar"/>
  </r>
  <r>
    <s v="624-01-8356"/>
    <n v="337"/>
    <x v="336"/>
    <s v="Bill"/>
    <s v="Eplett"/>
    <s v="bill.eplett@mail.com"/>
    <s v="Male"/>
    <s v="Home Office"/>
    <s v="United States"/>
    <s v="Jackson"/>
    <s v="Michigan"/>
    <n v="49201"/>
    <s v="Central"/>
    <x v="1"/>
    <s v="Home Office"/>
    <s v="United States"/>
    <s v="Jackson"/>
    <x v="12"/>
    <n v="49201"/>
    <x v="2"/>
    <x v="2"/>
    <x v="7"/>
    <x v="3"/>
    <d v="2019-01-27T00:00:00"/>
    <d v="1899-12-30T10:44:00"/>
    <n v="49.01"/>
    <n v="10"/>
    <n v="24.504999999999999"/>
    <n v="490.09999999999997"/>
    <s v="Credit card"/>
    <n v="454.81279999999998"/>
    <n v="7.2000000000000008E-2"/>
    <n v="35.287199999999984"/>
    <n v="4.2"/>
    <s v="Jan"/>
  </r>
  <r>
    <s v="313-66-9943"/>
    <n v="337"/>
    <x v="336"/>
    <s v="Bill"/>
    <s v="Eplett"/>
    <s v="bill.eplett@mail.com"/>
    <s v="Male"/>
    <s v="Home Office"/>
    <s v="United States"/>
    <s v="Jackson"/>
    <s v="Michigan"/>
    <n v="49201"/>
    <s v="Central"/>
    <x v="1"/>
    <s v="Home Office"/>
    <s v="United States"/>
    <s v="Jackson"/>
    <x v="12"/>
    <n v="49201"/>
    <x v="2"/>
    <x v="2"/>
    <x v="11"/>
    <x v="39"/>
    <d v="2019-03-27T00:00:00"/>
    <d v="1899-12-30T20:29:00"/>
    <n v="29.15"/>
    <n v="3"/>
    <n v="4.3724999999999996"/>
    <n v="87.449999999999989"/>
    <s v="Credit card"/>
    <n v="81.153599999999983"/>
    <n v="7.2000000000000008E-2"/>
    <n v="6.2964000000000055"/>
    <n v="7.3"/>
    <s v="Mar"/>
  </r>
  <r>
    <s v="151-27-8496"/>
    <n v="337"/>
    <x v="336"/>
    <s v="Bill"/>
    <s v="Eplett"/>
    <s v="bill.eplett@mail.com"/>
    <s v="Male"/>
    <s v="Home Office"/>
    <s v="United States"/>
    <s v="Jackson"/>
    <s v="Michigan"/>
    <n v="49201"/>
    <s v="Central"/>
    <x v="1"/>
    <s v="Home Office"/>
    <s v="United States"/>
    <s v="Jackson"/>
    <x v="12"/>
    <n v="49201"/>
    <x v="2"/>
    <x v="1"/>
    <x v="4"/>
    <x v="64"/>
    <d v="2019-01-19T00:00:00"/>
    <d v="1899-12-30T11:43:00"/>
    <n v="56.13"/>
    <n v="4"/>
    <n v="11.226000000000001"/>
    <n v="224.52"/>
    <s v="Ewallet"/>
    <n v="214.03491600000001"/>
    <n v="4.6699999999999998E-2"/>
    <n v="10.485084000000001"/>
    <n v="8.6"/>
    <s v="Jan"/>
  </r>
  <r>
    <s v="453-33-6436"/>
    <n v="338"/>
    <x v="337"/>
    <s v="Sample"/>
    <s v="Company A"/>
    <s v="sample.companya@mail.com"/>
    <s v="Male"/>
    <s v="Home Office"/>
    <s v="United States"/>
    <s v="Norwich"/>
    <s v="Connecticut"/>
    <n v="6360"/>
    <s v="East"/>
    <x v="1"/>
    <s v="Home Office"/>
    <s v="United States"/>
    <s v="Norwich"/>
    <x v="29"/>
    <n v="6360"/>
    <x v="3"/>
    <x v="0"/>
    <x v="5"/>
    <x v="13"/>
    <d v="2019-02-07T00:00:00"/>
    <d v="1899-12-30T10:09:00"/>
    <n v="93.12"/>
    <n v="8"/>
    <n v="37.248000000000005"/>
    <n v="744.96"/>
    <s v="Cash"/>
    <n v="665.24928"/>
    <n v="0.107"/>
    <n v="79.710720000000038"/>
    <n v="6.8"/>
    <s v="Feb"/>
  </r>
  <r>
    <s v="522-57-8364"/>
    <n v="313"/>
    <x v="312"/>
    <s v="Brian"/>
    <s v="Moss"/>
    <s v="brian.moss@mail.com"/>
    <s v="Male"/>
    <s v="Corporate"/>
    <s v="United States"/>
    <s v="Milwaukee"/>
    <s v="Wisconsin"/>
    <n v="53209"/>
    <s v="Central"/>
    <x v="1"/>
    <s v="Corporate"/>
    <s v="United States"/>
    <s v="New York City"/>
    <x v="15"/>
    <n v="10035"/>
    <x v="3"/>
    <x v="0"/>
    <x v="5"/>
    <x v="82"/>
    <d v="2019-01-31T00:00:00"/>
    <d v="1899-12-30T10:00:00"/>
    <n v="51.34"/>
    <n v="8"/>
    <n v="20.536000000000001"/>
    <n v="410.72"/>
    <s v="Ewallet"/>
    <n v="366.77296000000001"/>
    <n v="0.107"/>
    <n v="43.947040000000015"/>
    <n v="7.6"/>
    <s v="Jan"/>
  </r>
  <r>
    <s v="459-45-2396"/>
    <n v="313"/>
    <x v="312"/>
    <s v="Brian"/>
    <s v="Moss"/>
    <s v="brian.moss@mail.com"/>
    <s v="Male"/>
    <s v="Corporate"/>
    <s v="United States"/>
    <s v="Milwaukee"/>
    <s v="Wisconsin"/>
    <n v="53209"/>
    <s v="Central"/>
    <x v="1"/>
    <s v="Corporate"/>
    <s v="United States"/>
    <s v="New York City"/>
    <x v="15"/>
    <n v="10035"/>
    <x v="3"/>
    <x v="2"/>
    <x v="11"/>
    <x v="6"/>
    <d v="2019-02-25T00:00:00"/>
    <d v="1899-12-30T18:45:00"/>
    <n v="99.6"/>
    <n v="3"/>
    <n v="14.939999999999998"/>
    <n v="298.79999999999995"/>
    <s v="Cash"/>
    <n v="277.28639999999996"/>
    <n v="7.2000000000000008E-2"/>
    <n v="21.513599999999997"/>
    <n v="5.8"/>
    <s v="Feb"/>
  </r>
  <r>
    <s v="717-96-4189"/>
    <n v="127"/>
    <x v="126"/>
    <s v="Kelly"/>
    <s v="Lampkin"/>
    <s v="kelly.lampkin@mail.com"/>
    <s v="Male"/>
    <s v="Corporate"/>
    <s v="United States"/>
    <s v="San Antonio"/>
    <s v="Texas"/>
    <n v="78207"/>
    <s v="Central"/>
    <x v="0"/>
    <s v="Corporate"/>
    <s v="United States"/>
    <s v="Colorado Springs"/>
    <x v="21"/>
    <n v="80906"/>
    <x v="1"/>
    <x v="0"/>
    <x v="3"/>
    <x v="30"/>
    <d v="2019-02-02T00:00:00"/>
    <d v="1899-12-30T12:40:00"/>
    <n v="35.49"/>
    <n v="6"/>
    <n v="10.647"/>
    <n v="212.94"/>
    <s v="Cash"/>
    <n v="190.15541999999999"/>
    <n v="0.107"/>
    <n v="22.784580000000005"/>
    <n v="4.0999999999999996"/>
    <s v="Feb"/>
  </r>
  <r>
    <s v="722-13-2115"/>
    <n v="127"/>
    <x v="126"/>
    <s v="Kelly"/>
    <s v="Lampkin"/>
    <s v="kelly.lampkin@mail.com"/>
    <s v="Male"/>
    <s v="Corporate"/>
    <s v="United States"/>
    <s v="San Antonio"/>
    <s v="Texas"/>
    <n v="78207"/>
    <s v="Central"/>
    <x v="0"/>
    <s v="Corporate"/>
    <s v="United States"/>
    <s v="Colorado Springs"/>
    <x v="21"/>
    <n v="80906"/>
    <x v="1"/>
    <x v="0"/>
    <x v="1"/>
    <x v="86"/>
    <d v="2019-03-14T00:00:00"/>
    <d v="1899-12-30T15:36:00"/>
    <n v="42.85"/>
    <n v="1"/>
    <n v="2.1425000000000001"/>
    <n v="42.85"/>
    <s v="Credit card"/>
    <n v="38.265050000000002"/>
    <n v="0.107"/>
    <n v="4.5849499999999992"/>
    <n v="9.3000000000000007"/>
    <s v="Mar"/>
  </r>
  <r>
    <s v="749-81-8133"/>
    <n v="127"/>
    <x v="126"/>
    <s v="Kelly"/>
    <s v="Lampkin"/>
    <s v="kelly.lampkin@mail.com"/>
    <s v="Male"/>
    <s v="Corporate"/>
    <s v="United States"/>
    <s v="San Antonio"/>
    <s v="Texas"/>
    <n v="78207"/>
    <s v="Central"/>
    <x v="0"/>
    <s v="Corporate"/>
    <s v="United States"/>
    <s v="Colorado Springs"/>
    <x v="21"/>
    <n v="80906"/>
    <x v="1"/>
    <x v="1"/>
    <x v="8"/>
    <x v="16"/>
    <d v="2019-03-11T00:00:00"/>
    <d v="1899-12-30T12:04:00"/>
    <n v="94.67"/>
    <n v="4"/>
    <n v="18.934000000000001"/>
    <n v="378.68"/>
    <s v="Cash"/>
    <n v="360.99564400000003"/>
    <n v="4.6699999999999998E-2"/>
    <n v="17.68435599999998"/>
    <n v="6.8"/>
    <s v="Mar"/>
  </r>
  <r>
    <s v="777-67-2495"/>
    <n v="339"/>
    <x v="338"/>
    <s v="Rob"/>
    <s v="Williams"/>
    <s v="rob.williams@mail.com"/>
    <s v="Male"/>
    <s v="Corporate"/>
    <s v="United States"/>
    <s v="Dallas"/>
    <s v="Texas"/>
    <n v="75220"/>
    <s v="Central"/>
    <x v="1"/>
    <s v="Corporate"/>
    <s v="United States"/>
    <s v="Dallas"/>
    <x v="5"/>
    <n v="75220"/>
    <x v="2"/>
    <x v="1"/>
    <x v="12"/>
    <x v="70"/>
    <d v="2019-02-22T00:00:00"/>
    <d v="1899-12-30T11:26:00"/>
    <n v="68.97"/>
    <n v="3"/>
    <n v="10.345500000000001"/>
    <n v="206.91"/>
    <s v="Ewallet"/>
    <n v="197.24730299999999"/>
    <n v="4.6699999999999998E-2"/>
    <n v="9.6626970000000085"/>
    <n v="8.6999999999999993"/>
    <s v="Feb"/>
  </r>
  <r>
    <s v="636-98-3364"/>
    <n v="339"/>
    <x v="338"/>
    <s v="Rob"/>
    <s v="Williams"/>
    <s v="rob.williams@mail.com"/>
    <s v="Male"/>
    <s v="Corporate"/>
    <s v="United States"/>
    <s v="Dallas"/>
    <s v="Texas"/>
    <n v="75220"/>
    <s v="Central"/>
    <x v="1"/>
    <s v="Corporate"/>
    <s v="United States"/>
    <s v="Dallas"/>
    <x v="5"/>
    <n v="75220"/>
    <x v="2"/>
    <x v="1"/>
    <x v="4"/>
    <x v="22"/>
    <d v="2019-03-02T00:00:00"/>
    <d v="1899-12-30T12:36:00"/>
    <n v="26.26"/>
    <n v="3"/>
    <n v="3.9390000000000001"/>
    <n v="78.78"/>
    <s v="Ewallet"/>
    <n v="75.100974000000008"/>
    <n v="4.6699999999999998E-2"/>
    <n v="3.6790259999999932"/>
    <n v="6.3"/>
    <s v="Mar"/>
  </r>
  <r>
    <s v="246-55-6923"/>
    <n v="117"/>
    <x v="116"/>
    <s v="Roy"/>
    <s v="Collins"/>
    <s v="roy.collins@mail.com"/>
    <s v="Male"/>
    <s v="Consumer"/>
    <s v="United States"/>
    <s v="Alexandria"/>
    <s v="Virginia"/>
    <n v="22304"/>
    <s v="South"/>
    <x v="0"/>
    <s v="Consumer"/>
    <s v="United States"/>
    <s v="Chicago"/>
    <x v="10"/>
    <n v="60610"/>
    <x v="2"/>
    <x v="1"/>
    <x v="4"/>
    <x v="24"/>
    <d v="2019-03-10T00:00:00"/>
    <d v="1899-12-30T15:06:00"/>
    <n v="35.79"/>
    <n v="9"/>
    <n v="16.105500000000003"/>
    <n v="322.11"/>
    <s v="Credit card"/>
    <n v="307.06746300000003"/>
    <n v="4.6699999999999998E-2"/>
    <n v="15.042536999999982"/>
    <n v="5.0999999999999996"/>
    <s v="Mar"/>
  </r>
  <r>
    <s v="181-82-6255"/>
    <n v="340"/>
    <x v="339"/>
    <s v="Sanjit"/>
    <s v="Engle"/>
    <s v="sanjit.engle@mail.com"/>
    <s v="Male"/>
    <s v="Consumer"/>
    <s v="United States"/>
    <s v="New York City"/>
    <s v="New York"/>
    <n v="10009"/>
    <s v="East"/>
    <x v="1"/>
    <s v="Consumer"/>
    <s v="United States"/>
    <s v="New York City"/>
    <x v="15"/>
    <n v="10009"/>
    <x v="3"/>
    <x v="2"/>
    <x v="11"/>
    <x v="4"/>
    <d v="2019-02-08T00:00:00"/>
    <d v="1899-12-30T10:58:00"/>
    <n v="16.37"/>
    <n v="6"/>
    <n v="4.9110000000000005"/>
    <n v="98.22"/>
    <s v="Cash"/>
    <n v="91.148160000000004"/>
    <n v="7.2000000000000008E-2"/>
    <n v="7.0718399999999946"/>
    <s v="7"/>
    <s v="Feb"/>
  </r>
  <r>
    <s v="838-02-1821"/>
    <n v="340"/>
    <x v="339"/>
    <s v="Sanjit"/>
    <s v="Engle"/>
    <s v="sanjit.engle@mail.com"/>
    <s v="Male"/>
    <s v="Consumer"/>
    <s v="United States"/>
    <s v="New York City"/>
    <s v="New York"/>
    <n v="10009"/>
    <s v="East"/>
    <x v="1"/>
    <s v="Consumer"/>
    <s v="United States"/>
    <s v="New York City"/>
    <x v="15"/>
    <n v="10009"/>
    <x v="3"/>
    <x v="2"/>
    <x v="7"/>
    <x v="70"/>
    <d v="2019-02-22T00:00:00"/>
    <d v="1899-12-30T12:10:00"/>
    <n v="12.73"/>
    <n v="2"/>
    <n v="1.2730000000000001"/>
    <n v="25.46"/>
    <s v="Credit card"/>
    <n v="23.62688"/>
    <n v="7.2000000000000008E-2"/>
    <n v="1.833120000000001"/>
    <n v="5.2"/>
    <s v="Feb"/>
  </r>
  <r>
    <s v="887-42-0517"/>
    <n v="340"/>
    <x v="339"/>
    <s v="Sanjit"/>
    <s v="Engle"/>
    <s v="sanjit.engle@mail.com"/>
    <s v="Male"/>
    <s v="Consumer"/>
    <s v="United States"/>
    <s v="New York City"/>
    <s v="New York"/>
    <n v="10009"/>
    <s v="East"/>
    <x v="1"/>
    <s v="Consumer"/>
    <s v="United States"/>
    <s v="New York City"/>
    <x v="15"/>
    <n v="10009"/>
    <x v="3"/>
    <x v="1"/>
    <x v="9"/>
    <x v="8"/>
    <d v="2019-01-10T00:00:00"/>
    <d v="1899-12-30T10:31:00"/>
    <n v="83.14"/>
    <n v="7"/>
    <n v="29.099000000000004"/>
    <n v="581.98"/>
    <s v="Credit card"/>
    <n v="554.80153400000006"/>
    <n v="4.6699999999999998E-2"/>
    <n v="27.178465999999958"/>
    <n v="6.6"/>
    <s v="Jan"/>
  </r>
  <r>
    <s v="457-12-0244"/>
    <n v="341"/>
    <x v="340"/>
    <s v="Adam"/>
    <s v="Hart"/>
    <s v="adam.hart@mail.com"/>
    <s v="Male"/>
    <s v="Corporate"/>
    <s v="United States"/>
    <s v="New York City"/>
    <s v="New York"/>
    <n v="10011"/>
    <s v="East"/>
    <x v="1"/>
    <s v="Corporate"/>
    <s v="United States"/>
    <s v="New York City"/>
    <x v="15"/>
    <n v="10011"/>
    <x v="3"/>
    <x v="1"/>
    <x v="8"/>
    <x v="86"/>
    <d v="2019-03-14T00:00:00"/>
    <d v="1899-12-30T13:49:00"/>
    <n v="35.22"/>
    <n v="6"/>
    <n v="10.566000000000001"/>
    <n v="211.32"/>
    <s v="Ewallet"/>
    <n v="201.451356"/>
    <n v="4.6699999999999998E-2"/>
    <n v="9.8686439999999891"/>
    <n v="6.5"/>
    <s v="Mar"/>
  </r>
  <r>
    <s v="226-34-0034"/>
    <n v="342"/>
    <x v="341"/>
    <s v="Jessica"/>
    <s v="Myrick"/>
    <s v="jessica.myrick@mail.com"/>
    <s v="Male"/>
    <s v="Consumer"/>
    <s v="United States"/>
    <s v="Philadelphia"/>
    <s v="Pennsylvania"/>
    <n v="19143"/>
    <s v="East"/>
    <x v="1"/>
    <s v="Consumer"/>
    <s v="United States"/>
    <s v="Philadelphia"/>
    <x v="9"/>
    <n v="19143"/>
    <x v="3"/>
    <x v="1"/>
    <x v="10"/>
    <x v="8"/>
    <d v="2019-01-10T00:00:00"/>
    <d v="1899-12-30T11:10:00"/>
    <n v="13.78"/>
    <n v="4"/>
    <n v="2.7560000000000002"/>
    <n v="55.12"/>
    <s v="Ewallet"/>
    <n v="52.545895999999999"/>
    <n v="4.6699999999999998E-2"/>
    <n v="2.5741039999999984"/>
    <s v="9"/>
    <s v="Jan"/>
  </r>
  <r>
    <s v="321-49-7382"/>
    <n v="342"/>
    <x v="341"/>
    <s v="Jessica"/>
    <s v="Myrick"/>
    <s v="jessica.myrick@mail.com"/>
    <s v="Male"/>
    <s v="Consumer"/>
    <s v="United States"/>
    <s v="Philadelphia"/>
    <s v="Pennsylvania"/>
    <n v="19143"/>
    <s v="East"/>
    <x v="1"/>
    <s v="Consumer"/>
    <s v="United States"/>
    <s v="Philadelphia"/>
    <x v="9"/>
    <n v="19143"/>
    <x v="3"/>
    <x v="2"/>
    <x v="11"/>
    <x v="42"/>
    <d v="2019-02-15T00:00:00"/>
    <d v="1899-12-30T17:38:00"/>
    <n v="88.31"/>
    <n v="1"/>
    <n v="4.4155000000000006"/>
    <n v="88.31"/>
    <s v="Credit card"/>
    <n v="81.951679999999996"/>
    <n v="7.2000000000000008E-2"/>
    <n v="6.3583200000000062"/>
    <n v="5.2"/>
    <s v="Feb"/>
  </r>
  <r>
    <s v="397-25-8725"/>
    <n v="343"/>
    <x v="342"/>
    <s v="Joel"/>
    <s v="Jenkins"/>
    <s v="joel.jenkins@mail.com"/>
    <s v="Male"/>
    <s v="Home Office"/>
    <s v="United States"/>
    <s v="Springfield"/>
    <s v="Virginia"/>
    <n v="22153"/>
    <s v="South"/>
    <x v="1"/>
    <s v="Home Office"/>
    <s v="United States"/>
    <s v="Springfield"/>
    <x v="17"/>
    <n v="22153"/>
    <x v="0"/>
    <x v="1"/>
    <x v="6"/>
    <x v="50"/>
    <d v="2019-01-13T00:00:00"/>
    <d v="1899-12-30T17:54:00"/>
    <n v="39.619999999999997"/>
    <n v="9"/>
    <n v="17.829000000000001"/>
    <n v="356.58"/>
    <s v="Credit card"/>
    <n v="339.92771399999998"/>
    <n v="4.6699999999999998E-2"/>
    <n v="16.652286000000004"/>
    <n v="6.8"/>
    <s v="Jan"/>
  </r>
  <r>
    <s v="431-66-2305"/>
    <n v="343"/>
    <x v="342"/>
    <s v="Joel"/>
    <s v="Jenkins"/>
    <s v="joel.jenkins@mail.com"/>
    <s v="Male"/>
    <s v="Home Office"/>
    <s v="United States"/>
    <s v="Springfield"/>
    <s v="Virginia"/>
    <n v="22153"/>
    <s v="South"/>
    <x v="1"/>
    <s v="Home Office"/>
    <s v="United States"/>
    <s v="Springfield"/>
    <x v="17"/>
    <n v="22153"/>
    <x v="0"/>
    <x v="1"/>
    <x v="9"/>
    <x v="42"/>
    <d v="2019-02-15T00:00:00"/>
    <d v="1899-12-30T20:51:00"/>
    <n v="88.25"/>
    <n v="9"/>
    <n v="39.712500000000006"/>
    <n v="794.25"/>
    <s v="Credit card"/>
    <n v="757.15852500000005"/>
    <n v="4.6699999999999998E-2"/>
    <n v="37.091474999999946"/>
    <n v="7.6"/>
    <s v="Feb"/>
  </r>
  <r>
    <s v="825-94-5922"/>
    <n v="270"/>
    <x v="269"/>
    <s v="Alan"/>
    <s v="Barnes"/>
    <s v="alan.barnes@mail.com"/>
    <s v="Female"/>
    <s v="Consumer"/>
    <s v="United States"/>
    <s v="Los Angeles"/>
    <s v="California"/>
    <n v="43615"/>
    <s v="East"/>
    <x v="0"/>
    <s v="Consumer"/>
    <s v="United States"/>
    <s v="Los Angeles"/>
    <x v="1"/>
    <n v="90036"/>
    <x v="1"/>
    <x v="1"/>
    <x v="6"/>
    <x v="22"/>
    <d v="2019-03-02T00:00:00"/>
    <d v="1899-12-30T19:26:00"/>
    <n v="25.31"/>
    <n v="2"/>
    <n v="2.5310000000000001"/>
    <n v="50.62"/>
    <s v="Ewallet"/>
    <n v="48.256045999999998"/>
    <n v="4.6699999999999998E-2"/>
    <n v="2.3639539999999997"/>
    <n v="7.2"/>
    <s v="Mar"/>
  </r>
  <r>
    <s v="641-62-7288"/>
    <n v="270"/>
    <x v="269"/>
    <s v="Alan"/>
    <s v="Barnes"/>
    <s v="alan.barnes@mail.com"/>
    <s v="Female"/>
    <s v="Consumer"/>
    <s v="United States"/>
    <s v="Los Angeles"/>
    <s v="California"/>
    <n v="43615"/>
    <s v="East"/>
    <x v="0"/>
    <s v="Consumer"/>
    <s v="United States"/>
    <s v="Los Angeles"/>
    <x v="1"/>
    <n v="90036"/>
    <x v="1"/>
    <x v="1"/>
    <x v="6"/>
    <x v="62"/>
    <d v="2019-03-24T00:00:00"/>
    <d v="1899-12-30T13:33:00"/>
    <n v="99.92"/>
    <n v="6"/>
    <n v="29.975999999999999"/>
    <n v="599.52"/>
    <s v="Ewallet"/>
    <n v="571.52241600000002"/>
    <n v="4.6699999999999998E-2"/>
    <n v="27.997583999999961"/>
    <n v="7.1"/>
    <s v="Mar"/>
  </r>
  <r>
    <s v="756-93-1854"/>
    <n v="270"/>
    <x v="269"/>
    <s v="Alan"/>
    <s v="Barnes"/>
    <s v="alan.barnes@mail.com"/>
    <s v="Female"/>
    <s v="Consumer"/>
    <s v="United States"/>
    <s v="Los Angeles"/>
    <s v="California"/>
    <n v="43615"/>
    <s v="East"/>
    <x v="0"/>
    <s v="Consumer"/>
    <s v="United States"/>
    <s v="Los Angeles"/>
    <x v="1"/>
    <n v="90036"/>
    <x v="1"/>
    <x v="1"/>
    <x v="10"/>
    <x v="30"/>
    <d v="2019-02-02T00:00:00"/>
    <d v="1899-12-30T14:05:00"/>
    <n v="83.35"/>
    <n v="2"/>
    <n v="8.3349999999999991"/>
    <n v="166.7"/>
    <s v="Credit card"/>
    <n v="158.91511"/>
    <n v="4.6699999999999998E-2"/>
    <n v="7.7848899999999901"/>
    <n v="9.5"/>
    <s v="Feb"/>
  </r>
  <r>
    <s v="243-55-8457"/>
    <n v="344"/>
    <x v="343"/>
    <s v="Ralph"/>
    <s v="Kennedy"/>
    <s v="ralph.kennedy@mail.com"/>
    <s v="Male"/>
    <s v="Consumer"/>
    <s v="United States"/>
    <s v="Philadelphia"/>
    <s v="Pennsylvania"/>
    <n v="19140"/>
    <s v="East"/>
    <x v="1"/>
    <s v="Consumer"/>
    <s v="United States"/>
    <s v="Philadelphia"/>
    <x v="9"/>
    <n v="19140"/>
    <x v="3"/>
    <x v="1"/>
    <x v="10"/>
    <x v="33"/>
    <d v="2019-02-27T00:00:00"/>
    <d v="1899-12-30T11:40:00"/>
    <n v="74.44"/>
    <n v="10"/>
    <n v="37.22"/>
    <n v="744.4"/>
    <s v="Ewallet"/>
    <n v="709.63652000000002"/>
    <n v="4.6699999999999998E-2"/>
    <n v="34.763479999999959"/>
    <n v="5.0999999999999996"/>
    <s v="Feb"/>
  </r>
  <r>
    <s v="458-10-8612"/>
    <n v="345"/>
    <x v="344"/>
    <s v="Catherine"/>
    <s v="Glotzbach"/>
    <s v="catherine.glotzbach@mail.com"/>
    <s v="Female"/>
    <s v="Home Office"/>
    <s v="United States"/>
    <s v="Philadelphia"/>
    <s v="Pennsylvania"/>
    <n v="19120"/>
    <s v="East"/>
    <x v="0"/>
    <s v="Home Office"/>
    <s v="United States"/>
    <s v="Philadelphia"/>
    <x v="9"/>
    <n v="19120"/>
    <x v="3"/>
    <x v="1"/>
    <x v="10"/>
    <x v="40"/>
    <d v="2019-01-20T00:00:00"/>
    <d v="1899-12-30T12:27:00"/>
    <n v="64.08"/>
    <n v="7"/>
    <n v="22.428000000000001"/>
    <n v="448.56"/>
    <s v="Ewallet"/>
    <n v="427.61224800000002"/>
    <n v="4.6699999999999998E-2"/>
    <n v="20.94775199999998"/>
    <n v="7.6"/>
    <s v="Jan"/>
  </r>
  <r>
    <s v="501-61-1753"/>
    <n v="345"/>
    <x v="344"/>
    <s v="Catherine"/>
    <s v="Glotzbach"/>
    <s v="catherine.glotzbach@mail.com"/>
    <s v="Female"/>
    <s v="Home Office"/>
    <s v="United States"/>
    <s v="Philadelphia"/>
    <s v="Pennsylvania"/>
    <n v="19120"/>
    <s v="East"/>
    <x v="0"/>
    <s v="Home Office"/>
    <s v="United States"/>
    <s v="Philadelphia"/>
    <x v="9"/>
    <n v="19120"/>
    <x v="3"/>
    <x v="1"/>
    <x v="8"/>
    <x v="75"/>
    <d v="2019-01-03T00:00:00"/>
    <d v="1899-12-30T20:24:00"/>
    <n v="63.15"/>
    <n v="6"/>
    <n v="18.945"/>
    <n v="378.9"/>
    <s v="Ewallet"/>
    <n v="361.20536999999996"/>
    <n v="4.6699999999999998E-2"/>
    <n v="17.694630000000018"/>
    <n v="9.8000000000000007"/>
    <s v="Jan"/>
  </r>
  <r>
    <s v="235-06-8510"/>
    <n v="345"/>
    <x v="344"/>
    <s v="Catherine"/>
    <s v="Glotzbach"/>
    <s v="catherine.glotzbach@mail.com"/>
    <s v="Female"/>
    <s v="Home Office"/>
    <s v="United States"/>
    <s v="Philadelphia"/>
    <s v="Pennsylvania"/>
    <n v="19120"/>
    <s v="East"/>
    <x v="0"/>
    <s v="Home Office"/>
    <s v="United States"/>
    <s v="Philadelphia"/>
    <x v="9"/>
    <n v="19120"/>
    <x v="3"/>
    <x v="1"/>
    <x v="10"/>
    <x v="46"/>
    <d v="2019-01-24T00:00:00"/>
    <d v="1899-12-30T20:59:00"/>
    <n v="85.72"/>
    <n v="3"/>
    <n v="12.857999999999999"/>
    <n v="257.15999999999997"/>
    <s v="Ewallet"/>
    <n v="245.15062799999998"/>
    <n v="4.6699999999999998E-2"/>
    <n v="12.009371999999985"/>
    <n v="5.0999999999999996"/>
    <s v="Jan"/>
  </r>
  <r>
    <s v="433-08-7822"/>
    <n v="345"/>
    <x v="344"/>
    <s v="Catherine"/>
    <s v="Glotzbach"/>
    <s v="catherine.glotzbach@mail.com"/>
    <s v="Female"/>
    <s v="Home Office"/>
    <s v="United States"/>
    <s v="Philadelphia"/>
    <s v="Pennsylvania"/>
    <n v="19120"/>
    <s v="East"/>
    <x v="0"/>
    <s v="Home Office"/>
    <s v="United States"/>
    <s v="Philadelphia"/>
    <x v="9"/>
    <n v="19120"/>
    <x v="3"/>
    <x v="1"/>
    <x v="9"/>
    <x v="0"/>
    <d v="2019-01-05T00:00:00"/>
    <d v="1899-12-30T19:48:00"/>
    <n v="78.89"/>
    <n v="7"/>
    <n v="27.611500000000003"/>
    <n v="552.23"/>
    <s v="Ewallet"/>
    <n v="526.44085900000005"/>
    <n v="4.6699999999999998E-2"/>
    <n v="25.789140999999972"/>
    <n v="7.5"/>
    <s v="Jan"/>
  </r>
  <r>
    <s v="361-85-2571"/>
    <n v="20"/>
    <x v="19"/>
    <s v="Ruben"/>
    <s v="Ausman"/>
    <s v="ruben.ausman@mail.com"/>
    <s v="Female"/>
    <s v="Corporate"/>
    <s v="United States"/>
    <s v="Farmington"/>
    <s v="New Mexico"/>
    <n v="87401"/>
    <s v="West"/>
    <x v="0"/>
    <s v="Corporate"/>
    <s v="United States"/>
    <s v="Los Angeles"/>
    <x v="1"/>
    <n v="90049"/>
    <x v="1"/>
    <x v="2"/>
    <x v="11"/>
    <x v="73"/>
    <d v="2019-03-30T00:00:00"/>
    <d v="1899-12-30T10:18:00"/>
    <n v="89.48"/>
    <n v="5"/>
    <n v="22.370000000000005"/>
    <n v="447.40000000000003"/>
    <s v="Cash"/>
    <n v="415.18720000000002"/>
    <n v="7.2000000000000008E-2"/>
    <n v="32.212800000000016"/>
    <n v="7.4"/>
    <s v="Mar"/>
  </r>
  <r>
    <s v="131-70-8179"/>
    <n v="346"/>
    <x v="345"/>
    <s v="Rachel"/>
    <s v="Payne"/>
    <s v="rachel.payne@mail.com"/>
    <s v="Female"/>
    <s v="Corporate"/>
    <s v="United States"/>
    <s v="Riverside"/>
    <s v="California"/>
    <n v="92503"/>
    <s v="West"/>
    <x v="0"/>
    <s v="Corporate"/>
    <s v="United States"/>
    <s v="Riverside"/>
    <x v="1"/>
    <n v="92503"/>
    <x v="1"/>
    <x v="1"/>
    <x v="10"/>
    <x v="21"/>
    <d v="2019-02-17T00:00:00"/>
    <d v="1899-12-30T16:27:00"/>
    <n v="92.09"/>
    <n v="3"/>
    <n v="13.813499999999999"/>
    <n v="276.27"/>
    <s v="Cash"/>
    <n v="263.36819099999997"/>
    <n v="4.6699999999999998E-2"/>
    <n v="12.901809000000014"/>
    <n v="4.2"/>
    <s v="Feb"/>
  </r>
  <r>
    <s v="500-02-2261"/>
    <n v="346"/>
    <x v="345"/>
    <s v="Rachel"/>
    <s v="Payne"/>
    <s v="rachel.payne@mail.com"/>
    <s v="Female"/>
    <s v="Corporate"/>
    <s v="United States"/>
    <s v="Riverside"/>
    <s v="California"/>
    <n v="92503"/>
    <s v="West"/>
    <x v="0"/>
    <s v="Corporate"/>
    <s v="United States"/>
    <s v="Riverside"/>
    <x v="1"/>
    <n v="92503"/>
    <x v="1"/>
    <x v="1"/>
    <x v="9"/>
    <x v="76"/>
    <d v="2019-03-21T00:00:00"/>
    <d v="1899-12-30T17:04:00"/>
    <n v="57.29"/>
    <n v="6"/>
    <n v="17.187000000000001"/>
    <n v="343.74"/>
    <s v="Ewallet"/>
    <n v="327.687342"/>
    <n v="4.6699999999999998E-2"/>
    <n v="16.052658000000008"/>
    <n v="5.9"/>
    <s v="Mar"/>
  </r>
  <r>
    <s v="720-72-2436"/>
    <n v="347"/>
    <x v="346"/>
    <s v="Karen"/>
    <s v="Carlisle"/>
    <s v="karen.carlisle@mail.com"/>
    <s v="Female"/>
    <s v="Corporate"/>
    <s v="United States"/>
    <s v="San Francisco"/>
    <s v="California"/>
    <n v="94110"/>
    <s v="West"/>
    <x v="0"/>
    <s v="Corporate"/>
    <s v="United States"/>
    <s v="San Francisco"/>
    <x v="1"/>
    <n v="94110"/>
    <x v="1"/>
    <x v="1"/>
    <x v="10"/>
    <x v="22"/>
    <d v="2019-03-02T00:00:00"/>
    <d v="1899-12-30T18:14:00"/>
    <n v="66.52"/>
    <n v="4"/>
    <n v="13.304"/>
    <n v="266.08"/>
    <s v="Ewallet"/>
    <n v="253.65406399999998"/>
    <n v="4.6699999999999998E-2"/>
    <n v="12.425936000000007"/>
    <n v="6.9"/>
    <s v="Mar"/>
  </r>
  <r>
    <s v="702-83-5291"/>
    <n v="339"/>
    <x v="338"/>
    <s v="Rob"/>
    <s v="Williams"/>
    <s v="rob.williams@mail.com"/>
    <s v="Female"/>
    <s v="Corporate"/>
    <s v="United States"/>
    <s v="Torrance"/>
    <s v="California"/>
    <n v="90503"/>
    <s v="West"/>
    <x v="1"/>
    <s v="Corporate"/>
    <s v="United States"/>
    <s v="Dallas"/>
    <x v="5"/>
    <n v="75220"/>
    <x v="2"/>
    <x v="1"/>
    <x v="8"/>
    <x v="39"/>
    <d v="2019-03-27T00:00:00"/>
    <d v="1899-12-30T10:43:00"/>
    <n v="99.82"/>
    <n v="9"/>
    <n v="44.918999999999997"/>
    <n v="898.37999999999988"/>
    <s v="Cash"/>
    <n v="856.42565399999989"/>
    <n v="4.6699999999999998E-2"/>
    <n v="41.954345999999987"/>
    <n v="6.6"/>
    <s v="Mar"/>
  </r>
  <r>
    <s v="809-69-9497"/>
    <n v="339"/>
    <x v="338"/>
    <s v="Rob"/>
    <s v="Williams"/>
    <s v="rob.williams@mail.com"/>
    <s v="Female"/>
    <s v="Corporate"/>
    <s v="United States"/>
    <s v="Torrance"/>
    <s v="California"/>
    <n v="90503"/>
    <s v="West"/>
    <x v="1"/>
    <s v="Corporate"/>
    <s v="United States"/>
    <s v="Dallas"/>
    <x v="5"/>
    <n v="75220"/>
    <x v="2"/>
    <x v="0"/>
    <x v="3"/>
    <x v="64"/>
    <d v="2019-01-19T00:00:00"/>
    <d v="1899-12-30T19:30:00"/>
    <n v="45.68"/>
    <n v="10"/>
    <n v="22.840000000000003"/>
    <n v="456.8"/>
    <s v="Ewallet"/>
    <n v="407.92240000000004"/>
    <n v="0.107"/>
    <n v="48.877599999999973"/>
    <n v="5.7"/>
    <s v="Jan"/>
  </r>
  <r>
    <s v="449-16-6770"/>
    <n v="140"/>
    <x v="139"/>
    <s v="John"/>
    <s v="Lucas"/>
    <s v="john.lucas@mail.com"/>
    <s v="Female"/>
    <s v="Consumer"/>
    <s v="United States"/>
    <s v="Seattle"/>
    <s v="Washington"/>
    <n v="98105"/>
    <s v="West"/>
    <x v="1"/>
    <s v="Consumer"/>
    <s v="United States"/>
    <s v="Philadelphia"/>
    <x v="9"/>
    <n v="19134"/>
    <x v="3"/>
    <x v="1"/>
    <x v="10"/>
    <x v="88"/>
    <d v="2019-02-19T00:00:00"/>
    <d v="1899-12-30T14:53:00"/>
    <n v="50.79"/>
    <n v="5"/>
    <n v="12.6975"/>
    <n v="253.95"/>
    <s v="Credit card"/>
    <n v="242.09053499999999"/>
    <n v="4.6699999999999998E-2"/>
    <n v="11.859465"/>
    <n v="5.3"/>
    <s v="Feb"/>
  </r>
  <r>
    <s v="333-23-2632"/>
    <n v="140"/>
    <x v="139"/>
    <s v="John"/>
    <s v="Lucas"/>
    <s v="john.lucas@mail.com"/>
    <s v="Female"/>
    <s v="Consumer"/>
    <s v="United States"/>
    <s v="Seattle"/>
    <s v="Washington"/>
    <n v="98105"/>
    <s v="West"/>
    <x v="1"/>
    <s v="Consumer"/>
    <s v="United States"/>
    <s v="Philadelphia"/>
    <x v="9"/>
    <n v="19134"/>
    <x v="3"/>
    <x v="1"/>
    <x v="4"/>
    <x v="61"/>
    <d v="2019-03-28T00:00:00"/>
    <d v="1899-12-30T20:14:00"/>
    <n v="10.08"/>
    <n v="7"/>
    <n v="3.5280000000000005"/>
    <n v="70.56"/>
    <s v="Cash"/>
    <n v="67.264848000000001"/>
    <n v="4.6699999999999998E-2"/>
    <n v="3.2951520000000016"/>
    <n v="4.2"/>
    <s v="Mar"/>
  </r>
  <r>
    <s v="489-82-1237"/>
    <n v="140"/>
    <x v="139"/>
    <s v="John"/>
    <s v="Lucas"/>
    <s v="john.lucas@mail.com"/>
    <s v="Female"/>
    <s v="Consumer"/>
    <s v="United States"/>
    <s v="Seattle"/>
    <s v="Washington"/>
    <n v="98105"/>
    <s v="West"/>
    <x v="1"/>
    <s v="Consumer"/>
    <s v="United States"/>
    <s v="Philadelphia"/>
    <x v="9"/>
    <n v="19134"/>
    <x v="3"/>
    <x v="1"/>
    <x v="8"/>
    <x v="0"/>
    <d v="2019-01-05T00:00:00"/>
    <d v="1899-12-30T11:51:00"/>
    <n v="93.88"/>
    <n v="7"/>
    <n v="32.857999999999997"/>
    <n v="657.16"/>
    <s v="Credit card"/>
    <n v="626.47062799999992"/>
    <n v="4.6699999999999998E-2"/>
    <n v="30.689372000000049"/>
    <n v="7.3"/>
    <s v="Jan"/>
  </r>
  <r>
    <s v="859-97-6048"/>
    <n v="223"/>
    <x v="222"/>
    <s v="Cynthia"/>
    <s v="Arntzen"/>
    <s v="cynthia.arntzen@mail.com"/>
    <s v="Female"/>
    <s v="Consumer"/>
    <s v="United States"/>
    <s v="Mesa"/>
    <s v="Arizona"/>
    <n v="85204"/>
    <s v="West"/>
    <x v="1"/>
    <s v="Consumer"/>
    <s v="United States"/>
    <s v="Tampa"/>
    <x v="2"/>
    <n v="33614"/>
    <x v="0"/>
    <x v="0"/>
    <x v="3"/>
    <x v="58"/>
    <d v="2019-03-26T00:00:00"/>
    <d v="1899-12-30T14:13:00"/>
    <n v="84.25"/>
    <n v="2"/>
    <n v="8.4250000000000007"/>
    <n v="168.5"/>
    <s v="Credit card"/>
    <n v="150.47050000000002"/>
    <n v="0.107"/>
    <n v="18.029499999999985"/>
    <n v="5.3"/>
    <s v="Mar"/>
  </r>
  <r>
    <s v="676-10-2200"/>
    <n v="177"/>
    <x v="176"/>
    <s v="Ross"/>
    <s v="Baird"/>
    <s v="ross.baird@mail.com"/>
    <s v="Female"/>
    <s v="Home Office"/>
    <s v="United States"/>
    <s v="Philadelphia"/>
    <s v="Pennsylvania"/>
    <n v="19120"/>
    <s v="East"/>
    <x v="0"/>
    <s v="Home Office"/>
    <s v="United States"/>
    <s v="Gastonia"/>
    <x v="3"/>
    <n v="28052"/>
    <x v="0"/>
    <x v="0"/>
    <x v="5"/>
    <x v="36"/>
    <d v="2019-02-03T00:00:00"/>
    <d v="1899-12-30T20:13:00"/>
    <n v="53.78"/>
    <n v="1"/>
    <n v="2.6890000000000001"/>
    <n v="53.78"/>
    <s v="Ewallet"/>
    <n v="48.025539999999999"/>
    <n v="0.107"/>
    <n v="5.7544600000000017"/>
    <n v="4.7"/>
    <s v="Feb"/>
  </r>
  <r>
    <s v="373-88-1424"/>
    <n v="177"/>
    <x v="176"/>
    <s v="Ross"/>
    <s v="Baird"/>
    <s v="ross.baird@mail.com"/>
    <s v="Female"/>
    <s v="Home Office"/>
    <s v="United States"/>
    <s v="Philadelphia"/>
    <s v="Pennsylvania"/>
    <n v="19120"/>
    <s v="East"/>
    <x v="0"/>
    <s v="Home Office"/>
    <s v="United States"/>
    <s v="Gastonia"/>
    <x v="3"/>
    <n v="28052"/>
    <x v="0"/>
    <x v="0"/>
    <x v="5"/>
    <x v="10"/>
    <d v="2019-02-06T00:00:00"/>
    <d v="1899-12-30T18:44:00"/>
    <n v="35.81"/>
    <n v="5"/>
    <n v="8.9525000000000006"/>
    <n v="179.05"/>
    <s v="Ewallet"/>
    <n v="159.89165"/>
    <n v="0.107"/>
    <n v="19.158350000000013"/>
    <n v="7.9"/>
    <s v="Feb"/>
  </r>
  <r>
    <s v="365-16-4334"/>
    <n v="177"/>
    <x v="176"/>
    <s v="Ross"/>
    <s v="Baird"/>
    <s v="ross.baird@mail.com"/>
    <s v="Female"/>
    <s v="Home Office"/>
    <s v="United States"/>
    <s v="Philadelphia"/>
    <s v="Pennsylvania"/>
    <n v="19120"/>
    <s v="East"/>
    <x v="0"/>
    <s v="Home Office"/>
    <s v="United States"/>
    <s v="Gastonia"/>
    <x v="3"/>
    <n v="28052"/>
    <x v="0"/>
    <x v="0"/>
    <x v="3"/>
    <x v="7"/>
    <d v="2019-02-24T00:00:00"/>
    <d v="1899-12-30T14:26:00"/>
    <n v="26.43"/>
    <n v="8"/>
    <n v="10.572000000000001"/>
    <n v="211.44"/>
    <s v="Ewallet"/>
    <n v="188.81592000000001"/>
    <n v="0.107"/>
    <n v="22.624079999999992"/>
    <n v="8.9"/>
    <s v="Feb"/>
  </r>
  <r>
    <s v="503-21-4385"/>
    <n v="177"/>
    <x v="176"/>
    <s v="Ross"/>
    <s v="Baird"/>
    <s v="ross.baird@mail.com"/>
    <s v="Female"/>
    <s v="Home Office"/>
    <s v="United States"/>
    <s v="Philadelphia"/>
    <s v="Pennsylvania"/>
    <n v="19120"/>
    <s v="East"/>
    <x v="0"/>
    <s v="Home Office"/>
    <s v="United States"/>
    <s v="Gastonia"/>
    <x v="3"/>
    <n v="28052"/>
    <x v="0"/>
    <x v="1"/>
    <x v="10"/>
    <x v="81"/>
    <d v="2019-02-21T00:00:00"/>
    <d v="1899-12-30T12:40:00"/>
    <n v="39.909999999999997"/>
    <n v="3"/>
    <n v="5.9864999999999995"/>
    <n v="119.72999999999999"/>
    <s v="Ewallet"/>
    <n v="114.13860899999999"/>
    <n v="4.6699999999999998E-2"/>
    <n v="5.5913910000000016"/>
    <n v="9.3000000000000007"/>
    <s v="Feb"/>
  </r>
  <r>
    <s v="305-89-2768"/>
    <n v="177"/>
    <x v="176"/>
    <s v="Ross"/>
    <s v="Baird"/>
    <s v="ross.baird@mail.com"/>
    <s v="Female"/>
    <s v="Home Office"/>
    <s v="United States"/>
    <s v="Philadelphia"/>
    <s v="Pennsylvania"/>
    <n v="19120"/>
    <s v="East"/>
    <x v="0"/>
    <s v="Home Office"/>
    <s v="United States"/>
    <s v="Gastonia"/>
    <x v="3"/>
    <n v="28052"/>
    <x v="0"/>
    <x v="1"/>
    <x v="10"/>
    <x v="51"/>
    <d v="2019-01-09T00:00:00"/>
    <d v="1899-12-30T18:43:00"/>
    <n v="21.9"/>
    <n v="3"/>
    <n v="3.2849999999999997"/>
    <n v="65.699999999999989"/>
    <s v="Ewallet"/>
    <n v="62.631809999999987"/>
    <n v="4.6699999999999998E-2"/>
    <n v="3.0681900000000013"/>
    <n v="4.7"/>
    <s v="Jan"/>
  </r>
  <r>
    <s v="574-80-1489"/>
    <n v="348"/>
    <x v="347"/>
    <s v="Katherine"/>
    <s v="Hughes"/>
    <s v="katherine.hughes@mail.com"/>
    <s v="Female"/>
    <s v="Consumer"/>
    <s v="United States"/>
    <s v="Philadelphia"/>
    <s v="Pennsylvania"/>
    <n v="19143"/>
    <s v="East"/>
    <x v="0"/>
    <s v="Consumer"/>
    <s v="United States"/>
    <s v="Philadelphia"/>
    <x v="9"/>
    <n v="19143"/>
    <x v="3"/>
    <x v="0"/>
    <x v="5"/>
    <x v="6"/>
    <d v="2019-02-25T00:00:00"/>
    <d v="1899-12-30T13:22:00"/>
    <n v="62.85"/>
    <n v="4"/>
    <n v="12.57"/>
    <n v="251.4"/>
    <s v="Ewallet"/>
    <n v="224.50020000000001"/>
    <n v="0.107"/>
    <n v="26.899799999999999"/>
    <n v="8.6999999999999993"/>
    <s v="Feb"/>
  </r>
  <r>
    <s v="784-08-0310"/>
    <n v="349"/>
    <x v="348"/>
    <s v="Greg"/>
    <s v="Hansen"/>
    <s v="greg.hansen@mail.com"/>
    <s v="Female"/>
    <s v="Consumer"/>
    <s v="United States"/>
    <s v="Round Rock"/>
    <s v="Texas"/>
    <n v="78664"/>
    <s v="Central"/>
    <x v="0"/>
    <s v="Consumer"/>
    <s v="United States"/>
    <s v="Round Rock"/>
    <x v="5"/>
    <n v="78664"/>
    <x v="2"/>
    <x v="1"/>
    <x v="6"/>
    <x v="50"/>
    <d v="2019-01-13T00:00:00"/>
    <d v="1899-12-30T13:58:00"/>
    <n v="21.04"/>
    <n v="4"/>
    <n v="4.2080000000000002"/>
    <n v="84.16"/>
    <s v="Cash"/>
    <n v="80.229727999999994"/>
    <n v="4.6699999999999998E-2"/>
    <n v="3.9302720000000022"/>
    <n v="7.6"/>
    <s v="Jan"/>
  </r>
  <r>
    <s v="200-40-6154"/>
    <n v="349"/>
    <x v="348"/>
    <s v="Greg"/>
    <s v="Hansen"/>
    <s v="greg.hansen@mail.com"/>
    <s v="Female"/>
    <s v="Consumer"/>
    <s v="United States"/>
    <s v="Round Rock"/>
    <s v="Texas"/>
    <n v="78664"/>
    <s v="Central"/>
    <x v="0"/>
    <s v="Consumer"/>
    <s v="United States"/>
    <s v="Round Rock"/>
    <x v="5"/>
    <n v="78664"/>
    <x v="2"/>
    <x v="0"/>
    <x v="0"/>
    <x v="57"/>
    <d v="2019-02-09T00:00:00"/>
    <d v="1899-12-30T11:45:00"/>
    <n v="65.91"/>
    <n v="6"/>
    <n v="19.773"/>
    <n v="395.46"/>
    <s v="Cash"/>
    <n v="353.14578"/>
    <n v="0.107"/>
    <n v="42.314219999999978"/>
    <n v="5.7"/>
    <s v="Feb"/>
  </r>
  <r>
    <s v="846-10-0341"/>
    <n v="350"/>
    <x v="349"/>
    <s v="Scott"/>
    <s v="Williamson"/>
    <s v="scott.williamson@mail.com"/>
    <s v="Female"/>
    <s v="Consumer"/>
    <s v="United States"/>
    <s v="Jackson"/>
    <s v="Mississippi"/>
    <n v="39212"/>
    <s v="South"/>
    <x v="0"/>
    <s v="Consumer"/>
    <s v="United States"/>
    <s v="Jackson"/>
    <x v="35"/>
    <n v="39212"/>
    <x v="0"/>
    <x v="1"/>
    <x v="4"/>
    <x v="47"/>
    <d v="2019-01-06T00:00:00"/>
    <d v="1899-12-30T11:51:00"/>
    <n v="42.57"/>
    <n v="7"/>
    <n v="14.899500000000002"/>
    <n v="297.99"/>
    <s v="Cash"/>
    <n v="284.07386700000001"/>
    <n v="4.6699999999999998E-2"/>
    <n v="13.916133000000002"/>
    <n v="6.8"/>
    <s v="Jan"/>
  </r>
  <r>
    <s v="577-34-7579"/>
    <n v="351"/>
    <x v="350"/>
    <s v="Joseph"/>
    <s v="Airdo"/>
    <s v="joseph.airdo@mail.com"/>
    <s v="Female"/>
    <s v="Consumer"/>
    <s v="United States"/>
    <s v="Phoenix"/>
    <s v="Arizona"/>
    <n v="85023"/>
    <s v="West"/>
    <x v="0"/>
    <s v="Consumer"/>
    <s v="United States"/>
    <s v="Phoenix"/>
    <x v="16"/>
    <n v="85023"/>
    <x v="1"/>
    <x v="2"/>
    <x v="7"/>
    <x v="8"/>
    <d v="2019-01-10T00:00:00"/>
    <d v="1899-12-30T17:16:00"/>
    <n v="50.49"/>
    <n v="9"/>
    <n v="22.720500000000001"/>
    <n v="454.41"/>
    <s v="Cash"/>
    <n v="421.69248000000005"/>
    <n v="7.2000000000000008E-2"/>
    <n v="32.717519999999979"/>
    <n v="5.4"/>
    <s v="Jan"/>
  </r>
  <r>
    <s v="430-02-3888"/>
    <n v="351"/>
    <x v="350"/>
    <s v="Joseph"/>
    <s v="Airdo"/>
    <s v="joseph.airdo@mail.com"/>
    <s v="Female"/>
    <s v="Consumer"/>
    <s v="United States"/>
    <s v="Phoenix"/>
    <s v="Arizona"/>
    <n v="85023"/>
    <s v="West"/>
    <x v="0"/>
    <s v="Consumer"/>
    <s v="United States"/>
    <s v="Phoenix"/>
    <x v="16"/>
    <n v="85023"/>
    <x v="1"/>
    <x v="1"/>
    <x v="8"/>
    <x v="13"/>
    <d v="2019-02-07T00:00:00"/>
    <d v="1899-12-30T15:55:00"/>
    <n v="46.02"/>
    <n v="6"/>
    <n v="13.806000000000001"/>
    <n v="276.12"/>
    <s v="Cash"/>
    <n v="263.22519599999998"/>
    <n v="4.6699999999999998E-2"/>
    <n v="12.894804000000022"/>
    <n v="7.1"/>
    <s v="Feb"/>
  </r>
  <r>
    <s v="867-47-1948"/>
    <n v="351"/>
    <x v="350"/>
    <s v="Joseph"/>
    <s v="Airdo"/>
    <s v="joseph.airdo@mail.com"/>
    <s v="Female"/>
    <s v="Consumer"/>
    <s v="United States"/>
    <s v="Phoenix"/>
    <s v="Arizona"/>
    <n v="85023"/>
    <s v="West"/>
    <x v="0"/>
    <s v="Consumer"/>
    <s v="United States"/>
    <s v="Phoenix"/>
    <x v="16"/>
    <n v="85023"/>
    <x v="1"/>
    <x v="1"/>
    <x v="10"/>
    <x v="51"/>
    <d v="2019-01-09T00:00:00"/>
    <d v="1899-12-30T12:07:00"/>
    <n v="15.8"/>
    <n v="10"/>
    <n v="7.9"/>
    <n v="158"/>
    <s v="Cash"/>
    <n v="150.62139999999999"/>
    <n v="4.6699999999999998E-2"/>
    <n v="7.3786000000000058"/>
    <n v="7.8"/>
    <s v="Jan"/>
  </r>
  <r>
    <s v="384-59-6655"/>
    <n v="352"/>
    <x v="351"/>
    <s v="Daniel"/>
    <s v="Lacy"/>
    <s v="daniel.lacy@mail.com"/>
    <s v="Female"/>
    <s v="Consumer"/>
    <s v="United States"/>
    <s v="Oceanside"/>
    <s v="California"/>
    <n v="92054"/>
    <s v="West"/>
    <x v="0"/>
    <s v="Consumer"/>
    <s v="United States"/>
    <s v="Oceanside"/>
    <x v="1"/>
    <n v="92054"/>
    <x v="1"/>
    <x v="0"/>
    <x v="5"/>
    <x v="88"/>
    <d v="2019-02-19T00:00:00"/>
    <d v="1899-12-30T15:07:00"/>
    <n v="98.66"/>
    <n v="9"/>
    <n v="44.396999999999998"/>
    <n v="887.93999999999994"/>
    <s v="Cash"/>
    <n v="792.93041999999991"/>
    <n v="0.107"/>
    <n v="95.009580000000028"/>
    <n v="8.4"/>
    <s v="Feb"/>
  </r>
  <r>
    <s v="256-58-3609"/>
    <n v="353"/>
    <x v="352"/>
    <s v="Lindsay"/>
    <s v="Williams"/>
    <s v="lindsay.williams@mail.com"/>
    <s v="Female"/>
    <s v="Corporate"/>
    <s v="United States"/>
    <s v="San Francisco"/>
    <s v="California"/>
    <n v="94110"/>
    <s v="West"/>
    <x v="0"/>
    <s v="Corporate"/>
    <s v="United States"/>
    <s v="San Francisco"/>
    <x v="1"/>
    <n v="94110"/>
    <x v="1"/>
    <x v="0"/>
    <x v="1"/>
    <x v="79"/>
    <d v="2019-03-18T00:00:00"/>
    <d v="1899-12-30T15:29:00"/>
    <n v="91.98"/>
    <n v="1"/>
    <n v="4.5990000000000002"/>
    <n v="91.98"/>
    <s v="Cash"/>
    <n v="82.138140000000007"/>
    <n v="0.107"/>
    <n v="9.8418599999999969"/>
    <n v="9.8000000000000007"/>
    <s v="Mar"/>
  </r>
  <r>
    <s v="324-92-3863"/>
    <n v="354"/>
    <x v="353"/>
    <s v="Thomas"/>
    <s v="Brumley"/>
    <s v="thomas.brumley@mail.com"/>
    <s v="Female"/>
    <s v="Home Office"/>
    <s v="United States"/>
    <s v="Fayetteville"/>
    <s v="Arkansas"/>
    <n v="72701"/>
    <s v="South"/>
    <x v="0"/>
    <s v="Home Office"/>
    <s v="United States"/>
    <s v="Fayetteville"/>
    <x v="36"/>
    <n v="72701"/>
    <x v="0"/>
    <x v="1"/>
    <x v="8"/>
    <x v="63"/>
    <d v="2019-02-05T00:00:00"/>
    <d v="1899-12-30T18:45:00"/>
    <n v="20.89"/>
    <n v="2"/>
    <n v="2.089"/>
    <n v="41.78"/>
    <s v="Cash"/>
    <n v="39.828873999999999"/>
    <n v="4.6699999999999998E-2"/>
    <n v="1.9511260000000021"/>
    <n v="9.8000000000000007"/>
    <s v="Feb"/>
  </r>
  <r>
    <s v="593-08-5916"/>
    <n v="52"/>
    <x v="51"/>
    <s v="Cynthia"/>
    <s v="Voltz"/>
    <s v="cynthia.voltz@mail.com"/>
    <s v="Female"/>
    <s v="Corporate"/>
    <s v="United States"/>
    <s v="San Francisco"/>
    <s v="California"/>
    <n v="94110"/>
    <s v="West"/>
    <x v="0"/>
    <s v="Corporate"/>
    <s v="United States"/>
    <s v="New York City"/>
    <x v="15"/>
    <n v="10035"/>
    <x v="3"/>
    <x v="1"/>
    <x v="12"/>
    <x v="35"/>
    <d v="2019-03-19T00:00:00"/>
    <d v="1899-12-30T15:23:00"/>
    <n v="15.5"/>
    <n v="1"/>
    <n v="0.77500000000000002"/>
    <n v="15.5"/>
    <s v="Credit card"/>
    <n v="14.776149999999999"/>
    <n v="4.6699999999999998E-2"/>
    <n v="0.72385000000000055"/>
    <n v="7.4"/>
    <s v="Mar"/>
  </r>
  <r>
    <s v="364-34-2972"/>
    <n v="334"/>
    <x v="333"/>
    <s v="Maribeth"/>
    <s v="Schnelling"/>
    <s v="maribeth.schnelling@mail.com"/>
    <s v="Female"/>
    <s v="Consumer"/>
    <s v="United States"/>
    <s v="Boca Raton"/>
    <s v="Florida"/>
    <n v="33433"/>
    <s v="South"/>
    <x v="1"/>
    <s v="Consumer"/>
    <s v="United States"/>
    <s v="Detroit"/>
    <x v="12"/>
    <n v="48227"/>
    <x v="2"/>
    <x v="1"/>
    <x v="2"/>
    <x v="73"/>
    <d v="2019-03-30T00:00:00"/>
    <d v="1899-12-30T20:37:00"/>
    <n v="96.82"/>
    <n v="3"/>
    <n v="14.523"/>
    <n v="290.45999999999998"/>
    <s v="Cash"/>
    <n v="276.89551799999998"/>
    <n v="4.6699999999999998E-2"/>
    <n v="13.564481999999998"/>
    <n v="6.7"/>
    <s v="Mar"/>
  </r>
  <r>
    <s v="794-42-3736"/>
    <n v="355"/>
    <x v="354"/>
    <s v="Bryan"/>
    <s v="Spruell"/>
    <s v="bryan.spruell@mail.com"/>
    <s v="Female"/>
    <s v="Home Office"/>
    <s v="United States"/>
    <s v="New York City"/>
    <s v="New York"/>
    <n v="10011"/>
    <s v="East"/>
    <x v="0"/>
    <s v="Home Office"/>
    <s v="United States"/>
    <s v="New York City"/>
    <x v="15"/>
    <n v="10011"/>
    <x v="3"/>
    <x v="1"/>
    <x v="2"/>
    <x v="53"/>
    <d v="2019-01-26T00:00:00"/>
    <d v="1899-12-30T14:41:00"/>
    <n v="33.33"/>
    <n v="2"/>
    <n v="3.3330000000000002"/>
    <n v="66.66"/>
    <s v="Credit card"/>
    <n v="63.546977999999996"/>
    <n v="4.6699999999999998E-2"/>
    <n v="3.1130220000000008"/>
    <n v="6.4"/>
    <s v="Jan"/>
  </r>
  <r>
    <s v="172-42-8274"/>
    <n v="355"/>
    <x v="354"/>
    <s v="Bryan"/>
    <s v="Spruell"/>
    <s v="bryan.spruell@mail.com"/>
    <s v="Female"/>
    <s v="Home Office"/>
    <s v="United States"/>
    <s v="New York City"/>
    <s v="New York"/>
    <n v="10011"/>
    <s v="East"/>
    <x v="0"/>
    <s v="Home Office"/>
    <s v="United States"/>
    <s v="New York City"/>
    <x v="15"/>
    <n v="10011"/>
    <x v="3"/>
    <x v="1"/>
    <x v="6"/>
    <x v="22"/>
    <d v="2019-03-02T00:00:00"/>
    <d v="1899-12-30T18:18:00"/>
    <n v="38.270000000000003"/>
    <n v="2"/>
    <n v="3.8270000000000004"/>
    <n v="76.540000000000006"/>
    <s v="Credit card"/>
    <n v="72.965582000000012"/>
    <n v="4.6699999999999998E-2"/>
    <n v="3.5744179999999943"/>
    <n v="5.8"/>
    <s v="Mar"/>
  </r>
  <r>
    <s v="558-60-5016"/>
    <n v="355"/>
    <x v="354"/>
    <s v="Bryan"/>
    <s v="Spruell"/>
    <s v="bryan.spruell@mail.com"/>
    <s v="Female"/>
    <s v="Home Office"/>
    <s v="United States"/>
    <s v="New York City"/>
    <s v="New York"/>
    <n v="10011"/>
    <s v="East"/>
    <x v="0"/>
    <s v="Home Office"/>
    <s v="United States"/>
    <s v="New York City"/>
    <x v="15"/>
    <n v="10011"/>
    <x v="3"/>
    <x v="1"/>
    <x v="10"/>
    <x v="31"/>
    <d v="2019-03-04T00:00:00"/>
    <d v="1899-12-30T15:27:00"/>
    <n v="33.299999999999997"/>
    <n v="9"/>
    <n v="14.984999999999999"/>
    <n v="299.7"/>
    <s v="Ewallet"/>
    <n v="285.70400999999998"/>
    <n v="4.6699999999999998E-2"/>
    <n v="13.995990000000006"/>
    <n v="7.2"/>
    <s v="Mar"/>
  </r>
  <r>
    <s v="195-06-0432"/>
    <n v="355"/>
    <x v="354"/>
    <s v="Bryan"/>
    <s v="Spruell"/>
    <s v="bryan.spruell@mail.com"/>
    <s v="Female"/>
    <s v="Home Office"/>
    <s v="United States"/>
    <s v="New York City"/>
    <s v="New York"/>
    <n v="10011"/>
    <s v="East"/>
    <x v="0"/>
    <s v="Home Office"/>
    <s v="United States"/>
    <s v="New York City"/>
    <x v="15"/>
    <n v="10011"/>
    <x v="3"/>
    <x v="1"/>
    <x v="10"/>
    <x v="50"/>
    <d v="2019-01-13T00:00:00"/>
    <d v="1899-12-30T12:55:00"/>
    <n v="81.010000000000005"/>
    <n v="3"/>
    <n v="12.151500000000002"/>
    <n v="243.03000000000003"/>
    <s v="Credit card"/>
    <n v="231.68049900000003"/>
    <n v="4.6699999999999998E-2"/>
    <n v="11.349501000000004"/>
    <n v="9.3000000000000007"/>
    <s v="Jan"/>
  </r>
  <r>
    <s v="605-03-2706"/>
    <n v="355"/>
    <x v="354"/>
    <s v="Bryan"/>
    <s v="Spruell"/>
    <s v="bryan.spruell@mail.com"/>
    <s v="Female"/>
    <s v="Home Office"/>
    <s v="United States"/>
    <s v="New York City"/>
    <s v="New York"/>
    <n v="10011"/>
    <s v="East"/>
    <x v="0"/>
    <s v="Home Office"/>
    <s v="United States"/>
    <s v="New York City"/>
    <x v="15"/>
    <n v="10011"/>
    <x v="3"/>
    <x v="1"/>
    <x v="2"/>
    <x v="5"/>
    <d v="2019-03-25T00:00:00"/>
    <d v="1899-12-30T18:02:00"/>
    <n v="15.8"/>
    <n v="3"/>
    <n v="2.3700000000000006"/>
    <n v="47.400000000000006"/>
    <s v="Cash"/>
    <n v="45.186420000000005"/>
    <n v="4.6699999999999998E-2"/>
    <n v="2.2135800000000003"/>
    <n v="9.5"/>
    <s v="Mar"/>
  </r>
  <r>
    <s v="214-30-2776"/>
    <n v="355"/>
    <x v="354"/>
    <s v="Bryan"/>
    <s v="Spruell"/>
    <s v="bryan.spruell@mail.com"/>
    <s v="Female"/>
    <s v="Home Office"/>
    <s v="United States"/>
    <s v="New York City"/>
    <s v="New York"/>
    <n v="10011"/>
    <s v="East"/>
    <x v="0"/>
    <s v="Home Office"/>
    <s v="United States"/>
    <s v="New York City"/>
    <x v="15"/>
    <n v="10011"/>
    <x v="3"/>
    <x v="1"/>
    <x v="4"/>
    <x v="16"/>
    <d v="2019-03-11T00:00:00"/>
    <d v="1899-12-30T19:44:00"/>
    <n v="34.49"/>
    <n v="5"/>
    <n v="8.6225000000000005"/>
    <n v="172.45000000000002"/>
    <s v="Credit card"/>
    <n v="164.39658500000002"/>
    <n v="4.6699999999999998E-2"/>
    <n v="8.0534150000000011"/>
    <s v="9"/>
    <s v="Mar"/>
  </r>
  <r>
    <s v="746-04-1077"/>
    <n v="112"/>
    <x v="111"/>
    <s v="Delfina"/>
    <s v="Latchford"/>
    <s v="delfina.latchford@mail.com"/>
    <s v="Female"/>
    <s v="Consumer"/>
    <s v="United States"/>
    <s v="Philadelphia"/>
    <s v="Pennsylvania"/>
    <n v="19134"/>
    <s v="East"/>
    <x v="0"/>
    <s v="Consumer"/>
    <s v="United States"/>
    <s v="New York City"/>
    <x v="15"/>
    <n v="10024"/>
    <x v="3"/>
    <x v="0"/>
    <x v="5"/>
    <x v="17"/>
    <d v="2019-01-01T00:00:00"/>
    <d v="1899-12-30T11:36:00"/>
    <n v="84.63"/>
    <n v="10"/>
    <n v="42.314999999999998"/>
    <n v="846.3"/>
    <s v="Credit card"/>
    <n v="755.74590000000001"/>
    <n v="0.107"/>
    <n v="90.554099999999949"/>
    <s v="9"/>
    <s v="Jan"/>
  </r>
  <r>
    <s v="448-34-8700"/>
    <n v="112"/>
    <x v="111"/>
    <s v="Delfina"/>
    <s v="Latchford"/>
    <s v="delfina.latchford@mail.com"/>
    <s v="Female"/>
    <s v="Consumer"/>
    <s v="United States"/>
    <s v="Philadelphia"/>
    <s v="Pennsylvania"/>
    <n v="19134"/>
    <s v="East"/>
    <x v="0"/>
    <s v="Consumer"/>
    <s v="United States"/>
    <s v="New York City"/>
    <x v="15"/>
    <n v="10024"/>
    <x v="3"/>
    <x v="2"/>
    <x v="7"/>
    <x v="34"/>
    <d v="2019-02-10T00:00:00"/>
    <d v="1899-12-30T13:51:00"/>
    <n v="36.909999999999997"/>
    <n v="7"/>
    <n v="12.918500000000002"/>
    <n v="258.37"/>
    <s v="Ewallet"/>
    <n v="239.76736"/>
    <n v="7.2000000000000008E-2"/>
    <n v="18.602640000000008"/>
    <n v="6.7"/>
    <s v="Feb"/>
  </r>
  <r>
    <s v="452-04-8808"/>
    <n v="112"/>
    <x v="111"/>
    <s v="Delfina"/>
    <s v="Latchford"/>
    <s v="delfina.latchford@mail.com"/>
    <s v="Female"/>
    <s v="Consumer"/>
    <s v="United States"/>
    <s v="Philadelphia"/>
    <s v="Pennsylvania"/>
    <n v="19134"/>
    <s v="East"/>
    <x v="0"/>
    <s v="Consumer"/>
    <s v="United States"/>
    <s v="New York City"/>
    <x v="15"/>
    <n v="10024"/>
    <x v="3"/>
    <x v="1"/>
    <x v="8"/>
    <x v="53"/>
    <d v="2019-01-26T00:00:00"/>
    <d v="1899-12-30T15:17:00"/>
    <n v="87.08"/>
    <n v="7"/>
    <n v="30.477999999999998"/>
    <n v="609.55999999999995"/>
    <s v="Cash"/>
    <n v="581.09354799999994"/>
    <n v="4.6699999999999998E-2"/>
    <n v="28.466452000000004"/>
    <n v="5.5"/>
    <s v="Jan"/>
  </r>
  <r>
    <s v="531-56-4728"/>
    <n v="112"/>
    <x v="111"/>
    <s v="Delfina"/>
    <s v="Latchford"/>
    <s v="delfina.latchford@mail.com"/>
    <s v="Female"/>
    <s v="Consumer"/>
    <s v="United States"/>
    <s v="Philadelphia"/>
    <s v="Pennsylvania"/>
    <n v="19134"/>
    <s v="East"/>
    <x v="0"/>
    <s v="Consumer"/>
    <s v="United States"/>
    <s v="New York City"/>
    <x v="15"/>
    <n v="10024"/>
    <x v="3"/>
    <x v="1"/>
    <x v="2"/>
    <x v="48"/>
    <d v="2019-02-11T00:00:00"/>
    <d v="1899-12-30T15:29:00"/>
    <n v="80.08"/>
    <n v="3"/>
    <n v="12.012"/>
    <n v="240.24"/>
    <s v="Cash"/>
    <n v="229.020792"/>
    <n v="4.6699999999999998E-2"/>
    <n v="11.219208000000009"/>
    <n v="5.4"/>
    <s v="Feb"/>
  </r>
  <r>
    <s v="744-82-9138"/>
    <n v="286"/>
    <x v="285"/>
    <s v="Phillina"/>
    <s v="Ober"/>
    <s v="phillina.ober@mail.com"/>
    <s v="Female"/>
    <s v="Home Office"/>
    <s v="United States"/>
    <s v="New York City"/>
    <s v="New York"/>
    <n v="10011"/>
    <s v="East"/>
    <x v="0"/>
    <s v="Home Office"/>
    <s v="United States"/>
    <s v="Naperville"/>
    <x v="10"/>
    <n v="60540"/>
    <x v="2"/>
    <x v="2"/>
    <x v="7"/>
    <x v="13"/>
    <d v="2019-02-07T00:00:00"/>
    <d v="1899-12-30T17:59:00"/>
    <n v="86.13"/>
    <n v="2"/>
    <n v="8.6129999999999995"/>
    <n v="172.26"/>
    <s v="Cash"/>
    <n v="159.85728"/>
    <n v="7.2000000000000008E-2"/>
    <n v="12.402719999999988"/>
    <n v="8.1999999999999993"/>
    <s v="Feb"/>
  </r>
  <r>
    <s v="883-69-1285"/>
    <n v="286"/>
    <x v="285"/>
    <s v="Phillina"/>
    <s v="Ober"/>
    <s v="phillina.ober@mail.com"/>
    <s v="Female"/>
    <s v="Home Office"/>
    <s v="United States"/>
    <s v="New York City"/>
    <s v="New York"/>
    <n v="10011"/>
    <s v="East"/>
    <x v="0"/>
    <s v="Home Office"/>
    <s v="United States"/>
    <s v="Naperville"/>
    <x v="10"/>
    <n v="60540"/>
    <x v="2"/>
    <x v="1"/>
    <x v="8"/>
    <x v="43"/>
    <d v="2019-03-06T00:00:00"/>
    <d v="1899-12-30T11:55:00"/>
    <n v="49.92"/>
    <n v="2"/>
    <n v="4.9920000000000009"/>
    <n v="99.84"/>
    <s v="Credit card"/>
    <n v="95.177472000000009"/>
    <n v="4.6699999999999998E-2"/>
    <n v="4.6625279999999947"/>
    <s v="7"/>
    <s v="Mar"/>
  </r>
  <r>
    <s v="221-25-5073"/>
    <n v="144"/>
    <x v="143"/>
    <s v="Tamara"/>
    <s v="Dahlen"/>
    <s v="tamara.dahlen@mail.com"/>
    <s v="Female"/>
    <s v="Consumer"/>
    <s v="United States"/>
    <s v="Portland"/>
    <s v="Oregon"/>
    <n v="97206"/>
    <s v="West"/>
    <x v="1"/>
    <s v="Consumer"/>
    <s v="United States"/>
    <s v="Lowell"/>
    <x v="31"/>
    <n v="1852"/>
    <x v="3"/>
    <x v="1"/>
    <x v="8"/>
    <x v="31"/>
    <d v="2019-03-04T00:00:00"/>
    <d v="1899-12-30T10:39:00"/>
    <n v="74.66"/>
    <n v="4"/>
    <n v="14.932"/>
    <n v="298.64"/>
    <s v="Cash"/>
    <n v="284.693512"/>
    <n v="4.6699999999999998E-2"/>
    <n v="13.946487999999988"/>
    <n v="8.5"/>
    <s v="Mar"/>
  </r>
  <r>
    <s v="518-71-6847"/>
    <n v="309"/>
    <x v="308"/>
    <s v="Bart"/>
    <s v="Watters"/>
    <s v="bart.watters@mail.com"/>
    <s v="Female"/>
    <s v="Corporate"/>
    <s v="United States"/>
    <s v="Detroit"/>
    <s v="Michigan"/>
    <n v="48205"/>
    <s v="Central"/>
    <x v="1"/>
    <s v="Corporate"/>
    <s v="United States"/>
    <s v="Milwaukee"/>
    <x v="6"/>
    <n v="53209"/>
    <x v="2"/>
    <x v="2"/>
    <x v="15"/>
    <x v="84"/>
    <d v="2019-02-26T00:00:00"/>
    <d v="1899-12-30T15:10:00"/>
    <n v="26.6"/>
    <n v="6"/>
    <n v="7.9800000000000013"/>
    <n v="159.60000000000002"/>
    <s v="Ewallet"/>
    <n v="148.10880000000003"/>
    <n v="7.2000000000000008E-2"/>
    <n v="11.491199999999992"/>
    <n v="4.9000000000000004"/>
    <s v="Feb"/>
  </r>
  <r>
    <s v="156-20-0370"/>
    <n v="356"/>
    <x v="355"/>
    <s v="Robert"/>
    <s v="Waldorf"/>
    <s v="robert.waldorf@mail.com"/>
    <s v="Female"/>
    <s v="Consumer"/>
    <s v="United States"/>
    <s v="Wilmington"/>
    <s v="North Carolina"/>
    <n v="28403"/>
    <s v="South"/>
    <x v="0"/>
    <s v="Consumer"/>
    <s v="United States"/>
    <s v="Wilmington"/>
    <x v="3"/>
    <n v="28403"/>
    <x v="0"/>
    <x v="1"/>
    <x v="8"/>
    <x v="24"/>
    <d v="2019-03-10T00:00:00"/>
    <d v="1899-12-30T18:10:00"/>
    <n v="25.45"/>
    <n v="1"/>
    <n v="1.2725"/>
    <n v="25.45"/>
    <s v="Credit card"/>
    <n v="24.261485"/>
    <n v="4.6699999999999998E-2"/>
    <n v="1.1885149999999989"/>
    <n v="5.0999999999999996"/>
    <s v="Mar"/>
  </r>
  <r>
    <s v="151-33-7434"/>
    <n v="34"/>
    <x v="33"/>
    <s v="Ken"/>
    <s v="Brennan"/>
    <s v="ken.brennan@mail.com"/>
    <s v="Female"/>
    <s v="Corporate"/>
    <s v="United States"/>
    <s v="Columbus"/>
    <s v="Indiana"/>
    <n v="47201"/>
    <s v="Central"/>
    <x v="0"/>
    <s v="Corporate"/>
    <s v="United States"/>
    <s v="Houston"/>
    <x v="5"/>
    <n v="77041"/>
    <x v="2"/>
    <x v="1"/>
    <x v="10"/>
    <x v="87"/>
    <d v="2019-02-04T00:00:00"/>
    <d v="1899-12-30T20:43:00"/>
    <n v="67.77"/>
    <n v="1"/>
    <n v="3.3885000000000001"/>
    <n v="67.77"/>
    <s v="Credit card"/>
    <n v="64.605141000000003"/>
    <n v="4.6699999999999998E-2"/>
    <n v="3.1648589999999928"/>
    <n v="6.5"/>
    <s v="Feb"/>
  </r>
  <r>
    <s v="728-47-9078"/>
    <n v="13"/>
    <x v="12"/>
    <s v="Emily"/>
    <s v="Burns"/>
    <s v="emily.burns@mail.com"/>
    <s v="Female"/>
    <s v="Consumer"/>
    <s v="United States"/>
    <s v="New York City"/>
    <s v="New York"/>
    <n v="10035"/>
    <s v="East"/>
    <x v="0"/>
    <s v="Consumer"/>
    <s v="United States"/>
    <s v="Orem"/>
    <x v="7"/>
    <n v="84057"/>
    <x v="1"/>
    <x v="0"/>
    <x v="1"/>
    <x v="64"/>
    <d v="2019-01-19T00:00:00"/>
    <d v="1899-12-30T12:46:00"/>
    <n v="59.59"/>
    <n v="4"/>
    <n v="11.918000000000001"/>
    <n v="238.36"/>
    <s v="Cash"/>
    <n v="212.85548"/>
    <n v="0.107"/>
    <n v="25.504520000000014"/>
    <n v="9.8000000000000007"/>
    <s v="Jan"/>
  </r>
  <r>
    <s v="809-46-1866"/>
    <n v="357"/>
    <x v="356"/>
    <s v="Tracy"/>
    <s v="Zic"/>
    <s v="tracy.zic@mail.com"/>
    <s v="Female"/>
    <s v="Consumer"/>
    <s v="United States"/>
    <s v="Louisville"/>
    <s v="Colorado"/>
    <n v="80027"/>
    <s v="West"/>
    <x v="0"/>
    <s v="Consumer"/>
    <s v="United States"/>
    <s v="Louisville"/>
    <x v="21"/>
    <n v="80027"/>
    <x v="1"/>
    <x v="1"/>
    <x v="6"/>
    <x v="54"/>
    <d v="2019-01-23T00:00:00"/>
    <d v="1899-12-30T17:44:00"/>
    <n v="58.15"/>
    <n v="4"/>
    <n v="11.63"/>
    <n v="232.6"/>
    <s v="Cash"/>
    <n v="221.73757999999998"/>
    <n v="4.6699999999999998E-2"/>
    <n v="10.862420000000014"/>
    <n v="8.4"/>
    <s v="Jan"/>
  </r>
  <r>
    <s v="139-32-4183"/>
    <n v="357"/>
    <x v="356"/>
    <s v="Tracy"/>
    <s v="Zic"/>
    <s v="tracy.zic@mail.com"/>
    <s v="Female"/>
    <s v="Consumer"/>
    <s v="United States"/>
    <s v="Louisville"/>
    <s v="Colorado"/>
    <n v="80027"/>
    <s v="West"/>
    <x v="0"/>
    <s v="Consumer"/>
    <s v="United States"/>
    <s v="Louisville"/>
    <x v="21"/>
    <n v="80027"/>
    <x v="1"/>
    <x v="2"/>
    <x v="7"/>
    <x v="86"/>
    <d v="2019-03-14T00:00:00"/>
    <d v="1899-12-30T14:19:00"/>
    <n v="97.48"/>
    <n v="9"/>
    <n v="43.866000000000007"/>
    <n v="877.32"/>
    <s v="Ewallet"/>
    <n v="814.15296000000001"/>
    <n v="7.2000000000000008E-2"/>
    <n v="63.167040000000043"/>
    <n v="7.4"/>
    <s v="Mar"/>
  </r>
  <r>
    <s v="148-41-7930"/>
    <n v="357"/>
    <x v="356"/>
    <s v="Tracy"/>
    <s v="Zic"/>
    <s v="tracy.zic@mail.com"/>
    <s v="Female"/>
    <s v="Consumer"/>
    <s v="United States"/>
    <s v="Louisville"/>
    <s v="Colorado"/>
    <n v="80027"/>
    <s v="West"/>
    <x v="0"/>
    <s v="Consumer"/>
    <s v="United States"/>
    <s v="Louisville"/>
    <x v="21"/>
    <n v="80027"/>
    <x v="1"/>
    <x v="0"/>
    <x v="1"/>
    <x v="54"/>
    <d v="2019-01-23T00:00:00"/>
    <d v="1899-12-30T10:33:00"/>
    <n v="99.96"/>
    <n v="7"/>
    <n v="34.985999999999997"/>
    <n v="699.71999999999991"/>
    <s v="Cash"/>
    <n v="624.8499599999999"/>
    <n v="0.107"/>
    <n v="74.870040000000017"/>
    <n v="6.1"/>
    <s v="Jan"/>
  </r>
  <r>
    <s v="189-40-5216"/>
    <n v="358"/>
    <x v="357"/>
    <s v="Ann"/>
    <s v="Steele"/>
    <s v="ann.steele@mail.com"/>
    <s v="Female"/>
    <s v="Home Office"/>
    <s v="United States"/>
    <s v="Pasadena"/>
    <s v="Texas"/>
    <n v="77506"/>
    <s v="Central"/>
    <x v="0"/>
    <s v="Home Office"/>
    <s v="United States"/>
    <s v="Pasadena"/>
    <x v="5"/>
    <n v="77506"/>
    <x v="2"/>
    <x v="1"/>
    <x v="2"/>
    <x v="51"/>
    <d v="2019-01-09T00:00:00"/>
    <d v="1899-12-30T11:40:00"/>
    <n v="96.37"/>
    <n v="7"/>
    <n v="33.729500000000002"/>
    <n v="674.59"/>
    <s v="Cash"/>
    <n v="643.08664700000008"/>
    <n v="4.6699999999999998E-2"/>
    <n v="31.503352999999947"/>
    <s v="6"/>
    <s v="Jan"/>
  </r>
  <r>
    <s v="374-38-5555"/>
    <n v="358"/>
    <x v="357"/>
    <s v="Ann"/>
    <s v="Steele"/>
    <s v="ann.steele@mail.com"/>
    <s v="Female"/>
    <s v="Home Office"/>
    <s v="United States"/>
    <s v="Pasadena"/>
    <s v="Texas"/>
    <n v="77506"/>
    <s v="Central"/>
    <x v="0"/>
    <s v="Home Office"/>
    <s v="United States"/>
    <s v="Pasadena"/>
    <x v="5"/>
    <n v="77506"/>
    <x v="2"/>
    <x v="1"/>
    <x v="12"/>
    <x v="13"/>
    <d v="2019-02-07T00:00:00"/>
    <d v="1899-12-30T19:30:00"/>
    <n v="63.71"/>
    <n v="5"/>
    <n v="15.927500000000002"/>
    <n v="318.55"/>
    <s v="Ewallet"/>
    <n v="303.67371500000002"/>
    <n v="4.6699999999999998E-2"/>
    <n v="14.876284999999996"/>
    <n v="8.5"/>
    <s v="Feb"/>
  </r>
  <r>
    <s v="764-44-8999"/>
    <n v="358"/>
    <x v="357"/>
    <s v="Ann"/>
    <s v="Steele"/>
    <s v="ann.steele@mail.com"/>
    <s v="Female"/>
    <s v="Home Office"/>
    <s v="United States"/>
    <s v="Pasadena"/>
    <s v="Texas"/>
    <n v="77506"/>
    <s v="Central"/>
    <x v="0"/>
    <s v="Home Office"/>
    <s v="United States"/>
    <s v="Pasadena"/>
    <x v="5"/>
    <n v="77506"/>
    <x v="2"/>
    <x v="2"/>
    <x v="15"/>
    <x v="67"/>
    <d v="2019-02-18T00:00:00"/>
    <d v="1899-12-30T14:42:00"/>
    <n v="14.76"/>
    <n v="2"/>
    <n v="1.476"/>
    <n v="29.52"/>
    <s v="Ewallet"/>
    <n v="27.394559999999998"/>
    <n v="7.2000000000000008E-2"/>
    <n v="2.1254400000000011"/>
    <n v="4.3"/>
    <s v="Feb"/>
  </r>
  <r>
    <s v="552-44-5977"/>
    <n v="359"/>
    <x v="358"/>
    <s v="Toby"/>
    <s v="Swindell"/>
    <s v="toby.swindell@mail.com"/>
    <s v="Female"/>
    <s v="Consumer"/>
    <s v="United States"/>
    <s v="Houston"/>
    <s v="Texas"/>
    <n v="77041"/>
    <s v="Central"/>
    <x v="0"/>
    <s v="Consumer"/>
    <s v="United States"/>
    <s v="Houston"/>
    <x v="5"/>
    <n v="77041"/>
    <x v="2"/>
    <x v="1"/>
    <x v="8"/>
    <x v="75"/>
    <d v="2019-01-03T00:00:00"/>
    <d v="1899-12-30T19:08:00"/>
    <s v="62"/>
    <n v="8"/>
    <n v="24.8"/>
    <n v="496"/>
    <s v="Credit card"/>
    <n v="472.83679999999998"/>
    <n v="4.6699999999999998E-2"/>
    <n v="23.163200000000018"/>
    <n v="6.2"/>
    <s v="Jan"/>
  </r>
  <r>
    <s v="267-62-7380"/>
    <n v="190"/>
    <x v="189"/>
    <s v="John"/>
    <s v="Grady"/>
    <s v="john.grady@mail.com"/>
    <s v="Female"/>
    <s v="Corporate"/>
    <s v="United States"/>
    <s v="Auburn"/>
    <s v="New York"/>
    <n v="13021"/>
    <s v="East"/>
    <x v="1"/>
    <s v="Corporate"/>
    <s v="United States"/>
    <s v="New York City"/>
    <x v="15"/>
    <n v="10024"/>
    <x v="3"/>
    <x v="0"/>
    <x v="5"/>
    <x v="14"/>
    <d v="2019-03-29T00:00:00"/>
    <d v="1899-12-30T19:12:00"/>
    <n v="82.34"/>
    <n v="10"/>
    <n v="41.170000000000009"/>
    <n v="823.40000000000009"/>
    <s v="Ewallet"/>
    <n v="735.29620000000011"/>
    <n v="0.107"/>
    <n v="88.103799999999978"/>
    <n v="4.3"/>
    <s v="Mar"/>
  </r>
  <r>
    <s v="430-53-4718"/>
    <n v="190"/>
    <x v="189"/>
    <s v="John"/>
    <s v="Grady"/>
    <s v="john.grady@mail.com"/>
    <s v="Female"/>
    <s v="Corporate"/>
    <s v="United States"/>
    <s v="Auburn"/>
    <s v="New York"/>
    <n v="13021"/>
    <s v="East"/>
    <x v="1"/>
    <s v="Corporate"/>
    <s v="United States"/>
    <s v="New York City"/>
    <x v="15"/>
    <n v="10024"/>
    <x v="3"/>
    <x v="1"/>
    <x v="6"/>
    <x v="26"/>
    <d v="2019-01-28T00:00:00"/>
    <d v="1899-12-30T15:46:00"/>
    <n v="75.37"/>
    <n v="8"/>
    <n v="30.148000000000003"/>
    <n v="602.96"/>
    <s v="Credit card"/>
    <n v="574.80176800000004"/>
    <n v="4.6699999999999998E-2"/>
    <n v="28.158231999999998"/>
    <n v="8.4"/>
    <s v="Jan"/>
  </r>
  <r>
    <s v="886-18-2897"/>
    <n v="360"/>
    <x v="359"/>
    <s v="Sara"/>
    <s v="Luxemburg"/>
    <s v="sara.luxemburg@mail.com"/>
    <s v="Female"/>
    <s v="Home Office"/>
    <s v="United States"/>
    <s v="Jacksonville"/>
    <s v="Florida"/>
    <n v="32216"/>
    <s v="South"/>
    <x v="0"/>
    <s v="Home Office"/>
    <s v="United States"/>
    <s v="Jacksonville"/>
    <x v="2"/>
    <n v="32216"/>
    <x v="0"/>
    <x v="0"/>
    <x v="1"/>
    <x v="23"/>
    <d v="2019-03-22T00:00:00"/>
    <d v="1899-12-30T19:06:00"/>
    <n v="56.56"/>
    <n v="5"/>
    <n v="14.14"/>
    <n v="282.8"/>
    <s v="Credit card"/>
    <n v="252.54040000000001"/>
    <n v="0.107"/>
    <n v="30.259600000000006"/>
    <n v="4.5"/>
    <s v="Mar"/>
  </r>
  <r>
    <s v="602-16-6955"/>
    <n v="60"/>
    <x v="59"/>
    <s v="Troy"/>
    <s v="Staebel"/>
    <s v="troy.staebel@mail.com"/>
    <s v="Female"/>
    <s v="Consumer"/>
    <s v="United States"/>
    <s v="New York City"/>
    <s v="New York"/>
    <n v="10024"/>
    <s v="East"/>
    <x v="0"/>
    <s v="Consumer"/>
    <s v="United States"/>
    <s v="Phoenix"/>
    <x v="16"/>
    <n v="85023"/>
    <x v="1"/>
    <x v="1"/>
    <x v="8"/>
    <x v="46"/>
    <d v="2019-01-24T00:00:00"/>
    <d v="1899-12-30T18:10:00"/>
    <n v="76.599999999999994"/>
    <n v="10"/>
    <n v="38.300000000000004"/>
    <n v="766"/>
    <s v="Ewallet"/>
    <n v="730.2278"/>
    <n v="4.6699999999999998E-2"/>
    <n v="35.772199999999998"/>
    <s v="6"/>
    <s v="Jan"/>
  </r>
  <r>
    <s v="745-74-0715"/>
    <n v="289"/>
    <x v="288"/>
    <s v="Roland"/>
    <s v="Fjeld"/>
    <s v="roland.fjeld@mail.com"/>
    <s v="Female"/>
    <s v="Consumer"/>
    <s v="United States"/>
    <s v="San Jose"/>
    <s v="California"/>
    <n v="95123"/>
    <s v="West"/>
    <x v="0"/>
    <s v="Consumer"/>
    <s v="United States"/>
    <s v="Trenton"/>
    <x v="12"/>
    <n v="48183"/>
    <x v="2"/>
    <x v="1"/>
    <x v="13"/>
    <x v="24"/>
    <d v="2019-03-10T00:00:00"/>
    <d v="1899-12-30T20:46:00"/>
    <n v="58.03"/>
    <n v="2"/>
    <n v="5.8030000000000008"/>
    <n v="116.06"/>
    <s v="Ewallet"/>
    <n v="110.63999800000001"/>
    <n v="4.6699999999999998E-2"/>
    <n v="5.4200019999999967"/>
    <n v="8.8000000000000007"/>
    <s v="Mar"/>
  </r>
  <r>
    <s v="690-01-6631"/>
    <n v="289"/>
    <x v="288"/>
    <s v="Roland"/>
    <s v="Fjeld"/>
    <s v="roland.fjeld@mail.com"/>
    <s v="Female"/>
    <s v="Consumer"/>
    <s v="United States"/>
    <s v="San Jose"/>
    <s v="California"/>
    <n v="95123"/>
    <s v="West"/>
    <x v="0"/>
    <s v="Consumer"/>
    <s v="United States"/>
    <s v="Trenton"/>
    <x v="12"/>
    <n v="48183"/>
    <x v="2"/>
    <x v="1"/>
    <x v="10"/>
    <x v="70"/>
    <d v="2019-02-22T00:00:00"/>
    <d v="1899-12-30T18:35:00"/>
    <n v="17.489999999999998"/>
    <n v="10"/>
    <n v="8.7449999999999992"/>
    <n v="174.89999999999998"/>
    <s v="Ewallet"/>
    <n v="166.73216999999997"/>
    <n v="4.6699999999999998E-2"/>
    <n v="8.1678300000000092"/>
    <n v="6.6"/>
    <s v="Feb"/>
  </r>
  <r>
    <s v="652-49-6720"/>
    <n v="361"/>
    <x v="360"/>
    <s v="Mitch"/>
    <s v="Willingham"/>
    <s v="mitch.willingham@mail.com"/>
    <s v="Female"/>
    <s v="Corporate"/>
    <s v="United States"/>
    <s v="Virginia Beach"/>
    <s v="Virginia"/>
    <n v="23464"/>
    <s v="South"/>
    <x v="0"/>
    <s v="Corporate"/>
    <s v="United States"/>
    <s v="Virginia Beach"/>
    <x v="17"/>
    <n v="23464"/>
    <x v="0"/>
    <x v="1"/>
    <x v="8"/>
    <x v="67"/>
    <d v="2019-02-18T00:00:00"/>
    <d v="1899-12-30T11:40:00"/>
    <n v="60.95"/>
    <n v="1"/>
    <n v="3.0475000000000003"/>
    <n v="60.95"/>
    <s v="Ewallet"/>
    <n v="58.103635000000004"/>
    <n v="4.6699999999999998E-2"/>
    <n v="2.8463649999999987"/>
    <n v="5.9"/>
    <s v="Feb"/>
  </r>
  <r>
    <s v="233-67-5758"/>
    <n v="361"/>
    <x v="360"/>
    <s v="Mitch"/>
    <s v="Willingham"/>
    <s v="mitch.willingham@mail.com"/>
    <s v="Female"/>
    <s v="Corporate"/>
    <s v="United States"/>
    <s v="Virginia Beach"/>
    <s v="Virginia"/>
    <n v="23464"/>
    <s v="South"/>
    <x v="0"/>
    <s v="Corporate"/>
    <s v="United States"/>
    <s v="Virginia Beach"/>
    <x v="17"/>
    <n v="23464"/>
    <x v="0"/>
    <x v="2"/>
    <x v="7"/>
    <x v="71"/>
    <d v="2019-01-29T00:00:00"/>
    <d v="1899-12-30T13:46:00"/>
    <n v="40.35"/>
    <n v="1"/>
    <n v="2.0175000000000001"/>
    <n v="40.35"/>
    <s v="Ewallet"/>
    <n v="37.444800000000001"/>
    <n v="7.2000000000000008E-2"/>
    <n v="2.9052000000000007"/>
    <n v="6.2"/>
    <s v="Jan"/>
  </r>
  <r>
    <s v="303-96-2227"/>
    <n v="362"/>
    <x v="361"/>
    <s v="Rob"/>
    <s v="Dowd"/>
    <s v="rob.dowd@mail.com"/>
    <s v="Female"/>
    <s v="Consumer"/>
    <s v="United States"/>
    <s v="Henderson"/>
    <s v="Kentucky"/>
    <n v="42420"/>
    <s v="South"/>
    <x v="0"/>
    <s v="Consumer"/>
    <s v="United States"/>
    <s v="Henderson"/>
    <x v="0"/>
    <n v="42420"/>
    <x v="0"/>
    <x v="1"/>
    <x v="12"/>
    <x v="22"/>
    <d v="2019-03-02T00:00:00"/>
    <d v="1899-12-30T17:16:00"/>
    <n v="97.38"/>
    <n v="10"/>
    <n v="48.69"/>
    <n v="973.8"/>
    <s v="Ewallet"/>
    <n v="928.32353999999998"/>
    <n v="4.6699999999999998E-2"/>
    <n v="45.476459999999975"/>
    <n v="4.4000000000000004"/>
    <s v="Mar"/>
  </r>
  <r>
    <s v="727-02-1313"/>
    <n v="362"/>
    <x v="361"/>
    <s v="Rob"/>
    <s v="Dowd"/>
    <s v="rob.dowd@mail.com"/>
    <s v="Female"/>
    <s v="Consumer"/>
    <s v="United States"/>
    <s v="Henderson"/>
    <s v="Kentucky"/>
    <n v="42420"/>
    <s v="South"/>
    <x v="0"/>
    <s v="Consumer"/>
    <s v="United States"/>
    <s v="Henderson"/>
    <x v="0"/>
    <n v="42420"/>
    <x v="0"/>
    <x v="1"/>
    <x v="4"/>
    <x v="57"/>
    <d v="2019-02-09T00:00:00"/>
    <d v="1899-12-30T13:22:00"/>
    <n v="31.84"/>
    <n v="1"/>
    <n v="1.5920000000000001"/>
    <n v="31.84"/>
    <s v="Cash"/>
    <n v="30.353072000000001"/>
    <n v="4.6699999999999998E-2"/>
    <n v="1.4869279999999989"/>
    <n v="7.7"/>
    <s v="Feb"/>
  </r>
  <r>
    <s v="347-56-2442"/>
    <n v="362"/>
    <x v="361"/>
    <s v="Rob"/>
    <s v="Dowd"/>
    <s v="rob.dowd@mail.com"/>
    <s v="Female"/>
    <s v="Consumer"/>
    <s v="United States"/>
    <s v="Henderson"/>
    <s v="Kentucky"/>
    <n v="42420"/>
    <s v="South"/>
    <x v="0"/>
    <s v="Consumer"/>
    <s v="United States"/>
    <s v="Henderson"/>
    <x v="0"/>
    <n v="42420"/>
    <x v="0"/>
    <x v="0"/>
    <x v="5"/>
    <x v="70"/>
    <d v="2019-02-22T00:00:00"/>
    <d v="1899-12-30T15:33:00"/>
    <n v="65.819999999999993"/>
    <n v="1"/>
    <n v="3.2909999999999999"/>
    <n v="65.819999999999993"/>
    <s v="Cash"/>
    <n v="58.777259999999991"/>
    <n v="0.107"/>
    <n v="7.042740000000002"/>
    <n v="4.0999999999999996"/>
    <s v="Feb"/>
  </r>
  <r>
    <s v="849-09-3807"/>
    <n v="362"/>
    <x v="361"/>
    <s v="Rob"/>
    <s v="Dowd"/>
    <s v="rob.dowd@mail.com"/>
    <s v="Female"/>
    <s v="Consumer"/>
    <s v="United States"/>
    <s v="Henderson"/>
    <s v="Kentucky"/>
    <n v="42420"/>
    <s v="South"/>
    <x v="0"/>
    <s v="Consumer"/>
    <s v="United States"/>
    <s v="Henderson"/>
    <x v="0"/>
    <n v="42420"/>
    <x v="0"/>
    <x v="0"/>
    <x v="5"/>
    <x v="67"/>
    <d v="2019-02-18T00:00:00"/>
    <d v="1899-12-30T13:28:00"/>
    <n v="88.34"/>
    <n v="7"/>
    <n v="30.919"/>
    <n v="618.38"/>
    <s v="Cash"/>
    <n v="552.21334000000002"/>
    <n v="0.107"/>
    <n v="66.166659999999979"/>
    <n v="6.6"/>
    <s v="Feb"/>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otalSales" cacheId="0" applyNumberFormats="0" applyBorderFormats="0" applyFontFormats="0" applyPatternFormats="0" applyAlignmentFormats="0" applyWidthHeightFormats="1" dataCaption="Wartości" missingCaption="0" updatedVersion="5" minRefreshableVersion="5" useAutoFormatting="1" rowGrandTotals="0" colGrandTotals="0" itemPrintTitles="1" createdVersion="5" indent="0" compact="0" compactData="0" multipleFieldFilters="0" chartFormat="8">
  <location ref="A3:D93" firstHeaderRow="1" firstDataRow="2" firstDataCol="1"/>
  <pivotFields count="36">
    <pivotField compact="0" outline="0" subtotalTop="0" showAll="0"/>
    <pivotField compact="0" outline="0" subtotalTop="0" showAll="0"/>
    <pivotField compact="0" outline="0" showAll="0" defaultSubtota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items count="3">
        <item x="0"/>
        <item x="1"/>
        <item t="default"/>
      </items>
    </pivotField>
    <pivotField compact="0" outline="0" subtotalTop="0" showAll="0"/>
    <pivotField compact="0" outline="0" subtotalTop="0" showAll="0"/>
    <pivotField compact="0" outline="0" subtotalTop="0" showAll="0"/>
    <pivotField compact="0" outline="0" subtotalTop="0" showAll="0">
      <items count="39">
        <item x="19"/>
        <item x="16"/>
        <item x="36"/>
        <item x="1"/>
        <item x="21"/>
        <item x="29"/>
        <item x="13"/>
        <item x="2"/>
        <item x="32"/>
        <item x="10"/>
        <item x="14"/>
        <item x="22"/>
        <item x="0"/>
        <item x="28"/>
        <item x="37"/>
        <item x="31"/>
        <item x="12"/>
        <item x="11"/>
        <item x="35"/>
        <item x="25"/>
        <item x="24"/>
        <item x="8"/>
        <item x="33"/>
        <item x="30"/>
        <item x="27"/>
        <item x="15"/>
        <item x="3"/>
        <item x="23"/>
        <item x="26"/>
        <item x="20"/>
        <item x="9"/>
        <item x="34"/>
        <item x="18"/>
        <item x="5"/>
        <item x="7"/>
        <item x="17"/>
        <item x="4"/>
        <item x="6"/>
        <item t="default"/>
      </items>
    </pivotField>
    <pivotField compact="0" outline="0" subtotalTop="0" showAll="0"/>
    <pivotField compact="0" outline="0" subtotalTop="0" showAll="0">
      <items count="5">
        <item x="2"/>
        <item x="3"/>
        <item x="0"/>
        <item x="1"/>
        <item t="default"/>
      </items>
    </pivotField>
    <pivotField axis="axisCol" compact="0" outline="0" subtotalTop="0" showAll="0">
      <items count="4">
        <item x="0"/>
        <item x="1"/>
        <item x="2"/>
        <item t="default"/>
      </items>
    </pivotField>
    <pivotField compact="0" outline="0" subtotalTop="0" showAll="0">
      <items count="18">
        <item x="11"/>
        <item x="9"/>
        <item x="6"/>
        <item x="8"/>
        <item x="0"/>
        <item x="1"/>
        <item x="16"/>
        <item x="12"/>
        <item x="13"/>
        <item x="5"/>
        <item x="2"/>
        <item x="15"/>
        <item x="10"/>
        <item x="7"/>
        <item x="4"/>
        <item x="14"/>
        <item x="3"/>
        <item t="default"/>
      </items>
    </pivotField>
    <pivotField axis="axisRow" compact="0" numFmtId="168" outline="0" subtotalTop="0" showAll="0" defaultSubtotal="0">
      <items count="368">
        <item x="0"/>
        <item n="1.jan" x="1"/>
        <item n="2.jan" x="2"/>
        <item n="3.jan" x="3"/>
        <item n="4.jan" x="4"/>
        <item n="5.jan" x="5"/>
        <item n="6.jan" x="6"/>
        <item n="7.jan" x="7"/>
        <item n="8.jan" x="8"/>
        <item n="9.jan" x="9"/>
        <item n="10.jan" x="10"/>
        <item n="11.jan" x="11"/>
        <item n="12.jan" x="12"/>
        <item n="13.jan" x="13"/>
        <item n="14.jan" x="14"/>
        <item n="15.jan" x="15"/>
        <item n="16.jan" x="16"/>
        <item n="17.jan" x="17"/>
        <item n="18.jan" x="18"/>
        <item n="19.jan" x="19"/>
        <item n="20.jan" x="20"/>
        <item n="21.jan" x="21"/>
        <item n="22.jan" x="22"/>
        <item n="23.jan" x="23"/>
        <item n="24.jan" x="24"/>
        <item n="25.jan" x="25"/>
        <item n="26.jan" x="26"/>
        <item n="27.jan" x="27"/>
        <item n="28.jan" x="28"/>
        <item n="29.jan" x="29"/>
        <item n="30.jan" x="30"/>
        <item n="31.jan" x="31"/>
        <item n="1.feb" x="32"/>
        <item n="2.feb" x="33"/>
        <item n="3.feb" x="34"/>
        <item n="4.feb" x="35"/>
        <item n="5.feb" x="36"/>
        <item n="6.feb" x="37"/>
        <item n="7.feb" x="38"/>
        <item n="8.feb" x="39"/>
        <item n="9.feb" x="40"/>
        <item n="10.feb" x="41"/>
        <item n="11.feb" x="42"/>
        <item n="12.feb" x="43"/>
        <item n="13.feb" x="44"/>
        <item n="14.feb" x="45"/>
        <item n="15.feb" x="46"/>
        <item n="16.feb" x="47"/>
        <item n="17.feb" x="48"/>
        <item n="18.feb" x="49"/>
        <item n="19.feb" x="50"/>
        <item n="20.feb" x="51"/>
        <item n="21.feb" x="52"/>
        <item n="22.feb" x="53"/>
        <item n="23.feb" x="54"/>
        <item n="24.feb" x="55"/>
        <item n="25.feb" x="56"/>
        <item n="26.feb" x="57"/>
        <item n="27.feb" x="58"/>
        <item n="28.feb"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numFmtId="167" outline="0" showAll="0" defaultSubtotal="0"/>
    <pivotField compact="0" numFmtId="21" outline="0" subtotalTop="0" showAll="0"/>
    <pivotField compact="0" outline="0" subtotalTop="0" showAll="0"/>
    <pivotField compact="0" numFmtId="1" outline="0" subtotalTop="0" showAll="0"/>
    <pivotField compact="0" numFmtId="165" outline="0" subtotalTop="0" showAll="0"/>
    <pivotField dataField="1" compact="0" numFmtId="165" outline="0" subtotalTop="0" showAll="0"/>
    <pivotField compact="0" outline="0" subtotalTop="0" showAll="0"/>
    <pivotField compact="0" numFmtId="165" outline="0" subtotalTop="0" showAll="0"/>
    <pivotField compact="0" numFmtId="10" outline="0" subtotalTop="0" showAll="0"/>
    <pivotField compact="0" numFmtId="165" outline="0" subtotalTop="0" showAll="0"/>
    <pivotField compact="0" outline="0" subtotalTop="0" showAll="0"/>
    <pivotField compact="0" outline="0" showAll="0" defaultSubtotal="0"/>
    <pivotField compact="0" outline="0" subtotalTop="0" showAll="0">
      <items count="15">
        <item x="0"/>
        <item sd="0" x="1"/>
        <item sd="0" x="2"/>
        <item x="3"/>
        <item x="4"/>
        <item x="5"/>
        <item x="6"/>
        <item x="7"/>
        <item x="8"/>
        <item x="9"/>
        <item x="10"/>
        <item x="11"/>
        <item x="12"/>
        <item x="13"/>
        <item t="default"/>
      </items>
    </pivotField>
  </pivotFields>
  <rowFields count="1">
    <field x="22"/>
  </rowFields>
  <rowItems count="89">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rowItems>
  <colFields count="1">
    <field x="20"/>
  </colFields>
  <colItems count="3">
    <i>
      <x/>
    </i>
    <i>
      <x v="1"/>
    </i>
    <i>
      <x v="2"/>
    </i>
  </colItems>
  <dataFields count="1">
    <dataField name="Suma z Total" fld="28" baseField="0" baseItem="0"/>
  </dataFields>
  <chartFormats count="11">
    <chartFormat chart="1" format="6" series="1">
      <pivotArea type="data" outline="0" fieldPosition="0">
        <references count="1">
          <reference field="20" count="1" selected="0">
            <x v="0"/>
          </reference>
        </references>
      </pivotArea>
    </chartFormat>
    <chartFormat chart="1" format="7" series="1">
      <pivotArea type="data" outline="0" fieldPosition="0">
        <references count="1">
          <reference field="20" count="1" selected="0">
            <x v="1"/>
          </reference>
        </references>
      </pivotArea>
    </chartFormat>
    <chartFormat chart="1" format="8" series="1">
      <pivotArea type="data" outline="0" fieldPosition="0">
        <references count="1">
          <reference field="20" count="1" selected="0">
            <x v="2"/>
          </reference>
        </references>
      </pivotArea>
    </chartFormat>
    <chartFormat chart="1" format="98" series="1">
      <pivotArea type="data" outline="0" fieldPosition="0">
        <references count="2">
          <reference field="4294967294" count="1" selected="0">
            <x v="0"/>
          </reference>
          <reference field="20" count="1" selected="0">
            <x v="0"/>
          </reference>
        </references>
      </pivotArea>
    </chartFormat>
    <chartFormat chart="1" format="99" series="1">
      <pivotArea type="data" outline="0" fieldPosition="0">
        <references count="2">
          <reference field="4294967294" count="1" selected="0">
            <x v="0"/>
          </reference>
          <reference field="20" count="1" selected="0">
            <x v="1"/>
          </reference>
        </references>
      </pivotArea>
    </chartFormat>
    <chartFormat chart="1" format="100" series="1">
      <pivotArea type="data" outline="0" fieldPosition="0">
        <references count="2">
          <reference field="4294967294" count="1" selected="0">
            <x v="0"/>
          </reference>
          <reference field="20" count="1" selected="0">
            <x v="2"/>
          </reference>
        </references>
      </pivotArea>
    </chartFormat>
    <chartFormat chart="1" format="101" series="1">
      <pivotArea type="data" outline="0" fieldPosition="0">
        <references count="1">
          <reference field="4294967294" count="1" selected="0">
            <x v="0"/>
          </reference>
        </references>
      </pivotArea>
    </chartFormat>
    <chartFormat chart="7" format="105" series="1">
      <pivotArea type="data" outline="0" fieldPosition="0">
        <references count="2">
          <reference field="4294967294" count="1" selected="0">
            <x v="0"/>
          </reference>
          <reference field="20" count="1" selected="0">
            <x v="0"/>
          </reference>
        </references>
      </pivotArea>
    </chartFormat>
    <chartFormat chart="7" format="106" series="1">
      <pivotArea type="data" outline="0" fieldPosition="0">
        <references count="2">
          <reference field="4294967294" count="1" selected="0">
            <x v="0"/>
          </reference>
          <reference field="20" count="1" selected="0">
            <x v="1"/>
          </reference>
        </references>
      </pivotArea>
    </chartFormat>
    <chartFormat chart="7" format="107" series="1">
      <pivotArea type="data" outline="0" fieldPosition="0">
        <references count="2">
          <reference field="4294967294" count="1" selected="0">
            <x v="0"/>
          </reference>
          <reference field="20" count="1" selected="0">
            <x v="2"/>
          </reference>
        </references>
      </pivotArea>
    </chartFormat>
    <chartFormat chart="7" format="10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2" type="dateBetween" evalOrder="-1" id="84" name="Date">
      <autoFilter ref="A1">
        <filterColumn colId="0">
          <customFilters and="1">
            <customFilter operator="greaterThanOrEqual" val="43466"/>
            <customFilter operator="lessThanOrEqual" val="435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otalSales" cacheId="0" applyNumberFormats="0" applyBorderFormats="0" applyFontFormats="0" applyPatternFormats="0" applyAlignmentFormats="0" applyWidthHeightFormats="1" dataCaption="Wartości" missingCaption="0" updatedVersion="5" minRefreshableVersion="5" useAutoFormatting="1" rowGrandTotals="0" colGrandTotals="0" itemPrintTitles="1" createdVersion="5" indent="0" compact="0" compactData="0" multipleFieldFilters="0" chartFormat="16">
  <location ref="A3:B7" firstHeaderRow="1" firstDataRow="1" firstDataCol="1"/>
  <pivotFields count="36">
    <pivotField compact="0" outline="0" subtotalTop="0" showAll="0"/>
    <pivotField compact="0" outline="0" subtotalTop="0" showAll="0"/>
    <pivotField compact="0" outline="0" showAll="0" defaultSubtota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items count="3">
        <item x="0"/>
        <item x="1"/>
        <item t="default"/>
      </items>
    </pivotField>
    <pivotField compact="0" outline="0" subtotalTop="0" showAll="0"/>
    <pivotField compact="0" outline="0" subtotalTop="0" showAll="0"/>
    <pivotField compact="0" outline="0" subtotalTop="0" showAll="0"/>
    <pivotField compact="0" outline="0" subtotalTop="0" showAll="0">
      <items count="39">
        <item x="19"/>
        <item x="16"/>
        <item x="36"/>
        <item x="1"/>
        <item x="21"/>
        <item x="29"/>
        <item x="13"/>
        <item x="2"/>
        <item x="32"/>
        <item x="10"/>
        <item x="14"/>
        <item x="22"/>
        <item x="0"/>
        <item x="28"/>
        <item x="37"/>
        <item x="31"/>
        <item x="12"/>
        <item x="11"/>
        <item x="35"/>
        <item x="25"/>
        <item x="24"/>
        <item x="8"/>
        <item x="33"/>
        <item x="30"/>
        <item x="27"/>
        <item x="15"/>
        <item x="3"/>
        <item x="23"/>
        <item x="26"/>
        <item x="20"/>
        <item x="9"/>
        <item x="34"/>
        <item x="18"/>
        <item x="5"/>
        <item x="7"/>
        <item x="17"/>
        <item x="4"/>
        <item x="6"/>
        <item t="default"/>
      </items>
    </pivotField>
    <pivotField compact="0" outline="0" subtotalTop="0" showAll="0"/>
    <pivotField axis="axisRow" compact="0" outline="0" subtotalTop="0" showAll="0" sortType="ascending">
      <items count="5">
        <item x="1"/>
        <item x="0"/>
        <item x="3"/>
        <item x="2"/>
        <item t="default"/>
      </items>
      <autoSortScope>
        <pivotArea dataOnly="0" outline="0" fieldPosition="0">
          <references count="1">
            <reference field="4294967294" count="1" selected="0">
              <x v="0"/>
            </reference>
          </references>
        </pivotArea>
      </autoSortScope>
    </pivotField>
    <pivotField compact="0" outline="0" subtotalTop="0" showAll="0"/>
    <pivotField compact="0" outline="0" subtotalTop="0" showAll="0">
      <items count="18">
        <item x="11"/>
        <item x="9"/>
        <item x="6"/>
        <item x="8"/>
        <item x="0"/>
        <item x="1"/>
        <item x="16"/>
        <item x="12"/>
        <item x="13"/>
        <item x="5"/>
        <item x="2"/>
        <item x="15"/>
        <item x="10"/>
        <item x="7"/>
        <item x="4"/>
        <item x="14"/>
        <item x="3"/>
        <item t="default"/>
      </items>
    </pivotField>
    <pivotField compact="0" numFmtId="168" outline="0" subtotalTop="0" showAll="0" defaultSubtotal="0">
      <items count="368">
        <item x="0"/>
        <item n="1.jan" x="1"/>
        <item n="2.jan" x="2"/>
        <item n="3.jan" x="3"/>
        <item n="4.jan" x="4"/>
        <item n="5.jan" x="5"/>
        <item n="6.jan" x="6"/>
        <item n="7.jan" x="7"/>
        <item n="8.jan" x="8"/>
        <item n="9.jan" x="9"/>
        <item n="10.jan" x="10"/>
        <item n="11.jan" x="11"/>
        <item n="12.jan" x="12"/>
        <item n="13.jan" x="13"/>
        <item n="14.jan" x="14"/>
        <item n="15.jan" x="15"/>
        <item n="16.jan" x="16"/>
        <item n="17.jan" x="17"/>
        <item n="18.jan" x="18"/>
        <item n="19.jan" x="19"/>
        <item n="20.jan" x="20"/>
        <item n="21.jan" x="21"/>
        <item n="22.jan" x="22"/>
        <item n="23.jan" x="23"/>
        <item n="24.jan" x="24"/>
        <item n="25.jan" x="25"/>
        <item n="26.jan" x="26"/>
        <item n="27.jan" x="27"/>
        <item n="28.jan" x="28"/>
        <item n="29.jan" x="29"/>
        <item n="30.jan" x="30"/>
        <item n="31.jan" x="31"/>
        <item n="1.feb" x="32"/>
        <item n="2.feb" x="33"/>
        <item n="3.feb" x="34"/>
        <item n="4.feb" x="35"/>
        <item n="5.feb" x="36"/>
        <item n="6.feb" x="37"/>
        <item n="7.feb" x="38"/>
        <item n="8.feb" x="39"/>
        <item n="9.feb" x="40"/>
        <item n="10.feb" x="41"/>
        <item n="11.feb" x="42"/>
        <item n="12.feb" x="43"/>
        <item n="13.feb" x="44"/>
        <item n="14.feb" x="45"/>
        <item n="15.feb" x="46"/>
        <item n="16.feb" x="47"/>
        <item n="17.feb" x="48"/>
        <item n="18.feb" x="49"/>
        <item n="19.feb" x="50"/>
        <item n="20.feb" x="51"/>
        <item n="21.feb" x="52"/>
        <item n="22.feb" x="53"/>
        <item n="23.feb" x="54"/>
        <item n="24.feb" x="55"/>
        <item n="25.feb" x="56"/>
        <item n="26.feb" x="57"/>
        <item n="27.feb" x="58"/>
        <item n="28.feb"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numFmtId="167" outline="0" showAll="0" defaultSubtotal="0"/>
    <pivotField compact="0" numFmtId="21" outline="0" subtotalTop="0" showAll="0"/>
    <pivotField compact="0" outline="0" subtotalTop="0" showAll="0"/>
    <pivotField compact="0" numFmtId="1" outline="0" subtotalTop="0" showAll="0"/>
    <pivotField compact="0" numFmtId="165" outline="0" subtotalTop="0" showAll="0"/>
    <pivotField dataField="1" compact="0" numFmtId="165" outline="0" subtotalTop="0" showAll="0"/>
    <pivotField compact="0" outline="0" subtotalTop="0" showAll="0"/>
    <pivotField compact="0" numFmtId="165" outline="0" subtotalTop="0" showAll="0"/>
    <pivotField compact="0" numFmtId="10" outline="0" subtotalTop="0" showAll="0"/>
    <pivotField compact="0" numFmtId="165" outline="0" subtotalTop="0" showAll="0"/>
    <pivotField compact="0" outline="0" subtotalTop="0" showAll="0"/>
    <pivotField compact="0" outline="0" showAll="0" defaultSubtotal="0"/>
    <pivotField compact="0" outline="0" subtotalTop="0" showAll="0">
      <items count="15">
        <item x="0"/>
        <item sd="0" x="1"/>
        <item sd="0" x="2"/>
        <item x="3"/>
        <item x="4"/>
        <item x="5"/>
        <item x="6"/>
        <item x="7"/>
        <item x="8"/>
        <item x="9"/>
        <item x="10"/>
        <item x="11"/>
        <item x="12"/>
        <item x="13"/>
        <item t="default"/>
      </items>
    </pivotField>
  </pivotFields>
  <rowFields count="1">
    <field x="19"/>
  </rowFields>
  <rowItems count="4">
    <i>
      <x v="1"/>
    </i>
    <i>
      <x v="3"/>
    </i>
    <i>
      <x/>
    </i>
    <i>
      <x v="2"/>
    </i>
  </rowItems>
  <colItems count="1">
    <i/>
  </colItems>
  <dataFields count="1">
    <dataField name="Suma z Total" fld="28" baseField="18" baseItem="1" numFmtId="169"/>
  </dataFields>
  <chartFormats count="9">
    <chartFormat chart="1" format="101"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19" count="1" selected="0">
            <x v="2"/>
          </reference>
        </references>
      </pivotArea>
    </chartFormat>
    <chartFormat chart="12" format="2">
      <pivotArea type="data" outline="0" fieldPosition="0">
        <references count="2">
          <reference field="4294967294" count="1" selected="0">
            <x v="0"/>
          </reference>
          <reference field="19" count="1" selected="0">
            <x v="0"/>
          </reference>
        </references>
      </pivotArea>
    </chartFormat>
    <chartFormat chart="12" format="3">
      <pivotArea type="data" outline="0" fieldPosition="0">
        <references count="2">
          <reference field="4294967294" count="1" selected="0">
            <x v="0"/>
          </reference>
          <reference field="19" count="1" selected="0">
            <x v="1"/>
          </reference>
        </references>
      </pivotArea>
    </chartFormat>
    <chartFormat chart="15" format="8" series="1">
      <pivotArea type="data" outline="0" fieldPosition="0">
        <references count="1">
          <reference field="4294967294" count="1" selected="0">
            <x v="0"/>
          </reference>
        </references>
      </pivotArea>
    </chartFormat>
    <chartFormat chart="15" format="9">
      <pivotArea type="data" outline="0" fieldPosition="0">
        <references count="2">
          <reference field="4294967294" count="1" selected="0">
            <x v="0"/>
          </reference>
          <reference field="19" count="1" selected="0">
            <x v="1"/>
          </reference>
        </references>
      </pivotArea>
    </chartFormat>
    <chartFormat chart="15" format="10">
      <pivotArea type="data" outline="0" fieldPosition="0">
        <references count="2">
          <reference field="4294967294" count="1" selected="0">
            <x v="0"/>
          </reference>
          <reference field="19" count="1" selected="0">
            <x v="0"/>
          </reference>
        </references>
      </pivotArea>
    </chartFormat>
    <chartFormat chart="15" format="11">
      <pivotArea type="data" outline="0" fieldPosition="0">
        <references count="2">
          <reference field="4294967294" count="1" selected="0">
            <x v="0"/>
          </reference>
          <reference field="19" count="1" selected="0">
            <x v="2"/>
          </reference>
        </references>
      </pivotArea>
    </chartFormat>
  </chartFormats>
  <pivotTableStyleInfo name="PivotStyleLight16" showRowHeaders="1" showColHeaders="1" showRowStripes="0" showColStripes="0" showLastColumn="1"/>
  <filters count="1">
    <filter fld="22" type="dateBetween" evalOrder="-1" id="67" name="Date">
      <autoFilter ref="A1">
        <filterColumn colId="0">
          <customFilters and="1">
            <customFilter operator="greaterThanOrEqual" val="43466"/>
            <customFilter operator="lessThanOrEqual" val="435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otalSales" cacheId="0" applyNumberFormats="0" applyBorderFormats="0" applyFontFormats="0" applyPatternFormats="0" applyAlignmentFormats="0" applyWidthHeightFormats="1" dataCaption="Wartości" missingCaption="0" updatedVersion="5" minRefreshableVersion="5" useAutoFormatting="1" rowGrandTotals="0" colGrandTotals="0" itemPrintTitles="1" createdVersion="5" indent="0" compact="0" compactData="0" multipleFieldFilters="0" chartFormat="18">
  <location ref="A3:B13" firstHeaderRow="1" firstDataRow="1" firstDataCol="1"/>
  <pivotFields count="36">
    <pivotField compact="0" outline="0" subtotalTop="0" showAll="0"/>
    <pivotField compact="0" outline="0" subtotalTop="0" showAll="0"/>
    <pivotField axis="axisRow" compact="0" outline="0" showAll="0" measureFilter="1" sortType="ascending" defaultSubtotal="0">
      <items count="362">
        <item x="144"/>
        <item x="340"/>
        <item x="216"/>
        <item x="269"/>
        <item x="57"/>
        <item x="124"/>
        <item x="117"/>
        <item x="127"/>
        <item x="238"/>
        <item x="8"/>
        <item x="155"/>
        <item x="87"/>
        <item x="211"/>
        <item x="153"/>
        <item x="141"/>
        <item x="4"/>
        <item x="122"/>
        <item x="239"/>
        <item x="132"/>
        <item x="357"/>
        <item x="165"/>
        <item x="247"/>
        <item x="326"/>
        <item x="321"/>
        <item x="295"/>
        <item x="255"/>
        <item x="314"/>
        <item x="151"/>
        <item x="275"/>
        <item x="219"/>
        <item x="195"/>
        <item x="121"/>
        <item x="292"/>
        <item x="162"/>
        <item x="308"/>
        <item x="78"/>
        <item x="130"/>
        <item x="296"/>
        <item x="318"/>
        <item x="217"/>
        <item x="336"/>
        <item x="272"/>
        <item x="214"/>
        <item x="202"/>
        <item x="179"/>
        <item x="29"/>
        <item x="205"/>
        <item x="312"/>
        <item x="3"/>
        <item x="232"/>
        <item x="94"/>
        <item x="298"/>
        <item x="354"/>
        <item x="194"/>
        <item x="303"/>
        <item x="229"/>
        <item x="263"/>
        <item x="170"/>
        <item x="90"/>
        <item x="344"/>
        <item x="79"/>
        <item x="230"/>
        <item x="237"/>
        <item x="294"/>
        <item x="244"/>
        <item x="119"/>
        <item x="278"/>
        <item x="291"/>
        <item x="200"/>
        <item x="37"/>
        <item x="254"/>
        <item x="320"/>
        <item x="0"/>
        <item x="118"/>
        <item x="142"/>
        <item x="52"/>
        <item x="242"/>
        <item x="128"/>
        <item x="113"/>
        <item x="257"/>
        <item x="316"/>
        <item x="222"/>
        <item x="51"/>
        <item x="297"/>
        <item x="112"/>
        <item x="351"/>
        <item x="213"/>
        <item x="24"/>
        <item x="284"/>
        <item x="1"/>
        <item x="72"/>
        <item x="54"/>
        <item x="317"/>
        <item x="106"/>
        <item x="83"/>
        <item x="273"/>
        <item x="103"/>
        <item x="203"/>
        <item x="158"/>
        <item x="290"/>
        <item x="111"/>
        <item x="249"/>
        <item x="157"/>
        <item x="231"/>
        <item x="108"/>
        <item x="137"/>
        <item x="61"/>
        <item x="114"/>
        <item x="140"/>
        <item x="264"/>
        <item x="35"/>
        <item x="182"/>
        <item x="330"/>
        <item x="225"/>
        <item x="45"/>
        <item x="12"/>
        <item x="283"/>
        <item x="212"/>
        <item x="13"/>
        <item x="75"/>
        <item x="301"/>
        <item x="105"/>
        <item x="191"/>
        <item x="20"/>
        <item x="313"/>
        <item x="258"/>
        <item x="135"/>
        <item x="86"/>
        <item x="224"/>
        <item x="92"/>
        <item x="248"/>
        <item x="306"/>
        <item x="39"/>
        <item x="47"/>
        <item x="16"/>
        <item x="334"/>
        <item x="241"/>
        <item x="136"/>
        <item x="265"/>
        <item x="55"/>
        <item x="348"/>
        <item x="218"/>
        <item x="315"/>
        <item x="323"/>
        <item x="150"/>
        <item x="6"/>
        <item x="96"/>
        <item x="66"/>
        <item x="304"/>
        <item x="31"/>
        <item x="332"/>
        <item x="5"/>
        <item x="161"/>
        <item x="311"/>
        <item x="49"/>
        <item x="25"/>
        <item x="123"/>
        <item x="209"/>
        <item x="282"/>
        <item x="271"/>
        <item x="80"/>
        <item x="226"/>
        <item x="188"/>
        <item x="223"/>
        <item x="145"/>
        <item x="187"/>
        <item x="341"/>
        <item x="270"/>
        <item x="329"/>
        <item x="82"/>
        <item x="40"/>
        <item x="300"/>
        <item x="32"/>
        <item x="342"/>
        <item x="189"/>
        <item x="252"/>
        <item x="139"/>
        <item x="63"/>
        <item x="101"/>
        <item x="102"/>
        <item x="185"/>
        <item x="350"/>
        <item x="98"/>
        <item x="148"/>
        <item x="36"/>
        <item x="251"/>
        <item x="68"/>
        <item x="335"/>
        <item x="208"/>
        <item x="346"/>
        <item x="30"/>
        <item x="41"/>
        <item x="44"/>
        <item x="347"/>
        <item x="147"/>
        <item x="168"/>
        <item x="110"/>
        <item x="126"/>
        <item x="10"/>
        <item x="33"/>
        <item x="175"/>
        <item x="107"/>
        <item x="169"/>
        <item x="120"/>
        <item x="27"/>
        <item x="156"/>
        <item x="97"/>
        <item x="328"/>
        <item x="48"/>
        <item x="62"/>
        <item x="23"/>
        <item x="235"/>
        <item x="18"/>
        <item x="322"/>
        <item x="60"/>
        <item x="352"/>
        <item x="293"/>
        <item x="215"/>
        <item x="221"/>
        <item x="299"/>
        <item x="95"/>
        <item x="109"/>
        <item x="166"/>
        <item x="201"/>
        <item x="93"/>
        <item x="198"/>
        <item x="333"/>
        <item x="199"/>
        <item x="88"/>
        <item x="89"/>
        <item x="280"/>
        <item x="15"/>
        <item x="204"/>
        <item x="67"/>
        <item x="250"/>
        <item x="77"/>
        <item x="186"/>
        <item x="246"/>
        <item x="234"/>
        <item x="266"/>
        <item x="149"/>
        <item x="172"/>
        <item x="99"/>
        <item x="192"/>
        <item x="305"/>
        <item x="207"/>
        <item x="177"/>
        <item x="160"/>
        <item x="360"/>
        <item x="152"/>
        <item x="268"/>
        <item x="243"/>
        <item x="173"/>
        <item x="159"/>
        <item x="134"/>
        <item x="71"/>
        <item x="125"/>
        <item x="240"/>
        <item x="73"/>
        <item x="21"/>
        <item x="220"/>
        <item x="331"/>
        <item x="43"/>
        <item x="206"/>
        <item x="310"/>
        <item x="138"/>
        <item x="22"/>
        <item x="38"/>
        <item x="324"/>
        <item x="28"/>
        <item x="307"/>
        <item x="50"/>
        <item x="7"/>
        <item x="287"/>
        <item x="327"/>
        <item x="171"/>
        <item x="58"/>
        <item x="178"/>
        <item x="285"/>
        <item x="345"/>
        <item x="267"/>
        <item x="343"/>
        <item x="181"/>
        <item x="261"/>
        <item x="46"/>
        <item x="302"/>
        <item x="262"/>
        <item x="361"/>
        <item x="210"/>
        <item x="338"/>
        <item x="84"/>
        <item x="355"/>
        <item x="42"/>
        <item x="288"/>
        <item x="276"/>
        <item x="197"/>
        <item x="176"/>
        <item x="279"/>
        <item x="116"/>
        <item x="167"/>
        <item x="19"/>
        <item x="76"/>
        <item x="154"/>
        <item x="53"/>
        <item x="64"/>
        <item x="85"/>
        <item x="325"/>
        <item x="337"/>
        <item x="11"/>
        <item x="65"/>
        <item x="183"/>
        <item x="339"/>
        <item x="319"/>
        <item x="164"/>
        <item x="359"/>
        <item x="227"/>
        <item x="349"/>
        <item x="115"/>
        <item x="253"/>
        <item x="2"/>
        <item x="277"/>
        <item x="129"/>
        <item x="174"/>
        <item x="81"/>
        <item x="259"/>
        <item x="196"/>
        <item x="70"/>
        <item x="281"/>
        <item x="17"/>
        <item x="56"/>
        <item x="256"/>
        <item x="34"/>
        <item x="193"/>
        <item x="133"/>
        <item x="286"/>
        <item x="245"/>
        <item x="143"/>
        <item x="69"/>
        <item x="184"/>
        <item x="26"/>
        <item x="74"/>
        <item x="236"/>
        <item x="353"/>
        <item x="131"/>
        <item x="260"/>
        <item x="309"/>
        <item x="358"/>
        <item x="14"/>
        <item x="274"/>
        <item x="356"/>
        <item x="180"/>
        <item x="59"/>
        <item x="228"/>
        <item x="104"/>
        <item x="91"/>
        <item x="163"/>
        <item x="146"/>
        <item x="100"/>
        <item x="190"/>
        <item x="289"/>
        <item x="233"/>
        <item x="9"/>
      </items>
      <autoSortScope>
        <pivotArea dataOnly="0" outline="0" fieldPosition="0">
          <references count="1">
            <reference field="4294967294" count="1" selected="0">
              <x v="0"/>
            </reference>
          </references>
        </pivotArea>
      </autoSortScope>
    </pivotField>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items count="3">
        <item x="0"/>
        <item x="1"/>
        <item t="default"/>
      </items>
    </pivotField>
    <pivotField compact="0" outline="0" subtotalTop="0" showAll="0"/>
    <pivotField compact="0" outline="0" subtotalTop="0" showAll="0"/>
    <pivotField compact="0" outline="0" subtotalTop="0" showAll="0"/>
    <pivotField compact="0" outline="0" subtotalTop="0" showAll="0">
      <items count="39">
        <item x="19"/>
        <item x="16"/>
        <item x="36"/>
        <item x="1"/>
        <item x="21"/>
        <item x="29"/>
        <item x="13"/>
        <item x="2"/>
        <item x="32"/>
        <item x="10"/>
        <item x="14"/>
        <item x="22"/>
        <item x="0"/>
        <item x="28"/>
        <item x="37"/>
        <item x="31"/>
        <item x="12"/>
        <item x="11"/>
        <item x="35"/>
        <item x="25"/>
        <item x="24"/>
        <item x="8"/>
        <item x="33"/>
        <item x="30"/>
        <item x="27"/>
        <item x="15"/>
        <item x="3"/>
        <item x="23"/>
        <item x="26"/>
        <item x="20"/>
        <item x="9"/>
        <item x="34"/>
        <item x="18"/>
        <item x="5"/>
        <item x="7"/>
        <item x="17"/>
        <item x="4"/>
        <item x="6"/>
        <item t="default"/>
      </items>
    </pivotField>
    <pivotField compact="0" outline="0" subtotalTop="0" showAll="0"/>
    <pivotField compact="0" outline="0" subtotalTop="0" showAll="0" sortType="ascending">
      <items count="5">
        <item x="1"/>
        <item x="0"/>
        <item x="3"/>
        <item x="2"/>
        <item t="default"/>
      </items>
      <autoSortScope>
        <pivotArea dataOnly="0" outline="0" fieldPosition="0">
          <references count="1">
            <reference field="4294967294" count="1" selected="0">
              <x v="0"/>
            </reference>
          </references>
        </pivotArea>
      </autoSortScope>
    </pivotField>
    <pivotField compact="0" outline="0" subtotalTop="0" showAll="0"/>
    <pivotField compact="0" outline="0" subtotalTop="0" showAll="0">
      <items count="18">
        <item x="11"/>
        <item x="9"/>
        <item x="6"/>
        <item x="8"/>
        <item x="0"/>
        <item x="1"/>
        <item x="16"/>
        <item x="12"/>
        <item x="13"/>
        <item x="5"/>
        <item x="2"/>
        <item x="15"/>
        <item x="10"/>
        <item x="7"/>
        <item x="4"/>
        <item x="14"/>
        <item x="3"/>
        <item t="default"/>
      </items>
    </pivotField>
    <pivotField compact="0" numFmtId="168" outline="0" subtotalTop="0" showAll="0" defaultSubtotal="0">
      <items count="368">
        <item x="0"/>
        <item n="1.jan" x="1"/>
        <item n="2.jan" x="2"/>
        <item n="3.jan" x="3"/>
        <item n="4.jan" x="4"/>
        <item n="5.jan" x="5"/>
        <item n="6.jan" x="6"/>
        <item n="7.jan" x="7"/>
        <item n="8.jan" x="8"/>
        <item n="9.jan" x="9"/>
        <item n="10.jan" x="10"/>
        <item n="11.jan" x="11"/>
        <item n="12.jan" x="12"/>
        <item n="13.jan" x="13"/>
        <item n="14.jan" x="14"/>
        <item n="15.jan" x="15"/>
        <item n="16.jan" x="16"/>
        <item n="17.jan" x="17"/>
        <item n="18.jan" x="18"/>
        <item n="19.jan" x="19"/>
        <item n="20.jan" x="20"/>
        <item n="21.jan" x="21"/>
        <item n="22.jan" x="22"/>
        <item n="23.jan" x="23"/>
        <item n="24.jan" x="24"/>
        <item n="25.jan" x="25"/>
        <item n="26.jan" x="26"/>
        <item n="27.jan" x="27"/>
        <item n="28.jan" x="28"/>
        <item n="29.jan" x="29"/>
        <item n="30.jan" x="30"/>
        <item n="31.jan" x="31"/>
        <item n="1.feb" x="32"/>
        <item n="2.feb" x="33"/>
        <item n="3.feb" x="34"/>
        <item n="4.feb" x="35"/>
        <item n="5.feb" x="36"/>
        <item n="6.feb" x="37"/>
        <item n="7.feb" x="38"/>
        <item n="8.feb" x="39"/>
        <item n="9.feb" x="40"/>
        <item n="10.feb" x="41"/>
        <item n="11.feb" x="42"/>
        <item n="12.feb" x="43"/>
        <item n="13.feb" x="44"/>
        <item n="14.feb" x="45"/>
        <item n="15.feb" x="46"/>
        <item n="16.feb" x="47"/>
        <item n="17.feb" x="48"/>
        <item n="18.feb" x="49"/>
        <item n="19.feb" x="50"/>
        <item n="20.feb" x="51"/>
        <item n="21.feb" x="52"/>
        <item n="22.feb" x="53"/>
        <item n="23.feb" x="54"/>
        <item n="24.feb" x="55"/>
        <item n="25.feb" x="56"/>
        <item n="26.feb" x="57"/>
        <item n="27.feb" x="58"/>
        <item n="28.feb"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numFmtId="167" outline="0" showAll="0" defaultSubtotal="0"/>
    <pivotField compact="0" numFmtId="21" outline="0" subtotalTop="0" showAll="0"/>
    <pivotField compact="0" outline="0" subtotalTop="0" showAll="0"/>
    <pivotField compact="0" numFmtId="1" outline="0" subtotalTop="0" showAll="0"/>
    <pivotField compact="0" numFmtId="165" outline="0" subtotalTop="0" showAll="0"/>
    <pivotField dataField="1" compact="0" numFmtId="165" outline="0" subtotalTop="0" showAll="0"/>
    <pivotField compact="0" outline="0" subtotalTop="0" showAll="0"/>
    <pivotField compact="0" numFmtId="165" outline="0" subtotalTop="0" showAll="0"/>
    <pivotField compact="0" numFmtId="10" outline="0" subtotalTop="0" showAll="0"/>
    <pivotField compact="0" numFmtId="165" outline="0" subtotalTop="0" showAll="0"/>
    <pivotField compact="0" outline="0" subtotalTop="0" showAll="0"/>
    <pivotField compact="0" outline="0" showAll="0" defaultSubtotal="0"/>
    <pivotField compact="0" outline="0" subtotalTop="0" showAll="0">
      <items count="15">
        <item x="0"/>
        <item sd="0" x="1"/>
        <item sd="0" x="2"/>
        <item x="3"/>
        <item x="4"/>
        <item x="5"/>
        <item x="6"/>
        <item x="7"/>
        <item x="8"/>
        <item x="9"/>
        <item x="10"/>
        <item x="11"/>
        <item x="12"/>
        <item x="13"/>
        <item t="default"/>
      </items>
    </pivotField>
  </pivotFields>
  <rowFields count="1">
    <field x="2"/>
  </rowFields>
  <rowItems count="10">
    <i>
      <x v="81"/>
    </i>
    <i>
      <x v="209"/>
    </i>
    <i>
      <x v="339"/>
    </i>
    <i>
      <x v="177"/>
    </i>
    <i>
      <x v="182"/>
    </i>
    <i>
      <x v="329"/>
    </i>
    <i>
      <x v="167"/>
    </i>
    <i>
      <x v="35"/>
    </i>
    <i>
      <x v="172"/>
    </i>
    <i>
      <x v="347"/>
    </i>
  </rowItems>
  <colItems count="1">
    <i/>
  </colItems>
  <dataFields count="1">
    <dataField name="Suma z Total" fld="28" baseField="18" baseItem="1" numFmtId="169"/>
  </dataFields>
  <chartFormats count="7">
    <chartFormat chart="1" format="101" series="1">
      <pivotArea type="data" outline="0" fieldPosition="0">
        <references count="1">
          <reference field="4294967294" count="1" selected="0">
            <x v="0"/>
          </reference>
        </references>
      </pivotArea>
    </chartFormat>
    <chartFormat chart="6" format="105"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6" format="8" series="1">
      <pivotArea type="data" outline="0" fieldPosition="0">
        <references count="1">
          <reference field="4294967294" count="1" selected="0">
            <x v="0"/>
          </reference>
        </references>
      </pivotArea>
    </chartFormat>
    <chartFormat chart="17" format="9" series="1">
      <pivotArea type="data" outline="0" fieldPosition="0">
        <references count="1">
          <reference field="4294967294" count="1" selected="0">
            <x v="0"/>
          </reference>
        </references>
      </pivotArea>
    </chartFormat>
    <chartFormat chart="17" format="10">
      <pivotArea type="data" outline="0" fieldPosition="0">
        <references count="2">
          <reference field="4294967294" count="1" selected="0">
            <x v="0"/>
          </reference>
          <reference field="2" count="1" selected="0">
            <x v="347"/>
          </reference>
        </references>
      </pivotArea>
    </chartFormat>
  </chartFormats>
  <pivotTableStyleInfo name="PivotStyleLight16" showRowHeaders="1" showColHeaders="1" showRowStripes="0" showColStripes="0" showLastColumn="1"/>
  <filters count="2">
    <filter fld="22" type="dateBetween" evalOrder="-1" id="68" name="Date">
      <autoFilter ref="A1">
        <filterColumn colId="0">
          <customFilters and="1">
            <customFilter operator="greaterThanOrEqual" val="43466"/>
            <customFilter operator="lessThanOrEqual" val="43555"/>
          </customFilters>
        </filterColumn>
      </autoFilter>
      <extLst>
        <ext xmlns:x15="http://schemas.microsoft.com/office/spreadsheetml/2010/11/main" uri="{0605FD5F-26C8-4aeb-8148-2DB25E43C511}">
          <x15:pivotFilter useWholeDay="1"/>
        </ext>
      </extLst>
    </filter>
    <filter fld="2" type="count" evalOrder="-1" id="5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Fragmentator_State" sourceName="State">
  <pivotTables>
    <pivotTable tabId="6" name="TotalSales"/>
    <pivotTable tabId="7" name="TotalSales"/>
    <pivotTable tabId="8" name="TotalSales"/>
  </pivotTables>
  <data>
    <tabular pivotCacheId="1">
      <items count="38">
        <i x="19" s="1"/>
        <i x="16" s="1"/>
        <i x="36" s="1"/>
        <i x="1" s="1"/>
        <i x="21" s="1"/>
        <i x="29" s="1"/>
        <i x="13" s="1"/>
        <i x="2" s="1"/>
        <i x="32" s="1"/>
        <i x="10" s="1"/>
        <i x="14" s="1"/>
        <i x="22" s="1"/>
        <i x="0" s="1"/>
        <i x="28" s="1"/>
        <i x="37" s="1"/>
        <i x="31" s="1"/>
        <i x="12" s="1"/>
        <i x="11" s="1"/>
        <i x="35" s="1"/>
        <i x="25" s="1"/>
        <i x="24" s="1"/>
        <i x="8" s="1"/>
        <i x="33" s="1"/>
        <i x="30" s="1"/>
        <i x="27" s="1"/>
        <i x="15" s="1"/>
        <i x="3" s="1"/>
        <i x="23" s="1"/>
        <i x="26" s="1"/>
        <i x="20" s="1"/>
        <i x="9" s="1"/>
        <i x="34" s="1"/>
        <i x="18" s="1"/>
        <i x="5" s="1"/>
        <i x="7" s="1"/>
        <i x="17" s="1"/>
        <i x="4"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Fragmentator_Sub_Category" sourceName="Sub-Category">
  <pivotTables>
    <pivotTable tabId="6" name="TotalSales"/>
    <pivotTable tabId="7" name="TotalSales"/>
    <pivotTable tabId="8" name="TotalSales"/>
  </pivotTables>
  <data>
    <tabular pivotCacheId="1">
      <items count="17">
        <i x="11" s="1"/>
        <i x="9" s="1"/>
        <i x="6" s="1"/>
        <i x="8" s="1"/>
        <i x="0" s="1"/>
        <i x="1" s="1"/>
        <i x="16" s="1"/>
        <i x="12" s="1"/>
        <i x="13" s="1"/>
        <i x="5" s="1"/>
        <i x="2" s="1"/>
        <i x="15" s="1"/>
        <i x="10" s="1"/>
        <i x="7" s="1"/>
        <i x="4" s="1"/>
        <i x="14"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Fragmentator_Gender" sourceName="Gender">
  <pivotTables>
    <pivotTable tabId="6" name="TotalSales"/>
    <pivotTable tabId="7" name="TotalSales"/>
    <pivotTable tabId="8" name="TotalSales"/>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Fragmentator_State" caption="State" style="aaaa" rowHeight="241300"/>
  <slicer name="Sub-Category" cache="Fragmentator_Sub_Category" caption="Sub-Category" style="aaaa" rowHeight="241300"/>
  <slicer name="Gender" cache="Fragmentator_Gender" caption="Gender" style="aaaa" rowHeight="241300"/>
</slicers>
</file>

<file path=xl/tables/table1.xml><?xml version="1.0" encoding="utf-8"?>
<table xmlns="http://schemas.openxmlformats.org/spreadsheetml/2006/main" id="1" name="Orders" displayName="Orders" ref="B1:AJ1001" totalsRowShown="0">
  <autoFilter ref="B1:AJ1001"/>
  <tableColumns count="35">
    <tableColumn id="1" name="Invoice ID"/>
    <tableColumn id="2" name="Customer ID">
      <calculatedColumnFormula>VLOOKUP(G2,email!A:B,2,FALSE)</calculatedColumnFormula>
    </tableColumn>
    <tableColumn id="35" name="Customer Name" dataDxfId="21">
      <calculatedColumnFormula>Orders[[#This Row],[Customer First Name]] &amp;" "&amp; Orders[[#This Row],[Customer Last Name]]</calculatedColumnFormula>
    </tableColumn>
    <tableColumn id="3" name="Customer First Name"/>
    <tableColumn id="4" name="Customer Last Name"/>
    <tableColumn id="5" name="Customer E-mail">
      <calculatedColumnFormula>LOWER(E2) &amp; "." &amp; LOWER(SUBSTITUTE(SUBSTITUTE(F2, "'", ""), " ", "")) &amp; "@mail.com"</calculatedColumnFormula>
    </tableColumn>
    <tableColumn id="6" name="Kolumna1"/>
    <tableColumn id="7" name="Kolumna2" dataDxfId="20"/>
    <tableColumn id="8" name="Kolumna3" dataDxfId="19"/>
    <tableColumn id="9" name="Kolumna4" dataDxfId="18"/>
    <tableColumn id="10" name="Kolumna5" dataDxfId="17"/>
    <tableColumn id="11" name="Kolumna6" dataDxfId="16"/>
    <tableColumn id="12" name="Kolumna7" dataDxfId="15"/>
    <tableColumn id="13" name="Gender">
      <calculatedColumnFormula>IF(COUNTIF($G$2:G2, G2) &gt; 1, INDEX($O$2:O2, MATCH(G2, $G$2:G2, 0)), H2)</calculatedColumnFormula>
    </tableColumn>
    <tableColumn id="14" name="Segment">
      <calculatedColumnFormula>IF(COUNTIF($G$2:G2, G2) &gt; 1, INDEX($P$2:P2, MATCH(G2, $G$2:G2, 0)), I2)</calculatedColumnFormula>
    </tableColumn>
    <tableColumn id="15" name="Country">
      <calculatedColumnFormula>IF(COUNTIF($G$2:G2, G2) &gt; 1, INDEX($Q$2:Q2, MATCH(G2, $G$2:G2, 0)), J2)</calculatedColumnFormula>
    </tableColumn>
    <tableColumn id="16" name="City">
      <calculatedColumnFormula>IF(COUNTIF($G$2:G2, G2) &gt; 1, INDEX($R$2:R2, MATCH(G2, $G$2:G2, 0)), K2)</calculatedColumnFormula>
    </tableColumn>
    <tableColumn id="17" name="State">
      <calculatedColumnFormula>IF(COUNTIF($G$2:G2, G2) &gt; 1, INDEX($S$2:S2, MATCH(G2, $G$2:G2, 0)), L2)</calculatedColumnFormula>
    </tableColumn>
    <tableColumn id="18" name="Postal Code">
      <calculatedColumnFormula>IF(COUNTIF($G$2:G2, G2) &gt; 1, INDEX($T$2:T2, MATCH(G2, $G$2:G2, 0)), M2)</calculatedColumnFormula>
    </tableColumn>
    <tableColumn id="19" name="Region">
      <calculatedColumnFormula>IF(COUNTIF($G$2:G2, G2) &gt; 1, INDEX($U$2:U2, MATCH(G2, $G$2:G2, 0)), N2)</calculatedColumnFormula>
    </tableColumn>
    <tableColumn id="20" name="Category" dataDxfId="14"/>
    <tableColumn id="21" name="Sub-Category" dataDxfId="13"/>
    <tableColumn id="33" name="Date" dataDxfId="12">
      <calculatedColumnFormula>Orders[[#This Row],[Date3]]</calculatedColumnFormula>
    </tableColumn>
    <tableColumn id="22" name="Date3" dataDxfId="11"/>
    <tableColumn id="23" name="Time" dataDxfId="10"/>
    <tableColumn id="24" name="Unit price" dataDxfId="9"/>
    <tableColumn id="25" name="Quantity" dataDxfId="8"/>
    <tableColumn id="26" name="Tax 5%" dataDxfId="7">
      <calculatedColumnFormula>AD2*0.05</calculatedColumnFormula>
    </tableColumn>
    <tableColumn id="27" name="Total" dataDxfId="6">
      <calculatedColumnFormula>AA2*AB2</calculatedColumnFormula>
    </tableColumn>
    <tableColumn id="28" name="Payment"/>
    <tableColumn id="29" name="cogs" dataDxfId="5">
      <calculatedColumnFormula>AD2-AD2*AG2</calculatedColumnFormula>
    </tableColumn>
    <tableColumn id="30" name="gross margin percentage" dataDxfId="4"/>
    <tableColumn id="31" name="gross income" dataDxfId="3">
      <calculatedColumnFormula>AD2-AF2</calculatedColumnFormula>
    </tableColumn>
    <tableColumn id="32" name="Rating" dataDxfId="2"/>
    <tableColumn id="34" name="Month" dataDxfId="1">
      <calculatedColumnFormula>IF(MONTH(Orders[[#This Row],[Date]]) = 1, "Jan",IF(MONTH(Orders[[#This Row],[Date]]) = 2, "Feb", "Mar"))</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ywnaOśCzasu_Date" sourceName="Date">
  <pivotTables>
    <pivotTable tabId="6" name="TotalSales"/>
    <pivotTable tabId="7" name="TotalSales"/>
    <pivotTable tabId="8" name="TotalSales"/>
  </pivotTables>
  <state minimalRefreshVersion="6" lastRefreshVersion="6" pivotCacheId="1" filterType="dateBetween">
    <selection startDate="2019-01-01T00:00:00" endDate="2019-03-31T00:00:00"/>
    <bounds startDate="2019-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Date" cache="NatywnaOśCzasu_Date" caption="Order Date" showSelectionLabel="0" showTimeLevel="0" showHorizontalScrollbar="0" level="2" selectionLevel="1" scrollPosition="2019-01-01T00:00:00" style="Styl osi czasu 1"/>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130" zoomScaleNormal="130" workbookViewId="0">
      <selection activeCell="AC21" sqref="AC21"/>
    </sheetView>
  </sheetViews>
  <sheetFormatPr defaultRowHeight="15" x14ac:dyDescent="0.25"/>
  <cols>
    <col min="1" max="1" width="1.7109375" customWidth="1"/>
  </cols>
  <sheetData>
    <row r="1" ht="5.0999999999999996" customHeight="1" x14ac:dyDescent="0.25"/>
  </sheetData>
  <pageMargins left="0.7" right="0.7" top="0.75" bottom="0.75" header="0.3" footer="0.3"/>
  <pageSetup paperSize="9"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G27"/>
  <sheetViews>
    <sheetView showGridLines="0" zoomScale="130" zoomScaleNormal="130" workbookViewId="0"/>
  </sheetViews>
  <sheetFormatPr defaultRowHeight="15" x14ac:dyDescent="0.25"/>
  <cols>
    <col min="1" max="1" width="1.7109375" customWidth="1"/>
  </cols>
  <sheetData>
    <row r="1" ht="5.0999999999999996" customHeight="1" x14ac:dyDescent="0.25"/>
    <row r="27" spans="7:7" x14ac:dyDescent="0.25">
      <c r="G27" s="19"/>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7"/>
  <sheetViews>
    <sheetView zoomScaleNormal="100" workbookViewId="0">
      <selection activeCell="C21" sqref="C21"/>
    </sheetView>
  </sheetViews>
  <sheetFormatPr defaultRowHeight="15" x14ac:dyDescent="0.25"/>
  <cols>
    <col min="1" max="1" width="12" style="15" customWidth="1"/>
    <col min="2" max="2" width="11.140625" style="14" customWidth="1"/>
    <col min="3" max="3" width="14.5703125" customWidth="1"/>
    <col min="4" max="5" width="11.140625" customWidth="1"/>
    <col min="6" max="7" width="8" customWidth="1"/>
    <col min="8" max="8" width="7" customWidth="1"/>
    <col min="9" max="11" width="8" customWidth="1"/>
    <col min="12" max="12" width="7" customWidth="1"/>
    <col min="13" max="16" width="8" customWidth="1"/>
    <col min="17" max="17" width="7" customWidth="1"/>
    <col min="18" max="44" width="8" customWidth="1"/>
    <col min="45" max="45" width="7" customWidth="1"/>
    <col min="46" max="49" width="8" customWidth="1"/>
    <col min="50" max="50" width="7" customWidth="1"/>
    <col min="51" max="60" width="8" customWidth="1"/>
    <col min="61" max="61" width="7" customWidth="1"/>
    <col min="62" max="66" width="8" customWidth="1"/>
    <col min="67" max="67" width="7" customWidth="1"/>
    <col min="68" max="72" width="8" customWidth="1"/>
    <col min="73" max="73" width="7.28515625" customWidth="1"/>
    <col min="74" max="75" width="8" customWidth="1"/>
    <col min="76" max="76" width="7.28515625" customWidth="1"/>
    <col min="77" max="77" width="8" customWidth="1"/>
    <col min="78" max="78" width="7.28515625" customWidth="1"/>
    <col min="79" max="80" width="8" customWidth="1"/>
    <col min="81" max="81" width="7.28515625" customWidth="1"/>
    <col min="82" max="84" width="8" customWidth="1"/>
    <col min="85" max="85" width="7.28515625" customWidth="1"/>
    <col min="86" max="87" width="8" customWidth="1"/>
    <col min="88" max="88" width="7.28515625" customWidth="1"/>
    <col min="89" max="90" width="8" customWidth="1"/>
  </cols>
  <sheetData>
    <row r="1" spans="1:4" x14ac:dyDescent="0.25">
      <c r="B1"/>
    </row>
    <row r="3" spans="1:4" x14ac:dyDescent="0.25">
      <c r="A3" s="13" t="s">
        <v>2207</v>
      </c>
      <c r="B3" s="13" t="s">
        <v>2148</v>
      </c>
    </row>
    <row r="4" spans="1:4" x14ac:dyDescent="0.25">
      <c r="A4" s="13" t="s">
        <v>7</v>
      </c>
      <c r="B4" t="s">
        <v>2150</v>
      </c>
      <c r="C4" t="s">
        <v>2153</v>
      </c>
      <c r="D4" t="s">
        <v>2158</v>
      </c>
    </row>
    <row r="5" spans="1:4" x14ac:dyDescent="0.25">
      <c r="A5" s="16" t="s">
        <v>2208</v>
      </c>
      <c r="B5" s="17">
        <v>1588.5</v>
      </c>
      <c r="C5" s="17">
        <v>2804.98</v>
      </c>
      <c r="D5" s="17">
        <v>125.74</v>
      </c>
    </row>
    <row r="6" spans="1:4" x14ac:dyDescent="0.25">
      <c r="A6" s="16" t="s">
        <v>2209</v>
      </c>
      <c r="B6" s="17">
        <v>365.49</v>
      </c>
      <c r="C6" s="17">
        <v>1487.3700000000001</v>
      </c>
      <c r="D6" s="17">
        <v>0</v>
      </c>
    </row>
    <row r="7" spans="1:4" x14ac:dyDescent="0.25">
      <c r="A7" s="16" t="s">
        <v>2210</v>
      </c>
      <c r="B7" s="17">
        <v>93.38</v>
      </c>
      <c r="C7" s="17">
        <v>1210.3499999999999</v>
      </c>
      <c r="D7" s="17">
        <v>675.44</v>
      </c>
    </row>
    <row r="8" spans="1:4" x14ac:dyDescent="0.25">
      <c r="A8" s="16" t="s">
        <v>2211</v>
      </c>
      <c r="B8" s="17">
        <v>244.10999999999999</v>
      </c>
      <c r="C8" s="17">
        <v>1302.26</v>
      </c>
      <c r="D8" s="17">
        <v>0</v>
      </c>
    </row>
    <row r="9" spans="1:4" x14ac:dyDescent="0.25">
      <c r="A9" s="16" t="s">
        <v>2212</v>
      </c>
      <c r="B9" s="17">
        <v>522.82999999999993</v>
      </c>
      <c r="C9" s="17">
        <v>2395.41</v>
      </c>
      <c r="D9" s="17">
        <v>450.03</v>
      </c>
    </row>
    <row r="10" spans="1:4" x14ac:dyDescent="0.25">
      <c r="A10" s="16" t="s">
        <v>2213</v>
      </c>
      <c r="B10" s="17">
        <v>1415.47</v>
      </c>
      <c r="C10" s="17">
        <v>2026.6299999999999</v>
      </c>
      <c r="D10" s="17">
        <v>0</v>
      </c>
    </row>
    <row r="11" spans="1:4" x14ac:dyDescent="0.25">
      <c r="A11" s="16" t="s">
        <v>2214</v>
      </c>
      <c r="B11" s="17">
        <v>193.85999999999999</v>
      </c>
      <c r="C11" s="17">
        <v>2437.2999999999997</v>
      </c>
      <c r="D11" s="17">
        <v>68.12</v>
      </c>
    </row>
    <row r="12" spans="1:4" x14ac:dyDescent="0.25">
      <c r="A12" s="16" t="s">
        <v>2215</v>
      </c>
      <c r="B12" s="17">
        <v>2389.56</v>
      </c>
      <c r="C12" s="17">
        <v>2148.41</v>
      </c>
      <c r="D12" s="17">
        <v>503.68000000000006</v>
      </c>
    </row>
    <row r="13" spans="1:4" x14ac:dyDescent="0.25">
      <c r="A13" s="16" t="s">
        <v>2216</v>
      </c>
      <c r="B13" s="17">
        <v>441.36</v>
      </c>
      <c r="C13" s="17">
        <v>2341.31</v>
      </c>
      <c r="D13" s="17">
        <v>94.8</v>
      </c>
    </row>
    <row r="14" spans="1:4" x14ac:dyDescent="0.25">
      <c r="A14" s="16" t="s">
        <v>2217</v>
      </c>
      <c r="B14" s="17">
        <v>373.95000000000005</v>
      </c>
      <c r="C14" s="17">
        <v>2563.02</v>
      </c>
      <c r="D14" s="17">
        <v>454.41</v>
      </c>
    </row>
    <row r="15" spans="1:4" x14ac:dyDescent="0.25">
      <c r="A15" s="16" t="s">
        <v>2218</v>
      </c>
      <c r="B15" s="17">
        <v>347.08000000000004</v>
      </c>
      <c r="C15" s="17">
        <v>794.64</v>
      </c>
      <c r="D15" s="17">
        <v>872.53</v>
      </c>
    </row>
    <row r="16" spans="1:4" x14ac:dyDescent="0.25">
      <c r="A16" s="16" t="s">
        <v>2219</v>
      </c>
      <c r="B16" s="17">
        <v>138.06</v>
      </c>
      <c r="C16" s="17">
        <v>4067.33</v>
      </c>
      <c r="D16" s="17">
        <v>732.48</v>
      </c>
    </row>
    <row r="17" spans="1:4" x14ac:dyDescent="0.25">
      <c r="A17" s="16" t="s">
        <v>2220</v>
      </c>
      <c r="B17" s="17">
        <v>555.31999999999994</v>
      </c>
      <c r="C17" s="17">
        <v>1634.3799999999999</v>
      </c>
      <c r="D17" s="17">
        <v>144.78</v>
      </c>
    </row>
    <row r="18" spans="1:4" x14ac:dyDescent="0.25">
      <c r="A18" s="16" t="s">
        <v>2221</v>
      </c>
      <c r="B18" s="17">
        <v>1071.82</v>
      </c>
      <c r="C18" s="17">
        <v>2204.66</v>
      </c>
      <c r="D18" s="17">
        <v>501.25</v>
      </c>
    </row>
    <row r="19" spans="1:4" x14ac:dyDescent="0.25">
      <c r="A19" s="16" t="s">
        <v>2222</v>
      </c>
      <c r="B19" s="17">
        <v>954.18000000000018</v>
      </c>
      <c r="C19" s="17">
        <v>2628.78</v>
      </c>
      <c r="D19" s="17">
        <v>2078.2399999999998</v>
      </c>
    </row>
    <row r="20" spans="1:4" x14ac:dyDescent="0.25">
      <c r="A20" s="16" t="s">
        <v>2223</v>
      </c>
      <c r="B20" s="17">
        <v>994.34</v>
      </c>
      <c r="C20" s="17">
        <v>2064.8000000000002</v>
      </c>
      <c r="D20" s="17">
        <v>1025.7</v>
      </c>
    </row>
    <row r="21" spans="1:4" x14ac:dyDescent="0.25">
      <c r="A21" s="16" t="s">
        <v>2224</v>
      </c>
      <c r="B21" s="17">
        <v>743.37</v>
      </c>
      <c r="C21" s="17">
        <v>746.41</v>
      </c>
      <c r="D21" s="17">
        <v>1503.32</v>
      </c>
    </row>
    <row r="22" spans="1:4" x14ac:dyDescent="0.25">
      <c r="A22" s="16" t="s">
        <v>2225</v>
      </c>
      <c r="B22" s="17">
        <v>1185</v>
      </c>
      <c r="C22" s="17">
        <v>1463.0700000000002</v>
      </c>
      <c r="D22" s="17">
        <v>0</v>
      </c>
    </row>
    <row r="23" spans="1:4" x14ac:dyDescent="0.25">
      <c r="A23" s="16" t="s">
        <v>2226</v>
      </c>
      <c r="B23" s="17">
        <v>1048.3200000000002</v>
      </c>
      <c r="C23" s="17">
        <v>2687.8</v>
      </c>
      <c r="D23" s="17">
        <v>944.56999999999994</v>
      </c>
    </row>
    <row r="24" spans="1:4" x14ac:dyDescent="0.25">
      <c r="A24" s="16" t="s">
        <v>2227</v>
      </c>
      <c r="B24" s="17">
        <v>231.83999999999997</v>
      </c>
      <c r="C24" s="17">
        <v>2220.5</v>
      </c>
      <c r="D24" s="17">
        <v>1029.04</v>
      </c>
    </row>
    <row r="25" spans="1:4" x14ac:dyDescent="0.25">
      <c r="A25" s="16" t="s">
        <v>2228</v>
      </c>
      <c r="B25" s="17">
        <v>170.85</v>
      </c>
      <c r="C25" s="17">
        <v>2038.36</v>
      </c>
      <c r="D25" s="17">
        <v>68.98</v>
      </c>
    </row>
    <row r="26" spans="1:4" x14ac:dyDescent="0.25">
      <c r="A26" s="16" t="s">
        <v>2229</v>
      </c>
      <c r="B26" s="17">
        <v>225.81</v>
      </c>
      <c r="C26" s="17">
        <v>1305.7399999999998</v>
      </c>
      <c r="D26" s="17">
        <v>92.039999999999992</v>
      </c>
    </row>
    <row r="27" spans="1:4" x14ac:dyDescent="0.25">
      <c r="A27" s="16" t="s">
        <v>2230</v>
      </c>
      <c r="B27" s="17">
        <v>1652.67</v>
      </c>
      <c r="C27" s="17">
        <v>3223.5699999999997</v>
      </c>
      <c r="D27" s="17">
        <v>832.51</v>
      </c>
    </row>
    <row r="28" spans="1:4" x14ac:dyDescent="0.25">
      <c r="A28" s="16" t="s">
        <v>2231</v>
      </c>
      <c r="B28" s="17">
        <v>693.44</v>
      </c>
      <c r="C28" s="17">
        <v>2377.1499999999996</v>
      </c>
      <c r="D28" s="17">
        <v>2074.2199999999998</v>
      </c>
    </row>
    <row r="29" spans="1:4" x14ac:dyDescent="0.25">
      <c r="A29" s="16" t="s">
        <v>2232</v>
      </c>
      <c r="B29" s="17">
        <v>555.24</v>
      </c>
      <c r="C29" s="17">
        <v>2737.7699999999995</v>
      </c>
      <c r="D29" s="17">
        <v>1183.53</v>
      </c>
    </row>
    <row r="30" spans="1:4" x14ac:dyDescent="0.25">
      <c r="A30" s="16" t="s">
        <v>2233</v>
      </c>
      <c r="B30" s="17">
        <v>624.33000000000004</v>
      </c>
      <c r="C30" s="17">
        <v>3241.4199999999996</v>
      </c>
      <c r="D30" s="17">
        <v>379.5</v>
      </c>
    </row>
    <row r="31" spans="1:4" x14ac:dyDescent="0.25">
      <c r="A31" s="16" t="s">
        <v>2234</v>
      </c>
      <c r="B31" s="17">
        <v>1146</v>
      </c>
      <c r="C31" s="17">
        <v>2215.52</v>
      </c>
      <c r="D31" s="17">
        <v>1053.6199999999999</v>
      </c>
    </row>
    <row r="32" spans="1:4" x14ac:dyDescent="0.25">
      <c r="A32" s="16" t="s">
        <v>2235</v>
      </c>
      <c r="B32" s="17">
        <v>279.24</v>
      </c>
      <c r="C32" s="17">
        <v>4369.7700000000004</v>
      </c>
      <c r="D32" s="17">
        <v>112.62</v>
      </c>
    </row>
    <row r="33" spans="1:4" x14ac:dyDescent="0.25">
      <c r="A33" s="16" t="s">
        <v>2236</v>
      </c>
      <c r="B33" s="17">
        <v>0</v>
      </c>
      <c r="C33" s="17">
        <v>2219.08</v>
      </c>
      <c r="D33" s="17">
        <v>1130.03</v>
      </c>
    </row>
    <row r="34" spans="1:4" x14ac:dyDescent="0.25">
      <c r="A34" s="16" t="s">
        <v>2237</v>
      </c>
      <c r="B34" s="17">
        <v>1346.94</v>
      </c>
      <c r="C34" s="17">
        <v>581.3900000000001</v>
      </c>
      <c r="D34" s="17">
        <v>508.10999999999996</v>
      </c>
    </row>
    <row r="35" spans="1:4" x14ac:dyDescent="0.25">
      <c r="A35" s="16" t="s">
        <v>2238</v>
      </c>
      <c r="B35" s="17">
        <v>890.30000000000007</v>
      </c>
      <c r="C35" s="17">
        <v>2917.45</v>
      </c>
      <c r="D35" s="17">
        <v>1175.58</v>
      </c>
    </row>
    <row r="36" spans="1:4" x14ac:dyDescent="0.25">
      <c r="A36" s="16" t="s">
        <v>2239</v>
      </c>
      <c r="B36" s="17">
        <v>524.88</v>
      </c>
      <c r="C36" s="17">
        <v>1492.5300000000002</v>
      </c>
      <c r="D36" s="17">
        <v>310.72000000000003</v>
      </c>
    </row>
    <row r="37" spans="1:4" x14ac:dyDescent="0.25">
      <c r="A37" s="16" t="s">
        <v>2240</v>
      </c>
      <c r="B37" s="17">
        <v>1807.3600000000001</v>
      </c>
      <c r="C37" s="17">
        <v>2024.18</v>
      </c>
      <c r="D37" s="17">
        <v>112.22</v>
      </c>
    </row>
    <row r="38" spans="1:4" x14ac:dyDescent="0.25">
      <c r="A38" s="16" t="s">
        <v>2241</v>
      </c>
      <c r="B38" s="17">
        <v>585.38</v>
      </c>
      <c r="C38" s="17">
        <v>3249.44</v>
      </c>
      <c r="D38" s="17">
        <v>1372.73</v>
      </c>
    </row>
    <row r="39" spans="1:4" x14ac:dyDescent="0.25">
      <c r="A39" s="16" t="s">
        <v>2242</v>
      </c>
      <c r="B39" s="17">
        <v>0</v>
      </c>
      <c r="C39" s="17">
        <v>1499.56</v>
      </c>
      <c r="D39" s="17">
        <v>823.7700000000001</v>
      </c>
    </row>
    <row r="40" spans="1:4" x14ac:dyDescent="0.25">
      <c r="A40" s="16" t="s">
        <v>2243</v>
      </c>
      <c r="B40" s="17">
        <v>695.8</v>
      </c>
      <c r="C40" s="17">
        <v>1779.3100000000002</v>
      </c>
      <c r="D40" s="17">
        <v>411.68000000000006</v>
      </c>
    </row>
    <row r="41" spans="1:4" x14ac:dyDescent="0.25">
      <c r="A41" s="16" t="s">
        <v>2244</v>
      </c>
      <c r="B41" s="17">
        <v>691.1099999999999</v>
      </c>
      <c r="C41" s="17">
        <v>1895.8700000000003</v>
      </c>
      <c r="D41" s="17">
        <v>180.09</v>
      </c>
    </row>
    <row r="42" spans="1:4" x14ac:dyDescent="0.25">
      <c r="A42" s="16" t="s">
        <v>2245</v>
      </c>
      <c r="B42" s="17">
        <v>3172.04</v>
      </c>
      <c r="C42" s="17">
        <v>3239.8199999999997</v>
      </c>
      <c r="D42" s="17">
        <v>472.15</v>
      </c>
    </row>
    <row r="43" spans="1:4" x14ac:dyDescent="0.25">
      <c r="A43" s="16" t="s">
        <v>2246</v>
      </c>
      <c r="B43" s="17">
        <v>2774.42</v>
      </c>
      <c r="C43" s="17">
        <v>1611.52</v>
      </c>
      <c r="D43" s="17">
        <v>456.59000000000003</v>
      </c>
    </row>
    <row r="44" spans="1:4" x14ac:dyDescent="0.25">
      <c r="A44" s="16" t="s">
        <v>2247</v>
      </c>
      <c r="B44" s="17">
        <v>1263.1400000000001</v>
      </c>
      <c r="C44" s="17">
        <v>1630.55</v>
      </c>
      <c r="D44" s="17">
        <v>222.39999999999998</v>
      </c>
    </row>
    <row r="45" spans="1:4" x14ac:dyDescent="0.25">
      <c r="A45" s="16" t="s">
        <v>2248</v>
      </c>
      <c r="B45" s="17">
        <v>591.29</v>
      </c>
      <c r="C45" s="17">
        <v>1246.9099999999999</v>
      </c>
      <c r="D45" s="17">
        <v>1153.25</v>
      </c>
    </row>
    <row r="46" spans="1:4" x14ac:dyDescent="0.25">
      <c r="A46" s="16" t="s">
        <v>2249</v>
      </c>
      <c r="B46" s="17">
        <v>1190.26</v>
      </c>
      <c r="C46" s="17">
        <v>2904.4799999999996</v>
      </c>
      <c r="D46" s="17">
        <v>231.12</v>
      </c>
    </row>
    <row r="47" spans="1:4" x14ac:dyDescent="0.25">
      <c r="A47" s="16" t="s">
        <v>2250</v>
      </c>
      <c r="B47" s="17">
        <v>0</v>
      </c>
      <c r="C47" s="17">
        <v>1441.07</v>
      </c>
      <c r="D47" s="17">
        <v>1415.1100000000001</v>
      </c>
    </row>
    <row r="48" spans="1:4" x14ac:dyDescent="0.25">
      <c r="A48" s="16" t="s">
        <v>2251</v>
      </c>
      <c r="B48" s="17">
        <v>157.57000000000002</v>
      </c>
      <c r="C48" s="17">
        <v>192.60000000000002</v>
      </c>
      <c r="D48" s="17">
        <v>539.58000000000004</v>
      </c>
    </row>
    <row r="49" spans="1:4" x14ac:dyDescent="0.25">
      <c r="A49" s="16" t="s">
        <v>2252</v>
      </c>
      <c r="B49" s="17">
        <v>276.60000000000002</v>
      </c>
      <c r="C49" s="17">
        <v>1640.0700000000002</v>
      </c>
      <c r="D49" s="17">
        <v>420.56</v>
      </c>
    </row>
    <row r="50" spans="1:4" x14ac:dyDescent="0.25">
      <c r="A50" s="16" t="s">
        <v>2253</v>
      </c>
      <c r="B50" s="17">
        <v>1260.95</v>
      </c>
      <c r="C50" s="17">
        <v>4430.21</v>
      </c>
      <c r="D50" s="17">
        <v>814.35000000000014</v>
      </c>
    </row>
    <row r="51" spans="1:4" x14ac:dyDescent="0.25">
      <c r="A51" s="16" t="s">
        <v>2254</v>
      </c>
      <c r="B51" s="17">
        <v>286.26</v>
      </c>
      <c r="C51" s="17">
        <v>1924.54</v>
      </c>
      <c r="D51" s="17">
        <v>173.74</v>
      </c>
    </row>
    <row r="52" spans="1:4" x14ac:dyDescent="0.25">
      <c r="A52" s="16" t="s">
        <v>2255</v>
      </c>
      <c r="B52" s="17">
        <v>651.79</v>
      </c>
      <c r="C52" s="17">
        <v>4296.7199999999993</v>
      </c>
      <c r="D52" s="17">
        <v>98.699999999999989</v>
      </c>
    </row>
    <row r="53" spans="1:4" x14ac:dyDescent="0.25">
      <c r="A53" s="16" t="s">
        <v>2256</v>
      </c>
      <c r="B53" s="17">
        <v>680.86</v>
      </c>
      <c r="C53" s="17">
        <v>538.13</v>
      </c>
      <c r="D53" s="17">
        <v>205.8</v>
      </c>
    </row>
    <row r="54" spans="1:4" x14ac:dyDescent="0.25">
      <c r="A54" s="16" t="s">
        <v>2257</v>
      </c>
      <c r="B54" s="17">
        <v>1052.8999999999999</v>
      </c>
      <c r="C54" s="17">
        <v>2973.8799999999997</v>
      </c>
      <c r="D54" s="17">
        <v>0</v>
      </c>
    </row>
    <row r="55" spans="1:4" x14ac:dyDescent="0.25">
      <c r="A55" s="16" t="s">
        <v>2258</v>
      </c>
      <c r="B55" s="17">
        <v>323.2</v>
      </c>
      <c r="C55" s="17">
        <v>2254.34</v>
      </c>
      <c r="D55" s="17">
        <v>0</v>
      </c>
    </row>
    <row r="56" spans="1:4" x14ac:dyDescent="0.25">
      <c r="A56" s="16" t="s">
        <v>2259</v>
      </c>
      <c r="B56" s="17">
        <v>0</v>
      </c>
      <c r="C56" s="17">
        <v>1314.83</v>
      </c>
      <c r="D56" s="17">
        <v>12.54</v>
      </c>
    </row>
    <row r="57" spans="1:4" x14ac:dyDescent="0.25">
      <c r="A57" s="16" t="s">
        <v>2260</v>
      </c>
      <c r="B57" s="17">
        <v>1223.04</v>
      </c>
      <c r="C57" s="17">
        <v>1077.51</v>
      </c>
      <c r="D57" s="17">
        <v>25.46</v>
      </c>
    </row>
    <row r="58" spans="1:4" x14ac:dyDescent="0.25">
      <c r="A58" s="16" t="s">
        <v>2261</v>
      </c>
      <c r="B58" s="17">
        <v>1096.3600000000001</v>
      </c>
      <c r="C58" s="17">
        <v>766.06</v>
      </c>
      <c r="D58" s="17">
        <v>365.76</v>
      </c>
    </row>
    <row r="59" spans="1:4" x14ac:dyDescent="0.25">
      <c r="A59" s="16" t="s">
        <v>2262</v>
      </c>
      <c r="B59" s="17">
        <v>211.44</v>
      </c>
      <c r="C59" s="17">
        <v>1180.04</v>
      </c>
      <c r="D59" s="17">
        <v>1201.3399999999999</v>
      </c>
    </row>
    <row r="60" spans="1:4" x14ac:dyDescent="0.25">
      <c r="A60" s="16" t="s">
        <v>2263</v>
      </c>
      <c r="B60" s="17">
        <v>779.3</v>
      </c>
      <c r="C60" s="17">
        <v>2805.9399999999996</v>
      </c>
      <c r="D60" s="17">
        <v>993.07999999999993</v>
      </c>
    </row>
    <row r="61" spans="1:4" x14ac:dyDescent="0.25">
      <c r="A61" s="16" t="s">
        <v>2264</v>
      </c>
      <c r="B61" s="17">
        <v>743.98</v>
      </c>
      <c r="C61" s="17">
        <v>1129.0900000000001</v>
      </c>
      <c r="D61" s="17">
        <v>420.42</v>
      </c>
    </row>
    <row r="62" spans="1:4" x14ac:dyDescent="0.25">
      <c r="A62" s="16" t="s">
        <v>2265</v>
      </c>
      <c r="B62" s="17">
        <v>197.7</v>
      </c>
      <c r="C62" s="17">
        <v>3902.3099999999995</v>
      </c>
      <c r="D62" s="17">
        <v>1480.42</v>
      </c>
    </row>
    <row r="63" spans="1:4" x14ac:dyDescent="0.25">
      <c r="A63" s="16" t="s">
        <v>2266</v>
      </c>
      <c r="B63" s="17">
        <v>246.7</v>
      </c>
      <c r="C63" s="17">
        <v>1339.56</v>
      </c>
      <c r="D63" s="17">
        <v>410.90000000000003</v>
      </c>
    </row>
    <row r="64" spans="1:4" x14ac:dyDescent="0.25">
      <c r="A64" s="16" t="s">
        <v>2177</v>
      </c>
      <c r="B64" s="17">
        <v>228.3</v>
      </c>
      <c r="C64" s="17">
        <v>1936.6</v>
      </c>
      <c r="D64" s="17">
        <v>344.02</v>
      </c>
    </row>
    <row r="65" spans="1:4" x14ac:dyDescent="0.25">
      <c r="A65" s="16" t="s">
        <v>2178</v>
      </c>
      <c r="B65" s="17">
        <v>849.85</v>
      </c>
      <c r="C65" s="17">
        <v>5398.06</v>
      </c>
      <c r="D65" s="17">
        <v>0</v>
      </c>
    </row>
    <row r="66" spans="1:4" x14ac:dyDescent="0.25">
      <c r="A66" s="16" t="s">
        <v>2179</v>
      </c>
      <c r="B66" s="17">
        <v>877.6400000000001</v>
      </c>
      <c r="C66" s="17">
        <v>1927.2100000000003</v>
      </c>
      <c r="D66" s="17">
        <v>1817.2199999999998</v>
      </c>
    </row>
    <row r="67" spans="1:4" x14ac:dyDescent="0.25">
      <c r="A67" s="16" t="s">
        <v>2180</v>
      </c>
      <c r="B67" s="17">
        <v>429.52</v>
      </c>
      <c r="C67" s="17">
        <v>2706.7899999999995</v>
      </c>
      <c r="D67" s="17">
        <v>572.68000000000006</v>
      </c>
    </row>
    <row r="68" spans="1:4" x14ac:dyDescent="0.25">
      <c r="A68" s="16" t="s">
        <v>2181</v>
      </c>
      <c r="B68" s="17">
        <v>1673.9</v>
      </c>
      <c r="C68" s="17">
        <v>3140.46</v>
      </c>
      <c r="D68" s="17">
        <v>1119.81</v>
      </c>
    </row>
    <row r="69" spans="1:4" x14ac:dyDescent="0.25">
      <c r="A69" s="16" t="s">
        <v>2182</v>
      </c>
      <c r="B69" s="17">
        <v>193.5</v>
      </c>
      <c r="C69" s="17">
        <v>1662.17</v>
      </c>
      <c r="D69" s="17">
        <v>1089.6600000000001</v>
      </c>
    </row>
    <row r="70" spans="1:4" x14ac:dyDescent="0.25">
      <c r="A70" s="16" t="s">
        <v>2183</v>
      </c>
      <c r="B70" s="17">
        <v>590.93000000000006</v>
      </c>
      <c r="C70" s="17">
        <v>410.24</v>
      </c>
      <c r="D70" s="17">
        <v>368.59999999999997</v>
      </c>
    </row>
    <row r="71" spans="1:4" x14ac:dyDescent="0.25">
      <c r="A71" s="16" t="s">
        <v>2184</v>
      </c>
      <c r="B71" s="17">
        <v>164.54999999999998</v>
      </c>
      <c r="C71" s="17">
        <v>2725.47</v>
      </c>
      <c r="D71" s="17">
        <v>86.54</v>
      </c>
    </row>
    <row r="72" spans="1:4" x14ac:dyDescent="0.25">
      <c r="A72" s="16" t="s">
        <v>2185</v>
      </c>
      <c r="B72" s="17">
        <v>2342.96</v>
      </c>
      <c r="C72" s="17">
        <v>3967.4000000000005</v>
      </c>
      <c r="D72" s="17">
        <v>807.78</v>
      </c>
    </row>
    <row r="73" spans="1:4" x14ac:dyDescent="0.25">
      <c r="A73" s="16" t="s">
        <v>2186</v>
      </c>
      <c r="B73" s="17">
        <v>1221.79</v>
      </c>
      <c r="C73" s="17">
        <v>1790.8100000000002</v>
      </c>
      <c r="D73" s="17">
        <v>0</v>
      </c>
    </row>
    <row r="74" spans="1:4" x14ac:dyDescent="0.25">
      <c r="A74" s="16" t="s">
        <v>2187</v>
      </c>
      <c r="B74" s="17">
        <v>626.9</v>
      </c>
      <c r="C74" s="17">
        <v>1417.16</v>
      </c>
      <c r="D74" s="17">
        <v>776.18000000000006</v>
      </c>
    </row>
    <row r="75" spans="1:4" x14ac:dyDescent="0.25">
      <c r="A75" s="16" t="s">
        <v>2188</v>
      </c>
      <c r="B75" s="17">
        <v>1040.98</v>
      </c>
      <c r="C75" s="17">
        <v>1213.4299999999998</v>
      </c>
      <c r="D75" s="17">
        <v>1248.02</v>
      </c>
    </row>
    <row r="76" spans="1:4" x14ac:dyDescent="0.25">
      <c r="A76" s="16" t="s">
        <v>2189</v>
      </c>
      <c r="B76" s="17">
        <v>485.55999999999995</v>
      </c>
      <c r="C76" s="17">
        <v>815.3</v>
      </c>
      <c r="D76" s="17">
        <v>664.48</v>
      </c>
    </row>
    <row r="77" spans="1:4" x14ac:dyDescent="0.25">
      <c r="A77" s="16" t="s">
        <v>2190</v>
      </c>
      <c r="B77" s="17">
        <v>571.67999999999995</v>
      </c>
      <c r="C77" s="17">
        <v>4631.0299999999988</v>
      </c>
      <c r="D77" s="17">
        <v>1668.3700000000001</v>
      </c>
    </row>
    <row r="78" spans="1:4" x14ac:dyDescent="0.25">
      <c r="A78" s="16" t="s">
        <v>2191</v>
      </c>
      <c r="B78" s="17">
        <v>1786.29</v>
      </c>
      <c r="C78" s="17">
        <v>1016.01</v>
      </c>
      <c r="D78" s="17">
        <v>0</v>
      </c>
    </row>
    <row r="79" spans="1:4" x14ac:dyDescent="0.25">
      <c r="A79" s="16" t="s">
        <v>2192</v>
      </c>
      <c r="B79" s="17">
        <v>2485.5</v>
      </c>
      <c r="C79" s="17">
        <v>169.97</v>
      </c>
      <c r="D79" s="17">
        <v>348.79</v>
      </c>
    </row>
    <row r="80" spans="1:4" x14ac:dyDescent="0.25">
      <c r="A80" s="16" t="s">
        <v>2193</v>
      </c>
      <c r="B80" s="17">
        <v>349.68</v>
      </c>
      <c r="C80" s="17">
        <v>309.88</v>
      </c>
      <c r="D80" s="17">
        <v>1222.6199999999999</v>
      </c>
    </row>
    <row r="81" spans="1:4" x14ac:dyDescent="0.25">
      <c r="A81" s="16" t="s">
        <v>2194</v>
      </c>
      <c r="B81" s="17">
        <v>296.74</v>
      </c>
      <c r="C81" s="17">
        <v>298.65999999999997</v>
      </c>
      <c r="D81" s="17">
        <v>635.87</v>
      </c>
    </row>
    <row r="82" spans="1:4" x14ac:dyDescent="0.25">
      <c r="A82" s="16" t="s">
        <v>2195</v>
      </c>
      <c r="B82" s="17">
        <v>534.37000000000012</v>
      </c>
      <c r="C82" s="17">
        <v>3774.9499999999994</v>
      </c>
      <c r="D82" s="17">
        <v>1157.72</v>
      </c>
    </row>
    <row r="83" spans="1:4" x14ac:dyDescent="0.25">
      <c r="A83" s="16" t="s">
        <v>2196</v>
      </c>
      <c r="B83" s="17">
        <v>0</v>
      </c>
      <c r="C83" s="17">
        <v>5135.68</v>
      </c>
      <c r="D83" s="17">
        <v>62.61</v>
      </c>
    </row>
    <row r="84" spans="1:4" x14ac:dyDescent="0.25">
      <c r="A84" s="16" t="s">
        <v>2197</v>
      </c>
      <c r="B84" s="17">
        <v>197.96</v>
      </c>
      <c r="C84" s="17">
        <v>1447.9</v>
      </c>
      <c r="D84" s="17">
        <v>142.25</v>
      </c>
    </row>
    <row r="85" spans="1:4" x14ac:dyDescent="0.25">
      <c r="A85" s="16" t="s">
        <v>2198</v>
      </c>
      <c r="B85" s="17">
        <v>671.55</v>
      </c>
      <c r="C85" s="17">
        <v>1965.15</v>
      </c>
      <c r="D85" s="17">
        <v>391.06000000000006</v>
      </c>
    </row>
    <row r="86" spans="1:4" x14ac:dyDescent="0.25">
      <c r="A86" s="16" t="s">
        <v>2199</v>
      </c>
      <c r="B86" s="17">
        <v>1007.76</v>
      </c>
      <c r="C86" s="17">
        <v>2588.6800000000003</v>
      </c>
      <c r="D86" s="17">
        <v>303.60000000000002</v>
      </c>
    </row>
    <row r="87" spans="1:4" x14ac:dyDescent="0.25">
      <c r="A87" s="16" t="s">
        <v>2200</v>
      </c>
      <c r="B87" s="17">
        <v>0</v>
      </c>
      <c r="C87" s="17">
        <v>2632.98</v>
      </c>
      <c r="D87" s="17">
        <v>678.89</v>
      </c>
    </row>
    <row r="88" spans="1:4" x14ac:dyDescent="0.25">
      <c r="A88" s="16" t="s">
        <v>2201</v>
      </c>
      <c r="B88" s="17">
        <v>597.73</v>
      </c>
      <c r="C88" s="17">
        <v>1184.4000000000001</v>
      </c>
      <c r="D88" s="17">
        <v>382.59999999999997</v>
      </c>
    </row>
    <row r="89" spans="1:4" x14ac:dyDescent="0.25">
      <c r="A89" s="16" t="s">
        <v>2202</v>
      </c>
      <c r="B89" s="17">
        <v>168.5</v>
      </c>
      <c r="C89" s="17">
        <v>1203.42</v>
      </c>
      <c r="D89" s="17">
        <v>497.14</v>
      </c>
    </row>
    <row r="90" spans="1:4" x14ac:dyDescent="0.25">
      <c r="A90" s="16" t="s">
        <v>2203</v>
      </c>
      <c r="B90" s="17">
        <v>513.66000000000008</v>
      </c>
      <c r="C90" s="17">
        <v>1603.1399999999999</v>
      </c>
      <c r="D90" s="17">
        <v>647.79</v>
      </c>
    </row>
    <row r="91" spans="1:4" x14ac:dyDescent="0.25">
      <c r="A91" s="16" t="s">
        <v>2204</v>
      </c>
      <c r="B91" s="17">
        <v>858.21</v>
      </c>
      <c r="C91" s="17">
        <v>915.47</v>
      </c>
      <c r="D91" s="17">
        <v>349.56</v>
      </c>
    </row>
    <row r="92" spans="1:4" x14ac:dyDescent="0.25">
      <c r="A92" s="16" t="s">
        <v>2205</v>
      </c>
      <c r="B92" s="17">
        <v>1919.3600000000001</v>
      </c>
      <c r="C92" s="17">
        <v>1912.2999999999997</v>
      </c>
      <c r="D92" s="17">
        <v>0</v>
      </c>
    </row>
    <row r="93" spans="1:4" x14ac:dyDescent="0.25">
      <c r="A93" s="16" t="s">
        <v>2206</v>
      </c>
      <c r="B93" s="17">
        <v>206.52</v>
      </c>
      <c r="C93" s="17">
        <v>2458.75</v>
      </c>
      <c r="D93" s="17">
        <v>1608.12</v>
      </c>
    </row>
    <row r="94" spans="1:4" x14ac:dyDescent="0.25">
      <c r="A94"/>
      <c r="B94"/>
    </row>
    <row r="95" spans="1:4" x14ac:dyDescent="0.25">
      <c r="A95"/>
      <c r="B95"/>
    </row>
    <row r="96" spans="1:4"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row r="179" spans="1:2" x14ac:dyDescent="0.25">
      <c r="A179"/>
      <c r="B179"/>
    </row>
    <row r="180" spans="1:2" x14ac:dyDescent="0.25">
      <c r="A180"/>
      <c r="B180"/>
    </row>
    <row r="181" spans="1:2" x14ac:dyDescent="0.25">
      <c r="A181"/>
      <c r="B181"/>
    </row>
    <row r="182" spans="1:2" x14ac:dyDescent="0.25">
      <c r="A182"/>
      <c r="B182"/>
    </row>
    <row r="183" spans="1:2" x14ac:dyDescent="0.25">
      <c r="B183"/>
    </row>
    <row r="184" spans="1:2" x14ac:dyDescent="0.25">
      <c r="B184"/>
    </row>
    <row r="185" spans="1:2" x14ac:dyDescent="0.25">
      <c r="B185"/>
    </row>
    <row r="186" spans="1:2" x14ac:dyDescent="0.25">
      <c r="B186"/>
    </row>
    <row r="187" spans="1:2" x14ac:dyDescent="0.25">
      <c r="B187"/>
    </row>
    <row r="188" spans="1:2" x14ac:dyDescent="0.25">
      <c r="B188"/>
    </row>
    <row r="189" spans="1:2" x14ac:dyDescent="0.25">
      <c r="B189"/>
    </row>
    <row r="190" spans="1:2" x14ac:dyDescent="0.25">
      <c r="B190"/>
    </row>
    <row r="191" spans="1:2" x14ac:dyDescent="0.25">
      <c r="B191"/>
    </row>
    <row r="192" spans="1: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sheetData>
  <pageMargins left="0.7" right="0.7" top="0.75" bottom="0.75" header="0.3" footer="0.3"/>
  <pageSetup paperSize="9" orientation="portrait" horizontalDpi="4294967293" verticalDpi="4294967293"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7"/>
  <sheetViews>
    <sheetView zoomScaleNormal="100" workbookViewId="0">
      <selection activeCell="B5" sqref="B5"/>
    </sheetView>
  </sheetViews>
  <sheetFormatPr defaultRowHeight="15" x14ac:dyDescent="0.25"/>
  <cols>
    <col min="1" max="1" width="9.42578125" style="15" customWidth="1"/>
    <col min="2" max="2" width="12" style="14" customWidth="1"/>
    <col min="3" max="3" width="14.5703125" customWidth="1"/>
    <col min="4" max="5" width="11.140625" customWidth="1"/>
    <col min="6" max="7" width="8" customWidth="1"/>
    <col min="8" max="8" width="7" customWidth="1"/>
    <col min="9" max="11" width="8" customWidth="1"/>
    <col min="12" max="12" width="7" customWidth="1"/>
    <col min="13" max="16" width="8" customWidth="1"/>
    <col min="17" max="17" width="7" customWidth="1"/>
    <col min="18" max="44" width="8" customWidth="1"/>
    <col min="45" max="45" width="7" customWidth="1"/>
    <col min="46" max="49" width="8" customWidth="1"/>
    <col min="50" max="50" width="7" customWidth="1"/>
    <col min="51" max="60" width="8" customWidth="1"/>
    <col min="61" max="61" width="7" customWidth="1"/>
    <col min="62" max="66" width="8" customWidth="1"/>
    <col min="67" max="67" width="7" customWidth="1"/>
    <col min="68" max="72" width="8" customWidth="1"/>
    <col min="73" max="73" width="7.28515625" customWidth="1"/>
    <col min="74" max="75" width="8" customWidth="1"/>
    <col min="76" max="76" width="7.28515625" customWidth="1"/>
    <col min="77" max="77" width="8" customWidth="1"/>
    <col min="78" max="78" width="7.28515625" customWidth="1"/>
    <col min="79" max="80" width="8" customWidth="1"/>
    <col min="81" max="81" width="7.28515625" customWidth="1"/>
    <col min="82" max="84" width="8" customWidth="1"/>
    <col min="85" max="85" width="7.28515625" customWidth="1"/>
    <col min="86" max="87" width="8" customWidth="1"/>
    <col min="88" max="88" width="7.28515625" customWidth="1"/>
    <col min="89" max="90" width="8" customWidth="1"/>
  </cols>
  <sheetData>
    <row r="1" spans="1:2" x14ac:dyDescent="0.25">
      <c r="B1"/>
    </row>
    <row r="3" spans="1:2" x14ac:dyDescent="0.25">
      <c r="A3" s="13" t="s">
        <v>1036</v>
      </c>
      <c r="B3" t="s">
        <v>2207</v>
      </c>
    </row>
    <row r="4" spans="1:2" x14ac:dyDescent="0.25">
      <c r="A4" t="s">
        <v>1041</v>
      </c>
      <c r="B4" s="18">
        <v>41916.039999999986</v>
      </c>
    </row>
    <row r="5" spans="1:2" x14ac:dyDescent="0.25">
      <c r="A5" t="s">
        <v>1055</v>
      </c>
      <c r="B5" s="18">
        <v>79700.020000000048</v>
      </c>
    </row>
    <row r="6" spans="1:2" x14ac:dyDescent="0.25">
      <c r="A6" t="s">
        <v>1045</v>
      </c>
      <c r="B6" s="18">
        <v>84712.84000000004</v>
      </c>
    </row>
    <row r="7" spans="1:2" x14ac:dyDescent="0.25">
      <c r="A7" t="s">
        <v>1065</v>
      </c>
      <c r="B7" s="18">
        <v>101258.48</v>
      </c>
    </row>
    <row r="8" spans="1:2" x14ac:dyDescent="0.25">
      <c r="A8"/>
      <c r="B8"/>
    </row>
    <row r="9" spans="1:2" x14ac:dyDescent="0.25">
      <c r="A9"/>
      <c r="B9"/>
    </row>
    <row r="10" spans="1:2" x14ac:dyDescent="0.25">
      <c r="A10"/>
      <c r="B10"/>
    </row>
    <row r="11" spans="1:2" x14ac:dyDescent="0.25">
      <c r="A11"/>
      <c r="B11"/>
    </row>
    <row r="12" spans="1:2" x14ac:dyDescent="0.25">
      <c r="A12"/>
      <c r="B12"/>
    </row>
    <row r="13" spans="1:2" x14ac:dyDescent="0.25">
      <c r="A13"/>
      <c r="B13"/>
    </row>
    <row r="14" spans="1:2" x14ac:dyDescent="0.25">
      <c r="A14"/>
      <c r="B14"/>
    </row>
    <row r="15" spans="1:2" x14ac:dyDescent="0.25">
      <c r="A15"/>
      <c r="B15"/>
    </row>
    <row r="16" spans="1:2" x14ac:dyDescent="0.25">
      <c r="A16"/>
      <c r="B16"/>
    </row>
    <row r="17" spans="1:2" x14ac:dyDescent="0.25">
      <c r="A17"/>
      <c r="B17"/>
    </row>
    <row r="18" spans="1:2" x14ac:dyDescent="0.25">
      <c r="A18"/>
      <c r="B18"/>
    </row>
    <row r="19" spans="1:2" x14ac:dyDescent="0.25">
      <c r="A19"/>
      <c r="B19"/>
    </row>
    <row r="20" spans="1:2" x14ac:dyDescent="0.25">
      <c r="A20"/>
      <c r="B20"/>
    </row>
    <row r="21" spans="1:2" x14ac:dyDescent="0.25">
      <c r="A21"/>
      <c r="B21"/>
    </row>
    <row r="22" spans="1:2" x14ac:dyDescent="0.25">
      <c r="A22"/>
      <c r="B22"/>
    </row>
    <row r="23" spans="1:2" x14ac:dyDescent="0.25">
      <c r="A23"/>
      <c r="B23"/>
    </row>
    <row r="24" spans="1:2" x14ac:dyDescent="0.25">
      <c r="A24"/>
      <c r="B24"/>
    </row>
    <row r="25" spans="1:2" x14ac:dyDescent="0.25">
      <c r="A25"/>
      <c r="B25"/>
    </row>
    <row r="26" spans="1:2" x14ac:dyDescent="0.25">
      <c r="A26"/>
      <c r="B26"/>
    </row>
    <row r="27" spans="1:2" x14ac:dyDescent="0.25">
      <c r="A27"/>
      <c r="B27"/>
    </row>
    <row r="28" spans="1:2" x14ac:dyDescent="0.25">
      <c r="A28"/>
      <c r="B28"/>
    </row>
    <row r="29" spans="1:2" x14ac:dyDescent="0.25">
      <c r="A29"/>
      <c r="B29"/>
    </row>
    <row r="30" spans="1:2" x14ac:dyDescent="0.25">
      <c r="A30"/>
      <c r="B30"/>
    </row>
    <row r="31" spans="1:2" x14ac:dyDescent="0.25">
      <c r="A31"/>
      <c r="B31"/>
    </row>
    <row r="32" spans="1:2" x14ac:dyDescent="0.25">
      <c r="A32"/>
      <c r="B32"/>
    </row>
    <row r="33" spans="1:2" x14ac:dyDescent="0.25">
      <c r="A33"/>
      <c r="B33"/>
    </row>
    <row r="34" spans="1:2" x14ac:dyDescent="0.25">
      <c r="A34"/>
      <c r="B34"/>
    </row>
    <row r="35" spans="1:2" x14ac:dyDescent="0.25">
      <c r="A35"/>
      <c r="B35"/>
    </row>
    <row r="36" spans="1:2" x14ac:dyDescent="0.25">
      <c r="A36"/>
      <c r="B36"/>
    </row>
    <row r="37" spans="1:2" x14ac:dyDescent="0.25">
      <c r="A37"/>
      <c r="B37"/>
    </row>
    <row r="38" spans="1:2" x14ac:dyDescent="0.25">
      <c r="A38"/>
      <c r="B38"/>
    </row>
    <row r="39" spans="1:2" x14ac:dyDescent="0.25">
      <c r="A39"/>
      <c r="B39"/>
    </row>
    <row r="40" spans="1:2" x14ac:dyDescent="0.25">
      <c r="A40"/>
      <c r="B40"/>
    </row>
    <row r="41" spans="1:2" x14ac:dyDescent="0.25">
      <c r="A41"/>
      <c r="B41"/>
    </row>
    <row r="42" spans="1:2" x14ac:dyDescent="0.25">
      <c r="A42"/>
      <c r="B42"/>
    </row>
    <row r="43" spans="1:2" x14ac:dyDescent="0.25">
      <c r="A43"/>
      <c r="B43"/>
    </row>
    <row r="44" spans="1:2" x14ac:dyDescent="0.25">
      <c r="A44"/>
      <c r="B44"/>
    </row>
    <row r="45" spans="1:2" x14ac:dyDescent="0.25">
      <c r="A45"/>
      <c r="B45"/>
    </row>
    <row r="46" spans="1:2" x14ac:dyDescent="0.25">
      <c r="A46"/>
      <c r="B46"/>
    </row>
    <row r="47" spans="1:2" x14ac:dyDescent="0.25">
      <c r="A47"/>
      <c r="B47"/>
    </row>
    <row r="48" spans="1:2"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row r="179" spans="1:2" x14ac:dyDescent="0.25">
      <c r="A179"/>
      <c r="B179"/>
    </row>
    <row r="180" spans="1:2" x14ac:dyDescent="0.25">
      <c r="A180"/>
      <c r="B180"/>
    </row>
    <row r="181" spans="1:2" x14ac:dyDescent="0.25">
      <c r="A181"/>
      <c r="B181"/>
    </row>
    <row r="182" spans="1:2" x14ac:dyDescent="0.25">
      <c r="A182"/>
      <c r="B182"/>
    </row>
    <row r="183" spans="1:2" x14ac:dyDescent="0.25">
      <c r="B183"/>
    </row>
    <row r="184" spans="1:2" x14ac:dyDescent="0.25">
      <c r="B184"/>
    </row>
    <row r="185" spans="1:2" x14ac:dyDescent="0.25">
      <c r="B185"/>
    </row>
    <row r="186" spans="1:2" x14ac:dyDescent="0.25">
      <c r="B186"/>
    </row>
    <row r="187" spans="1:2" x14ac:dyDescent="0.25">
      <c r="B187"/>
    </row>
    <row r="188" spans="1:2" x14ac:dyDescent="0.25">
      <c r="B188"/>
    </row>
    <row r="189" spans="1:2" x14ac:dyDescent="0.25">
      <c r="B189"/>
    </row>
    <row r="190" spans="1:2" x14ac:dyDescent="0.25">
      <c r="B190"/>
    </row>
    <row r="191" spans="1:2" x14ac:dyDescent="0.25">
      <c r="B191"/>
    </row>
    <row r="192" spans="1: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sheetData>
  <pageMargins left="0.7" right="0.7" top="0.75" bottom="0.75" header="0.3" footer="0.3"/>
  <pageSetup paperSize="9" orientation="portrait" horizontalDpi="4294967293" verticalDpi="4294967293"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7"/>
  <sheetViews>
    <sheetView zoomScaleNormal="100" workbookViewId="0">
      <selection activeCell="B5" sqref="B5"/>
    </sheetView>
  </sheetViews>
  <sheetFormatPr defaultRowHeight="15" x14ac:dyDescent="0.25"/>
  <cols>
    <col min="1" max="1" width="17.7109375" style="15" customWidth="1"/>
    <col min="2" max="2" width="12" style="14" customWidth="1"/>
    <col min="3" max="3" width="14.5703125" customWidth="1"/>
    <col min="4" max="5" width="11.140625" customWidth="1"/>
    <col min="6" max="7" width="8" customWidth="1"/>
    <col min="8" max="8" width="7" customWidth="1"/>
    <col min="9" max="11" width="8" customWidth="1"/>
    <col min="12" max="12" width="7" customWidth="1"/>
    <col min="13" max="16" width="8" customWidth="1"/>
    <col min="17" max="17" width="7" customWidth="1"/>
    <col min="18" max="44" width="8" customWidth="1"/>
    <col min="45" max="45" width="7" customWidth="1"/>
    <col min="46" max="49" width="8" customWidth="1"/>
    <col min="50" max="50" width="7" customWidth="1"/>
    <col min="51" max="60" width="8" customWidth="1"/>
    <col min="61" max="61" width="7" customWidth="1"/>
    <col min="62" max="66" width="8" customWidth="1"/>
    <col min="67" max="67" width="7" customWidth="1"/>
    <col min="68" max="72" width="8" customWidth="1"/>
    <col min="73" max="73" width="7.28515625" customWidth="1"/>
    <col min="74" max="75" width="8" customWidth="1"/>
    <col min="76" max="76" width="7.28515625" customWidth="1"/>
    <col min="77" max="77" width="8" customWidth="1"/>
    <col min="78" max="78" width="7.28515625" customWidth="1"/>
    <col min="79" max="80" width="8" customWidth="1"/>
    <col min="81" max="81" width="7.28515625" customWidth="1"/>
    <col min="82" max="84" width="8" customWidth="1"/>
    <col min="85" max="85" width="7.28515625" customWidth="1"/>
    <col min="86" max="87" width="8" customWidth="1"/>
    <col min="88" max="88" width="7.28515625" customWidth="1"/>
    <col min="89" max="90" width="8" customWidth="1"/>
  </cols>
  <sheetData>
    <row r="1" spans="1:2" x14ac:dyDescent="0.25">
      <c r="B1"/>
    </row>
    <row r="3" spans="1:2" x14ac:dyDescent="0.25">
      <c r="A3" s="13" t="s">
        <v>2269</v>
      </c>
      <c r="B3" t="s">
        <v>2207</v>
      </c>
    </row>
    <row r="4" spans="1:2" x14ac:dyDescent="0.25">
      <c r="A4" t="s">
        <v>2271</v>
      </c>
      <c r="B4" s="18">
        <v>2598.2600000000002</v>
      </c>
    </row>
    <row r="5" spans="1:2" x14ac:dyDescent="0.25">
      <c r="A5" t="s">
        <v>2276</v>
      </c>
      <c r="B5" s="18">
        <v>2720.33</v>
      </c>
    </row>
    <row r="6" spans="1:2" x14ac:dyDescent="0.25">
      <c r="A6" t="s">
        <v>2278</v>
      </c>
      <c r="B6" s="18">
        <v>2809.0799999999995</v>
      </c>
    </row>
    <row r="7" spans="1:2" x14ac:dyDescent="0.25">
      <c r="A7" t="s">
        <v>2274</v>
      </c>
      <c r="B7" s="18">
        <v>3073.42</v>
      </c>
    </row>
    <row r="8" spans="1:2" x14ac:dyDescent="0.25">
      <c r="A8" t="s">
        <v>2275</v>
      </c>
      <c r="B8" s="18">
        <v>3078.89</v>
      </c>
    </row>
    <row r="9" spans="1:2" x14ac:dyDescent="0.25">
      <c r="A9" t="s">
        <v>2277</v>
      </c>
      <c r="B9" s="18">
        <v>3310.7999999999997</v>
      </c>
    </row>
    <row r="10" spans="1:2" x14ac:dyDescent="0.25">
      <c r="A10" t="s">
        <v>2272</v>
      </c>
      <c r="B10" s="18">
        <v>3351.67</v>
      </c>
    </row>
    <row r="11" spans="1:2" x14ac:dyDescent="0.25">
      <c r="A11" t="s">
        <v>2270</v>
      </c>
      <c r="B11" s="18">
        <v>3829.5299999999997</v>
      </c>
    </row>
    <row r="12" spans="1:2" x14ac:dyDescent="0.25">
      <c r="A12" t="s">
        <v>2273</v>
      </c>
      <c r="B12" s="18">
        <v>4080.9100000000008</v>
      </c>
    </row>
    <row r="13" spans="1:2" x14ac:dyDescent="0.25">
      <c r="A13" t="s">
        <v>2279</v>
      </c>
      <c r="B13" s="18">
        <v>4678.59</v>
      </c>
    </row>
    <row r="14" spans="1:2" x14ac:dyDescent="0.25">
      <c r="A14"/>
      <c r="B14"/>
    </row>
    <row r="15" spans="1:2" x14ac:dyDescent="0.25">
      <c r="A15"/>
      <c r="B15"/>
    </row>
    <row r="16" spans="1:2" x14ac:dyDescent="0.25">
      <c r="A16"/>
      <c r="B16"/>
    </row>
    <row r="17" spans="1:2" x14ac:dyDescent="0.25">
      <c r="A17"/>
      <c r="B17"/>
    </row>
    <row r="18" spans="1:2" x14ac:dyDescent="0.25">
      <c r="A18"/>
      <c r="B18"/>
    </row>
    <row r="19" spans="1:2" x14ac:dyDescent="0.25">
      <c r="A19"/>
      <c r="B19"/>
    </row>
    <row r="20" spans="1:2" x14ac:dyDescent="0.25">
      <c r="A20"/>
      <c r="B20"/>
    </row>
    <row r="21" spans="1:2" x14ac:dyDescent="0.25">
      <c r="A21"/>
      <c r="B21"/>
    </row>
    <row r="22" spans="1:2" x14ac:dyDescent="0.25">
      <c r="A22"/>
      <c r="B22"/>
    </row>
    <row r="23" spans="1:2" x14ac:dyDescent="0.25">
      <c r="A23"/>
      <c r="B23"/>
    </row>
    <row r="24" spans="1:2" x14ac:dyDescent="0.25">
      <c r="A24"/>
      <c r="B24"/>
    </row>
    <row r="25" spans="1:2" x14ac:dyDescent="0.25">
      <c r="A25"/>
      <c r="B25"/>
    </row>
    <row r="26" spans="1:2" x14ac:dyDescent="0.25">
      <c r="A26"/>
      <c r="B26"/>
    </row>
    <row r="27" spans="1:2" x14ac:dyDescent="0.25">
      <c r="A27"/>
      <c r="B27"/>
    </row>
    <row r="28" spans="1:2" x14ac:dyDescent="0.25">
      <c r="A28"/>
      <c r="B28"/>
    </row>
    <row r="29" spans="1:2" x14ac:dyDescent="0.25">
      <c r="A29"/>
      <c r="B29"/>
    </row>
    <row r="30" spans="1:2" x14ac:dyDescent="0.25">
      <c r="A30"/>
      <c r="B30"/>
    </row>
    <row r="31" spans="1:2" x14ac:dyDescent="0.25">
      <c r="A31"/>
      <c r="B31"/>
    </row>
    <row r="32" spans="1:2" x14ac:dyDescent="0.25">
      <c r="A32"/>
      <c r="B32"/>
    </row>
    <row r="33" spans="1:2" x14ac:dyDescent="0.25">
      <c r="A33"/>
      <c r="B33"/>
    </row>
    <row r="34" spans="1:2" x14ac:dyDescent="0.25">
      <c r="A34"/>
      <c r="B34"/>
    </row>
    <row r="35" spans="1:2" x14ac:dyDescent="0.25">
      <c r="A35"/>
      <c r="B35"/>
    </row>
    <row r="36" spans="1:2" x14ac:dyDescent="0.25">
      <c r="A36"/>
      <c r="B36"/>
    </row>
    <row r="37" spans="1:2" x14ac:dyDescent="0.25">
      <c r="A37"/>
      <c r="B37"/>
    </row>
    <row r="38" spans="1:2" x14ac:dyDescent="0.25">
      <c r="A38"/>
      <c r="B38"/>
    </row>
    <row r="39" spans="1:2" x14ac:dyDescent="0.25">
      <c r="A39"/>
      <c r="B39"/>
    </row>
    <row r="40" spans="1:2" x14ac:dyDescent="0.25">
      <c r="A40"/>
      <c r="B40"/>
    </row>
    <row r="41" spans="1:2" x14ac:dyDescent="0.25">
      <c r="A41"/>
      <c r="B41"/>
    </row>
    <row r="42" spans="1:2" x14ac:dyDescent="0.25">
      <c r="A42"/>
      <c r="B42"/>
    </row>
    <row r="43" spans="1:2" x14ac:dyDescent="0.25">
      <c r="A43"/>
      <c r="B43"/>
    </row>
    <row r="44" spans="1:2" x14ac:dyDescent="0.25">
      <c r="A44"/>
      <c r="B44"/>
    </row>
    <row r="45" spans="1:2" x14ac:dyDescent="0.25">
      <c r="A45"/>
      <c r="B45"/>
    </row>
    <row r="46" spans="1:2" x14ac:dyDescent="0.25">
      <c r="A46"/>
      <c r="B46"/>
    </row>
    <row r="47" spans="1:2" x14ac:dyDescent="0.25">
      <c r="A47"/>
      <c r="B47"/>
    </row>
    <row r="48" spans="1:2"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row r="179" spans="1:2" x14ac:dyDescent="0.25">
      <c r="A179"/>
      <c r="B179"/>
    </row>
    <row r="180" spans="1:2" x14ac:dyDescent="0.25">
      <c r="A180"/>
      <c r="B180"/>
    </row>
    <row r="181" spans="1:2" x14ac:dyDescent="0.25">
      <c r="A181"/>
      <c r="B181"/>
    </row>
    <row r="182" spans="1:2" x14ac:dyDescent="0.25">
      <c r="A182"/>
      <c r="B182"/>
    </row>
    <row r="183" spans="1:2" x14ac:dyDescent="0.25">
      <c r="A183"/>
      <c r="B183"/>
    </row>
    <row r="184" spans="1:2" x14ac:dyDescent="0.25">
      <c r="A184"/>
      <c r="B184"/>
    </row>
    <row r="185" spans="1:2" x14ac:dyDescent="0.25">
      <c r="A185"/>
      <c r="B185"/>
    </row>
    <row r="186" spans="1:2" x14ac:dyDescent="0.25">
      <c r="A186"/>
      <c r="B186"/>
    </row>
    <row r="187" spans="1:2" x14ac:dyDescent="0.25">
      <c r="A187"/>
      <c r="B187"/>
    </row>
    <row r="188" spans="1:2" x14ac:dyDescent="0.25">
      <c r="A188"/>
      <c r="B188"/>
    </row>
    <row r="189" spans="1:2" x14ac:dyDescent="0.25">
      <c r="A189"/>
      <c r="B189"/>
    </row>
    <row r="190" spans="1:2" x14ac:dyDescent="0.25">
      <c r="A190"/>
      <c r="B190"/>
    </row>
    <row r="191" spans="1:2" x14ac:dyDescent="0.25">
      <c r="A191"/>
      <c r="B191"/>
    </row>
    <row r="192" spans="1:2" x14ac:dyDescent="0.25">
      <c r="A192"/>
      <c r="B192"/>
    </row>
    <row r="193" spans="1:2" x14ac:dyDescent="0.25">
      <c r="A193"/>
      <c r="B193"/>
    </row>
    <row r="194" spans="1:2" x14ac:dyDescent="0.25">
      <c r="A194"/>
      <c r="B194"/>
    </row>
    <row r="195" spans="1:2" x14ac:dyDescent="0.25">
      <c r="A195"/>
      <c r="B195"/>
    </row>
    <row r="196" spans="1:2" x14ac:dyDescent="0.25">
      <c r="A196"/>
      <c r="B196"/>
    </row>
    <row r="197" spans="1:2" x14ac:dyDescent="0.25">
      <c r="A197"/>
      <c r="B197"/>
    </row>
    <row r="198" spans="1:2" x14ac:dyDescent="0.25">
      <c r="A198"/>
      <c r="B198"/>
    </row>
    <row r="199" spans="1:2" x14ac:dyDescent="0.25">
      <c r="A199"/>
      <c r="B199"/>
    </row>
    <row r="200" spans="1:2" x14ac:dyDescent="0.25">
      <c r="A200"/>
      <c r="B200"/>
    </row>
    <row r="201" spans="1:2" x14ac:dyDescent="0.25">
      <c r="A201"/>
      <c r="B201"/>
    </row>
    <row r="202" spans="1:2" x14ac:dyDescent="0.25">
      <c r="A202"/>
      <c r="B202"/>
    </row>
    <row r="203" spans="1:2" x14ac:dyDescent="0.25">
      <c r="A203"/>
      <c r="B203"/>
    </row>
    <row r="204" spans="1:2" x14ac:dyDescent="0.25">
      <c r="A204"/>
      <c r="B204"/>
    </row>
    <row r="205" spans="1:2" x14ac:dyDescent="0.25">
      <c r="A205"/>
      <c r="B205"/>
    </row>
    <row r="206" spans="1:2" x14ac:dyDescent="0.25">
      <c r="A206"/>
      <c r="B206"/>
    </row>
    <row r="207" spans="1:2" x14ac:dyDescent="0.25">
      <c r="A207"/>
      <c r="B207"/>
    </row>
    <row r="208" spans="1:2" x14ac:dyDescent="0.25">
      <c r="A208"/>
      <c r="B208"/>
    </row>
    <row r="209" spans="1:2" x14ac:dyDescent="0.25">
      <c r="A209"/>
      <c r="B209"/>
    </row>
    <row r="210" spans="1:2" x14ac:dyDescent="0.25">
      <c r="A210"/>
      <c r="B210"/>
    </row>
    <row r="211" spans="1:2" x14ac:dyDescent="0.25">
      <c r="A211"/>
      <c r="B211"/>
    </row>
    <row r="212" spans="1:2" x14ac:dyDescent="0.25">
      <c r="A212"/>
      <c r="B212"/>
    </row>
    <row r="213" spans="1:2" x14ac:dyDescent="0.25">
      <c r="A213"/>
      <c r="B213"/>
    </row>
    <row r="214" spans="1:2" x14ac:dyDescent="0.25">
      <c r="A214"/>
      <c r="B214"/>
    </row>
    <row r="215" spans="1:2" x14ac:dyDescent="0.25">
      <c r="A215"/>
      <c r="B215"/>
    </row>
    <row r="216" spans="1:2" x14ac:dyDescent="0.25">
      <c r="A216"/>
      <c r="B216"/>
    </row>
    <row r="217" spans="1:2" x14ac:dyDescent="0.25">
      <c r="A217"/>
      <c r="B217"/>
    </row>
    <row r="218" spans="1:2" x14ac:dyDescent="0.25">
      <c r="A218"/>
      <c r="B218"/>
    </row>
    <row r="219" spans="1:2" x14ac:dyDescent="0.25">
      <c r="A219"/>
      <c r="B219"/>
    </row>
    <row r="220" spans="1:2" x14ac:dyDescent="0.25">
      <c r="A220"/>
      <c r="B220"/>
    </row>
    <row r="221" spans="1:2" x14ac:dyDescent="0.25">
      <c r="A221"/>
      <c r="B221"/>
    </row>
    <row r="222" spans="1:2" x14ac:dyDescent="0.25">
      <c r="A222"/>
      <c r="B222"/>
    </row>
    <row r="223" spans="1:2" x14ac:dyDescent="0.25">
      <c r="A223"/>
      <c r="B223"/>
    </row>
    <row r="224" spans="1:2" x14ac:dyDescent="0.25">
      <c r="A224"/>
      <c r="B224"/>
    </row>
    <row r="225" spans="1:2" x14ac:dyDescent="0.25">
      <c r="A225"/>
      <c r="B225"/>
    </row>
    <row r="226" spans="1:2" x14ac:dyDescent="0.25">
      <c r="A226"/>
      <c r="B226"/>
    </row>
    <row r="227" spans="1:2" x14ac:dyDescent="0.25">
      <c r="A227"/>
      <c r="B227"/>
    </row>
    <row r="228" spans="1:2" x14ac:dyDescent="0.25">
      <c r="A228"/>
      <c r="B228"/>
    </row>
    <row r="229" spans="1:2" x14ac:dyDescent="0.25">
      <c r="A229"/>
      <c r="B229"/>
    </row>
    <row r="230" spans="1:2" x14ac:dyDescent="0.25">
      <c r="A230"/>
      <c r="B230"/>
    </row>
    <row r="231" spans="1:2" x14ac:dyDescent="0.25">
      <c r="A231"/>
      <c r="B231"/>
    </row>
    <row r="232" spans="1:2" x14ac:dyDescent="0.25">
      <c r="A232"/>
      <c r="B232"/>
    </row>
    <row r="233" spans="1:2" x14ac:dyDescent="0.25">
      <c r="A233"/>
      <c r="B233"/>
    </row>
    <row r="234" spans="1:2" x14ac:dyDescent="0.25">
      <c r="A234"/>
      <c r="B234"/>
    </row>
    <row r="235" spans="1:2" x14ac:dyDescent="0.25">
      <c r="A235"/>
      <c r="B235"/>
    </row>
    <row r="236" spans="1:2" x14ac:dyDescent="0.25">
      <c r="A236"/>
      <c r="B236"/>
    </row>
    <row r="237" spans="1:2" x14ac:dyDescent="0.25">
      <c r="A237"/>
      <c r="B237"/>
    </row>
    <row r="238" spans="1:2" x14ac:dyDescent="0.25">
      <c r="A238"/>
      <c r="B238"/>
    </row>
    <row r="239" spans="1:2" x14ac:dyDescent="0.25">
      <c r="A239"/>
      <c r="B239"/>
    </row>
    <row r="240" spans="1:2" x14ac:dyDescent="0.25">
      <c r="A240"/>
      <c r="B240"/>
    </row>
    <row r="241" spans="1:2" x14ac:dyDescent="0.25">
      <c r="A241"/>
      <c r="B241"/>
    </row>
    <row r="242" spans="1:2" x14ac:dyDescent="0.25">
      <c r="A242"/>
      <c r="B242"/>
    </row>
    <row r="243" spans="1:2" x14ac:dyDescent="0.25">
      <c r="A243"/>
      <c r="B243"/>
    </row>
    <row r="244" spans="1:2" x14ac:dyDescent="0.25">
      <c r="A244"/>
      <c r="B244"/>
    </row>
    <row r="245" spans="1:2" x14ac:dyDescent="0.25">
      <c r="A245"/>
      <c r="B245"/>
    </row>
    <row r="246" spans="1:2" x14ac:dyDescent="0.25">
      <c r="A246"/>
      <c r="B246"/>
    </row>
    <row r="247" spans="1:2" x14ac:dyDescent="0.25">
      <c r="A247"/>
      <c r="B247"/>
    </row>
    <row r="248" spans="1:2" x14ac:dyDescent="0.25">
      <c r="A248"/>
      <c r="B248"/>
    </row>
    <row r="249" spans="1:2" x14ac:dyDescent="0.25">
      <c r="A249"/>
      <c r="B249"/>
    </row>
    <row r="250" spans="1:2" x14ac:dyDescent="0.25">
      <c r="A250"/>
      <c r="B250"/>
    </row>
    <row r="251" spans="1:2" x14ac:dyDescent="0.25">
      <c r="A251"/>
      <c r="B251"/>
    </row>
    <row r="252" spans="1:2" x14ac:dyDescent="0.25">
      <c r="A252"/>
      <c r="B252"/>
    </row>
    <row r="253" spans="1:2" x14ac:dyDescent="0.25">
      <c r="A253"/>
      <c r="B253"/>
    </row>
    <row r="254" spans="1:2" x14ac:dyDescent="0.25">
      <c r="A254"/>
      <c r="B254"/>
    </row>
    <row r="255" spans="1:2" x14ac:dyDescent="0.25">
      <c r="A255"/>
      <c r="B255"/>
    </row>
    <row r="256" spans="1:2" x14ac:dyDescent="0.25">
      <c r="A256"/>
      <c r="B256"/>
    </row>
    <row r="257" spans="1:2" x14ac:dyDescent="0.25">
      <c r="A257"/>
      <c r="B257"/>
    </row>
    <row r="258" spans="1:2" x14ac:dyDescent="0.25">
      <c r="A258"/>
      <c r="B258"/>
    </row>
    <row r="259" spans="1:2" x14ac:dyDescent="0.25">
      <c r="A259"/>
      <c r="B259"/>
    </row>
    <row r="260" spans="1:2" x14ac:dyDescent="0.25">
      <c r="A260"/>
      <c r="B260"/>
    </row>
    <row r="261" spans="1:2" x14ac:dyDescent="0.25">
      <c r="A261"/>
      <c r="B261"/>
    </row>
    <row r="262" spans="1:2" x14ac:dyDescent="0.25">
      <c r="A262"/>
      <c r="B262"/>
    </row>
    <row r="263" spans="1:2" x14ac:dyDescent="0.25">
      <c r="A263"/>
      <c r="B263"/>
    </row>
    <row r="264" spans="1:2" x14ac:dyDescent="0.25">
      <c r="A264"/>
      <c r="B264"/>
    </row>
    <row r="265" spans="1:2" x14ac:dyDescent="0.25">
      <c r="A265"/>
      <c r="B265"/>
    </row>
    <row r="266" spans="1:2" x14ac:dyDescent="0.25">
      <c r="A266"/>
      <c r="B266"/>
    </row>
    <row r="267" spans="1:2" x14ac:dyDescent="0.25">
      <c r="A267"/>
      <c r="B267"/>
    </row>
    <row r="268" spans="1:2" x14ac:dyDescent="0.25">
      <c r="A268"/>
      <c r="B268"/>
    </row>
    <row r="269" spans="1:2" x14ac:dyDescent="0.25">
      <c r="A269"/>
      <c r="B269"/>
    </row>
    <row r="270" spans="1:2" x14ac:dyDescent="0.25">
      <c r="A270"/>
      <c r="B270"/>
    </row>
    <row r="271" spans="1:2" x14ac:dyDescent="0.25">
      <c r="A271"/>
      <c r="B271"/>
    </row>
    <row r="272" spans="1:2" x14ac:dyDescent="0.25">
      <c r="A272"/>
      <c r="B272"/>
    </row>
    <row r="273" spans="1:2" x14ac:dyDescent="0.25">
      <c r="A273"/>
      <c r="B273"/>
    </row>
    <row r="274" spans="1:2" x14ac:dyDescent="0.25">
      <c r="A274"/>
      <c r="B274"/>
    </row>
    <row r="275" spans="1:2" x14ac:dyDescent="0.25">
      <c r="A275"/>
      <c r="B275"/>
    </row>
    <row r="276" spans="1:2" x14ac:dyDescent="0.25">
      <c r="A276"/>
      <c r="B276"/>
    </row>
    <row r="277" spans="1:2" x14ac:dyDescent="0.25">
      <c r="A277"/>
      <c r="B277"/>
    </row>
    <row r="278" spans="1:2" x14ac:dyDescent="0.25">
      <c r="A278"/>
      <c r="B278"/>
    </row>
    <row r="279" spans="1:2" x14ac:dyDescent="0.25">
      <c r="A279"/>
      <c r="B279"/>
    </row>
    <row r="280" spans="1:2" x14ac:dyDescent="0.25">
      <c r="A280"/>
      <c r="B280"/>
    </row>
    <row r="281" spans="1:2" x14ac:dyDescent="0.25">
      <c r="A281"/>
      <c r="B281"/>
    </row>
    <row r="282" spans="1:2" x14ac:dyDescent="0.25">
      <c r="A282"/>
      <c r="B282"/>
    </row>
    <row r="283" spans="1:2" x14ac:dyDescent="0.25">
      <c r="A283"/>
      <c r="B283"/>
    </row>
    <row r="284" spans="1:2" x14ac:dyDescent="0.25">
      <c r="A284"/>
      <c r="B284"/>
    </row>
    <row r="285" spans="1:2" x14ac:dyDescent="0.25">
      <c r="A285"/>
      <c r="B285"/>
    </row>
    <row r="286" spans="1:2" x14ac:dyDescent="0.25">
      <c r="A286"/>
      <c r="B286"/>
    </row>
    <row r="287" spans="1:2" x14ac:dyDescent="0.25">
      <c r="A287"/>
      <c r="B287"/>
    </row>
    <row r="288" spans="1:2" x14ac:dyDescent="0.25">
      <c r="A288"/>
      <c r="B288"/>
    </row>
    <row r="289" spans="1:2" x14ac:dyDescent="0.25">
      <c r="A289"/>
      <c r="B289"/>
    </row>
    <row r="290" spans="1:2" x14ac:dyDescent="0.25">
      <c r="A290"/>
      <c r="B290"/>
    </row>
    <row r="291" spans="1:2" x14ac:dyDescent="0.25">
      <c r="A291"/>
      <c r="B291"/>
    </row>
    <row r="292" spans="1:2" x14ac:dyDescent="0.25">
      <c r="A292"/>
      <c r="B292"/>
    </row>
    <row r="293" spans="1:2" x14ac:dyDescent="0.25">
      <c r="A293"/>
      <c r="B293"/>
    </row>
    <row r="294" spans="1:2" x14ac:dyDescent="0.25">
      <c r="A294"/>
      <c r="B294"/>
    </row>
    <row r="295" spans="1:2" x14ac:dyDescent="0.25">
      <c r="A295"/>
      <c r="B295"/>
    </row>
    <row r="296" spans="1:2" x14ac:dyDescent="0.25">
      <c r="A296"/>
      <c r="B296"/>
    </row>
    <row r="297" spans="1:2" x14ac:dyDescent="0.25">
      <c r="A297"/>
      <c r="B297"/>
    </row>
    <row r="298" spans="1:2" x14ac:dyDescent="0.25">
      <c r="A298"/>
      <c r="B298"/>
    </row>
    <row r="299" spans="1:2" x14ac:dyDescent="0.25">
      <c r="A299"/>
      <c r="B299"/>
    </row>
    <row r="300" spans="1:2" x14ac:dyDescent="0.25">
      <c r="A300"/>
      <c r="B300"/>
    </row>
    <row r="301" spans="1:2" x14ac:dyDescent="0.25">
      <c r="A301"/>
      <c r="B301"/>
    </row>
    <row r="302" spans="1:2" x14ac:dyDescent="0.25">
      <c r="A302"/>
      <c r="B302"/>
    </row>
    <row r="303" spans="1:2" x14ac:dyDescent="0.25">
      <c r="A303"/>
      <c r="B303"/>
    </row>
    <row r="304" spans="1:2" x14ac:dyDescent="0.25">
      <c r="A304"/>
      <c r="B304"/>
    </row>
    <row r="305" spans="1:2" x14ac:dyDescent="0.25">
      <c r="A305"/>
      <c r="B305"/>
    </row>
    <row r="306" spans="1:2" x14ac:dyDescent="0.25">
      <c r="A306"/>
      <c r="B306"/>
    </row>
    <row r="307" spans="1:2" x14ac:dyDescent="0.25">
      <c r="A307"/>
      <c r="B307"/>
    </row>
    <row r="308" spans="1:2" x14ac:dyDescent="0.25">
      <c r="A308"/>
      <c r="B308"/>
    </row>
    <row r="309" spans="1:2" x14ac:dyDescent="0.25">
      <c r="A309"/>
      <c r="B309"/>
    </row>
    <row r="310" spans="1:2" x14ac:dyDescent="0.25">
      <c r="A310"/>
      <c r="B310"/>
    </row>
    <row r="311" spans="1:2" x14ac:dyDescent="0.25">
      <c r="A311"/>
      <c r="B311"/>
    </row>
    <row r="312" spans="1:2" x14ac:dyDescent="0.25">
      <c r="A312"/>
      <c r="B312"/>
    </row>
    <row r="313" spans="1:2" x14ac:dyDescent="0.25">
      <c r="A313"/>
      <c r="B313"/>
    </row>
    <row r="314" spans="1:2" x14ac:dyDescent="0.25">
      <c r="A314"/>
      <c r="B314"/>
    </row>
    <row r="315" spans="1:2" x14ac:dyDescent="0.25">
      <c r="A315"/>
      <c r="B315"/>
    </row>
    <row r="316" spans="1:2" x14ac:dyDescent="0.25">
      <c r="A316"/>
      <c r="B316"/>
    </row>
    <row r="317" spans="1:2" x14ac:dyDescent="0.25">
      <c r="A317"/>
      <c r="B317"/>
    </row>
    <row r="318" spans="1:2" x14ac:dyDescent="0.25">
      <c r="A318"/>
      <c r="B318"/>
    </row>
    <row r="319" spans="1:2" x14ac:dyDescent="0.25">
      <c r="A319"/>
      <c r="B319"/>
    </row>
    <row r="320" spans="1:2" x14ac:dyDescent="0.25">
      <c r="A320"/>
      <c r="B320"/>
    </row>
    <row r="321" spans="1:2" x14ac:dyDescent="0.25">
      <c r="A321"/>
      <c r="B321"/>
    </row>
    <row r="322" spans="1:2" x14ac:dyDescent="0.25">
      <c r="A322"/>
      <c r="B322"/>
    </row>
    <row r="323" spans="1:2" x14ac:dyDescent="0.25">
      <c r="A323"/>
      <c r="B323"/>
    </row>
    <row r="324" spans="1:2" x14ac:dyDescent="0.25">
      <c r="A324"/>
      <c r="B324"/>
    </row>
    <row r="325" spans="1:2" x14ac:dyDescent="0.25">
      <c r="A325"/>
      <c r="B325"/>
    </row>
    <row r="326" spans="1:2" x14ac:dyDescent="0.25">
      <c r="A326"/>
      <c r="B326"/>
    </row>
    <row r="327" spans="1:2" x14ac:dyDescent="0.25">
      <c r="A327"/>
      <c r="B327"/>
    </row>
    <row r="328" spans="1:2" x14ac:dyDescent="0.25">
      <c r="A328"/>
      <c r="B328"/>
    </row>
    <row r="329" spans="1:2" x14ac:dyDescent="0.25">
      <c r="A329"/>
      <c r="B329"/>
    </row>
    <row r="330" spans="1:2" x14ac:dyDescent="0.25">
      <c r="A330"/>
      <c r="B330"/>
    </row>
    <row r="331" spans="1:2" x14ac:dyDescent="0.25">
      <c r="A331"/>
      <c r="B331"/>
    </row>
    <row r="332" spans="1:2" x14ac:dyDescent="0.25">
      <c r="A332"/>
      <c r="B332"/>
    </row>
    <row r="333" spans="1:2" x14ac:dyDescent="0.25">
      <c r="A333"/>
      <c r="B333"/>
    </row>
    <row r="334" spans="1:2" x14ac:dyDescent="0.25">
      <c r="A334"/>
      <c r="B334"/>
    </row>
    <row r="335" spans="1:2" x14ac:dyDescent="0.25">
      <c r="A335"/>
      <c r="B335"/>
    </row>
    <row r="336" spans="1:2" x14ac:dyDescent="0.25">
      <c r="A336"/>
      <c r="B336"/>
    </row>
    <row r="337" spans="1:2" x14ac:dyDescent="0.25">
      <c r="A337"/>
      <c r="B337"/>
    </row>
    <row r="338" spans="1:2" x14ac:dyDescent="0.25">
      <c r="A338"/>
      <c r="B338"/>
    </row>
    <row r="339" spans="1:2" x14ac:dyDescent="0.25">
      <c r="A339"/>
      <c r="B339"/>
    </row>
    <row r="340" spans="1:2" x14ac:dyDescent="0.25">
      <c r="A340"/>
      <c r="B340"/>
    </row>
    <row r="341" spans="1:2" x14ac:dyDescent="0.25">
      <c r="A341"/>
      <c r="B341"/>
    </row>
    <row r="342" spans="1:2" x14ac:dyDescent="0.25">
      <c r="A342"/>
      <c r="B342"/>
    </row>
    <row r="343" spans="1:2" x14ac:dyDescent="0.25">
      <c r="A343"/>
      <c r="B343"/>
    </row>
    <row r="344" spans="1:2" x14ac:dyDescent="0.25">
      <c r="A344"/>
      <c r="B344"/>
    </row>
    <row r="345" spans="1:2" x14ac:dyDescent="0.25">
      <c r="A345"/>
      <c r="B345"/>
    </row>
    <row r="346" spans="1:2" x14ac:dyDescent="0.25">
      <c r="A346"/>
      <c r="B346"/>
    </row>
    <row r="347" spans="1:2" x14ac:dyDescent="0.25">
      <c r="A347"/>
      <c r="B347"/>
    </row>
    <row r="348" spans="1:2" x14ac:dyDescent="0.25">
      <c r="A348"/>
      <c r="B348"/>
    </row>
    <row r="349" spans="1:2" x14ac:dyDescent="0.25">
      <c r="A349"/>
      <c r="B349"/>
    </row>
    <row r="350" spans="1:2" x14ac:dyDescent="0.25">
      <c r="A350"/>
      <c r="B350"/>
    </row>
    <row r="351" spans="1:2" x14ac:dyDescent="0.25">
      <c r="A351"/>
      <c r="B351"/>
    </row>
    <row r="352" spans="1:2" x14ac:dyDescent="0.25">
      <c r="A352"/>
      <c r="B352"/>
    </row>
    <row r="353" spans="1:2" x14ac:dyDescent="0.25">
      <c r="A353"/>
      <c r="B353"/>
    </row>
    <row r="354" spans="1:2" x14ac:dyDescent="0.25">
      <c r="A354"/>
      <c r="B354"/>
    </row>
    <row r="355" spans="1:2" x14ac:dyDescent="0.25">
      <c r="A355"/>
      <c r="B355"/>
    </row>
    <row r="356" spans="1:2" x14ac:dyDescent="0.25">
      <c r="A356"/>
      <c r="B356"/>
    </row>
    <row r="357" spans="1:2" x14ac:dyDescent="0.25">
      <c r="A357"/>
      <c r="B357"/>
    </row>
    <row r="358" spans="1:2" x14ac:dyDescent="0.25">
      <c r="A358"/>
      <c r="B358"/>
    </row>
    <row r="359" spans="1:2" x14ac:dyDescent="0.25">
      <c r="A359"/>
      <c r="B359"/>
    </row>
    <row r="360" spans="1:2" x14ac:dyDescent="0.25">
      <c r="A360"/>
      <c r="B360"/>
    </row>
    <row r="361" spans="1:2" x14ac:dyDescent="0.25">
      <c r="A361"/>
      <c r="B361"/>
    </row>
    <row r="362" spans="1:2" x14ac:dyDescent="0.25">
      <c r="A362"/>
      <c r="B362"/>
    </row>
    <row r="363" spans="1:2" x14ac:dyDescent="0.25">
      <c r="A363"/>
      <c r="B363"/>
    </row>
    <row r="364" spans="1:2" x14ac:dyDescent="0.25">
      <c r="A364"/>
      <c r="B364"/>
    </row>
    <row r="365" spans="1:2" x14ac:dyDescent="0.25">
      <c r="A365"/>
      <c r="B365"/>
    </row>
    <row r="366" spans="1:2" x14ac:dyDescent="0.25">
      <c r="B366"/>
    </row>
    <row r="367" spans="1:2" x14ac:dyDescent="0.25">
      <c r="B367"/>
    </row>
    <row r="368" spans="1: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sheetData>
  <pageMargins left="0.7" right="0.7" top="0.75" bottom="0.75" header="0.3" footer="0.3"/>
  <pageSetup paperSize="9" orientation="portrait" horizontalDpi="4294967293" verticalDpi="4294967293"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01"/>
  <sheetViews>
    <sheetView zoomScaleNormal="100" workbookViewId="0"/>
  </sheetViews>
  <sheetFormatPr defaultRowHeight="15" x14ac:dyDescent="0.25"/>
  <cols>
    <col min="2" max="2" width="11.85546875" customWidth="1"/>
    <col min="3" max="3" width="14" customWidth="1"/>
    <col min="4" max="4" width="23.42578125" customWidth="1"/>
    <col min="5" max="5" width="21.28515625" customWidth="1"/>
    <col min="6" max="6" width="31.85546875" bestFit="1" customWidth="1"/>
    <col min="7" max="7" width="7.5703125" hidden="1" customWidth="1"/>
    <col min="8" max="8" width="12.7109375" hidden="1" customWidth="1"/>
    <col min="9" max="9" width="14.5703125" hidden="1" customWidth="1"/>
    <col min="10" max="10" width="18.85546875" hidden="1" customWidth="1"/>
    <col min="11" max="11" width="16.85546875" hidden="1" customWidth="1"/>
    <col min="12" max="12" width="12" hidden="1" customWidth="1"/>
    <col min="13" max="13" width="7.7109375" hidden="1" customWidth="1"/>
    <col min="14" max="14" width="9.85546875" customWidth="1"/>
    <col min="15" max="15" width="12.140625" bestFit="1" customWidth="1"/>
    <col min="16" max="16" width="12.85546875" bestFit="1" customWidth="1"/>
    <col min="17" max="17" width="13.42578125" bestFit="1" customWidth="1"/>
    <col min="18" max="18" width="14" bestFit="1" customWidth="1"/>
    <col min="19" max="19" width="14.5703125" customWidth="1"/>
    <col min="20" max="20" width="9.85546875" customWidth="1"/>
    <col min="21" max="21" width="20.42578125" bestFit="1" customWidth="1"/>
    <col min="22" max="22" width="16.28515625" customWidth="1"/>
    <col min="23" max="23" width="11.85546875" style="15" bestFit="1" customWidth="1"/>
    <col min="24" max="24" width="8.42578125" hidden="1" customWidth="1"/>
    <col min="25" max="25" width="11.85546875" style="11" customWidth="1"/>
    <col min="26" max="26" width="10.85546875" style="8" customWidth="1"/>
    <col min="27" max="27" width="9.140625" style="11" customWidth="1"/>
    <col min="28" max="28" width="8.5703125" style="11" bestFit="1" customWidth="1"/>
    <col min="29" max="29" width="11" customWidth="1"/>
    <col min="30" max="30" width="9.28515625" style="11" bestFit="1" customWidth="1"/>
    <col min="31" max="31" width="24.7109375" style="3" customWidth="1"/>
    <col min="32" max="32" width="14.7109375" style="11" customWidth="1"/>
    <col min="33" max="33" width="8.7109375" style="5" customWidth="1"/>
    <col min="35" max="35" width="22.28515625" bestFit="1" customWidth="1"/>
    <col min="36" max="36" width="17.7109375" bestFit="1" customWidth="1"/>
  </cols>
  <sheetData>
    <row r="1" spans="1:36" ht="15.75" x14ac:dyDescent="0.25">
      <c r="A1" t="s">
        <v>2169</v>
      </c>
      <c r="B1" t="s">
        <v>0</v>
      </c>
      <c r="C1" s="3" t="s">
        <v>1785</v>
      </c>
      <c r="D1" t="s">
        <v>2269</v>
      </c>
      <c r="E1" s="6" t="s">
        <v>1257</v>
      </c>
      <c r="F1" t="s">
        <v>1258</v>
      </c>
      <c r="G1" t="s">
        <v>1259</v>
      </c>
      <c r="H1" t="s">
        <v>2170</v>
      </c>
      <c r="I1" t="s">
        <v>2171</v>
      </c>
      <c r="J1" t="s">
        <v>2172</v>
      </c>
      <c r="K1" t="s">
        <v>2173</v>
      </c>
      <c r="L1" t="s">
        <v>2174</v>
      </c>
      <c r="M1" t="s">
        <v>2175</v>
      </c>
      <c r="N1" t="s">
        <v>2176</v>
      </c>
      <c r="O1" t="s">
        <v>2</v>
      </c>
      <c r="P1" s="6" t="s">
        <v>1032</v>
      </c>
      <c r="Q1" s="6" t="s">
        <v>1033</v>
      </c>
      <c r="R1" s="6" t="s">
        <v>1</v>
      </c>
      <c r="S1" s="6" t="s">
        <v>1034</v>
      </c>
      <c r="T1" s="6" t="s">
        <v>1035</v>
      </c>
      <c r="U1" s="6" t="s">
        <v>1036</v>
      </c>
      <c r="V1" s="6" t="s">
        <v>2148</v>
      </c>
      <c r="W1" s="6" t="s">
        <v>2149</v>
      </c>
      <c r="X1" t="s">
        <v>7</v>
      </c>
      <c r="Y1" s="15" t="s">
        <v>2267</v>
      </c>
      <c r="Z1" t="s">
        <v>8</v>
      </c>
      <c r="AA1" s="11" t="s">
        <v>3</v>
      </c>
      <c r="AB1" s="8" t="s">
        <v>4</v>
      </c>
      <c r="AC1" s="11" t="s">
        <v>5</v>
      </c>
      <c r="AD1" s="11" t="s">
        <v>6</v>
      </c>
      <c r="AE1" t="s">
        <v>9</v>
      </c>
      <c r="AF1" s="11" t="s">
        <v>10</v>
      </c>
      <c r="AG1" s="3" t="s">
        <v>11</v>
      </c>
      <c r="AH1" s="11" t="s">
        <v>12</v>
      </c>
      <c r="AI1" s="5" t="s">
        <v>13</v>
      </c>
      <c r="AJ1" t="s">
        <v>2268</v>
      </c>
    </row>
    <row r="2" spans="1:36" ht="15.75" x14ac:dyDescent="0.25">
      <c r="A2">
        <v>1</v>
      </c>
      <c r="B2" t="s">
        <v>14</v>
      </c>
      <c r="C2">
        <f>VLOOKUP(G2,email!A:B,2,FALSE)</f>
        <v>1</v>
      </c>
      <c r="D2" t="str">
        <f>Orders[[#This Row],[Customer First Name]] &amp;" "&amp; Orders[[#This Row],[Customer Last Name]]</f>
        <v>Claire Gute</v>
      </c>
      <c r="E2" t="s">
        <v>1260</v>
      </c>
      <c r="F2" t="s">
        <v>1261</v>
      </c>
      <c r="G2" t="str">
        <f t="shared" ref="G2:G65" si="0">LOWER(E2) &amp; "." &amp; LOWER(SUBSTITUTE(SUBSTITUTE(F2, "'", ""), " ", "")) &amp; "@mail.com"</f>
        <v>claire.gute@mail.com</v>
      </c>
      <c r="H2" t="s">
        <v>15</v>
      </c>
      <c r="I2" s="7" t="s">
        <v>1037</v>
      </c>
      <c r="J2" s="7" t="s">
        <v>1038</v>
      </c>
      <c r="K2" s="7" t="s">
        <v>1039</v>
      </c>
      <c r="L2" s="7" t="s">
        <v>1040</v>
      </c>
      <c r="M2" s="7">
        <v>42420</v>
      </c>
      <c r="N2" s="7" t="s">
        <v>1041</v>
      </c>
      <c r="O2" t="str">
        <f>IF(COUNTIF($G$2:G2, G2) &gt; 1, INDEX($O$2:O2, MATCH(G2, $G$2:G2, 0)), H2)</f>
        <v>Female</v>
      </c>
      <c r="P2" t="str">
        <f>IF(COUNTIF($G$2:G2, G2) &gt; 1, INDEX($P$2:P2, MATCH(G2, $G$2:G2, 0)), I2)</f>
        <v>Consumer</v>
      </c>
      <c r="Q2" t="str">
        <f>IF(COUNTIF($G$2:G2, G2) &gt; 1, INDEX($Q$2:Q2, MATCH(G2, $G$2:G2, 0)), J2)</f>
        <v>United States</v>
      </c>
      <c r="R2" t="str">
        <f>IF(COUNTIF($G$2:G2, G2) &gt; 1, INDEX($R$2:R2, MATCH(G2, $G$2:G2, 0)), K2)</f>
        <v>Henderson</v>
      </c>
      <c r="S2" t="str">
        <f>IF(COUNTIF($G$2:G2, G2) &gt; 1, INDEX($S$2:S2, MATCH(G2, $G$2:G2, 0)), L2)</f>
        <v>Kentucky</v>
      </c>
      <c r="T2">
        <f>IF(COUNTIF($G$2:G2, G2) &gt; 1, INDEX($T$2:T2, MATCH(G2, $G$2:G2, 0)), M2)</f>
        <v>42420</v>
      </c>
      <c r="U2" t="str">
        <f>IF(COUNTIF($G$2:G2, G2) &gt; 1, INDEX($U$2:U2, MATCH(G2, $G$2:G2, 0)), N2)</f>
        <v>South</v>
      </c>
      <c r="V2" s="7" t="s">
        <v>2150</v>
      </c>
      <c r="W2" s="7" t="s">
        <v>2151</v>
      </c>
      <c r="X2" s="15">
        <f>Orders[[#This Row],[Date3]]</f>
        <v>43470</v>
      </c>
      <c r="Y2" s="15">
        <v>43470</v>
      </c>
      <c r="Z2" s="2">
        <v>0.54722222222222217</v>
      </c>
      <c r="AA2" s="12">
        <v>74.69</v>
      </c>
      <c r="AB2" s="8">
        <v>7</v>
      </c>
      <c r="AC2" s="11">
        <f>AD2*0.05</f>
        <v>26.141499999999997</v>
      </c>
      <c r="AD2" s="11">
        <f>AA2*AB2</f>
        <v>522.82999999999993</v>
      </c>
      <c r="AE2" t="s">
        <v>16</v>
      </c>
      <c r="AF2" s="12">
        <f t="shared" ref="AF2:AF65" si="1">AD2-AD2*AG2</f>
        <v>466.88718999999992</v>
      </c>
      <c r="AG2" s="4">
        <v>0.107</v>
      </c>
      <c r="AH2" s="11">
        <f t="shared" ref="AH2:AH65" si="2">AD2-AF2</f>
        <v>55.942810000000009</v>
      </c>
      <c r="AI2" s="9">
        <v>9.1</v>
      </c>
      <c r="AJ2" s="15" t="str">
        <f>IF(MONTH(Orders[[#This Row],[Date]]) = 1, "Jan",IF(MONTH(Orders[[#This Row],[Date]]) = 2, "Feb", "Mar"))</f>
        <v>Jan</v>
      </c>
    </row>
    <row r="3" spans="1:36" ht="15.75" x14ac:dyDescent="0.25">
      <c r="A3">
        <v>2</v>
      </c>
      <c r="B3" t="s">
        <v>17</v>
      </c>
      <c r="C3">
        <f>VLOOKUP(G3,email!A:B,2,FALSE)</f>
        <v>1</v>
      </c>
      <c r="D3" t="str">
        <f>Orders[[#This Row],[Customer First Name]] &amp;" "&amp; Orders[[#This Row],[Customer Last Name]]</f>
        <v>Claire Gute</v>
      </c>
      <c r="E3" t="s">
        <v>1260</v>
      </c>
      <c r="F3" t="s">
        <v>1261</v>
      </c>
      <c r="G3" t="str">
        <f t="shared" si="0"/>
        <v>claire.gute@mail.com</v>
      </c>
      <c r="H3" t="s">
        <v>15</v>
      </c>
      <c r="I3" s="7" t="s">
        <v>1037</v>
      </c>
      <c r="J3" s="7" t="s">
        <v>1038</v>
      </c>
      <c r="K3" s="7" t="s">
        <v>1039</v>
      </c>
      <c r="L3" s="7" t="s">
        <v>1040</v>
      </c>
      <c r="M3" s="7">
        <v>42420</v>
      </c>
      <c r="N3" s="7" t="s">
        <v>1041</v>
      </c>
      <c r="O3" t="str">
        <f>IF(COUNTIF($G$2:G3, G3) &gt; 1, INDEX($O$2:O3, MATCH(G3, $G$2:G3, 0)), H3)</f>
        <v>Female</v>
      </c>
      <c r="P3" t="str">
        <f>IF(COUNTIF($G$2:G3, G3) &gt; 1, INDEX($P$2:P3, MATCH(G3, $G$2:G3, 0)), I3)</f>
        <v>Consumer</v>
      </c>
      <c r="Q3" t="str">
        <f>IF(COUNTIF($G$2:G3, G3) &gt; 1, INDEX($Q$2:Q3, MATCH(G3, $G$2:G3, 0)), J3)</f>
        <v>United States</v>
      </c>
      <c r="R3" t="str">
        <f>IF(COUNTIF($G$2:G3, G3) &gt; 1, INDEX($R$2:R3, MATCH(G3, $G$2:G3, 0)), K3)</f>
        <v>Henderson</v>
      </c>
      <c r="S3" t="str">
        <f>IF(COUNTIF($G$2:G3, G3) &gt; 1, INDEX($S$2:S3, MATCH(G3, $G$2:G3, 0)), L3)</f>
        <v>Kentucky</v>
      </c>
      <c r="T3">
        <f>IF(COUNTIF($G$2:G3, G3) &gt; 1, INDEX($T$2:T3, MATCH(G3, $G$2:G3, 0)), M3)</f>
        <v>42420</v>
      </c>
      <c r="U3" t="str">
        <f>IF(COUNTIF($G$2:G3, G3) &gt; 1, INDEX($U$2:U3, MATCH(G3, $G$2:G3, 0)), N3)</f>
        <v>South</v>
      </c>
      <c r="V3" s="7" t="s">
        <v>2150</v>
      </c>
      <c r="W3" s="7" t="s">
        <v>2152</v>
      </c>
      <c r="X3" s="15">
        <f>Orders[[#This Row],[Date3]]</f>
        <v>43532</v>
      </c>
      <c r="Y3" s="15">
        <v>43532</v>
      </c>
      <c r="Z3" s="2">
        <v>0.4368055555555555</v>
      </c>
      <c r="AA3" s="12">
        <v>15.28</v>
      </c>
      <c r="AB3" s="8">
        <v>5</v>
      </c>
      <c r="AC3" s="11">
        <f t="shared" ref="AC3:AC66" si="3">AD3*0.05</f>
        <v>3.82</v>
      </c>
      <c r="AD3" s="11">
        <f t="shared" ref="AD3:AD66" si="4">AA3*AB3</f>
        <v>76.399999999999991</v>
      </c>
      <c r="AE3" t="s">
        <v>18</v>
      </c>
      <c r="AF3" s="12">
        <f t="shared" si="1"/>
        <v>68.225199999999987</v>
      </c>
      <c r="AG3" s="4">
        <v>0.107</v>
      </c>
      <c r="AH3" s="11">
        <f t="shared" si="2"/>
        <v>8.1748000000000047</v>
      </c>
      <c r="AI3" s="9">
        <v>9.6</v>
      </c>
      <c r="AJ3" s="15" t="str">
        <f>IF(MONTH(Orders[[#This Row],[Date]]) = 1, "Jan",IF(MONTH(Orders[[#This Row],[Date]]) = 2, "Feb", "Mar"))</f>
        <v>Mar</v>
      </c>
    </row>
    <row r="4" spans="1:36" ht="15.75" x14ac:dyDescent="0.25">
      <c r="A4">
        <v>3</v>
      </c>
      <c r="B4" t="s">
        <v>19</v>
      </c>
      <c r="C4">
        <f>VLOOKUP(G4,email!A:B,2,FALSE)</f>
        <v>2</v>
      </c>
      <c r="D4" t="str">
        <f>Orders[[#This Row],[Customer First Name]] &amp;" "&amp; Orders[[#This Row],[Customer Last Name]]</f>
        <v>Darrin Van Huff</v>
      </c>
      <c r="E4" t="s">
        <v>1262</v>
      </c>
      <c r="F4" t="s">
        <v>1784</v>
      </c>
      <c r="G4" t="str">
        <f t="shared" si="0"/>
        <v>darrin.vanhuff@mail.com</v>
      </c>
      <c r="H4" t="s">
        <v>20</v>
      </c>
      <c r="I4" s="7" t="s">
        <v>1042</v>
      </c>
      <c r="J4" s="7" t="s">
        <v>1038</v>
      </c>
      <c r="K4" s="7" t="s">
        <v>1043</v>
      </c>
      <c r="L4" s="7" t="s">
        <v>1044</v>
      </c>
      <c r="M4" s="7">
        <v>90036</v>
      </c>
      <c r="N4" s="7" t="s">
        <v>1045</v>
      </c>
      <c r="O4" t="str">
        <f>IF(COUNTIF($G$2:G4, G4) &gt; 1, INDEX($O$2:O4, MATCH(G4, $G$2:G4, 0)), H4)</f>
        <v>Male</v>
      </c>
      <c r="P4" t="str">
        <f>IF(COUNTIF($G$2:G4, G4) &gt; 1, INDEX($P$2:P4, MATCH(G4, $G$2:G4, 0)), I4)</f>
        <v>Corporate</v>
      </c>
      <c r="Q4" t="str">
        <f>IF(COUNTIF($G$2:G4, G4) &gt; 1, INDEX($Q$2:Q4, MATCH(G4, $G$2:G4, 0)), J4)</f>
        <v>United States</v>
      </c>
      <c r="R4" t="str">
        <f>IF(COUNTIF($G$2:G4, G4) &gt; 1, INDEX($R$2:R4, MATCH(G4, $G$2:G4, 0)), K4)</f>
        <v>Los Angeles</v>
      </c>
      <c r="S4" t="str">
        <f>IF(COUNTIF($G$2:G4, G4) &gt; 1, INDEX($S$2:S4, MATCH(G4, $G$2:G4, 0)), L4)</f>
        <v>California</v>
      </c>
      <c r="T4">
        <f>IF(COUNTIF($G$2:G4, G4) &gt; 1, INDEX($T$2:T4, MATCH(G4, $G$2:G4, 0)), M4)</f>
        <v>90036</v>
      </c>
      <c r="U4" t="str">
        <f>IF(COUNTIF($G$2:G4, G4) &gt; 1, INDEX($U$2:U4, MATCH(G4, $G$2:G4, 0)), N4)</f>
        <v>West</v>
      </c>
      <c r="V4" s="7" t="s">
        <v>2153</v>
      </c>
      <c r="W4" s="7" t="s">
        <v>2154</v>
      </c>
      <c r="X4" s="15">
        <f>Orders[[#This Row],[Date3]]</f>
        <v>43527</v>
      </c>
      <c r="Y4" s="15">
        <v>43527</v>
      </c>
      <c r="Z4" s="2">
        <v>0.55763888888888891</v>
      </c>
      <c r="AA4" s="12">
        <v>46.33</v>
      </c>
      <c r="AB4" s="8">
        <v>7</v>
      </c>
      <c r="AC4" s="11">
        <f t="shared" si="3"/>
        <v>16.215500000000002</v>
      </c>
      <c r="AD4" s="11">
        <f t="shared" si="4"/>
        <v>324.31</v>
      </c>
      <c r="AE4" t="s">
        <v>21</v>
      </c>
      <c r="AF4" s="12">
        <f t="shared" si="1"/>
        <v>309.16472299999998</v>
      </c>
      <c r="AG4" s="4">
        <v>4.6699999999999998E-2</v>
      </c>
      <c r="AH4" s="11">
        <f t="shared" si="2"/>
        <v>15.145277000000021</v>
      </c>
      <c r="AI4" s="9">
        <v>7.4</v>
      </c>
      <c r="AJ4" s="15" t="str">
        <f>IF(MONTH(Orders[[#This Row],[Date]]) = 1, "Jan",IF(MONTH(Orders[[#This Row],[Date]]) = 2, "Feb", "Mar"))</f>
        <v>Mar</v>
      </c>
    </row>
    <row r="5" spans="1:36" ht="15.75" x14ac:dyDescent="0.25">
      <c r="A5">
        <v>4</v>
      </c>
      <c r="B5" t="s">
        <v>22</v>
      </c>
      <c r="C5">
        <f>VLOOKUP(G5,email!A:B,2,FALSE)</f>
        <v>3</v>
      </c>
      <c r="D5" t="str">
        <f>Orders[[#This Row],[Customer First Name]] &amp;" "&amp; Orders[[#This Row],[Customer Last Name]]</f>
        <v>Sean O'Donnell</v>
      </c>
      <c r="E5" t="s">
        <v>1263</v>
      </c>
      <c r="F5" t="s">
        <v>1264</v>
      </c>
      <c r="G5" t="str">
        <f t="shared" si="0"/>
        <v>sean.odonnell@mail.com</v>
      </c>
      <c r="H5" t="s">
        <v>20</v>
      </c>
      <c r="I5" s="7" t="s">
        <v>1037</v>
      </c>
      <c r="J5" s="7" t="s">
        <v>1038</v>
      </c>
      <c r="K5" s="7" t="s">
        <v>1046</v>
      </c>
      <c r="L5" s="7" t="s">
        <v>1047</v>
      </c>
      <c r="M5" s="7">
        <v>33311</v>
      </c>
      <c r="N5" s="7" t="s">
        <v>1041</v>
      </c>
      <c r="O5" t="str">
        <f>IF(COUNTIF($G$2:G5, G5) &gt; 1, INDEX($O$2:O5, MATCH(G5, $G$2:G5, 0)), H5)</f>
        <v>Male</v>
      </c>
      <c r="P5" t="str">
        <f>IF(COUNTIF($G$2:G5, G5) &gt; 1, INDEX($P$2:P5, MATCH(G5, $G$2:G5, 0)), I5)</f>
        <v>Consumer</v>
      </c>
      <c r="Q5" t="str">
        <f>IF(COUNTIF($G$2:G5, G5) &gt; 1, INDEX($Q$2:Q5, MATCH(G5, $G$2:G5, 0)), J5)</f>
        <v>United States</v>
      </c>
      <c r="R5" t="str">
        <f>IF(COUNTIF($G$2:G5, G5) &gt; 1, INDEX($R$2:R5, MATCH(G5, $G$2:G5, 0)), K5)</f>
        <v>Fort Lauderdale</v>
      </c>
      <c r="S5" t="str">
        <f>IF(COUNTIF($G$2:G5, G5) &gt; 1, INDEX($S$2:S5, MATCH(G5, $G$2:G5, 0)), L5)</f>
        <v>Florida</v>
      </c>
      <c r="T5">
        <f>IF(COUNTIF($G$2:G5, G5) &gt; 1, INDEX($T$2:T5, MATCH(G5, $G$2:G5, 0)), M5)</f>
        <v>33311</v>
      </c>
      <c r="U5" t="str">
        <f>IF(COUNTIF($G$2:G5, G5) &gt; 1, INDEX($U$2:U5, MATCH(G5, $G$2:G5, 0)), N5)</f>
        <v>South</v>
      </c>
      <c r="V5" s="7" t="s">
        <v>2150</v>
      </c>
      <c r="W5" s="7" t="s">
        <v>2155</v>
      </c>
      <c r="X5" s="15">
        <f>Orders[[#This Row],[Date3]]</f>
        <v>43492</v>
      </c>
      <c r="Y5" s="15">
        <v>43492</v>
      </c>
      <c r="Z5" s="2">
        <v>0.85625000000000007</v>
      </c>
      <c r="AA5" s="12">
        <v>58.22</v>
      </c>
      <c r="AB5" s="8">
        <v>8</v>
      </c>
      <c r="AC5" s="11">
        <f t="shared" si="3"/>
        <v>23.288</v>
      </c>
      <c r="AD5" s="11">
        <f t="shared" si="4"/>
        <v>465.76</v>
      </c>
      <c r="AE5" t="s">
        <v>16</v>
      </c>
      <c r="AF5" s="12">
        <f t="shared" si="1"/>
        <v>415.92367999999999</v>
      </c>
      <c r="AG5" s="4">
        <v>0.107</v>
      </c>
      <c r="AH5" s="11">
        <f t="shared" si="2"/>
        <v>49.836320000000001</v>
      </c>
      <c r="AI5" s="9">
        <v>8.4</v>
      </c>
      <c r="AJ5" s="15" t="str">
        <f>IF(MONTH(Orders[[#This Row],[Date]]) = 1, "Jan",IF(MONTH(Orders[[#This Row],[Date]]) = 2, "Feb", "Mar"))</f>
        <v>Jan</v>
      </c>
    </row>
    <row r="6" spans="1:36" ht="15.75" x14ac:dyDescent="0.25">
      <c r="A6">
        <v>5</v>
      </c>
      <c r="B6" t="s">
        <v>23</v>
      </c>
      <c r="C6">
        <f>VLOOKUP(G6,email!A:B,2,FALSE)</f>
        <v>3</v>
      </c>
      <c r="D6" t="str">
        <f>Orders[[#This Row],[Customer First Name]] &amp;" "&amp; Orders[[#This Row],[Customer Last Name]]</f>
        <v>Sean O'Donnell</v>
      </c>
      <c r="E6" t="s">
        <v>1263</v>
      </c>
      <c r="F6" t="s">
        <v>1264</v>
      </c>
      <c r="G6" t="str">
        <f t="shared" si="0"/>
        <v>sean.odonnell@mail.com</v>
      </c>
      <c r="H6" t="s">
        <v>20</v>
      </c>
      <c r="I6" s="7" t="s">
        <v>1037</v>
      </c>
      <c r="J6" s="7" t="s">
        <v>1038</v>
      </c>
      <c r="K6" s="7" t="s">
        <v>1046</v>
      </c>
      <c r="L6" s="7" t="s">
        <v>1047</v>
      </c>
      <c r="M6" s="7">
        <v>33311</v>
      </c>
      <c r="N6" s="7" t="s">
        <v>1041</v>
      </c>
      <c r="O6" t="str">
        <f>IF(COUNTIF($G$2:G6, G6) &gt; 1, INDEX($O$2:O6, MATCH(G6, $G$2:G6, 0)), H6)</f>
        <v>Male</v>
      </c>
      <c r="P6" t="str">
        <f>IF(COUNTIF($G$2:G6, G6) &gt; 1, INDEX($P$2:P6, MATCH(G6, $G$2:G6, 0)), I6)</f>
        <v>Consumer</v>
      </c>
      <c r="Q6" t="str">
        <f>IF(COUNTIF($G$2:G6, G6) &gt; 1, INDEX($Q$2:Q6, MATCH(G6, $G$2:G6, 0)), J6)</f>
        <v>United States</v>
      </c>
      <c r="R6" t="str">
        <f>IF(COUNTIF($G$2:G6, G6) &gt; 1, INDEX($R$2:R6, MATCH(G6, $G$2:G6, 0)), K6)</f>
        <v>Fort Lauderdale</v>
      </c>
      <c r="S6" t="str">
        <f>IF(COUNTIF($G$2:G6, G6) &gt; 1, INDEX($S$2:S6, MATCH(G6, $G$2:G6, 0)), L6)</f>
        <v>Florida</v>
      </c>
      <c r="T6">
        <f>IF(COUNTIF($G$2:G6, G6) &gt; 1, INDEX($T$2:T6, MATCH(G6, $G$2:G6, 0)), M6)</f>
        <v>33311</v>
      </c>
      <c r="U6" t="str">
        <f>IF(COUNTIF($G$2:G6, G6) &gt; 1, INDEX($U$2:U6, MATCH(G6, $G$2:G6, 0)), N6)</f>
        <v>South</v>
      </c>
      <c r="V6" s="7" t="s">
        <v>2153</v>
      </c>
      <c r="W6" s="7" t="s">
        <v>2156</v>
      </c>
      <c r="X6" s="15">
        <f>Orders[[#This Row],[Date3]]</f>
        <v>43504</v>
      </c>
      <c r="Y6" s="15">
        <v>43504</v>
      </c>
      <c r="Z6" s="2">
        <v>0.44236111111111115</v>
      </c>
      <c r="AA6" s="12">
        <v>86.31</v>
      </c>
      <c r="AB6" s="8">
        <v>7</v>
      </c>
      <c r="AC6" s="11">
        <f t="shared" si="3"/>
        <v>30.208500000000004</v>
      </c>
      <c r="AD6" s="11">
        <f t="shared" si="4"/>
        <v>604.17000000000007</v>
      </c>
      <c r="AE6" t="s">
        <v>16</v>
      </c>
      <c r="AF6" s="12">
        <f t="shared" si="1"/>
        <v>575.95526100000006</v>
      </c>
      <c r="AG6" s="4">
        <v>4.6699999999999998E-2</v>
      </c>
      <c r="AH6" s="11">
        <f t="shared" si="2"/>
        <v>28.214739000000009</v>
      </c>
      <c r="AI6" s="9">
        <v>5.3</v>
      </c>
      <c r="AJ6" s="15" t="str">
        <f>IF(MONTH(Orders[[#This Row],[Date]]) = 1, "Jan",IF(MONTH(Orders[[#This Row],[Date]]) = 2, "Feb", "Mar"))</f>
        <v>Feb</v>
      </c>
    </row>
    <row r="7" spans="1:36" ht="15.75" x14ac:dyDescent="0.25">
      <c r="A7">
        <v>6</v>
      </c>
      <c r="B7" t="s">
        <v>24</v>
      </c>
      <c r="C7">
        <f>VLOOKUP(G7,email!A:B,2,FALSE)</f>
        <v>4</v>
      </c>
      <c r="D7" t="str">
        <f>Orders[[#This Row],[Customer First Name]] &amp;" "&amp; Orders[[#This Row],[Customer Last Name]]</f>
        <v>Brosina Hoffman</v>
      </c>
      <c r="E7" t="s">
        <v>1265</v>
      </c>
      <c r="F7" t="s">
        <v>1266</v>
      </c>
      <c r="G7" t="str">
        <f t="shared" si="0"/>
        <v>brosina.hoffman@mail.com</v>
      </c>
      <c r="H7" t="s">
        <v>15</v>
      </c>
      <c r="I7" s="7" t="s">
        <v>1037</v>
      </c>
      <c r="J7" s="7" t="s">
        <v>1038</v>
      </c>
      <c r="K7" s="7" t="s">
        <v>1043</v>
      </c>
      <c r="L7" s="7" t="s">
        <v>1044</v>
      </c>
      <c r="M7" s="7">
        <v>90032</v>
      </c>
      <c r="N7" s="7" t="s">
        <v>1045</v>
      </c>
      <c r="O7" t="str">
        <f>IF(COUNTIF($G$2:G7, G7) &gt; 1, INDEX($O$2:O7, MATCH(G7, $G$2:G7, 0)), H7)</f>
        <v>Female</v>
      </c>
      <c r="P7" t="str">
        <f>IF(COUNTIF($G$2:G7, G7) &gt; 1, INDEX($P$2:P7, MATCH(G7, $G$2:G7, 0)), I7)</f>
        <v>Consumer</v>
      </c>
      <c r="Q7" t="str">
        <f>IF(COUNTIF($G$2:G7, G7) &gt; 1, INDEX($Q$2:Q7, MATCH(G7, $G$2:G7, 0)), J7)</f>
        <v>United States</v>
      </c>
      <c r="R7" t="str">
        <f>IF(COUNTIF($G$2:G7, G7) &gt; 1, INDEX($R$2:R7, MATCH(G7, $G$2:G7, 0)), K7)</f>
        <v>Los Angeles</v>
      </c>
      <c r="S7" t="str">
        <f>IF(COUNTIF($G$2:G7, G7) &gt; 1, INDEX($S$2:S7, MATCH(G7, $G$2:G7, 0)), L7)</f>
        <v>California</v>
      </c>
      <c r="T7">
        <f>IF(COUNTIF($G$2:G7, G7) &gt; 1, INDEX($T$2:T7, MATCH(G7, $G$2:G7, 0)), M7)</f>
        <v>90032</v>
      </c>
      <c r="U7" t="str">
        <f>IF(COUNTIF($G$2:G7, G7) &gt; 1, INDEX($U$2:U7, MATCH(G7, $G$2:G7, 0)), N7)</f>
        <v>West</v>
      </c>
      <c r="V7" s="7" t="s">
        <v>2150</v>
      </c>
      <c r="W7" s="7" t="s">
        <v>2157</v>
      </c>
      <c r="X7" s="15">
        <f>Orders[[#This Row],[Date3]]</f>
        <v>43549</v>
      </c>
      <c r="Y7" s="15">
        <v>43549</v>
      </c>
      <c r="Z7" s="2">
        <v>0.77083333333333337</v>
      </c>
      <c r="AA7" s="12">
        <v>85.39</v>
      </c>
      <c r="AB7" s="8">
        <v>7</v>
      </c>
      <c r="AC7" s="11">
        <f t="shared" si="3"/>
        <v>29.886500000000002</v>
      </c>
      <c r="AD7" s="11">
        <f t="shared" si="4"/>
        <v>597.73</v>
      </c>
      <c r="AE7" t="s">
        <v>16</v>
      </c>
      <c r="AF7" s="12">
        <f t="shared" si="1"/>
        <v>533.77288999999996</v>
      </c>
      <c r="AG7" s="4">
        <v>0.107</v>
      </c>
      <c r="AH7" s="11">
        <f t="shared" si="2"/>
        <v>63.957110000000057</v>
      </c>
      <c r="AI7" s="9">
        <v>4.0999999999999996</v>
      </c>
      <c r="AJ7" s="15" t="str">
        <f>IF(MONTH(Orders[[#This Row],[Date]]) = 1, "Jan",IF(MONTH(Orders[[#This Row],[Date]]) = 2, "Feb", "Mar"))</f>
        <v>Mar</v>
      </c>
    </row>
    <row r="8" spans="1:36" ht="15.75" x14ac:dyDescent="0.25">
      <c r="A8">
        <v>7</v>
      </c>
      <c r="B8" t="s">
        <v>25</v>
      </c>
      <c r="C8">
        <f>VLOOKUP(G8,email!A:B,2,FALSE)</f>
        <v>4</v>
      </c>
      <c r="D8" t="str">
        <f>Orders[[#This Row],[Customer First Name]] &amp;" "&amp; Orders[[#This Row],[Customer Last Name]]</f>
        <v>Brosina Hoffman</v>
      </c>
      <c r="E8" t="s">
        <v>1265</v>
      </c>
      <c r="F8" t="s">
        <v>1266</v>
      </c>
      <c r="G8" t="str">
        <f t="shared" si="0"/>
        <v>brosina.hoffman@mail.com</v>
      </c>
      <c r="H8" t="s">
        <v>15</v>
      </c>
      <c r="I8" s="7" t="s">
        <v>1037</v>
      </c>
      <c r="J8" s="7" t="s">
        <v>1038</v>
      </c>
      <c r="K8" s="7" t="s">
        <v>1043</v>
      </c>
      <c r="L8" s="7" t="s">
        <v>1044</v>
      </c>
      <c r="M8" s="7">
        <v>90032</v>
      </c>
      <c r="N8" s="7" t="s">
        <v>1045</v>
      </c>
      <c r="O8" t="str">
        <f>IF(COUNTIF($G$2:G8, G8) &gt; 1, INDEX($O$2:O8, MATCH(G8, $G$2:G8, 0)), H8)</f>
        <v>Female</v>
      </c>
      <c r="P8" t="str">
        <f>IF(COUNTIF($G$2:G8, G8) &gt; 1, INDEX($P$2:P8, MATCH(G8, $G$2:G8, 0)), I8)</f>
        <v>Consumer</v>
      </c>
      <c r="Q8" t="str">
        <f>IF(COUNTIF($G$2:G8, G8) &gt; 1, INDEX($Q$2:Q8, MATCH(G8, $G$2:G8, 0)), J8)</f>
        <v>United States</v>
      </c>
      <c r="R8" t="str">
        <f>IF(COUNTIF($G$2:G8, G8) &gt; 1, INDEX($R$2:R8, MATCH(G8, $G$2:G8, 0)), K8)</f>
        <v>Los Angeles</v>
      </c>
      <c r="S8" t="str">
        <f>IF(COUNTIF($G$2:G8, G8) &gt; 1, INDEX($S$2:S8, MATCH(G8, $G$2:G8, 0)), L8)</f>
        <v>California</v>
      </c>
      <c r="T8">
        <f>IF(COUNTIF($G$2:G8, G8) &gt; 1, INDEX($T$2:T8, MATCH(G8, $G$2:G8, 0)), M8)</f>
        <v>90032</v>
      </c>
      <c r="U8" t="str">
        <f>IF(COUNTIF($G$2:G8, G8) &gt; 1, INDEX($U$2:U8, MATCH(G8, $G$2:G8, 0)), N8)</f>
        <v>West</v>
      </c>
      <c r="V8" s="7" t="s">
        <v>2153</v>
      </c>
      <c r="W8" s="7" t="s">
        <v>1731</v>
      </c>
      <c r="X8" s="15">
        <f>Orders[[#This Row],[Date3]]</f>
        <v>43521</v>
      </c>
      <c r="Y8" s="15">
        <v>43521</v>
      </c>
      <c r="Z8" s="2">
        <v>0.60833333333333328</v>
      </c>
      <c r="AA8" s="12">
        <v>68.84</v>
      </c>
      <c r="AB8" s="8">
        <v>6</v>
      </c>
      <c r="AC8" s="11">
        <f t="shared" si="3"/>
        <v>20.652000000000001</v>
      </c>
      <c r="AD8" s="11">
        <f t="shared" si="4"/>
        <v>413.04</v>
      </c>
      <c r="AE8" t="s">
        <v>16</v>
      </c>
      <c r="AF8" s="12">
        <f t="shared" si="1"/>
        <v>393.75103200000001</v>
      </c>
      <c r="AG8" s="4">
        <v>4.6699999999999998E-2</v>
      </c>
      <c r="AH8" s="11">
        <f t="shared" si="2"/>
        <v>19.288968000000011</v>
      </c>
      <c r="AI8" s="9">
        <v>5.8</v>
      </c>
      <c r="AJ8" s="15" t="str">
        <f>IF(MONTH(Orders[[#This Row],[Date]]) = 1, "Jan",IF(MONTH(Orders[[#This Row],[Date]]) = 2, "Feb", "Mar"))</f>
        <v>Feb</v>
      </c>
    </row>
    <row r="9" spans="1:36" ht="15.75" x14ac:dyDescent="0.25">
      <c r="A9">
        <v>8</v>
      </c>
      <c r="B9" t="s">
        <v>26</v>
      </c>
      <c r="C9">
        <f>VLOOKUP(G9,email!A:B,2,FALSE)</f>
        <v>4</v>
      </c>
      <c r="D9" t="str">
        <f>Orders[[#This Row],[Customer First Name]] &amp;" "&amp; Orders[[#This Row],[Customer Last Name]]</f>
        <v>Brosina Hoffman</v>
      </c>
      <c r="E9" t="s">
        <v>1265</v>
      </c>
      <c r="F9" t="s">
        <v>1266</v>
      </c>
      <c r="G9" t="str">
        <f t="shared" si="0"/>
        <v>brosina.hoffman@mail.com</v>
      </c>
      <c r="H9" t="s">
        <v>15</v>
      </c>
      <c r="I9" s="7" t="s">
        <v>1037</v>
      </c>
      <c r="J9" s="7" t="s">
        <v>1038</v>
      </c>
      <c r="K9" s="7" t="s">
        <v>1043</v>
      </c>
      <c r="L9" s="7" t="s">
        <v>1044</v>
      </c>
      <c r="M9" s="7">
        <v>90032</v>
      </c>
      <c r="N9" s="7" t="s">
        <v>1045</v>
      </c>
      <c r="O9" t="str">
        <f>IF(COUNTIF($G$2:G9, G9) &gt; 1, INDEX($O$2:O9, MATCH(G9, $G$2:G9, 0)), H9)</f>
        <v>Female</v>
      </c>
      <c r="P9" t="str">
        <f>IF(COUNTIF($G$2:G9, G9) &gt; 1, INDEX($P$2:P9, MATCH(G9, $G$2:G9, 0)), I9)</f>
        <v>Consumer</v>
      </c>
      <c r="Q9" t="str">
        <f>IF(COUNTIF($G$2:G9, G9) &gt; 1, INDEX($Q$2:Q9, MATCH(G9, $G$2:G9, 0)), J9)</f>
        <v>United States</v>
      </c>
      <c r="R9" t="str">
        <f>IF(COUNTIF($G$2:G9, G9) &gt; 1, INDEX($R$2:R9, MATCH(G9, $G$2:G9, 0)), K9)</f>
        <v>Los Angeles</v>
      </c>
      <c r="S9" t="str">
        <f>IF(COUNTIF($G$2:G9, G9) &gt; 1, INDEX($S$2:S9, MATCH(G9, $G$2:G9, 0)), L9)</f>
        <v>California</v>
      </c>
      <c r="T9">
        <f>IF(COUNTIF($G$2:G9, G9) &gt; 1, INDEX($T$2:T9, MATCH(G9, $G$2:G9, 0)), M9)</f>
        <v>90032</v>
      </c>
      <c r="U9" t="str">
        <f>IF(COUNTIF($G$2:G9, G9) &gt; 1, INDEX($U$2:U9, MATCH(G9, $G$2:G9, 0)), N9)</f>
        <v>West</v>
      </c>
      <c r="V9" s="7" t="s">
        <v>2158</v>
      </c>
      <c r="W9" s="7" t="s">
        <v>2159</v>
      </c>
      <c r="X9" s="15">
        <f>Orders[[#This Row],[Date3]]</f>
        <v>43520</v>
      </c>
      <c r="Y9" s="15">
        <v>43520</v>
      </c>
      <c r="Z9" s="2">
        <v>0.48472222222222222</v>
      </c>
      <c r="AA9" s="12">
        <v>73.56</v>
      </c>
      <c r="AB9" s="8">
        <v>10</v>
      </c>
      <c r="AC9" s="11">
        <f t="shared" si="3"/>
        <v>36.78</v>
      </c>
      <c r="AD9" s="11">
        <f t="shared" si="4"/>
        <v>735.6</v>
      </c>
      <c r="AE9" t="s">
        <v>16</v>
      </c>
      <c r="AF9" s="12">
        <f t="shared" si="1"/>
        <v>682.63679999999999</v>
      </c>
      <c r="AG9" s="4">
        <v>7.2000000000000008E-2</v>
      </c>
      <c r="AH9" s="11">
        <f t="shared" si="2"/>
        <v>52.963200000000029</v>
      </c>
      <c r="AI9" s="9" t="s">
        <v>27</v>
      </c>
      <c r="AJ9" s="15" t="str">
        <f>IF(MONTH(Orders[[#This Row],[Date]]) = 1, "Jan",IF(MONTH(Orders[[#This Row],[Date]]) = 2, "Feb", "Mar"))</f>
        <v>Feb</v>
      </c>
    </row>
    <row r="10" spans="1:36" ht="15.75" x14ac:dyDescent="0.25">
      <c r="A10">
        <v>9</v>
      </c>
      <c r="B10" t="s">
        <v>28</v>
      </c>
      <c r="C10">
        <f>VLOOKUP(G10,email!A:B,2,FALSE)</f>
        <v>4</v>
      </c>
      <c r="D10" t="str">
        <f>Orders[[#This Row],[Customer First Name]] &amp;" "&amp; Orders[[#This Row],[Customer Last Name]]</f>
        <v>Brosina Hoffman</v>
      </c>
      <c r="E10" t="s">
        <v>1265</v>
      </c>
      <c r="F10" t="s">
        <v>1266</v>
      </c>
      <c r="G10" t="str">
        <f t="shared" si="0"/>
        <v>brosina.hoffman@mail.com</v>
      </c>
      <c r="H10" t="s">
        <v>15</v>
      </c>
      <c r="I10" s="7" t="s">
        <v>1037</v>
      </c>
      <c r="J10" s="7" t="s">
        <v>1038</v>
      </c>
      <c r="K10" s="7" t="s">
        <v>1043</v>
      </c>
      <c r="L10" s="7" t="s">
        <v>1044</v>
      </c>
      <c r="M10" s="7">
        <v>90032</v>
      </c>
      <c r="N10" s="7" t="s">
        <v>1045</v>
      </c>
      <c r="O10" t="str">
        <f>IF(COUNTIF($G$2:G10, G10) &gt; 1, INDEX($O$2:O10, MATCH(G10, $G$2:G10, 0)), H10)</f>
        <v>Female</v>
      </c>
      <c r="P10" t="str">
        <f>IF(COUNTIF($G$2:G10, G10) &gt; 1, INDEX($P$2:P10, MATCH(G10, $G$2:G10, 0)), I10)</f>
        <v>Consumer</v>
      </c>
      <c r="Q10" t="str">
        <f>IF(COUNTIF($G$2:G10, G10) &gt; 1, INDEX($Q$2:Q10, MATCH(G10, $G$2:G10, 0)), J10)</f>
        <v>United States</v>
      </c>
      <c r="R10" t="str">
        <f>IF(COUNTIF($G$2:G10, G10) &gt; 1, INDEX($R$2:R10, MATCH(G10, $G$2:G10, 0)), K10)</f>
        <v>Los Angeles</v>
      </c>
      <c r="S10" t="str">
        <f>IF(COUNTIF($G$2:G10, G10) &gt; 1, INDEX($S$2:S10, MATCH(G10, $G$2:G10, 0)), L10)</f>
        <v>California</v>
      </c>
      <c r="T10">
        <f>IF(COUNTIF($G$2:G10, G10) &gt; 1, INDEX($T$2:T10, MATCH(G10, $G$2:G10, 0)), M10)</f>
        <v>90032</v>
      </c>
      <c r="U10" t="str">
        <f>IF(COUNTIF($G$2:G10, G10) &gt; 1, INDEX($U$2:U10, MATCH(G10, $G$2:G10, 0)), N10)</f>
        <v>West</v>
      </c>
      <c r="V10" s="7" t="s">
        <v>2153</v>
      </c>
      <c r="W10" s="7" t="s">
        <v>2160</v>
      </c>
      <c r="X10" s="15">
        <f>Orders[[#This Row],[Date3]]</f>
        <v>43475</v>
      </c>
      <c r="Y10" s="15">
        <v>43475</v>
      </c>
      <c r="Z10" s="2">
        <v>0.71875</v>
      </c>
      <c r="AA10" s="12">
        <v>36.26</v>
      </c>
      <c r="AB10" s="8">
        <v>2</v>
      </c>
      <c r="AC10" s="11">
        <f t="shared" si="3"/>
        <v>3.6259999999999999</v>
      </c>
      <c r="AD10" s="11">
        <f t="shared" si="4"/>
        <v>72.52</v>
      </c>
      <c r="AE10" t="s">
        <v>21</v>
      </c>
      <c r="AF10" s="12">
        <f t="shared" si="1"/>
        <v>69.133315999999994</v>
      </c>
      <c r="AG10" s="4">
        <v>4.6699999999999998E-2</v>
      </c>
      <c r="AH10" s="11">
        <f t="shared" si="2"/>
        <v>3.3866840000000025</v>
      </c>
      <c r="AI10" s="9">
        <v>7.2</v>
      </c>
      <c r="AJ10" s="15" t="str">
        <f>IF(MONTH(Orders[[#This Row],[Date]]) = 1, "Jan",IF(MONTH(Orders[[#This Row],[Date]]) = 2, "Feb", "Mar"))</f>
        <v>Jan</v>
      </c>
    </row>
    <row r="11" spans="1:36" ht="15.75" x14ac:dyDescent="0.25">
      <c r="A11">
        <v>10</v>
      </c>
      <c r="B11" t="s">
        <v>29</v>
      </c>
      <c r="C11">
        <f>VLOOKUP(G11,email!A:B,2,FALSE)</f>
        <v>4</v>
      </c>
      <c r="D11" t="str">
        <f>Orders[[#This Row],[Customer First Name]] &amp;" "&amp; Orders[[#This Row],[Customer Last Name]]</f>
        <v>Brosina Hoffman</v>
      </c>
      <c r="E11" t="s">
        <v>1265</v>
      </c>
      <c r="F11" t="s">
        <v>1266</v>
      </c>
      <c r="G11" t="str">
        <f t="shared" si="0"/>
        <v>brosina.hoffman@mail.com</v>
      </c>
      <c r="H11" t="s">
        <v>15</v>
      </c>
      <c r="I11" s="7" t="s">
        <v>1037</v>
      </c>
      <c r="J11" s="7" t="s">
        <v>1038</v>
      </c>
      <c r="K11" s="7" t="s">
        <v>1043</v>
      </c>
      <c r="L11" s="7" t="s">
        <v>1044</v>
      </c>
      <c r="M11" s="7">
        <v>90032</v>
      </c>
      <c r="N11" s="7" t="s">
        <v>1045</v>
      </c>
      <c r="O11" t="str">
        <f>IF(COUNTIF($G$2:G11, G11) &gt; 1, INDEX($O$2:O11, MATCH(G11, $G$2:G11, 0)), H11)</f>
        <v>Female</v>
      </c>
      <c r="P11" t="str">
        <f>IF(COUNTIF($G$2:G11, G11) &gt; 1, INDEX($P$2:P11, MATCH(G11, $G$2:G11, 0)), I11)</f>
        <v>Consumer</v>
      </c>
      <c r="Q11" t="str">
        <f>IF(COUNTIF($G$2:G11, G11) &gt; 1, INDEX($Q$2:Q11, MATCH(G11, $G$2:G11, 0)), J11)</f>
        <v>United States</v>
      </c>
      <c r="R11" t="str">
        <f>IF(COUNTIF($G$2:G11, G11) &gt; 1, INDEX($R$2:R11, MATCH(G11, $G$2:G11, 0)), K11)</f>
        <v>Los Angeles</v>
      </c>
      <c r="S11" t="str">
        <f>IF(COUNTIF($G$2:G11, G11) &gt; 1, INDEX($S$2:S11, MATCH(G11, $G$2:G11, 0)), L11)</f>
        <v>California</v>
      </c>
      <c r="T11">
        <f>IF(COUNTIF($G$2:G11, G11) &gt; 1, INDEX($T$2:T11, MATCH(G11, $G$2:G11, 0)), M11)</f>
        <v>90032</v>
      </c>
      <c r="U11" t="str">
        <f>IF(COUNTIF($G$2:G11, G11) &gt; 1, INDEX($U$2:U11, MATCH(G11, $G$2:G11, 0)), N11)</f>
        <v>West</v>
      </c>
      <c r="V11" s="7" t="s">
        <v>2153</v>
      </c>
      <c r="W11" s="7" t="s">
        <v>2161</v>
      </c>
      <c r="X11" s="15">
        <f>Orders[[#This Row],[Date3]]</f>
        <v>43516</v>
      </c>
      <c r="Y11" s="15">
        <v>43516</v>
      </c>
      <c r="Z11" s="2">
        <v>0.56041666666666667</v>
      </c>
      <c r="AA11" s="12">
        <v>54.84</v>
      </c>
      <c r="AB11" s="8">
        <v>3</v>
      </c>
      <c r="AC11" s="11">
        <f t="shared" si="3"/>
        <v>8.2260000000000009</v>
      </c>
      <c r="AD11" s="11">
        <f t="shared" si="4"/>
        <v>164.52</v>
      </c>
      <c r="AE11" t="s">
        <v>21</v>
      </c>
      <c r="AF11" s="12">
        <f t="shared" si="1"/>
        <v>156.836916</v>
      </c>
      <c r="AG11" s="4">
        <v>4.6699999999999998E-2</v>
      </c>
      <c r="AH11" s="11">
        <f t="shared" si="2"/>
        <v>7.683084000000008</v>
      </c>
      <c r="AI11" s="9">
        <v>5.9</v>
      </c>
      <c r="AJ11" s="15" t="str">
        <f>IF(MONTH(Orders[[#This Row],[Date]]) = 1, "Jan",IF(MONTH(Orders[[#This Row],[Date]]) = 2, "Feb", "Mar"))</f>
        <v>Feb</v>
      </c>
    </row>
    <row r="12" spans="1:36" ht="15.75" x14ac:dyDescent="0.25">
      <c r="A12">
        <v>11</v>
      </c>
      <c r="B12" t="s">
        <v>30</v>
      </c>
      <c r="C12">
        <f>VLOOKUP(G12,email!A:B,2,FALSE)</f>
        <v>4</v>
      </c>
      <c r="D12" t="str">
        <f>Orders[[#This Row],[Customer First Name]] &amp;" "&amp; Orders[[#This Row],[Customer Last Name]]</f>
        <v>Brosina Hoffman</v>
      </c>
      <c r="E12" t="s">
        <v>1265</v>
      </c>
      <c r="F12" t="s">
        <v>1266</v>
      </c>
      <c r="G12" t="str">
        <f t="shared" si="0"/>
        <v>brosina.hoffman@mail.com</v>
      </c>
      <c r="H12" t="s">
        <v>15</v>
      </c>
      <c r="I12" s="7" t="s">
        <v>1037</v>
      </c>
      <c r="J12" s="7" t="s">
        <v>1038</v>
      </c>
      <c r="K12" s="7" t="s">
        <v>1043</v>
      </c>
      <c r="L12" s="7" t="s">
        <v>1044</v>
      </c>
      <c r="M12" s="7">
        <v>90032</v>
      </c>
      <c r="N12" s="7" t="s">
        <v>1045</v>
      </c>
      <c r="O12" t="str">
        <f>IF(COUNTIF($G$2:G12, G12) &gt; 1, INDEX($O$2:O12, MATCH(G12, $G$2:G12, 0)), H12)</f>
        <v>Female</v>
      </c>
      <c r="P12" t="str">
        <f>IF(COUNTIF($G$2:G12, G12) &gt; 1, INDEX($P$2:P12, MATCH(G12, $G$2:G12, 0)), I12)</f>
        <v>Consumer</v>
      </c>
      <c r="Q12" t="str">
        <f>IF(COUNTIF($G$2:G12, G12) &gt; 1, INDEX($Q$2:Q12, MATCH(G12, $G$2:G12, 0)), J12)</f>
        <v>United States</v>
      </c>
      <c r="R12" t="str">
        <f>IF(COUNTIF($G$2:G12, G12) &gt; 1, INDEX($R$2:R12, MATCH(G12, $G$2:G12, 0)), K12)</f>
        <v>Los Angeles</v>
      </c>
      <c r="S12" t="str">
        <f>IF(COUNTIF($G$2:G12, G12) &gt; 1, INDEX($S$2:S12, MATCH(G12, $G$2:G12, 0)), L12)</f>
        <v>California</v>
      </c>
      <c r="T12">
        <f>IF(COUNTIF($G$2:G12, G12) &gt; 1, INDEX($T$2:T12, MATCH(G12, $G$2:G12, 0)), M12)</f>
        <v>90032</v>
      </c>
      <c r="U12" t="str">
        <f>IF(COUNTIF($G$2:G12, G12) &gt; 1, INDEX($U$2:U12, MATCH(G12, $G$2:G12, 0)), N12)</f>
        <v>West</v>
      </c>
      <c r="V12" s="7" t="s">
        <v>2150</v>
      </c>
      <c r="W12" s="7" t="s">
        <v>2155</v>
      </c>
      <c r="X12" s="15">
        <f>Orders[[#This Row],[Date3]]</f>
        <v>43502</v>
      </c>
      <c r="Y12" s="15">
        <v>43502</v>
      </c>
      <c r="Z12" s="2">
        <v>0.75486111111111109</v>
      </c>
      <c r="AA12" s="12">
        <v>14.48</v>
      </c>
      <c r="AB12" s="8">
        <v>4</v>
      </c>
      <c r="AC12" s="11">
        <f t="shared" si="3"/>
        <v>2.8960000000000004</v>
      </c>
      <c r="AD12" s="11">
        <f t="shared" si="4"/>
        <v>57.92</v>
      </c>
      <c r="AE12" t="s">
        <v>16</v>
      </c>
      <c r="AF12" s="12">
        <f t="shared" si="1"/>
        <v>51.722560000000001</v>
      </c>
      <c r="AG12" s="4">
        <v>0.107</v>
      </c>
      <c r="AH12" s="11">
        <f t="shared" si="2"/>
        <v>6.1974400000000003</v>
      </c>
      <c r="AI12" s="9">
        <v>4.5</v>
      </c>
      <c r="AJ12" s="15" t="str">
        <f>IF(MONTH(Orders[[#This Row],[Date]]) = 1, "Jan",IF(MONTH(Orders[[#This Row],[Date]]) = 2, "Feb", "Mar"))</f>
        <v>Feb</v>
      </c>
    </row>
    <row r="13" spans="1:36" ht="15.75" x14ac:dyDescent="0.25">
      <c r="A13">
        <v>12</v>
      </c>
      <c r="B13" t="s">
        <v>31</v>
      </c>
      <c r="C13">
        <f>VLOOKUP(G13,email!A:B,2,FALSE)</f>
        <v>4</v>
      </c>
      <c r="D13" t="str">
        <f>Orders[[#This Row],[Customer First Name]] &amp;" "&amp; Orders[[#This Row],[Customer Last Name]]</f>
        <v>Brosina Hoffman</v>
      </c>
      <c r="E13" t="s">
        <v>1265</v>
      </c>
      <c r="F13" t="s">
        <v>1266</v>
      </c>
      <c r="G13" t="str">
        <f t="shared" si="0"/>
        <v>brosina.hoffman@mail.com</v>
      </c>
      <c r="H13" t="s">
        <v>15</v>
      </c>
      <c r="I13" s="7" t="s">
        <v>1037</v>
      </c>
      <c r="J13" s="7" t="s">
        <v>1038</v>
      </c>
      <c r="K13" s="7" t="s">
        <v>1043</v>
      </c>
      <c r="L13" s="7" t="s">
        <v>1044</v>
      </c>
      <c r="M13" s="7">
        <v>90032</v>
      </c>
      <c r="N13" s="7" t="s">
        <v>1045</v>
      </c>
      <c r="O13" t="str">
        <f>IF(COUNTIF($G$2:G13, G13) &gt; 1, INDEX($O$2:O13, MATCH(G13, $G$2:G13, 0)), H13)</f>
        <v>Female</v>
      </c>
      <c r="P13" t="str">
        <f>IF(COUNTIF($G$2:G13, G13) &gt; 1, INDEX($P$2:P13, MATCH(G13, $G$2:G13, 0)), I13)</f>
        <v>Consumer</v>
      </c>
      <c r="Q13" t="str">
        <f>IF(COUNTIF($G$2:G13, G13) &gt; 1, INDEX($Q$2:Q13, MATCH(G13, $G$2:G13, 0)), J13)</f>
        <v>United States</v>
      </c>
      <c r="R13" t="str">
        <f>IF(COUNTIF($G$2:G13, G13) &gt; 1, INDEX($R$2:R13, MATCH(G13, $G$2:G13, 0)), K13)</f>
        <v>Los Angeles</v>
      </c>
      <c r="S13" t="str">
        <f>IF(COUNTIF($G$2:G13, G13) &gt; 1, INDEX($S$2:S13, MATCH(G13, $G$2:G13, 0)), L13)</f>
        <v>California</v>
      </c>
      <c r="T13">
        <f>IF(COUNTIF($G$2:G13, G13) &gt; 1, INDEX($T$2:T13, MATCH(G13, $G$2:G13, 0)), M13)</f>
        <v>90032</v>
      </c>
      <c r="U13" t="str">
        <f>IF(COUNTIF($G$2:G13, G13) &gt; 1, INDEX($U$2:U13, MATCH(G13, $G$2:G13, 0)), N13)</f>
        <v>West</v>
      </c>
      <c r="V13" s="7" t="s">
        <v>2158</v>
      </c>
      <c r="W13" s="7" t="s">
        <v>2159</v>
      </c>
      <c r="X13" s="15">
        <f>Orders[[#This Row],[Date3]]</f>
        <v>43533</v>
      </c>
      <c r="Y13" s="15">
        <v>43533</v>
      </c>
      <c r="Z13" s="2">
        <v>0.7104166666666667</v>
      </c>
      <c r="AA13" s="12">
        <v>25.51</v>
      </c>
      <c r="AB13" s="8">
        <v>4</v>
      </c>
      <c r="AC13" s="11">
        <f t="shared" si="3"/>
        <v>5.1020000000000003</v>
      </c>
      <c r="AD13" s="11">
        <f t="shared" si="4"/>
        <v>102.04</v>
      </c>
      <c r="AE13" t="s">
        <v>18</v>
      </c>
      <c r="AF13" s="12">
        <f t="shared" si="1"/>
        <v>94.693120000000008</v>
      </c>
      <c r="AG13" s="4">
        <v>7.2000000000000008E-2</v>
      </c>
      <c r="AH13" s="11">
        <f t="shared" si="2"/>
        <v>7.3468799999999987</v>
      </c>
      <c r="AI13" s="9">
        <v>6.8</v>
      </c>
      <c r="AJ13" s="15" t="str">
        <f>IF(MONTH(Orders[[#This Row],[Date]]) = 1, "Jan",IF(MONTH(Orders[[#This Row],[Date]]) = 2, "Feb", "Mar"))</f>
        <v>Mar</v>
      </c>
    </row>
    <row r="14" spans="1:36" ht="15.75" x14ac:dyDescent="0.25">
      <c r="A14">
        <v>13</v>
      </c>
      <c r="B14" t="s">
        <v>32</v>
      </c>
      <c r="C14">
        <f>VLOOKUP(G14,email!A:B,2,FALSE)</f>
        <v>5</v>
      </c>
      <c r="D14" t="str">
        <f>Orders[[#This Row],[Customer First Name]] &amp;" "&amp; Orders[[#This Row],[Customer Last Name]]</f>
        <v>Andrew Allen</v>
      </c>
      <c r="E14" t="s">
        <v>1267</v>
      </c>
      <c r="F14" t="s">
        <v>1268</v>
      </c>
      <c r="G14" t="str">
        <f t="shared" si="0"/>
        <v>andrew.allen@mail.com</v>
      </c>
      <c r="H14" t="s">
        <v>20</v>
      </c>
      <c r="I14" s="7" t="s">
        <v>1037</v>
      </c>
      <c r="J14" s="7" t="s">
        <v>1038</v>
      </c>
      <c r="K14" s="7" t="s">
        <v>1048</v>
      </c>
      <c r="L14" s="7" t="s">
        <v>1049</v>
      </c>
      <c r="M14" s="7">
        <v>28027</v>
      </c>
      <c r="N14" s="7" t="s">
        <v>1041</v>
      </c>
      <c r="O14" t="str">
        <f>IF(COUNTIF($G$2:G14, G14) &gt; 1, INDEX($O$2:O14, MATCH(G14, $G$2:G14, 0)), H14)</f>
        <v>Male</v>
      </c>
      <c r="P14" t="str">
        <f>IF(COUNTIF($G$2:G14, G14) &gt; 1, INDEX($P$2:P14, MATCH(G14, $G$2:G14, 0)), I14)</f>
        <v>Consumer</v>
      </c>
      <c r="Q14" t="str">
        <f>IF(COUNTIF($G$2:G14, G14) &gt; 1, INDEX($Q$2:Q14, MATCH(G14, $G$2:G14, 0)), J14)</f>
        <v>United States</v>
      </c>
      <c r="R14" t="str">
        <f>IF(COUNTIF($G$2:G14, G14) &gt; 1, INDEX($R$2:R14, MATCH(G14, $G$2:G14, 0)), K14)</f>
        <v>Concord</v>
      </c>
      <c r="S14" t="str">
        <f>IF(COUNTIF($G$2:G14, G14) &gt; 1, INDEX($S$2:S14, MATCH(G14, $G$2:G14, 0)), L14)</f>
        <v>North Carolina</v>
      </c>
      <c r="T14">
        <f>IF(COUNTIF($G$2:G14, G14) &gt; 1, INDEX($T$2:T14, MATCH(G14, $G$2:G14, 0)), M14)</f>
        <v>28027</v>
      </c>
      <c r="U14" t="str">
        <f>IF(COUNTIF($G$2:G14, G14) &gt; 1, INDEX($U$2:U14, MATCH(G14, $G$2:G14, 0)), N14)</f>
        <v>South</v>
      </c>
      <c r="V14" s="7" t="s">
        <v>2153</v>
      </c>
      <c r="W14" s="7" t="s">
        <v>2162</v>
      </c>
      <c r="X14" s="15">
        <f>Orders[[#This Row],[Date3]]</f>
        <v>43508</v>
      </c>
      <c r="Y14" s="15">
        <v>43508</v>
      </c>
      <c r="Z14" s="2">
        <v>0.43402777777777773</v>
      </c>
      <c r="AA14" s="12">
        <v>46.95</v>
      </c>
      <c r="AB14" s="8">
        <v>5</v>
      </c>
      <c r="AC14" s="11">
        <f t="shared" si="3"/>
        <v>11.737500000000001</v>
      </c>
      <c r="AD14" s="11">
        <f t="shared" si="4"/>
        <v>234.75</v>
      </c>
      <c r="AE14" t="s">
        <v>16</v>
      </c>
      <c r="AF14" s="12">
        <f t="shared" si="1"/>
        <v>223.78717499999999</v>
      </c>
      <c r="AG14" s="4">
        <v>4.6699999999999998E-2</v>
      </c>
      <c r="AH14" s="11">
        <f t="shared" si="2"/>
        <v>10.962825000000009</v>
      </c>
      <c r="AI14" s="9">
        <v>7.1</v>
      </c>
      <c r="AJ14" s="15" t="str">
        <f>IF(MONTH(Orders[[#This Row],[Date]]) = 1, "Jan",IF(MONTH(Orders[[#This Row],[Date]]) = 2, "Feb", "Mar"))</f>
        <v>Feb</v>
      </c>
    </row>
    <row r="15" spans="1:36" ht="15.75" x14ac:dyDescent="0.25">
      <c r="A15">
        <v>14</v>
      </c>
      <c r="B15" t="s">
        <v>33</v>
      </c>
      <c r="C15">
        <f>VLOOKUP(G15,email!A:B,2,FALSE)</f>
        <v>6</v>
      </c>
      <c r="D15" t="str">
        <f>Orders[[#This Row],[Customer First Name]] &amp;" "&amp; Orders[[#This Row],[Customer Last Name]]</f>
        <v>Irene Maddox</v>
      </c>
      <c r="E15" t="s">
        <v>1269</v>
      </c>
      <c r="F15" t="s">
        <v>1270</v>
      </c>
      <c r="G15" t="str">
        <f t="shared" si="0"/>
        <v>irene.maddox@mail.com</v>
      </c>
      <c r="H15" t="s">
        <v>15</v>
      </c>
      <c r="I15" s="7" t="s">
        <v>1037</v>
      </c>
      <c r="J15" s="7" t="s">
        <v>1038</v>
      </c>
      <c r="K15" s="7" t="s">
        <v>1050</v>
      </c>
      <c r="L15" s="7" t="s">
        <v>1051</v>
      </c>
      <c r="M15" s="7">
        <v>98103</v>
      </c>
      <c r="N15" s="7" t="s">
        <v>1045</v>
      </c>
      <c r="O15" t="str">
        <f>IF(COUNTIF($G$2:G15, G15) &gt; 1, INDEX($O$2:O15, MATCH(G15, $G$2:G15, 0)), H15)</f>
        <v>Female</v>
      </c>
      <c r="P15" t="str">
        <f>IF(COUNTIF($G$2:G15, G15) &gt; 1, INDEX($P$2:P15, MATCH(G15, $G$2:G15, 0)), I15)</f>
        <v>Consumer</v>
      </c>
      <c r="Q15" t="str">
        <f>IF(COUNTIF($G$2:G15, G15) &gt; 1, INDEX($Q$2:Q15, MATCH(G15, $G$2:G15, 0)), J15)</f>
        <v>United States</v>
      </c>
      <c r="R15" t="str">
        <f>IF(COUNTIF($G$2:G15, G15) &gt; 1, INDEX($R$2:R15, MATCH(G15, $G$2:G15, 0)), K15)</f>
        <v>Seattle</v>
      </c>
      <c r="S15" t="str">
        <f>IF(COUNTIF($G$2:G15, G15) &gt; 1, INDEX($S$2:S15, MATCH(G15, $G$2:G15, 0)), L15)</f>
        <v>Washington</v>
      </c>
      <c r="T15">
        <f>IF(COUNTIF($G$2:G15, G15) &gt; 1, INDEX($T$2:T15, MATCH(G15, $G$2:G15, 0)), M15)</f>
        <v>98103</v>
      </c>
      <c r="U15" t="str">
        <f>IF(COUNTIF($G$2:G15, G15) &gt; 1, INDEX($U$2:U15, MATCH(G15, $G$2:G15, 0)), N15)</f>
        <v>West</v>
      </c>
      <c r="V15" s="7" t="s">
        <v>2153</v>
      </c>
      <c r="W15" s="7" t="s">
        <v>2160</v>
      </c>
      <c r="X15" s="15">
        <f>Orders[[#This Row],[Date3]]</f>
        <v>43503</v>
      </c>
      <c r="Y15" s="15">
        <v>43503</v>
      </c>
      <c r="Z15" s="2">
        <v>0.70000000000000007</v>
      </c>
      <c r="AA15" s="12">
        <v>43.19</v>
      </c>
      <c r="AB15" s="8">
        <v>10</v>
      </c>
      <c r="AC15" s="11">
        <f t="shared" si="3"/>
        <v>21.594999999999999</v>
      </c>
      <c r="AD15" s="11">
        <f t="shared" si="4"/>
        <v>431.9</v>
      </c>
      <c r="AE15" t="s">
        <v>16</v>
      </c>
      <c r="AF15" s="12">
        <f t="shared" si="1"/>
        <v>411.73026999999996</v>
      </c>
      <c r="AG15" s="4">
        <v>4.6699999999999998E-2</v>
      </c>
      <c r="AH15" s="11">
        <f t="shared" si="2"/>
        <v>20.169730000000015</v>
      </c>
      <c r="AI15" s="9">
        <v>8.1999999999999993</v>
      </c>
      <c r="AJ15" s="15" t="str">
        <f>IF(MONTH(Orders[[#This Row],[Date]]) = 1, "Jan",IF(MONTH(Orders[[#This Row],[Date]]) = 2, "Feb", "Mar"))</f>
        <v>Feb</v>
      </c>
    </row>
    <row r="16" spans="1:36" ht="15.75" x14ac:dyDescent="0.25">
      <c r="A16">
        <v>15</v>
      </c>
      <c r="B16" t="s">
        <v>34</v>
      </c>
      <c r="C16">
        <f>VLOOKUP(G16,email!A:B,2,FALSE)</f>
        <v>7</v>
      </c>
      <c r="D16" t="str">
        <f>Orders[[#This Row],[Customer First Name]] &amp;" "&amp; Orders[[#This Row],[Customer Last Name]]</f>
        <v>Harold Pawlan</v>
      </c>
      <c r="E16" t="s">
        <v>1271</v>
      </c>
      <c r="F16" t="s">
        <v>1272</v>
      </c>
      <c r="G16" t="str">
        <f t="shared" si="0"/>
        <v>harold.pawlan@mail.com</v>
      </c>
      <c r="H16" t="s">
        <v>20</v>
      </c>
      <c r="I16" s="7" t="s">
        <v>1052</v>
      </c>
      <c r="J16" s="7" t="s">
        <v>1038</v>
      </c>
      <c r="K16" s="7" t="s">
        <v>1053</v>
      </c>
      <c r="L16" s="7" t="s">
        <v>1054</v>
      </c>
      <c r="M16" s="7">
        <v>76106</v>
      </c>
      <c r="N16" s="7" t="s">
        <v>1055</v>
      </c>
      <c r="O16" t="str">
        <f>IF(COUNTIF($G$2:G16, G16) &gt; 1, INDEX($O$2:O16, MATCH(G16, $G$2:G16, 0)), H16)</f>
        <v>Male</v>
      </c>
      <c r="P16" t="str">
        <f>IF(COUNTIF($G$2:G16, G16) &gt; 1, INDEX($P$2:P16, MATCH(G16, $G$2:G16, 0)), I16)</f>
        <v>Home Office</v>
      </c>
      <c r="Q16" t="str">
        <f>IF(COUNTIF($G$2:G16, G16) &gt; 1, INDEX($Q$2:Q16, MATCH(G16, $G$2:G16, 0)), J16)</f>
        <v>United States</v>
      </c>
      <c r="R16" t="str">
        <f>IF(COUNTIF($G$2:G16, G16) &gt; 1, INDEX($R$2:R16, MATCH(G16, $G$2:G16, 0)), K16)</f>
        <v>Fort Worth</v>
      </c>
      <c r="S16" t="str">
        <f>IF(COUNTIF($G$2:G16, G16) &gt; 1, INDEX($S$2:S16, MATCH(G16, $G$2:G16, 0)), L16)</f>
        <v>Texas</v>
      </c>
      <c r="T16">
        <f>IF(COUNTIF($G$2:G16, G16) &gt; 1, INDEX($T$2:T16, MATCH(G16, $G$2:G16, 0)), M16)</f>
        <v>76106</v>
      </c>
      <c r="U16" t="str">
        <f>IF(COUNTIF($G$2:G16, G16) &gt; 1, INDEX($U$2:U16, MATCH(G16, $G$2:G16, 0)), N16)</f>
        <v>Central</v>
      </c>
      <c r="V16" s="7" t="s">
        <v>2153</v>
      </c>
      <c r="W16" s="7" t="s">
        <v>2161</v>
      </c>
      <c r="X16" s="15">
        <f>Orders[[#This Row],[Date3]]</f>
        <v>43553</v>
      </c>
      <c r="Y16" s="15">
        <v>43553</v>
      </c>
      <c r="Z16" s="2">
        <v>0.80625000000000002</v>
      </c>
      <c r="AA16" s="12">
        <v>71.38</v>
      </c>
      <c r="AB16" s="8">
        <v>10</v>
      </c>
      <c r="AC16" s="11">
        <f t="shared" si="3"/>
        <v>35.69</v>
      </c>
      <c r="AD16" s="11">
        <f t="shared" si="4"/>
        <v>713.8</v>
      </c>
      <c r="AE16" t="s">
        <v>18</v>
      </c>
      <c r="AF16" s="12">
        <f t="shared" si="1"/>
        <v>680.46553999999992</v>
      </c>
      <c r="AG16" s="4">
        <v>4.6699999999999998E-2</v>
      </c>
      <c r="AH16" s="11">
        <f t="shared" si="2"/>
        <v>33.334460000000036</v>
      </c>
      <c r="AI16" s="9">
        <v>5.7</v>
      </c>
      <c r="AJ16" s="15" t="str">
        <f>IF(MONTH(Orders[[#This Row],[Date]]) = 1, "Jan",IF(MONTH(Orders[[#This Row],[Date]]) = 2, "Feb", "Mar"))</f>
        <v>Mar</v>
      </c>
    </row>
    <row r="17" spans="1:36" ht="15.75" x14ac:dyDescent="0.25">
      <c r="A17">
        <v>16</v>
      </c>
      <c r="B17" t="s">
        <v>35</v>
      </c>
      <c r="C17">
        <f>VLOOKUP(G17,email!A:B,2,FALSE)</f>
        <v>7</v>
      </c>
      <c r="D17" t="str">
        <f>Orders[[#This Row],[Customer First Name]] &amp;" "&amp; Orders[[#This Row],[Customer Last Name]]</f>
        <v>Harold Pawlan</v>
      </c>
      <c r="E17" t="s">
        <v>1271</v>
      </c>
      <c r="F17" t="s">
        <v>1272</v>
      </c>
      <c r="G17" t="str">
        <f t="shared" si="0"/>
        <v>harold.pawlan@mail.com</v>
      </c>
      <c r="H17" t="s">
        <v>20</v>
      </c>
      <c r="I17" s="7" t="s">
        <v>1052</v>
      </c>
      <c r="J17" s="7" t="s">
        <v>1038</v>
      </c>
      <c r="K17" s="7" t="s">
        <v>1053</v>
      </c>
      <c r="L17" s="7" t="s">
        <v>1054</v>
      </c>
      <c r="M17" s="7">
        <v>76106</v>
      </c>
      <c r="N17" s="7" t="s">
        <v>1055</v>
      </c>
      <c r="O17" t="str">
        <f>IF(COUNTIF($G$2:G17, G17) &gt; 1, INDEX($O$2:O17, MATCH(G17, $G$2:G17, 0)), H17)</f>
        <v>Male</v>
      </c>
      <c r="P17" t="str">
        <f>IF(COUNTIF($G$2:G17, G17) &gt; 1, INDEX($P$2:P17, MATCH(G17, $G$2:G17, 0)), I17)</f>
        <v>Home Office</v>
      </c>
      <c r="Q17" t="str">
        <f>IF(COUNTIF($G$2:G17, G17) &gt; 1, INDEX($Q$2:Q17, MATCH(G17, $G$2:G17, 0)), J17)</f>
        <v>United States</v>
      </c>
      <c r="R17" t="str">
        <f>IF(COUNTIF($G$2:G17, G17) &gt; 1, INDEX($R$2:R17, MATCH(G17, $G$2:G17, 0)), K17)</f>
        <v>Fort Worth</v>
      </c>
      <c r="S17" t="str">
        <f>IF(COUNTIF($G$2:G17, G17) &gt; 1, INDEX($S$2:S17, MATCH(G17, $G$2:G17, 0)), L17)</f>
        <v>Texas</v>
      </c>
      <c r="T17">
        <f>IF(COUNTIF($G$2:G17, G17) &gt; 1, INDEX($T$2:T17, MATCH(G17, $G$2:G17, 0)), M17)</f>
        <v>76106</v>
      </c>
      <c r="U17" t="str">
        <f>IF(COUNTIF($G$2:G17, G17) &gt; 1, INDEX($U$2:U17, MATCH(G17, $G$2:G17, 0)), N17)</f>
        <v>Central</v>
      </c>
      <c r="V17" s="7" t="s">
        <v>2153</v>
      </c>
      <c r="W17" s="7" t="s">
        <v>2160</v>
      </c>
      <c r="X17" s="15">
        <f>Orders[[#This Row],[Date3]]</f>
        <v>43480</v>
      </c>
      <c r="Y17" s="15">
        <v>43480</v>
      </c>
      <c r="Z17" s="2">
        <v>0.67986111111111114</v>
      </c>
      <c r="AA17" s="12">
        <v>93.72</v>
      </c>
      <c r="AB17" s="8">
        <v>6</v>
      </c>
      <c r="AC17" s="11">
        <f t="shared" si="3"/>
        <v>28.116</v>
      </c>
      <c r="AD17" s="11">
        <f t="shared" si="4"/>
        <v>562.31999999999994</v>
      </c>
      <c r="AE17" t="s">
        <v>18</v>
      </c>
      <c r="AF17" s="12">
        <f t="shared" si="1"/>
        <v>536.0596559999999</v>
      </c>
      <c r="AG17" s="4">
        <v>4.6699999999999998E-2</v>
      </c>
      <c r="AH17" s="11">
        <f t="shared" si="2"/>
        <v>26.260344000000032</v>
      </c>
      <c r="AI17" s="9">
        <v>4.5</v>
      </c>
      <c r="AJ17" s="15" t="str">
        <f>IF(MONTH(Orders[[#This Row],[Date]]) = 1, "Jan",IF(MONTH(Orders[[#This Row],[Date]]) = 2, "Feb", "Mar"))</f>
        <v>Jan</v>
      </c>
    </row>
    <row r="18" spans="1:36" ht="15.75" x14ac:dyDescent="0.25">
      <c r="A18">
        <v>17</v>
      </c>
      <c r="B18" t="s">
        <v>36</v>
      </c>
      <c r="C18">
        <f>VLOOKUP(G18,email!A:B,2,FALSE)</f>
        <v>8</v>
      </c>
      <c r="D18" t="str">
        <f>Orders[[#This Row],[Customer First Name]] &amp;" "&amp; Orders[[#This Row],[Customer Last Name]]</f>
        <v>Pete Kriz</v>
      </c>
      <c r="E18" t="s">
        <v>1273</v>
      </c>
      <c r="F18" t="s">
        <v>1274</v>
      </c>
      <c r="G18" t="str">
        <f t="shared" si="0"/>
        <v>pete.kriz@mail.com</v>
      </c>
      <c r="H18" t="s">
        <v>20</v>
      </c>
      <c r="I18" s="7" t="s">
        <v>1037</v>
      </c>
      <c r="J18" s="7" t="s">
        <v>1038</v>
      </c>
      <c r="K18" s="7" t="s">
        <v>1056</v>
      </c>
      <c r="L18" s="7" t="s">
        <v>1057</v>
      </c>
      <c r="M18" s="7">
        <v>53711</v>
      </c>
      <c r="N18" s="7" t="s">
        <v>1055</v>
      </c>
      <c r="O18" t="str">
        <f>IF(COUNTIF($G$2:G18, G18) &gt; 1, INDEX($O$2:O18, MATCH(G18, $G$2:G18, 0)), H18)</f>
        <v>Male</v>
      </c>
      <c r="P18" t="str">
        <f>IF(COUNTIF($G$2:G18, G18) &gt; 1, INDEX($P$2:P18, MATCH(G18, $G$2:G18, 0)), I18)</f>
        <v>Consumer</v>
      </c>
      <c r="Q18" t="str">
        <f>IF(COUNTIF($G$2:G18, G18) &gt; 1, INDEX($Q$2:Q18, MATCH(G18, $G$2:G18, 0)), J18)</f>
        <v>United States</v>
      </c>
      <c r="R18" t="str">
        <f>IF(COUNTIF($G$2:G18, G18) &gt; 1, INDEX($R$2:R18, MATCH(G18, $G$2:G18, 0)), K18)</f>
        <v>Madison</v>
      </c>
      <c r="S18" t="str">
        <f>IF(COUNTIF($G$2:G18, G18) &gt; 1, INDEX($S$2:S18, MATCH(G18, $G$2:G18, 0)), L18)</f>
        <v>Wisconsin</v>
      </c>
      <c r="T18">
        <f>IF(COUNTIF($G$2:G18, G18) &gt; 1, INDEX($T$2:T18, MATCH(G18, $G$2:G18, 0)), M18)</f>
        <v>53711</v>
      </c>
      <c r="U18" t="str">
        <f>IF(COUNTIF($G$2:G18, G18) &gt; 1, INDEX($U$2:U18, MATCH(G18, $G$2:G18, 0)), N18)</f>
        <v>Central</v>
      </c>
      <c r="V18" s="7" t="s">
        <v>2153</v>
      </c>
      <c r="W18" s="7" t="s">
        <v>2156</v>
      </c>
      <c r="X18" s="15">
        <f>Orders[[#This Row],[Date3]]</f>
        <v>43535</v>
      </c>
      <c r="Y18" s="15">
        <v>43535</v>
      </c>
      <c r="Z18" s="2">
        <v>0.4604166666666667</v>
      </c>
      <c r="AA18" s="12">
        <v>68.930000000000007</v>
      </c>
      <c r="AB18" s="8">
        <v>7</v>
      </c>
      <c r="AC18" s="11">
        <f t="shared" si="3"/>
        <v>24.125500000000002</v>
      </c>
      <c r="AD18" s="11">
        <f t="shared" si="4"/>
        <v>482.51000000000005</v>
      </c>
      <c r="AE18" t="s">
        <v>21</v>
      </c>
      <c r="AF18" s="12">
        <f t="shared" si="1"/>
        <v>459.97678300000007</v>
      </c>
      <c r="AG18" s="4">
        <v>4.6699999999999998E-2</v>
      </c>
      <c r="AH18" s="11">
        <f t="shared" si="2"/>
        <v>22.533216999999979</v>
      </c>
      <c r="AI18" s="9">
        <v>4.5999999999999996</v>
      </c>
      <c r="AJ18" s="15" t="str">
        <f>IF(MONTH(Orders[[#This Row],[Date]]) = 1, "Jan",IF(MONTH(Orders[[#This Row],[Date]]) = 2, "Feb", "Mar"))</f>
        <v>Mar</v>
      </c>
    </row>
    <row r="19" spans="1:36" ht="15.75" x14ac:dyDescent="0.25">
      <c r="A19">
        <v>18</v>
      </c>
      <c r="B19" t="s">
        <v>37</v>
      </c>
      <c r="C19">
        <f>VLOOKUP(G19,email!A:B,2,FALSE)</f>
        <v>9</v>
      </c>
      <c r="D19" t="str">
        <f>Orders[[#This Row],[Customer First Name]] &amp;" "&amp; Orders[[#This Row],[Customer Last Name]]</f>
        <v>Alejandro Grove</v>
      </c>
      <c r="E19" t="s">
        <v>1275</v>
      </c>
      <c r="F19" t="s">
        <v>1276</v>
      </c>
      <c r="G19" t="str">
        <f t="shared" si="0"/>
        <v>alejandro.grove@mail.com</v>
      </c>
      <c r="H19" t="s">
        <v>20</v>
      </c>
      <c r="I19" s="7" t="s">
        <v>1037</v>
      </c>
      <c r="J19" s="7" t="s">
        <v>1038</v>
      </c>
      <c r="K19" s="7" t="s">
        <v>1058</v>
      </c>
      <c r="L19" s="7" t="s">
        <v>1059</v>
      </c>
      <c r="M19" s="7">
        <v>84084</v>
      </c>
      <c r="N19" s="7" t="s">
        <v>1045</v>
      </c>
      <c r="O19" t="str">
        <f>IF(COUNTIF($G$2:G19, G19) &gt; 1, INDEX($O$2:O19, MATCH(G19, $G$2:G19, 0)), H19)</f>
        <v>Male</v>
      </c>
      <c r="P19" t="str">
        <f>IF(COUNTIF($G$2:G19, G19) &gt; 1, INDEX($P$2:P19, MATCH(G19, $G$2:G19, 0)), I19)</f>
        <v>Consumer</v>
      </c>
      <c r="Q19" t="str">
        <f>IF(COUNTIF($G$2:G19, G19) &gt; 1, INDEX($Q$2:Q19, MATCH(G19, $G$2:G19, 0)), J19)</f>
        <v>United States</v>
      </c>
      <c r="R19" t="str">
        <f>IF(COUNTIF($G$2:G19, G19) &gt; 1, INDEX($R$2:R19, MATCH(G19, $G$2:G19, 0)), K19)</f>
        <v>West Jordan</v>
      </c>
      <c r="S19" t="str">
        <f>IF(COUNTIF($G$2:G19, G19) &gt; 1, INDEX($S$2:S19, MATCH(G19, $G$2:G19, 0)), L19)</f>
        <v>Utah</v>
      </c>
      <c r="T19">
        <f>IF(COUNTIF($G$2:G19, G19) &gt; 1, INDEX($T$2:T19, MATCH(G19, $G$2:G19, 0)), M19)</f>
        <v>84084</v>
      </c>
      <c r="U19" t="str">
        <f>IF(COUNTIF($G$2:G19, G19) &gt; 1, INDEX($U$2:U19, MATCH(G19, $G$2:G19, 0)), N19)</f>
        <v>West</v>
      </c>
      <c r="V19" s="7" t="s">
        <v>2153</v>
      </c>
      <c r="W19" s="7" t="s">
        <v>2156</v>
      </c>
      <c r="X19" s="15">
        <f>Orders[[#This Row],[Date3]]</f>
        <v>43466</v>
      </c>
      <c r="Y19" s="15">
        <v>43466</v>
      </c>
      <c r="Z19" s="2">
        <v>0.44375000000000003</v>
      </c>
      <c r="AA19" s="12">
        <v>72.61</v>
      </c>
      <c r="AB19" s="8">
        <v>6</v>
      </c>
      <c r="AC19" s="11">
        <f t="shared" si="3"/>
        <v>21.783000000000001</v>
      </c>
      <c r="AD19" s="11">
        <f t="shared" si="4"/>
        <v>435.65999999999997</v>
      </c>
      <c r="AE19" t="s">
        <v>21</v>
      </c>
      <c r="AF19" s="12">
        <f t="shared" si="1"/>
        <v>415.31467799999996</v>
      </c>
      <c r="AG19" s="4">
        <v>4.6699999999999998E-2</v>
      </c>
      <c r="AH19" s="11">
        <f t="shared" si="2"/>
        <v>20.34532200000001</v>
      </c>
      <c r="AI19" s="9">
        <v>6.9</v>
      </c>
      <c r="AJ19" s="15" t="str">
        <f>IF(MONTH(Orders[[#This Row],[Date]]) = 1, "Jan",IF(MONTH(Orders[[#This Row],[Date]]) = 2, "Feb", "Mar"))</f>
        <v>Jan</v>
      </c>
    </row>
    <row r="20" spans="1:36" ht="15.75" x14ac:dyDescent="0.25">
      <c r="A20">
        <v>19</v>
      </c>
      <c r="B20" t="s">
        <v>38</v>
      </c>
      <c r="C20">
        <f>VLOOKUP(G20,email!A:B,2,FALSE)</f>
        <v>10</v>
      </c>
      <c r="D20" t="str">
        <f>Orders[[#This Row],[Customer First Name]] &amp;" "&amp; Orders[[#This Row],[Customer Last Name]]</f>
        <v>Zuschuss Donatelli</v>
      </c>
      <c r="E20" t="s">
        <v>1277</v>
      </c>
      <c r="F20" t="s">
        <v>1278</v>
      </c>
      <c r="G20" t="str">
        <f t="shared" si="0"/>
        <v>zuschuss.donatelli@mail.com</v>
      </c>
      <c r="H20" t="s">
        <v>20</v>
      </c>
      <c r="I20" s="7" t="s">
        <v>1037</v>
      </c>
      <c r="J20" s="7" t="s">
        <v>1038</v>
      </c>
      <c r="K20" s="7" t="s">
        <v>1060</v>
      </c>
      <c r="L20" s="7" t="s">
        <v>1044</v>
      </c>
      <c r="M20" s="7">
        <v>94109</v>
      </c>
      <c r="N20" s="7" t="s">
        <v>1045</v>
      </c>
      <c r="O20" t="str">
        <f>IF(COUNTIF($G$2:G20, G20) &gt; 1, INDEX($O$2:O20, MATCH(G20, $G$2:G20, 0)), H20)</f>
        <v>Male</v>
      </c>
      <c r="P20" t="str">
        <f>IF(COUNTIF($G$2:G20, G20) &gt; 1, INDEX($P$2:P20, MATCH(G20, $G$2:G20, 0)), I20)</f>
        <v>Consumer</v>
      </c>
      <c r="Q20" t="str">
        <f>IF(COUNTIF($G$2:G20, G20) &gt; 1, INDEX($Q$2:Q20, MATCH(G20, $G$2:G20, 0)), J20)</f>
        <v>United States</v>
      </c>
      <c r="R20" t="str">
        <f>IF(COUNTIF($G$2:G20, G20) &gt; 1, INDEX($R$2:R20, MATCH(G20, $G$2:G20, 0)), K20)</f>
        <v>San Francisco</v>
      </c>
      <c r="S20" t="str">
        <f>IF(COUNTIF($G$2:G20, G20) &gt; 1, INDEX($S$2:S20, MATCH(G20, $G$2:G20, 0)), L20)</f>
        <v>California</v>
      </c>
      <c r="T20">
        <f>IF(COUNTIF($G$2:G20, G20) &gt; 1, INDEX($T$2:T20, MATCH(G20, $G$2:G20, 0)), M20)</f>
        <v>94109</v>
      </c>
      <c r="U20" t="str">
        <f>IF(COUNTIF($G$2:G20, G20) &gt; 1, INDEX($U$2:U20, MATCH(G20, $G$2:G20, 0)), N20)</f>
        <v>West</v>
      </c>
      <c r="V20" s="7" t="s">
        <v>2153</v>
      </c>
      <c r="W20" s="7" t="s">
        <v>1731</v>
      </c>
      <c r="X20" s="15">
        <f>Orders[[#This Row],[Date3]]</f>
        <v>43486</v>
      </c>
      <c r="Y20" s="15">
        <v>43486</v>
      </c>
      <c r="Z20" s="2">
        <v>0.75</v>
      </c>
      <c r="AA20" s="12">
        <v>54.67</v>
      </c>
      <c r="AB20" s="8">
        <v>3</v>
      </c>
      <c r="AC20" s="11">
        <f t="shared" si="3"/>
        <v>8.2004999999999999</v>
      </c>
      <c r="AD20" s="11">
        <f t="shared" si="4"/>
        <v>164.01</v>
      </c>
      <c r="AE20" t="s">
        <v>21</v>
      </c>
      <c r="AF20" s="12">
        <f t="shared" si="1"/>
        <v>156.35073299999999</v>
      </c>
      <c r="AG20" s="4">
        <v>4.6699999999999998E-2</v>
      </c>
      <c r="AH20" s="11">
        <f t="shared" si="2"/>
        <v>7.6592669999999998</v>
      </c>
      <c r="AI20" s="9">
        <v>8.6</v>
      </c>
      <c r="AJ20" s="15" t="str">
        <f>IF(MONTH(Orders[[#This Row],[Date]]) = 1, "Jan",IF(MONTH(Orders[[#This Row],[Date]]) = 2, "Feb", "Mar"))</f>
        <v>Jan</v>
      </c>
    </row>
    <row r="21" spans="1:36" ht="15.75" x14ac:dyDescent="0.25">
      <c r="A21">
        <v>20</v>
      </c>
      <c r="B21" t="s">
        <v>39</v>
      </c>
      <c r="C21">
        <f>VLOOKUP(G21,email!A:B,2,FALSE)</f>
        <v>10</v>
      </c>
      <c r="D21" t="str">
        <f>Orders[[#This Row],[Customer First Name]] &amp;" "&amp; Orders[[#This Row],[Customer Last Name]]</f>
        <v>Zuschuss Donatelli</v>
      </c>
      <c r="E21" t="s">
        <v>1277</v>
      </c>
      <c r="F21" t="s">
        <v>1278</v>
      </c>
      <c r="G21" t="str">
        <f t="shared" si="0"/>
        <v>zuschuss.donatelli@mail.com</v>
      </c>
      <c r="H21" t="s">
        <v>20</v>
      </c>
      <c r="I21" s="7" t="s">
        <v>1037</v>
      </c>
      <c r="J21" s="7" t="s">
        <v>1038</v>
      </c>
      <c r="K21" s="7" t="s">
        <v>1060</v>
      </c>
      <c r="L21" s="7" t="s">
        <v>1044</v>
      </c>
      <c r="M21" s="7">
        <v>94109</v>
      </c>
      <c r="N21" s="7" t="s">
        <v>1045</v>
      </c>
      <c r="O21" t="str">
        <f>IF(COUNTIF($G$2:G21, G21) &gt; 1, INDEX($O$2:O21, MATCH(G21, $G$2:G21, 0)), H21)</f>
        <v>Male</v>
      </c>
      <c r="P21" t="str">
        <f>IF(COUNTIF($G$2:G21, G21) &gt; 1, INDEX($P$2:P21, MATCH(G21, $G$2:G21, 0)), I21)</f>
        <v>Consumer</v>
      </c>
      <c r="Q21" t="str">
        <f>IF(COUNTIF($G$2:G21, G21) &gt; 1, INDEX($Q$2:Q21, MATCH(G21, $G$2:G21, 0)), J21)</f>
        <v>United States</v>
      </c>
      <c r="R21" t="str">
        <f>IF(COUNTIF($G$2:G21, G21) &gt; 1, INDEX($R$2:R21, MATCH(G21, $G$2:G21, 0)), K21)</f>
        <v>San Francisco</v>
      </c>
      <c r="S21" t="str">
        <f>IF(COUNTIF($G$2:G21, G21) &gt; 1, INDEX($S$2:S21, MATCH(G21, $G$2:G21, 0)), L21)</f>
        <v>California</v>
      </c>
      <c r="T21">
        <f>IF(COUNTIF($G$2:G21, G21) &gt; 1, INDEX($T$2:T21, MATCH(G21, $G$2:G21, 0)), M21)</f>
        <v>94109</v>
      </c>
      <c r="U21" t="str">
        <f>IF(COUNTIF($G$2:G21, G21) &gt; 1, INDEX($U$2:U21, MATCH(G21, $G$2:G21, 0)), N21)</f>
        <v>West</v>
      </c>
      <c r="V21" s="7" t="s">
        <v>2158</v>
      </c>
      <c r="W21" s="7" t="s">
        <v>2159</v>
      </c>
      <c r="X21" s="15">
        <f>Orders[[#This Row],[Date3]]</f>
        <v>43535</v>
      </c>
      <c r="Y21" s="15">
        <v>43535</v>
      </c>
      <c r="Z21" s="2">
        <v>0.64583333333333337</v>
      </c>
      <c r="AA21" s="12">
        <v>40.299999999999997</v>
      </c>
      <c r="AB21" s="8">
        <v>2</v>
      </c>
      <c r="AC21" s="11">
        <f t="shared" si="3"/>
        <v>4.03</v>
      </c>
      <c r="AD21" s="11">
        <f t="shared" si="4"/>
        <v>80.599999999999994</v>
      </c>
      <c r="AE21" t="s">
        <v>16</v>
      </c>
      <c r="AF21" s="12">
        <f t="shared" si="1"/>
        <v>74.79679999999999</v>
      </c>
      <c r="AG21" s="4">
        <v>7.2000000000000008E-2</v>
      </c>
      <c r="AH21" s="11">
        <f t="shared" si="2"/>
        <v>5.8032000000000039</v>
      </c>
      <c r="AI21" s="9">
        <v>4.4000000000000004</v>
      </c>
      <c r="AJ21" s="15" t="str">
        <f>IF(MONTH(Orders[[#This Row],[Date]]) = 1, "Jan",IF(MONTH(Orders[[#This Row],[Date]]) = 2, "Feb", "Mar"))</f>
        <v>Mar</v>
      </c>
    </row>
    <row r="22" spans="1:36" ht="15.75" x14ac:dyDescent="0.25">
      <c r="A22">
        <v>21</v>
      </c>
      <c r="B22" t="s">
        <v>40</v>
      </c>
      <c r="C22">
        <f>VLOOKUP(G22,email!A:B,2,FALSE)</f>
        <v>10</v>
      </c>
      <c r="D22" t="str">
        <f>Orders[[#This Row],[Customer First Name]] &amp;" "&amp; Orders[[#This Row],[Customer Last Name]]</f>
        <v>Zuschuss Donatelli</v>
      </c>
      <c r="E22" t="s">
        <v>1277</v>
      </c>
      <c r="F22" t="s">
        <v>1278</v>
      </c>
      <c r="G22" t="str">
        <f t="shared" si="0"/>
        <v>zuschuss.donatelli@mail.com</v>
      </c>
      <c r="H22" t="s">
        <v>20</v>
      </c>
      <c r="I22" s="7" t="s">
        <v>1037</v>
      </c>
      <c r="J22" s="7" t="s">
        <v>1038</v>
      </c>
      <c r="K22" s="7" t="s">
        <v>1060</v>
      </c>
      <c r="L22" s="7" t="s">
        <v>1044</v>
      </c>
      <c r="M22" s="7">
        <v>94109</v>
      </c>
      <c r="N22" s="7" t="s">
        <v>1045</v>
      </c>
      <c r="O22" t="str">
        <f>IF(COUNTIF($G$2:G22, G22) &gt; 1, INDEX($O$2:O22, MATCH(G22, $G$2:G22, 0)), H22)</f>
        <v>Male</v>
      </c>
      <c r="P22" t="str">
        <f>IF(COUNTIF($G$2:G22, G22) &gt; 1, INDEX($P$2:P22, MATCH(G22, $G$2:G22, 0)), I22)</f>
        <v>Consumer</v>
      </c>
      <c r="Q22" t="str">
        <f>IF(COUNTIF($G$2:G22, G22) &gt; 1, INDEX($Q$2:Q22, MATCH(G22, $G$2:G22, 0)), J22)</f>
        <v>United States</v>
      </c>
      <c r="R22" t="str">
        <f>IF(COUNTIF($G$2:G22, G22) &gt; 1, INDEX($R$2:R22, MATCH(G22, $G$2:G22, 0)), K22)</f>
        <v>San Francisco</v>
      </c>
      <c r="S22" t="str">
        <f>IF(COUNTIF($G$2:G22, G22) &gt; 1, INDEX($S$2:S22, MATCH(G22, $G$2:G22, 0)), L22)</f>
        <v>California</v>
      </c>
      <c r="T22">
        <f>IF(COUNTIF($G$2:G22, G22) &gt; 1, INDEX($T$2:T22, MATCH(G22, $G$2:G22, 0)), M22)</f>
        <v>94109</v>
      </c>
      <c r="U22" t="str">
        <f>IF(COUNTIF($G$2:G22, G22) &gt; 1, INDEX($U$2:U22, MATCH(G22, $G$2:G22, 0)), N22)</f>
        <v>West</v>
      </c>
      <c r="V22" s="7" t="s">
        <v>2153</v>
      </c>
      <c r="W22" s="7" t="s">
        <v>2160</v>
      </c>
      <c r="X22" s="15">
        <f>Orders[[#This Row],[Date3]]</f>
        <v>43521</v>
      </c>
      <c r="Y22" s="15">
        <v>43521</v>
      </c>
      <c r="Z22" s="2">
        <v>0.47500000000000003</v>
      </c>
      <c r="AA22" s="12">
        <v>86.04</v>
      </c>
      <c r="AB22" s="8">
        <v>5</v>
      </c>
      <c r="AC22" s="11">
        <f t="shared" si="3"/>
        <v>21.510000000000005</v>
      </c>
      <c r="AD22" s="11">
        <f t="shared" si="4"/>
        <v>430.20000000000005</v>
      </c>
      <c r="AE22" t="s">
        <v>16</v>
      </c>
      <c r="AF22" s="12">
        <f t="shared" si="1"/>
        <v>410.10966000000002</v>
      </c>
      <c r="AG22" s="4">
        <v>4.6699999999999998E-2</v>
      </c>
      <c r="AH22" s="11">
        <f t="shared" si="2"/>
        <v>20.090340000000026</v>
      </c>
      <c r="AI22" s="9">
        <v>4.8</v>
      </c>
      <c r="AJ22" s="15" t="str">
        <f>IF(MONTH(Orders[[#This Row],[Date]]) = 1, "Jan",IF(MONTH(Orders[[#This Row],[Date]]) = 2, "Feb", "Mar"))</f>
        <v>Feb</v>
      </c>
    </row>
    <row r="23" spans="1:36" ht="15.75" x14ac:dyDescent="0.25">
      <c r="A23">
        <v>22</v>
      </c>
      <c r="B23" t="s">
        <v>41</v>
      </c>
      <c r="C23">
        <f>VLOOKUP(G23,email!A:B,2,FALSE)</f>
        <v>11</v>
      </c>
      <c r="D23" t="str">
        <f>Orders[[#This Row],[Customer First Name]] &amp;" "&amp; Orders[[#This Row],[Customer Last Name]]</f>
        <v>Ken Black</v>
      </c>
      <c r="E23" t="s">
        <v>1279</v>
      </c>
      <c r="F23" t="s">
        <v>1280</v>
      </c>
      <c r="G23" t="str">
        <f t="shared" si="0"/>
        <v>ken.black@mail.com</v>
      </c>
      <c r="H23" t="s">
        <v>20</v>
      </c>
      <c r="I23" s="7" t="s">
        <v>1042</v>
      </c>
      <c r="J23" s="7" t="s">
        <v>1038</v>
      </c>
      <c r="K23" s="7" t="s">
        <v>1061</v>
      </c>
      <c r="L23" s="7" t="s">
        <v>1062</v>
      </c>
      <c r="M23" s="7">
        <v>68025</v>
      </c>
      <c r="N23" s="7" t="s">
        <v>1055</v>
      </c>
      <c r="O23" t="str">
        <f>IF(COUNTIF($G$2:G23, G23) &gt; 1, INDEX($O$2:O23, MATCH(G23, $G$2:G23, 0)), H23)</f>
        <v>Male</v>
      </c>
      <c r="P23" t="str">
        <f>IF(COUNTIF($G$2:G23, G23) &gt; 1, INDEX($P$2:P23, MATCH(G23, $G$2:G23, 0)), I23)</f>
        <v>Corporate</v>
      </c>
      <c r="Q23" t="str">
        <f>IF(COUNTIF($G$2:G23, G23) &gt; 1, INDEX($Q$2:Q23, MATCH(G23, $G$2:G23, 0)), J23)</f>
        <v>United States</v>
      </c>
      <c r="R23" t="str">
        <f>IF(COUNTIF($G$2:G23, G23) &gt; 1, INDEX($R$2:R23, MATCH(G23, $G$2:G23, 0)), K23)</f>
        <v>Fremont</v>
      </c>
      <c r="S23" t="str">
        <f>IF(COUNTIF($G$2:G23, G23) &gt; 1, INDEX($S$2:S23, MATCH(G23, $G$2:G23, 0)), L23)</f>
        <v>Nebraska</v>
      </c>
      <c r="T23">
        <f>IF(COUNTIF($G$2:G23, G23) &gt; 1, INDEX($T$2:T23, MATCH(G23, $G$2:G23, 0)), M23)</f>
        <v>68025</v>
      </c>
      <c r="U23" t="str">
        <f>IF(COUNTIF($G$2:G23, G23) &gt; 1, INDEX($U$2:U23, MATCH(G23, $G$2:G23, 0)), N23)</f>
        <v>Central</v>
      </c>
      <c r="V23" s="7" t="s">
        <v>2153</v>
      </c>
      <c r="W23" s="7" t="s">
        <v>1731</v>
      </c>
      <c r="X23" s="15">
        <f>Orders[[#This Row],[Date3]]</f>
        <v>43529</v>
      </c>
      <c r="Y23" s="15">
        <v>43529</v>
      </c>
      <c r="Z23" s="2">
        <v>0.44444444444444442</v>
      </c>
      <c r="AA23" s="12">
        <v>87.98</v>
      </c>
      <c r="AB23" s="8">
        <v>3</v>
      </c>
      <c r="AC23" s="11">
        <f t="shared" si="3"/>
        <v>13.197000000000001</v>
      </c>
      <c r="AD23" s="11">
        <f t="shared" si="4"/>
        <v>263.94</v>
      </c>
      <c r="AE23" t="s">
        <v>16</v>
      </c>
      <c r="AF23" s="12">
        <f t="shared" si="1"/>
        <v>251.614002</v>
      </c>
      <c r="AG23" s="4">
        <v>4.6699999999999998E-2</v>
      </c>
      <c r="AH23" s="11">
        <f t="shared" si="2"/>
        <v>12.325997999999998</v>
      </c>
      <c r="AI23" s="9">
        <v>5.0999999999999996</v>
      </c>
      <c r="AJ23" s="15" t="str">
        <f>IF(MONTH(Orders[[#This Row],[Date]]) = 1, "Jan",IF(MONTH(Orders[[#This Row],[Date]]) = 2, "Feb", "Mar"))</f>
        <v>Mar</v>
      </c>
    </row>
    <row r="24" spans="1:36" ht="15.75" x14ac:dyDescent="0.25">
      <c r="A24">
        <v>23</v>
      </c>
      <c r="B24" t="s">
        <v>42</v>
      </c>
      <c r="C24">
        <f>VLOOKUP(G24,email!A:B,2,FALSE)</f>
        <v>11</v>
      </c>
      <c r="D24" t="str">
        <f>Orders[[#This Row],[Customer First Name]] &amp;" "&amp; Orders[[#This Row],[Customer Last Name]]</f>
        <v>Ken Black</v>
      </c>
      <c r="E24" t="s">
        <v>1279</v>
      </c>
      <c r="F24" t="s">
        <v>1280</v>
      </c>
      <c r="G24" t="str">
        <f t="shared" si="0"/>
        <v>ken.black@mail.com</v>
      </c>
      <c r="H24" t="s">
        <v>20</v>
      </c>
      <c r="I24" s="7" t="s">
        <v>1042</v>
      </c>
      <c r="J24" s="7" t="s">
        <v>1038</v>
      </c>
      <c r="K24" s="7" t="s">
        <v>1061</v>
      </c>
      <c r="L24" s="7" t="s">
        <v>1062</v>
      </c>
      <c r="M24" s="7">
        <v>68025</v>
      </c>
      <c r="N24" s="7" t="s">
        <v>1055</v>
      </c>
      <c r="O24" t="str">
        <f>IF(COUNTIF($G$2:G24, G24) &gt; 1, INDEX($O$2:O24, MATCH(G24, $G$2:G24, 0)), H24)</f>
        <v>Male</v>
      </c>
      <c r="P24" t="str">
        <f>IF(COUNTIF($G$2:G24, G24) &gt; 1, INDEX($P$2:P24, MATCH(G24, $G$2:G24, 0)), I24)</f>
        <v>Corporate</v>
      </c>
      <c r="Q24" t="str">
        <f>IF(COUNTIF($G$2:G24, G24) &gt; 1, INDEX($Q$2:Q24, MATCH(G24, $G$2:G24, 0)), J24)</f>
        <v>United States</v>
      </c>
      <c r="R24" t="str">
        <f>IF(COUNTIF($G$2:G24, G24) &gt; 1, INDEX($R$2:R24, MATCH(G24, $G$2:G24, 0)), K24)</f>
        <v>Fremont</v>
      </c>
      <c r="S24" t="str">
        <f>IF(COUNTIF($G$2:G24, G24) &gt; 1, INDEX($S$2:S24, MATCH(G24, $G$2:G24, 0)), L24)</f>
        <v>Nebraska</v>
      </c>
      <c r="T24">
        <f>IF(COUNTIF($G$2:G24, G24) &gt; 1, INDEX($T$2:T24, MATCH(G24, $G$2:G24, 0)), M24)</f>
        <v>68025</v>
      </c>
      <c r="U24" t="str">
        <f>IF(COUNTIF($G$2:G24, G24) &gt; 1, INDEX($U$2:U24, MATCH(G24, $G$2:G24, 0)), N24)</f>
        <v>Central</v>
      </c>
      <c r="V24" s="7" t="s">
        <v>2153</v>
      </c>
      <c r="W24" s="7" t="s">
        <v>2161</v>
      </c>
      <c r="X24" s="15">
        <f>Orders[[#This Row],[Date3]]</f>
        <v>43539</v>
      </c>
      <c r="Y24" s="15">
        <v>43539</v>
      </c>
      <c r="Z24" s="2">
        <v>0.51388888888888895</v>
      </c>
      <c r="AA24" s="12">
        <v>33.200000000000003</v>
      </c>
      <c r="AB24" s="8">
        <v>2</v>
      </c>
      <c r="AC24" s="11">
        <f t="shared" si="3"/>
        <v>3.3200000000000003</v>
      </c>
      <c r="AD24" s="11">
        <f t="shared" si="4"/>
        <v>66.400000000000006</v>
      </c>
      <c r="AE24" t="s">
        <v>21</v>
      </c>
      <c r="AF24" s="12">
        <f t="shared" si="1"/>
        <v>63.299120000000002</v>
      </c>
      <c r="AG24" s="4">
        <v>4.6699999999999998E-2</v>
      </c>
      <c r="AH24" s="11">
        <f t="shared" si="2"/>
        <v>3.1008800000000036</v>
      </c>
      <c r="AI24" s="9">
        <v>4.4000000000000004</v>
      </c>
      <c r="AJ24" s="15" t="str">
        <f>IF(MONTH(Orders[[#This Row],[Date]]) = 1, "Jan",IF(MONTH(Orders[[#This Row],[Date]]) = 2, "Feb", "Mar"))</f>
        <v>Mar</v>
      </c>
    </row>
    <row r="25" spans="1:36" ht="15.75" x14ac:dyDescent="0.25">
      <c r="A25">
        <v>24</v>
      </c>
      <c r="B25" t="s">
        <v>43</v>
      </c>
      <c r="C25">
        <f>VLOOKUP(G25,email!A:B,2,FALSE)</f>
        <v>12</v>
      </c>
      <c r="D25" t="str">
        <f>Orders[[#This Row],[Customer First Name]] &amp;" "&amp; Orders[[#This Row],[Customer Last Name]]</f>
        <v>Sandra Flanagan</v>
      </c>
      <c r="E25" t="s">
        <v>1281</v>
      </c>
      <c r="F25" t="s">
        <v>1282</v>
      </c>
      <c r="G25" t="str">
        <f t="shared" si="0"/>
        <v>sandra.flanagan@mail.com</v>
      </c>
      <c r="H25" t="s">
        <v>20</v>
      </c>
      <c r="I25" s="7" t="s">
        <v>1037</v>
      </c>
      <c r="J25" s="7" t="s">
        <v>1038</v>
      </c>
      <c r="K25" s="7" t="s">
        <v>1063</v>
      </c>
      <c r="L25" s="7" t="s">
        <v>1064</v>
      </c>
      <c r="M25" s="7">
        <v>19140</v>
      </c>
      <c r="N25" s="7" t="s">
        <v>1065</v>
      </c>
      <c r="O25" t="str">
        <f>IF(COUNTIF($G$2:G25, G25) &gt; 1, INDEX($O$2:O25, MATCH(G25, $G$2:G25, 0)), H25)</f>
        <v>Male</v>
      </c>
      <c r="P25" t="str">
        <f>IF(COUNTIF($G$2:G25, G25) &gt; 1, INDEX($P$2:P25, MATCH(G25, $G$2:G25, 0)), I25)</f>
        <v>Consumer</v>
      </c>
      <c r="Q25" t="str">
        <f>IF(COUNTIF($G$2:G25, G25) &gt; 1, INDEX($Q$2:Q25, MATCH(G25, $G$2:G25, 0)), J25)</f>
        <v>United States</v>
      </c>
      <c r="R25" t="str">
        <f>IF(COUNTIF($G$2:G25, G25) &gt; 1, INDEX($R$2:R25, MATCH(G25, $G$2:G25, 0)), K25)</f>
        <v>Philadelphia</v>
      </c>
      <c r="S25" t="str">
        <f>IF(COUNTIF($G$2:G25, G25) &gt; 1, INDEX($S$2:S25, MATCH(G25, $G$2:G25, 0)), L25)</f>
        <v>Pennsylvania</v>
      </c>
      <c r="T25">
        <f>IF(COUNTIF($G$2:G25, G25) &gt; 1, INDEX($T$2:T25, MATCH(G25, $G$2:G25, 0)), M25)</f>
        <v>19140</v>
      </c>
      <c r="U25" t="str">
        <f>IF(COUNTIF($G$2:G25, G25) &gt; 1, INDEX($U$2:U25, MATCH(G25, $G$2:G25, 0)), N25)</f>
        <v>East</v>
      </c>
      <c r="V25" s="7" t="s">
        <v>2150</v>
      </c>
      <c r="W25" s="7" t="s">
        <v>2152</v>
      </c>
      <c r="X25" s="15">
        <f>Orders[[#This Row],[Date3]]</f>
        <v>43513</v>
      </c>
      <c r="Y25" s="15">
        <v>43513</v>
      </c>
      <c r="Z25" s="2">
        <v>0.46875</v>
      </c>
      <c r="AA25" s="12">
        <v>34.56</v>
      </c>
      <c r="AB25" s="8">
        <v>5</v>
      </c>
      <c r="AC25" s="11">
        <f t="shared" si="3"/>
        <v>8.64</v>
      </c>
      <c r="AD25" s="11">
        <f t="shared" si="4"/>
        <v>172.8</v>
      </c>
      <c r="AE25" t="s">
        <v>16</v>
      </c>
      <c r="AF25" s="12">
        <f t="shared" si="1"/>
        <v>154.31040000000002</v>
      </c>
      <c r="AG25" s="4">
        <v>0.107</v>
      </c>
      <c r="AH25" s="11">
        <f t="shared" si="2"/>
        <v>18.489599999999996</v>
      </c>
      <c r="AI25" s="9">
        <v>9.9</v>
      </c>
      <c r="AJ25" s="15" t="str">
        <f>IF(MONTH(Orders[[#This Row],[Date]]) = 1, "Jan",IF(MONTH(Orders[[#This Row],[Date]]) = 2, "Feb", "Mar"))</f>
        <v>Feb</v>
      </c>
    </row>
    <row r="26" spans="1:36" ht="15.75" x14ac:dyDescent="0.25">
      <c r="A26">
        <v>25</v>
      </c>
      <c r="B26" t="s">
        <v>44</v>
      </c>
      <c r="C26">
        <f>VLOOKUP(G26,email!A:B,2,FALSE)</f>
        <v>13</v>
      </c>
      <c r="D26" t="str">
        <f>Orders[[#This Row],[Customer First Name]] &amp;" "&amp; Orders[[#This Row],[Customer Last Name]]</f>
        <v>Emily Burns</v>
      </c>
      <c r="E26" t="s">
        <v>1283</v>
      </c>
      <c r="F26" t="s">
        <v>1284</v>
      </c>
      <c r="G26" t="str">
        <f t="shared" si="0"/>
        <v>emily.burns@mail.com</v>
      </c>
      <c r="H26" t="s">
        <v>15</v>
      </c>
      <c r="I26" s="7" t="s">
        <v>1037</v>
      </c>
      <c r="J26" s="7" t="s">
        <v>1038</v>
      </c>
      <c r="K26" s="7" t="s">
        <v>1066</v>
      </c>
      <c r="L26" s="7" t="s">
        <v>1059</v>
      </c>
      <c r="M26" s="7">
        <v>84057</v>
      </c>
      <c r="N26" s="7" t="s">
        <v>1045</v>
      </c>
      <c r="O26" t="str">
        <f>IF(COUNTIF($G$2:G26, G26) &gt; 1, INDEX($O$2:O26, MATCH(G26, $G$2:G26, 0)), H26)</f>
        <v>Female</v>
      </c>
      <c r="P26" t="str">
        <f>IF(COUNTIF($G$2:G26, G26) &gt; 1, INDEX($P$2:P26, MATCH(G26, $G$2:G26, 0)), I26)</f>
        <v>Consumer</v>
      </c>
      <c r="Q26" t="str">
        <f>IF(COUNTIF($G$2:G26, G26) &gt; 1, INDEX($Q$2:Q26, MATCH(G26, $G$2:G26, 0)), J26)</f>
        <v>United States</v>
      </c>
      <c r="R26" t="str">
        <f>IF(COUNTIF($G$2:G26, G26) &gt; 1, INDEX($R$2:R26, MATCH(G26, $G$2:G26, 0)), K26)</f>
        <v>Orem</v>
      </c>
      <c r="S26" t="str">
        <f>IF(COUNTIF($G$2:G26, G26) &gt; 1, INDEX($S$2:S26, MATCH(G26, $G$2:G26, 0)), L26)</f>
        <v>Utah</v>
      </c>
      <c r="T26">
        <f>IF(COUNTIF($G$2:G26, G26) &gt; 1, INDEX($T$2:T26, MATCH(G26, $G$2:G26, 0)), M26)</f>
        <v>84057</v>
      </c>
      <c r="U26" t="str">
        <f>IF(COUNTIF($G$2:G26, G26) &gt; 1, INDEX($U$2:U26, MATCH(G26, $G$2:G26, 0)), N26)</f>
        <v>West</v>
      </c>
      <c r="V26" s="7" t="s">
        <v>2150</v>
      </c>
      <c r="W26" s="7" t="s">
        <v>2155</v>
      </c>
      <c r="X26" s="15">
        <f>Orders[[#This Row],[Date3]]</f>
        <v>43526</v>
      </c>
      <c r="Y26" s="15">
        <v>43526</v>
      </c>
      <c r="Z26" s="2">
        <v>0.73333333333333339</v>
      </c>
      <c r="AA26" s="12">
        <v>88.63</v>
      </c>
      <c r="AB26" s="8">
        <v>3</v>
      </c>
      <c r="AC26" s="11">
        <f t="shared" si="3"/>
        <v>13.294499999999999</v>
      </c>
      <c r="AD26" s="11">
        <f t="shared" si="4"/>
        <v>265.89</v>
      </c>
      <c r="AE26" t="s">
        <v>16</v>
      </c>
      <c r="AF26" s="12">
        <f t="shared" si="1"/>
        <v>237.43976999999998</v>
      </c>
      <c r="AG26" s="4">
        <v>0.107</v>
      </c>
      <c r="AH26" s="11">
        <f t="shared" si="2"/>
        <v>28.450230000000005</v>
      </c>
      <c r="AI26" s="9" t="s">
        <v>45</v>
      </c>
      <c r="AJ26" s="15" t="str">
        <f>IF(MONTH(Orders[[#This Row],[Date]]) = 1, "Jan",IF(MONTH(Orders[[#This Row],[Date]]) = 2, "Feb", "Mar"))</f>
        <v>Mar</v>
      </c>
    </row>
    <row r="27" spans="1:36" ht="15.75" x14ac:dyDescent="0.25">
      <c r="A27">
        <v>26</v>
      </c>
      <c r="B27" t="s">
        <v>46</v>
      </c>
      <c r="C27">
        <f>VLOOKUP(G27,email!A:B,2,FALSE)</f>
        <v>14</v>
      </c>
      <c r="D27" t="str">
        <f>Orders[[#This Row],[Customer First Name]] &amp;" "&amp; Orders[[#This Row],[Customer Last Name]]</f>
        <v>Eric Hoffmann</v>
      </c>
      <c r="E27" t="s">
        <v>1285</v>
      </c>
      <c r="F27" t="s">
        <v>1286</v>
      </c>
      <c r="G27" t="str">
        <f t="shared" si="0"/>
        <v>eric.hoffmann@mail.com</v>
      </c>
      <c r="H27" t="s">
        <v>20</v>
      </c>
      <c r="I27" s="7" t="s">
        <v>1037</v>
      </c>
      <c r="J27" s="7" t="s">
        <v>1038</v>
      </c>
      <c r="K27" s="7" t="s">
        <v>1043</v>
      </c>
      <c r="L27" s="7" t="s">
        <v>1044</v>
      </c>
      <c r="M27" s="7">
        <v>90049</v>
      </c>
      <c r="N27" s="7" t="s">
        <v>1045</v>
      </c>
      <c r="O27" t="str">
        <f>IF(COUNTIF($G$2:G27, G27) &gt; 1, INDEX($O$2:O27, MATCH(G27, $G$2:G27, 0)), H27)</f>
        <v>Male</v>
      </c>
      <c r="P27" t="str">
        <f>IF(COUNTIF($G$2:G27, G27) &gt; 1, INDEX($P$2:P27, MATCH(G27, $G$2:G27, 0)), I27)</f>
        <v>Consumer</v>
      </c>
      <c r="Q27" t="str">
        <f>IF(COUNTIF($G$2:G27, G27) &gt; 1, INDEX($Q$2:Q27, MATCH(G27, $G$2:G27, 0)), J27)</f>
        <v>United States</v>
      </c>
      <c r="R27" t="str">
        <f>IF(COUNTIF($G$2:G27, G27) &gt; 1, INDEX($R$2:R27, MATCH(G27, $G$2:G27, 0)), K27)</f>
        <v>Los Angeles</v>
      </c>
      <c r="S27" t="str">
        <f>IF(COUNTIF($G$2:G27, G27) &gt; 1, INDEX($S$2:S27, MATCH(G27, $G$2:G27, 0)), L27)</f>
        <v>California</v>
      </c>
      <c r="T27">
        <f>IF(COUNTIF($G$2:G27, G27) &gt; 1, INDEX($T$2:T27, MATCH(G27, $G$2:G27, 0)), M27)</f>
        <v>90049</v>
      </c>
      <c r="U27" t="str">
        <f>IF(COUNTIF($G$2:G27, G27) &gt; 1, INDEX($U$2:U27, MATCH(G27, $G$2:G27, 0)), N27)</f>
        <v>West</v>
      </c>
      <c r="V27" s="7" t="s">
        <v>2153</v>
      </c>
      <c r="W27" s="7" t="s">
        <v>2160</v>
      </c>
      <c r="X27" s="15">
        <f>Orders[[#This Row],[Date3]]</f>
        <v>43546</v>
      </c>
      <c r="Y27" s="15">
        <v>43546</v>
      </c>
      <c r="Z27" s="2">
        <v>0.80555555555555547</v>
      </c>
      <c r="AA27" s="12">
        <v>52.59</v>
      </c>
      <c r="AB27" s="8">
        <v>8</v>
      </c>
      <c r="AC27" s="11">
        <f t="shared" si="3"/>
        <v>21.036000000000001</v>
      </c>
      <c r="AD27" s="11">
        <f t="shared" si="4"/>
        <v>420.72</v>
      </c>
      <c r="AE27" t="s">
        <v>21</v>
      </c>
      <c r="AF27" s="12">
        <f t="shared" si="1"/>
        <v>401.07237600000002</v>
      </c>
      <c r="AG27" s="4">
        <v>4.6699999999999998E-2</v>
      </c>
      <c r="AH27" s="11">
        <f t="shared" si="2"/>
        <v>19.647624000000008</v>
      </c>
      <c r="AI27" s="9">
        <v>8.5</v>
      </c>
      <c r="AJ27" s="15" t="str">
        <f>IF(MONTH(Orders[[#This Row],[Date]]) = 1, "Jan",IF(MONTH(Orders[[#This Row],[Date]]) = 2, "Feb", "Mar"))</f>
        <v>Mar</v>
      </c>
    </row>
    <row r="28" spans="1:36" ht="15.75" x14ac:dyDescent="0.25">
      <c r="A28">
        <v>27</v>
      </c>
      <c r="B28" t="s">
        <v>47</v>
      </c>
      <c r="C28">
        <f>VLOOKUP(G28,email!A:B,2,FALSE)</f>
        <v>14</v>
      </c>
      <c r="D28" t="str">
        <f>Orders[[#This Row],[Customer First Name]] &amp;" "&amp; Orders[[#This Row],[Customer Last Name]]</f>
        <v>Eric Hoffmann</v>
      </c>
      <c r="E28" t="s">
        <v>1285</v>
      </c>
      <c r="F28" t="s">
        <v>1286</v>
      </c>
      <c r="G28" t="str">
        <f t="shared" si="0"/>
        <v>eric.hoffmann@mail.com</v>
      </c>
      <c r="H28" t="s">
        <v>20</v>
      </c>
      <c r="I28" s="7" t="s">
        <v>1037</v>
      </c>
      <c r="J28" s="7" t="s">
        <v>1038</v>
      </c>
      <c r="K28" s="7" t="s">
        <v>1043</v>
      </c>
      <c r="L28" s="7" t="s">
        <v>1044</v>
      </c>
      <c r="M28" s="7">
        <v>90049</v>
      </c>
      <c r="N28" s="7" t="s">
        <v>1045</v>
      </c>
      <c r="O28" t="str">
        <f>IF(COUNTIF($G$2:G28, G28) &gt; 1, INDEX($O$2:O28, MATCH(G28, $G$2:G28, 0)), H28)</f>
        <v>Male</v>
      </c>
      <c r="P28" t="str">
        <f>IF(COUNTIF($G$2:G28, G28) &gt; 1, INDEX($P$2:P28, MATCH(G28, $G$2:G28, 0)), I28)</f>
        <v>Consumer</v>
      </c>
      <c r="Q28" t="str">
        <f>IF(COUNTIF($G$2:G28, G28) &gt; 1, INDEX($Q$2:Q28, MATCH(G28, $G$2:G28, 0)), J28)</f>
        <v>United States</v>
      </c>
      <c r="R28" t="str">
        <f>IF(COUNTIF($G$2:G28, G28) &gt; 1, INDEX($R$2:R28, MATCH(G28, $G$2:G28, 0)), K28)</f>
        <v>Los Angeles</v>
      </c>
      <c r="S28" t="str">
        <f>IF(COUNTIF($G$2:G28, G28) &gt; 1, INDEX($S$2:S28, MATCH(G28, $G$2:G28, 0)), L28)</f>
        <v>California</v>
      </c>
      <c r="T28">
        <f>IF(COUNTIF($G$2:G28, G28) &gt; 1, INDEX($T$2:T28, MATCH(G28, $G$2:G28, 0)), M28)</f>
        <v>90049</v>
      </c>
      <c r="U28" t="str">
        <f>IF(COUNTIF($G$2:G28, G28) &gt; 1, INDEX($U$2:U28, MATCH(G28, $G$2:G28, 0)), N28)</f>
        <v>West</v>
      </c>
      <c r="V28" s="7" t="s">
        <v>2158</v>
      </c>
      <c r="W28" s="7" t="s">
        <v>2163</v>
      </c>
      <c r="X28" s="15">
        <f>Orders[[#This Row],[Date3]]</f>
        <v>43504</v>
      </c>
      <c r="Y28" s="15">
        <v>43504</v>
      </c>
      <c r="Z28" s="2">
        <v>0.64652777777777781</v>
      </c>
      <c r="AA28" s="12">
        <v>33.520000000000003</v>
      </c>
      <c r="AB28" s="8">
        <v>1</v>
      </c>
      <c r="AC28" s="11">
        <f t="shared" si="3"/>
        <v>1.6760000000000002</v>
      </c>
      <c r="AD28" s="11">
        <f t="shared" si="4"/>
        <v>33.520000000000003</v>
      </c>
      <c r="AE28" t="s">
        <v>18</v>
      </c>
      <c r="AF28" s="12">
        <f t="shared" si="1"/>
        <v>31.106560000000002</v>
      </c>
      <c r="AG28" s="4">
        <v>7.2000000000000008E-2</v>
      </c>
      <c r="AH28" s="11">
        <f t="shared" si="2"/>
        <v>2.4134400000000014</v>
      </c>
      <c r="AI28" s="9">
        <v>6.7</v>
      </c>
      <c r="AJ28" s="15" t="str">
        <f>IF(MONTH(Orders[[#This Row],[Date]]) = 1, "Jan",IF(MONTH(Orders[[#This Row],[Date]]) = 2, "Feb", "Mar"))</f>
        <v>Feb</v>
      </c>
    </row>
    <row r="29" spans="1:36" ht="15.75" x14ac:dyDescent="0.25">
      <c r="A29">
        <v>28</v>
      </c>
      <c r="B29" t="s">
        <v>48</v>
      </c>
      <c r="C29">
        <f>VLOOKUP(G29,email!A:B,2,FALSE)</f>
        <v>15</v>
      </c>
      <c r="D29" t="str">
        <f>Orders[[#This Row],[Customer First Name]] &amp;" "&amp; Orders[[#This Row],[Customer Last Name]]</f>
        <v>Tracy Blumstein</v>
      </c>
      <c r="E29" t="s">
        <v>1287</v>
      </c>
      <c r="F29" t="s">
        <v>1288</v>
      </c>
      <c r="G29" t="str">
        <f t="shared" si="0"/>
        <v>tracy.blumstein@mail.com</v>
      </c>
      <c r="H29" t="s">
        <v>20</v>
      </c>
      <c r="I29" s="7" t="s">
        <v>1037</v>
      </c>
      <c r="J29" s="7" t="s">
        <v>1038</v>
      </c>
      <c r="K29" s="7" t="s">
        <v>1063</v>
      </c>
      <c r="L29" s="7" t="s">
        <v>1064</v>
      </c>
      <c r="M29" s="7">
        <v>19140</v>
      </c>
      <c r="N29" s="7" t="s">
        <v>1065</v>
      </c>
      <c r="O29" t="str">
        <f>IF(COUNTIF($G$2:G29, G29) &gt; 1, INDEX($O$2:O29, MATCH(G29, $G$2:G29, 0)), H29)</f>
        <v>Male</v>
      </c>
      <c r="P29" t="str">
        <f>IF(COUNTIF($G$2:G29, G29) &gt; 1, INDEX($P$2:P29, MATCH(G29, $G$2:G29, 0)), I29)</f>
        <v>Consumer</v>
      </c>
      <c r="Q29" t="str">
        <f>IF(COUNTIF($G$2:G29, G29) &gt; 1, INDEX($Q$2:Q29, MATCH(G29, $G$2:G29, 0)), J29)</f>
        <v>United States</v>
      </c>
      <c r="R29" t="str">
        <f>IF(COUNTIF($G$2:G29, G29) &gt; 1, INDEX($R$2:R29, MATCH(G29, $G$2:G29, 0)), K29)</f>
        <v>Philadelphia</v>
      </c>
      <c r="S29" t="str">
        <f>IF(COUNTIF($G$2:G29, G29) &gt; 1, INDEX($S$2:S29, MATCH(G29, $G$2:G29, 0)), L29)</f>
        <v>Pennsylvania</v>
      </c>
      <c r="T29">
        <f>IF(COUNTIF($G$2:G29, G29) &gt; 1, INDEX($T$2:T29, MATCH(G29, $G$2:G29, 0)), M29)</f>
        <v>19140</v>
      </c>
      <c r="U29" t="str">
        <f>IF(COUNTIF($G$2:G29, G29) &gt; 1, INDEX($U$2:U29, MATCH(G29, $G$2:G29, 0)), N29)</f>
        <v>East</v>
      </c>
      <c r="V29" s="7" t="s">
        <v>2150</v>
      </c>
      <c r="W29" s="7" t="s">
        <v>2151</v>
      </c>
      <c r="X29" s="15">
        <f>Orders[[#This Row],[Date3]]</f>
        <v>43534</v>
      </c>
      <c r="Y29" s="15">
        <v>43534</v>
      </c>
      <c r="Z29" s="2">
        <v>0.51180555555555551</v>
      </c>
      <c r="AA29" s="12">
        <v>87.67</v>
      </c>
      <c r="AB29" s="8">
        <v>2</v>
      </c>
      <c r="AC29" s="11">
        <f t="shared" si="3"/>
        <v>8.7670000000000012</v>
      </c>
      <c r="AD29" s="11">
        <f t="shared" si="4"/>
        <v>175.34</v>
      </c>
      <c r="AE29" t="s">
        <v>21</v>
      </c>
      <c r="AF29" s="12">
        <f t="shared" si="1"/>
        <v>156.57862</v>
      </c>
      <c r="AG29" s="4">
        <v>0.107</v>
      </c>
      <c r="AH29" s="11">
        <f t="shared" si="2"/>
        <v>18.761380000000003</v>
      </c>
      <c r="AI29" s="9">
        <v>7.7</v>
      </c>
      <c r="AJ29" s="15" t="str">
        <f>IF(MONTH(Orders[[#This Row],[Date]]) = 1, "Jan",IF(MONTH(Orders[[#This Row],[Date]]) = 2, "Feb", "Mar"))</f>
        <v>Mar</v>
      </c>
    </row>
    <row r="30" spans="1:36" ht="15.75" x14ac:dyDescent="0.25">
      <c r="A30">
        <v>29</v>
      </c>
      <c r="B30" t="s">
        <v>49</v>
      </c>
      <c r="C30">
        <f>VLOOKUP(G30,email!A:B,2,FALSE)</f>
        <v>15</v>
      </c>
      <c r="D30" t="str">
        <f>Orders[[#This Row],[Customer First Name]] &amp;" "&amp; Orders[[#This Row],[Customer Last Name]]</f>
        <v>Tracy Blumstein</v>
      </c>
      <c r="E30" t="s">
        <v>1287</v>
      </c>
      <c r="F30" t="s">
        <v>1288</v>
      </c>
      <c r="G30" t="str">
        <f t="shared" si="0"/>
        <v>tracy.blumstein@mail.com</v>
      </c>
      <c r="H30" t="s">
        <v>20</v>
      </c>
      <c r="I30" s="7" t="s">
        <v>1037</v>
      </c>
      <c r="J30" s="7" t="s">
        <v>1038</v>
      </c>
      <c r="K30" s="7" t="s">
        <v>1063</v>
      </c>
      <c r="L30" s="7" t="s">
        <v>1064</v>
      </c>
      <c r="M30" s="7">
        <v>19140</v>
      </c>
      <c r="N30" s="7" t="s">
        <v>1065</v>
      </c>
      <c r="O30" t="str">
        <f>IF(COUNTIF($G$2:G30, G30) &gt; 1, INDEX($O$2:O30, MATCH(G30, $G$2:G30, 0)), H30)</f>
        <v>Male</v>
      </c>
      <c r="P30" t="str">
        <f>IF(COUNTIF($G$2:G30, G30) &gt; 1, INDEX($P$2:P30, MATCH(G30, $G$2:G30, 0)), I30)</f>
        <v>Consumer</v>
      </c>
      <c r="Q30" t="str">
        <f>IF(COUNTIF($G$2:G30, G30) &gt; 1, INDEX($Q$2:Q30, MATCH(G30, $G$2:G30, 0)), J30)</f>
        <v>United States</v>
      </c>
      <c r="R30" t="str">
        <f>IF(COUNTIF($G$2:G30, G30) &gt; 1, INDEX($R$2:R30, MATCH(G30, $G$2:G30, 0)), K30)</f>
        <v>Philadelphia</v>
      </c>
      <c r="S30" t="str">
        <f>IF(COUNTIF($G$2:G30, G30) &gt; 1, INDEX($S$2:S30, MATCH(G30, $G$2:G30, 0)), L30)</f>
        <v>Pennsylvania</v>
      </c>
      <c r="T30">
        <f>IF(COUNTIF($G$2:G30, G30) &gt; 1, INDEX($T$2:T30, MATCH(G30, $G$2:G30, 0)), M30)</f>
        <v>19140</v>
      </c>
      <c r="U30" t="str">
        <f>IF(COUNTIF($G$2:G30, G30) &gt; 1, INDEX($U$2:U30, MATCH(G30, $G$2:G30, 0)), N30)</f>
        <v>East</v>
      </c>
      <c r="V30" s="7" t="s">
        <v>2153</v>
      </c>
      <c r="W30" s="7" t="s">
        <v>2160</v>
      </c>
      <c r="X30" s="15">
        <f>Orders[[#This Row],[Date3]]</f>
        <v>43490</v>
      </c>
      <c r="Y30" s="15">
        <v>43490</v>
      </c>
      <c r="Z30" s="2">
        <v>0.82500000000000007</v>
      </c>
      <c r="AA30" s="12">
        <v>88.36</v>
      </c>
      <c r="AB30" s="8">
        <v>5</v>
      </c>
      <c r="AC30" s="11">
        <f t="shared" si="3"/>
        <v>22.090000000000003</v>
      </c>
      <c r="AD30" s="11">
        <f t="shared" si="4"/>
        <v>441.8</v>
      </c>
      <c r="AE30" t="s">
        <v>18</v>
      </c>
      <c r="AF30" s="12">
        <f t="shared" si="1"/>
        <v>421.16793999999999</v>
      </c>
      <c r="AG30" s="4">
        <v>4.6699999999999998E-2</v>
      </c>
      <c r="AH30" s="11">
        <f t="shared" si="2"/>
        <v>20.632060000000024</v>
      </c>
      <c r="AI30" s="9">
        <v>9.6</v>
      </c>
      <c r="AJ30" s="15" t="str">
        <f>IF(MONTH(Orders[[#This Row],[Date]]) = 1, "Jan",IF(MONTH(Orders[[#This Row],[Date]]) = 2, "Feb", "Mar"))</f>
        <v>Jan</v>
      </c>
    </row>
    <row r="31" spans="1:36" ht="15.75" x14ac:dyDescent="0.25">
      <c r="A31">
        <v>30</v>
      </c>
      <c r="B31" t="s">
        <v>50</v>
      </c>
      <c r="C31">
        <f>VLOOKUP(G31,email!A:B,2,FALSE)</f>
        <v>15</v>
      </c>
      <c r="D31" t="str">
        <f>Orders[[#This Row],[Customer First Name]] &amp;" "&amp; Orders[[#This Row],[Customer Last Name]]</f>
        <v>Tracy Blumstein</v>
      </c>
      <c r="E31" t="s">
        <v>1287</v>
      </c>
      <c r="F31" t="s">
        <v>1288</v>
      </c>
      <c r="G31" t="str">
        <f t="shared" si="0"/>
        <v>tracy.blumstein@mail.com</v>
      </c>
      <c r="H31" t="s">
        <v>20</v>
      </c>
      <c r="I31" s="7" t="s">
        <v>1037</v>
      </c>
      <c r="J31" s="7" t="s">
        <v>1038</v>
      </c>
      <c r="K31" s="7" t="s">
        <v>1063</v>
      </c>
      <c r="L31" s="7" t="s">
        <v>1064</v>
      </c>
      <c r="M31" s="7">
        <v>19140</v>
      </c>
      <c r="N31" s="7" t="s">
        <v>1065</v>
      </c>
      <c r="O31" t="str">
        <f>IF(COUNTIF($G$2:G31, G31) &gt; 1, INDEX($O$2:O31, MATCH(G31, $G$2:G31, 0)), H31)</f>
        <v>Male</v>
      </c>
      <c r="P31" t="str">
        <f>IF(COUNTIF($G$2:G31, G31) &gt; 1, INDEX($P$2:P31, MATCH(G31, $G$2:G31, 0)), I31)</f>
        <v>Consumer</v>
      </c>
      <c r="Q31" t="str">
        <f>IF(COUNTIF($G$2:G31, G31) &gt; 1, INDEX($Q$2:Q31, MATCH(G31, $G$2:G31, 0)), J31)</f>
        <v>United States</v>
      </c>
      <c r="R31" t="str">
        <f>IF(COUNTIF($G$2:G31, G31) &gt; 1, INDEX($R$2:R31, MATCH(G31, $G$2:G31, 0)), K31)</f>
        <v>Philadelphia</v>
      </c>
      <c r="S31" t="str">
        <f>IF(COUNTIF($G$2:G31, G31) &gt; 1, INDEX($S$2:S31, MATCH(G31, $G$2:G31, 0)), L31)</f>
        <v>Pennsylvania</v>
      </c>
      <c r="T31">
        <f>IF(COUNTIF($G$2:G31, G31) &gt; 1, INDEX($T$2:T31, MATCH(G31, $G$2:G31, 0)), M31)</f>
        <v>19140</v>
      </c>
      <c r="U31" t="str">
        <f>IF(COUNTIF($G$2:G31, G31) &gt; 1, INDEX($U$2:U31, MATCH(G31, $G$2:G31, 0)), N31)</f>
        <v>East</v>
      </c>
      <c r="V31" s="7" t="s">
        <v>2150</v>
      </c>
      <c r="W31" s="7" t="s">
        <v>2157</v>
      </c>
      <c r="X31" s="15">
        <f>Orders[[#This Row],[Date3]]</f>
        <v>43539</v>
      </c>
      <c r="Y31" s="15">
        <v>43539</v>
      </c>
      <c r="Z31" s="2">
        <v>0.65</v>
      </c>
      <c r="AA31" s="12">
        <v>24.89</v>
      </c>
      <c r="AB31" s="8">
        <v>9</v>
      </c>
      <c r="AC31" s="11">
        <f t="shared" si="3"/>
        <v>11.2005</v>
      </c>
      <c r="AD31" s="11">
        <f t="shared" si="4"/>
        <v>224.01</v>
      </c>
      <c r="AE31" t="s">
        <v>18</v>
      </c>
      <c r="AF31" s="12">
        <f t="shared" si="1"/>
        <v>200.04093</v>
      </c>
      <c r="AG31" s="4">
        <v>0.107</v>
      </c>
      <c r="AH31" s="11">
        <f t="shared" si="2"/>
        <v>23.969069999999988</v>
      </c>
      <c r="AI31" s="9">
        <v>7.4</v>
      </c>
      <c r="AJ31" s="15" t="str">
        <f>IF(MONTH(Orders[[#This Row],[Date]]) = 1, "Jan",IF(MONTH(Orders[[#This Row],[Date]]) = 2, "Feb", "Mar"))</f>
        <v>Mar</v>
      </c>
    </row>
    <row r="32" spans="1:36" ht="15.75" x14ac:dyDescent="0.25">
      <c r="A32">
        <v>31</v>
      </c>
      <c r="B32" t="s">
        <v>51</v>
      </c>
      <c r="C32">
        <f>VLOOKUP(G32,email!A:B,2,FALSE)</f>
        <v>15</v>
      </c>
      <c r="D32" t="str">
        <f>Orders[[#This Row],[Customer First Name]] &amp;" "&amp; Orders[[#This Row],[Customer Last Name]]</f>
        <v>Tracy Blumstein</v>
      </c>
      <c r="E32" t="s">
        <v>1287</v>
      </c>
      <c r="F32" t="s">
        <v>1288</v>
      </c>
      <c r="G32" t="str">
        <f t="shared" si="0"/>
        <v>tracy.blumstein@mail.com</v>
      </c>
      <c r="H32" t="s">
        <v>20</v>
      </c>
      <c r="I32" s="7" t="s">
        <v>1037</v>
      </c>
      <c r="J32" s="7" t="s">
        <v>1038</v>
      </c>
      <c r="K32" s="7" t="s">
        <v>1063</v>
      </c>
      <c r="L32" s="7" t="s">
        <v>1064</v>
      </c>
      <c r="M32" s="7">
        <v>19140</v>
      </c>
      <c r="N32" s="7" t="s">
        <v>1065</v>
      </c>
      <c r="O32" t="str">
        <f>IF(COUNTIF($G$2:G32, G32) &gt; 1, INDEX($O$2:O32, MATCH(G32, $G$2:G32, 0)), H32)</f>
        <v>Male</v>
      </c>
      <c r="P32" t="str">
        <f>IF(COUNTIF($G$2:G32, G32) &gt; 1, INDEX($P$2:P32, MATCH(G32, $G$2:G32, 0)), I32)</f>
        <v>Consumer</v>
      </c>
      <c r="Q32" t="str">
        <f>IF(COUNTIF($G$2:G32, G32) &gt; 1, INDEX($Q$2:Q32, MATCH(G32, $G$2:G32, 0)), J32)</f>
        <v>United States</v>
      </c>
      <c r="R32" t="str">
        <f>IF(COUNTIF($G$2:G32, G32) &gt; 1, INDEX($R$2:R32, MATCH(G32, $G$2:G32, 0)), K32)</f>
        <v>Philadelphia</v>
      </c>
      <c r="S32" t="str">
        <f>IF(COUNTIF($G$2:G32, G32) &gt; 1, INDEX($S$2:S32, MATCH(G32, $G$2:G32, 0)), L32)</f>
        <v>Pennsylvania</v>
      </c>
      <c r="T32">
        <f>IF(COUNTIF($G$2:G32, G32) &gt; 1, INDEX($T$2:T32, MATCH(G32, $G$2:G32, 0)), M32)</f>
        <v>19140</v>
      </c>
      <c r="U32" t="str">
        <f>IF(COUNTIF($G$2:G32, G32) &gt; 1, INDEX($U$2:U32, MATCH(G32, $G$2:G32, 0)), N32)</f>
        <v>East</v>
      </c>
      <c r="V32" s="7" t="s">
        <v>2153</v>
      </c>
      <c r="W32" s="7" t="s">
        <v>2164</v>
      </c>
      <c r="X32" s="15">
        <f>Orders[[#This Row],[Date3]]</f>
        <v>43521</v>
      </c>
      <c r="Y32" s="15">
        <v>43521</v>
      </c>
      <c r="Z32" s="2">
        <v>0.81874999999999998</v>
      </c>
      <c r="AA32" s="12">
        <v>94.13</v>
      </c>
      <c r="AB32" s="8">
        <v>5</v>
      </c>
      <c r="AC32" s="11">
        <f t="shared" si="3"/>
        <v>23.532499999999999</v>
      </c>
      <c r="AD32" s="11">
        <f t="shared" si="4"/>
        <v>470.65</v>
      </c>
      <c r="AE32" t="s">
        <v>21</v>
      </c>
      <c r="AF32" s="12">
        <f t="shared" si="1"/>
        <v>448.67064499999998</v>
      </c>
      <c r="AG32" s="4">
        <v>4.6699999999999998E-2</v>
      </c>
      <c r="AH32" s="11">
        <f t="shared" si="2"/>
        <v>21.979354999999998</v>
      </c>
      <c r="AI32" s="9">
        <v>4.8</v>
      </c>
      <c r="AJ32" s="15" t="str">
        <f>IF(MONTH(Orders[[#This Row],[Date]]) = 1, "Jan",IF(MONTH(Orders[[#This Row],[Date]]) = 2, "Feb", "Mar"))</f>
        <v>Feb</v>
      </c>
    </row>
    <row r="33" spans="1:36" ht="15.75" x14ac:dyDescent="0.25">
      <c r="A33">
        <v>32</v>
      </c>
      <c r="B33" t="s">
        <v>52</v>
      </c>
      <c r="C33">
        <f>VLOOKUP(G33,email!A:B,2,FALSE)</f>
        <v>15</v>
      </c>
      <c r="D33" t="str">
        <f>Orders[[#This Row],[Customer First Name]] &amp;" "&amp; Orders[[#This Row],[Customer Last Name]]</f>
        <v>Tracy Blumstein</v>
      </c>
      <c r="E33" t="s">
        <v>1287</v>
      </c>
      <c r="F33" t="s">
        <v>1288</v>
      </c>
      <c r="G33" t="str">
        <f t="shared" si="0"/>
        <v>tracy.blumstein@mail.com</v>
      </c>
      <c r="H33" t="s">
        <v>20</v>
      </c>
      <c r="I33" s="7" t="s">
        <v>1037</v>
      </c>
      <c r="J33" s="7" t="s">
        <v>1038</v>
      </c>
      <c r="K33" s="7" t="s">
        <v>1063</v>
      </c>
      <c r="L33" s="7" t="s">
        <v>1064</v>
      </c>
      <c r="M33" s="7">
        <v>19140</v>
      </c>
      <c r="N33" s="7" t="s">
        <v>1065</v>
      </c>
      <c r="O33" t="str">
        <f>IF(COUNTIF($G$2:G33, G33) &gt; 1, INDEX($O$2:O33, MATCH(G33, $G$2:G33, 0)), H33)</f>
        <v>Male</v>
      </c>
      <c r="P33" t="str">
        <f>IF(COUNTIF($G$2:G33, G33) &gt; 1, INDEX($P$2:P33, MATCH(G33, $G$2:G33, 0)), I33)</f>
        <v>Consumer</v>
      </c>
      <c r="Q33" t="str">
        <f>IF(COUNTIF($G$2:G33, G33) &gt; 1, INDEX($Q$2:Q33, MATCH(G33, $G$2:G33, 0)), J33)</f>
        <v>United States</v>
      </c>
      <c r="R33" t="str">
        <f>IF(COUNTIF($G$2:G33, G33) &gt; 1, INDEX($R$2:R33, MATCH(G33, $G$2:G33, 0)), K33)</f>
        <v>Philadelphia</v>
      </c>
      <c r="S33" t="str">
        <f>IF(COUNTIF($G$2:G33, G33) &gt; 1, INDEX($S$2:S33, MATCH(G33, $G$2:G33, 0)), L33)</f>
        <v>Pennsylvania</v>
      </c>
      <c r="T33">
        <f>IF(COUNTIF($G$2:G33, G33) &gt; 1, INDEX($T$2:T33, MATCH(G33, $G$2:G33, 0)), M33)</f>
        <v>19140</v>
      </c>
      <c r="U33" t="str">
        <f>IF(COUNTIF($G$2:G33, G33) &gt; 1, INDEX($U$2:U33, MATCH(G33, $G$2:G33, 0)), N33)</f>
        <v>East</v>
      </c>
      <c r="V33" s="7" t="s">
        <v>2153</v>
      </c>
      <c r="W33" s="7" t="s">
        <v>1731</v>
      </c>
      <c r="X33" s="15">
        <f>Orders[[#This Row],[Date3]]</f>
        <v>43493</v>
      </c>
      <c r="Y33" s="15">
        <v>43493</v>
      </c>
      <c r="Z33" s="2">
        <v>0.52986111111111112</v>
      </c>
      <c r="AA33" s="12">
        <v>78.069999999999993</v>
      </c>
      <c r="AB33" s="8">
        <v>9</v>
      </c>
      <c r="AC33" s="11">
        <f t="shared" si="3"/>
        <v>35.131499999999996</v>
      </c>
      <c r="AD33" s="11">
        <f t="shared" si="4"/>
        <v>702.62999999999988</v>
      </c>
      <c r="AE33" t="s">
        <v>18</v>
      </c>
      <c r="AF33" s="12">
        <f t="shared" si="1"/>
        <v>669.8171789999999</v>
      </c>
      <c r="AG33" s="4">
        <v>4.6699999999999998E-2</v>
      </c>
      <c r="AH33" s="11">
        <f t="shared" si="2"/>
        <v>32.812820999999985</v>
      </c>
      <c r="AI33" s="9">
        <v>4.5</v>
      </c>
      <c r="AJ33" s="15" t="str">
        <f>IF(MONTH(Orders[[#This Row],[Date]]) = 1, "Jan",IF(MONTH(Orders[[#This Row],[Date]]) = 2, "Feb", "Mar"))</f>
        <v>Jan</v>
      </c>
    </row>
    <row r="34" spans="1:36" ht="15.75" x14ac:dyDescent="0.25">
      <c r="A34">
        <v>33</v>
      </c>
      <c r="B34" t="s">
        <v>53</v>
      </c>
      <c r="C34">
        <f>VLOOKUP(G34,email!A:B,2,FALSE)</f>
        <v>15</v>
      </c>
      <c r="D34" t="str">
        <f>Orders[[#This Row],[Customer First Name]] &amp;" "&amp; Orders[[#This Row],[Customer Last Name]]</f>
        <v>Tracy Blumstein</v>
      </c>
      <c r="E34" t="s">
        <v>1287</v>
      </c>
      <c r="F34" t="s">
        <v>1288</v>
      </c>
      <c r="G34" t="str">
        <f t="shared" si="0"/>
        <v>tracy.blumstein@mail.com</v>
      </c>
      <c r="H34" t="s">
        <v>20</v>
      </c>
      <c r="I34" s="7" t="s">
        <v>1037</v>
      </c>
      <c r="J34" s="7" t="s">
        <v>1038</v>
      </c>
      <c r="K34" s="7" t="s">
        <v>1063</v>
      </c>
      <c r="L34" s="7" t="s">
        <v>1064</v>
      </c>
      <c r="M34" s="7">
        <v>19140</v>
      </c>
      <c r="N34" s="7" t="s">
        <v>1065</v>
      </c>
      <c r="O34" t="str">
        <f>IF(COUNTIF($G$2:G34, G34) &gt; 1, INDEX($O$2:O34, MATCH(G34, $G$2:G34, 0)), H34)</f>
        <v>Male</v>
      </c>
      <c r="P34" t="str">
        <f>IF(COUNTIF($G$2:G34, G34) &gt; 1, INDEX($P$2:P34, MATCH(G34, $G$2:G34, 0)), I34)</f>
        <v>Consumer</v>
      </c>
      <c r="Q34" t="str">
        <f>IF(COUNTIF($G$2:G34, G34) &gt; 1, INDEX($Q$2:Q34, MATCH(G34, $G$2:G34, 0)), J34)</f>
        <v>United States</v>
      </c>
      <c r="R34" t="str">
        <f>IF(COUNTIF($G$2:G34, G34) &gt; 1, INDEX($R$2:R34, MATCH(G34, $G$2:G34, 0)), K34)</f>
        <v>Philadelphia</v>
      </c>
      <c r="S34" t="str">
        <f>IF(COUNTIF($G$2:G34, G34) &gt; 1, INDEX($S$2:S34, MATCH(G34, $G$2:G34, 0)), L34)</f>
        <v>Pennsylvania</v>
      </c>
      <c r="T34">
        <f>IF(COUNTIF($G$2:G34, G34) &gt; 1, INDEX($T$2:T34, MATCH(G34, $G$2:G34, 0)), M34)</f>
        <v>19140</v>
      </c>
      <c r="U34" t="str">
        <f>IF(COUNTIF($G$2:G34, G34) &gt; 1, INDEX($U$2:U34, MATCH(G34, $G$2:G34, 0)), N34)</f>
        <v>East</v>
      </c>
      <c r="V34" s="7" t="s">
        <v>2153</v>
      </c>
      <c r="W34" s="7" t="s">
        <v>2160</v>
      </c>
      <c r="X34" s="15">
        <f>Orders[[#This Row],[Date3]]</f>
        <v>43475</v>
      </c>
      <c r="Y34" s="15">
        <v>43475</v>
      </c>
      <c r="Z34" s="2">
        <v>0.61736111111111114</v>
      </c>
      <c r="AA34" s="12">
        <v>83.78</v>
      </c>
      <c r="AB34" s="8">
        <v>8</v>
      </c>
      <c r="AC34" s="11">
        <f t="shared" si="3"/>
        <v>33.512</v>
      </c>
      <c r="AD34" s="11">
        <f t="shared" si="4"/>
        <v>670.24</v>
      </c>
      <c r="AE34" t="s">
        <v>18</v>
      </c>
      <c r="AF34" s="12">
        <f t="shared" si="1"/>
        <v>638.93979200000001</v>
      </c>
      <c r="AG34" s="4">
        <v>4.6699999999999998E-2</v>
      </c>
      <c r="AH34" s="11">
        <f t="shared" si="2"/>
        <v>31.300207999999998</v>
      </c>
      <c r="AI34" s="9">
        <v>5.0999999999999996</v>
      </c>
      <c r="AJ34" s="15" t="str">
        <f>IF(MONTH(Orders[[#This Row],[Date]]) = 1, "Jan",IF(MONTH(Orders[[#This Row],[Date]]) = 2, "Feb", "Mar"))</f>
        <v>Jan</v>
      </c>
    </row>
    <row r="35" spans="1:36" ht="15.75" x14ac:dyDescent="0.25">
      <c r="A35">
        <v>34</v>
      </c>
      <c r="B35" t="s">
        <v>54</v>
      </c>
      <c r="C35">
        <f>VLOOKUP(G35,email!A:B,2,FALSE)</f>
        <v>15</v>
      </c>
      <c r="D35" t="str">
        <f>Orders[[#This Row],[Customer First Name]] &amp;" "&amp; Orders[[#This Row],[Customer Last Name]]</f>
        <v>Tracy Blumstein</v>
      </c>
      <c r="E35" t="s">
        <v>1287</v>
      </c>
      <c r="F35" t="s">
        <v>1288</v>
      </c>
      <c r="G35" t="str">
        <f t="shared" si="0"/>
        <v>tracy.blumstein@mail.com</v>
      </c>
      <c r="H35" t="s">
        <v>20</v>
      </c>
      <c r="I35" s="7" t="s">
        <v>1037</v>
      </c>
      <c r="J35" s="7" t="s">
        <v>1038</v>
      </c>
      <c r="K35" s="7" t="s">
        <v>1063</v>
      </c>
      <c r="L35" s="7" t="s">
        <v>1064</v>
      </c>
      <c r="M35" s="7">
        <v>19140</v>
      </c>
      <c r="N35" s="7" t="s">
        <v>1065</v>
      </c>
      <c r="O35" t="str">
        <f>IF(COUNTIF($G$2:G35, G35) &gt; 1, INDEX($O$2:O35, MATCH(G35, $G$2:G35, 0)), H35)</f>
        <v>Male</v>
      </c>
      <c r="P35" t="str">
        <f>IF(COUNTIF($G$2:G35, G35) &gt; 1, INDEX($P$2:P35, MATCH(G35, $G$2:G35, 0)), I35)</f>
        <v>Consumer</v>
      </c>
      <c r="Q35" t="str">
        <f>IF(COUNTIF($G$2:G35, G35) &gt; 1, INDEX($Q$2:Q35, MATCH(G35, $G$2:G35, 0)), J35)</f>
        <v>United States</v>
      </c>
      <c r="R35" t="str">
        <f>IF(COUNTIF($G$2:G35, G35) &gt; 1, INDEX($R$2:R35, MATCH(G35, $G$2:G35, 0)), K35)</f>
        <v>Philadelphia</v>
      </c>
      <c r="S35" t="str">
        <f>IF(COUNTIF($G$2:G35, G35) &gt; 1, INDEX($S$2:S35, MATCH(G35, $G$2:G35, 0)), L35)</f>
        <v>Pennsylvania</v>
      </c>
      <c r="T35">
        <f>IF(COUNTIF($G$2:G35, G35) &gt; 1, INDEX($T$2:T35, MATCH(G35, $G$2:G35, 0)), M35)</f>
        <v>19140</v>
      </c>
      <c r="U35" t="str">
        <f>IF(COUNTIF($G$2:G35, G35) &gt; 1, INDEX($U$2:U35, MATCH(G35, $G$2:G35, 0)), N35)</f>
        <v>East</v>
      </c>
      <c r="V35" s="7" t="s">
        <v>2153</v>
      </c>
      <c r="W35" s="7" t="s">
        <v>1731</v>
      </c>
      <c r="X35" s="15">
        <f>Orders[[#This Row],[Date3]]</f>
        <v>43539</v>
      </c>
      <c r="Y35" s="15">
        <v>43539</v>
      </c>
      <c r="Z35" s="2">
        <v>0.42499999999999999</v>
      </c>
      <c r="AA35" s="12">
        <v>96.58</v>
      </c>
      <c r="AB35" s="8">
        <v>2</v>
      </c>
      <c r="AC35" s="11">
        <f t="shared" si="3"/>
        <v>9.6580000000000013</v>
      </c>
      <c r="AD35" s="11">
        <f t="shared" si="4"/>
        <v>193.16</v>
      </c>
      <c r="AE35" t="s">
        <v>21</v>
      </c>
      <c r="AF35" s="12">
        <f t="shared" si="1"/>
        <v>184.13942800000001</v>
      </c>
      <c r="AG35" s="4">
        <v>4.6699999999999998E-2</v>
      </c>
      <c r="AH35" s="11">
        <f t="shared" si="2"/>
        <v>9.0205719999999872</v>
      </c>
      <c r="AI35" s="9">
        <v>5.0999999999999996</v>
      </c>
      <c r="AJ35" s="15" t="str">
        <f>IF(MONTH(Orders[[#This Row],[Date]]) = 1, "Jan",IF(MONTH(Orders[[#This Row],[Date]]) = 2, "Feb", "Mar"))</f>
        <v>Mar</v>
      </c>
    </row>
    <row r="36" spans="1:36" ht="15.75" x14ac:dyDescent="0.25">
      <c r="A36">
        <v>35</v>
      </c>
      <c r="B36" t="s">
        <v>55</v>
      </c>
      <c r="C36">
        <f>VLOOKUP(G36,email!A:B,2,FALSE)</f>
        <v>16</v>
      </c>
      <c r="D36" t="str">
        <f>Orders[[#This Row],[Customer First Name]] &amp;" "&amp; Orders[[#This Row],[Customer Last Name]]</f>
        <v>Matt Abelman</v>
      </c>
      <c r="E36" t="s">
        <v>1289</v>
      </c>
      <c r="F36" t="s">
        <v>1290</v>
      </c>
      <c r="G36" t="str">
        <f t="shared" si="0"/>
        <v>matt.abelman@mail.com</v>
      </c>
      <c r="H36" t="s">
        <v>15</v>
      </c>
      <c r="I36" s="7" t="s">
        <v>1052</v>
      </c>
      <c r="J36" s="7" t="s">
        <v>1038</v>
      </c>
      <c r="K36" s="7" t="s">
        <v>1067</v>
      </c>
      <c r="L36" s="7" t="s">
        <v>1054</v>
      </c>
      <c r="M36" s="7">
        <v>77095</v>
      </c>
      <c r="N36" s="7" t="s">
        <v>1055</v>
      </c>
      <c r="O36" t="str">
        <f>IF(COUNTIF($G$2:G36, G36) &gt; 1, INDEX($O$2:O36, MATCH(G36, $G$2:G36, 0)), H36)</f>
        <v>Female</v>
      </c>
      <c r="P36" t="str">
        <f>IF(COUNTIF($G$2:G36, G36) &gt; 1, INDEX($P$2:P36, MATCH(G36, $G$2:G36, 0)), I36)</f>
        <v>Home Office</v>
      </c>
      <c r="Q36" t="str">
        <f>IF(COUNTIF($G$2:G36, G36) &gt; 1, INDEX($Q$2:Q36, MATCH(G36, $G$2:G36, 0)), J36)</f>
        <v>United States</v>
      </c>
      <c r="R36" t="str">
        <f>IF(COUNTIF($G$2:G36, G36) &gt; 1, INDEX($R$2:R36, MATCH(G36, $G$2:G36, 0)), K36)</f>
        <v>Houston</v>
      </c>
      <c r="S36" t="str">
        <f>IF(COUNTIF($G$2:G36, G36) &gt; 1, INDEX($S$2:S36, MATCH(G36, $G$2:G36, 0)), L36)</f>
        <v>Texas</v>
      </c>
      <c r="T36">
        <f>IF(COUNTIF($G$2:G36, G36) &gt; 1, INDEX($T$2:T36, MATCH(G36, $G$2:G36, 0)), M36)</f>
        <v>77095</v>
      </c>
      <c r="U36" t="str">
        <f>IF(COUNTIF($G$2:G36, G36) &gt; 1, INDEX($U$2:U36, MATCH(G36, $G$2:G36, 0)), N36)</f>
        <v>Central</v>
      </c>
      <c r="V36" s="7" t="s">
        <v>2153</v>
      </c>
      <c r="W36" s="7" t="s">
        <v>2162</v>
      </c>
      <c r="X36" s="15">
        <f>Orders[[#This Row],[Date3]]</f>
        <v>43502</v>
      </c>
      <c r="Y36" s="15">
        <v>43502</v>
      </c>
      <c r="Z36" s="2">
        <v>0.4458333333333333</v>
      </c>
      <c r="AA36" s="12">
        <v>99.42</v>
      </c>
      <c r="AB36" s="8">
        <v>4</v>
      </c>
      <c r="AC36" s="11">
        <f t="shared" si="3"/>
        <v>19.884</v>
      </c>
      <c r="AD36" s="11">
        <f t="shared" si="4"/>
        <v>397.68</v>
      </c>
      <c r="AE36" t="s">
        <v>16</v>
      </c>
      <c r="AF36" s="12">
        <f t="shared" si="1"/>
        <v>379.10834399999999</v>
      </c>
      <c r="AG36" s="4">
        <v>4.6699999999999998E-2</v>
      </c>
      <c r="AH36" s="11">
        <f t="shared" si="2"/>
        <v>18.571656000000019</v>
      </c>
      <c r="AI36" s="9">
        <v>7.5</v>
      </c>
      <c r="AJ36" s="15" t="str">
        <f>IF(MONTH(Orders[[#This Row],[Date]]) = 1, "Jan",IF(MONTH(Orders[[#This Row],[Date]]) = 2, "Feb", "Mar"))</f>
        <v>Feb</v>
      </c>
    </row>
    <row r="37" spans="1:36" ht="15.75" x14ac:dyDescent="0.25">
      <c r="A37">
        <v>36</v>
      </c>
      <c r="B37" t="s">
        <v>56</v>
      </c>
      <c r="C37">
        <f>VLOOKUP(G37,email!A:B,2,FALSE)</f>
        <v>17</v>
      </c>
      <c r="D37" t="str">
        <f>Orders[[#This Row],[Customer First Name]] &amp;" "&amp; Orders[[#This Row],[Customer Last Name]]</f>
        <v>Gene Hale</v>
      </c>
      <c r="E37" t="s">
        <v>1291</v>
      </c>
      <c r="F37" t="s">
        <v>1292</v>
      </c>
      <c r="G37" t="str">
        <f t="shared" si="0"/>
        <v>gene.hale@mail.com</v>
      </c>
      <c r="H37" t="s">
        <v>20</v>
      </c>
      <c r="I37" s="7" t="s">
        <v>1042</v>
      </c>
      <c r="J37" s="7" t="s">
        <v>1038</v>
      </c>
      <c r="K37" s="7" t="s">
        <v>1068</v>
      </c>
      <c r="L37" s="7" t="s">
        <v>1054</v>
      </c>
      <c r="M37" s="7">
        <v>75080</v>
      </c>
      <c r="N37" s="7" t="s">
        <v>1055</v>
      </c>
      <c r="O37" t="str">
        <f>IF(COUNTIF($G$2:G37, G37) &gt; 1, INDEX($O$2:O37, MATCH(G37, $G$2:G37, 0)), H37)</f>
        <v>Male</v>
      </c>
      <c r="P37" t="str">
        <f>IF(COUNTIF($G$2:G37, G37) &gt; 1, INDEX($P$2:P37, MATCH(G37, $G$2:G37, 0)), I37)</f>
        <v>Corporate</v>
      </c>
      <c r="Q37" t="str">
        <f>IF(COUNTIF($G$2:G37, G37) &gt; 1, INDEX($Q$2:Q37, MATCH(G37, $G$2:G37, 0)), J37)</f>
        <v>United States</v>
      </c>
      <c r="R37" t="str">
        <f>IF(COUNTIF($G$2:G37, G37) &gt; 1, INDEX($R$2:R37, MATCH(G37, $G$2:G37, 0)), K37)</f>
        <v>Richardson</v>
      </c>
      <c r="S37" t="str">
        <f>IF(COUNTIF($G$2:G37, G37) &gt; 1, INDEX($S$2:S37, MATCH(G37, $G$2:G37, 0)), L37)</f>
        <v>Texas</v>
      </c>
      <c r="T37">
        <f>IF(COUNTIF($G$2:G37, G37) &gt; 1, INDEX($T$2:T37, MATCH(G37, $G$2:G37, 0)), M37)</f>
        <v>75080</v>
      </c>
      <c r="U37" t="str">
        <f>IF(COUNTIF($G$2:G37, G37) &gt; 1, INDEX($U$2:U37, MATCH(G37, $G$2:G37, 0)), N37)</f>
        <v>Central</v>
      </c>
      <c r="V37" s="7" t="s">
        <v>2158</v>
      </c>
      <c r="W37" s="7" t="s">
        <v>2159</v>
      </c>
      <c r="X37" s="15">
        <f>Orders[[#This Row],[Date3]]</f>
        <v>43472</v>
      </c>
      <c r="Y37" s="15">
        <v>43472</v>
      </c>
      <c r="Z37" s="2">
        <v>0.51944444444444449</v>
      </c>
      <c r="AA37" s="12">
        <v>68.12</v>
      </c>
      <c r="AB37" s="8">
        <v>1</v>
      </c>
      <c r="AC37" s="11">
        <f t="shared" si="3"/>
        <v>3.4060000000000006</v>
      </c>
      <c r="AD37" s="11">
        <f t="shared" si="4"/>
        <v>68.12</v>
      </c>
      <c r="AE37" t="s">
        <v>16</v>
      </c>
      <c r="AF37" s="12">
        <f t="shared" si="1"/>
        <v>63.215360000000004</v>
      </c>
      <c r="AG37" s="4">
        <v>7.2000000000000008E-2</v>
      </c>
      <c r="AH37" s="11">
        <f t="shared" si="2"/>
        <v>4.9046400000000006</v>
      </c>
      <c r="AI37" s="9">
        <v>6.8</v>
      </c>
      <c r="AJ37" s="15" t="str">
        <f>IF(MONTH(Orders[[#This Row],[Date]]) = 1, "Jan",IF(MONTH(Orders[[#This Row],[Date]]) = 2, "Feb", "Mar"))</f>
        <v>Jan</v>
      </c>
    </row>
    <row r="38" spans="1:36" ht="15.75" x14ac:dyDescent="0.25">
      <c r="A38">
        <v>37</v>
      </c>
      <c r="B38" t="s">
        <v>57</v>
      </c>
      <c r="C38">
        <f>VLOOKUP(G38,email!A:B,2,FALSE)</f>
        <v>17</v>
      </c>
      <c r="D38" t="str">
        <f>Orders[[#This Row],[Customer First Name]] &amp;" "&amp; Orders[[#This Row],[Customer Last Name]]</f>
        <v>Gene Hale</v>
      </c>
      <c r="E38" t="s">
        <v>1291</v>
      </c>
      <c r="F38" t="s">
        <v>1292</v>
      </c>
      <c r="G38" t="str">
        <f t="shared" si="0"/>
        <v>gene.hale@mail.com</v>
      </c>
      <c r="H38" t="s">
        <v>20</v>
      </c>
      <c r="I38" s="7" t="s">
        <v>1042</v>
      </c>
      <c r="J38" s="7" t="s">
        <v>1038</v>
      </c>
      <c r="K38" s="7" t="s">
        <v>1068</v>
      </c>
      <c r="L38" s="7" t="s">
        <v>1054</v>
      </c>
      <c r="M38" s="7">
        <v>75080</v>
      </c>
      <c r="N38" s="7" t="s">
        <v>1055</v>
      </c>
      <c r="O38" t="str">
        <f>IF(COUNTIF($G$2:G38, G38) &gt; 1, INDEX($O$2:O38, MATCH(G38, $G$2:G38, 0)), H38)</f>
        <v>Male</v>
      </c>
      <c r="P38" t="str">
        <f>IF(COUNTIF($G$2:G38, G38) &gt; 1, INDEX($P$2:P38, MATCH(G38, $G$2:G38, 0)), I38)</f>
        <v>Corporate</v>
      </c>
      <c r="Q38" t="str">
        <f>IF(COUNTIF($G$2:G38, G38) &gt; 1, INDEX($Q$2:Q38, MATCH(G38, $G$2:G38, 0)), J38)</f>
        <v>United States</v>
      </c>
      <c r="R38" t="str">
        <f>IF(COUNTIF($G$2:G38, G38) &gt; 1, INDEX($R$2:R38, MATCH(G38, $G$2:G38, 0)), K38)</f>
        <v>Richardson</v>
      </c>
      <c r="S38" t="str">
        <f>IF(COUNTIF($G$2:G38, G38) &gt; 1, INDEX($S$2:S38, MATCH(G38, $G$2:G38, 0)), L38)</f>
        <v>Texas</v>
      </c>
      <c r="T38">
        <f>IF(COUNTIF($G$2:G38, G38) &gt; 1, INDEX($T$2:T38, MATCH(G38, $G$2:G38, 0)), M38)</f>
        <v>75080</v>
      </c>
      <c r="U38" t="str">
        <f>IF(COUNTIF($G$2:G38, G38) &gt; 1, INDEX($U$2:U38, MATCH(G38, $G$2:G38, 0)), N38)</f>
        <v>Central</v>
      </c>
      <c r="V38" s="7" t="s">
        <v>2150</v>
      </c>
      <c r="W38" s="7" t="s">
        <v>2157</v>
      </c>
      <c r="X38" s="15">
        <f>Orders[[#This Row],[Date3]]</f>
        <v>43534</v>
      </c>
      <c r="Y38" s="15">
        <v>43534</v>
      </c>
      <c r="Z38" s="2">
        <v>0.80208333333333337</v>
      </c>
      <c r="AA38" s="12">
        <v>62.62</v>
      </c>
      <c r="AB38" s="8">
        <v>5</v>
      </c>
      <c r="AC38" s="11">
        <f t="shared" si="3"/>
        <v>15.654999999999999</v>
      </c>
      <c r="AD38" s="11">
        <f t="shared" si="4"/>
        <v>313.09999999999997</v>
      </c>
      <c r="AE38" t="s">
        <v>16</v>
      </c>
      <c r="AF38" s="12">
        <f t="shared" si="1"/>
        <v>279.59829999999999</v>
      </c>
      <c r="AG38" s="4">
        <v>0.107</v>
      </c>
      <c r="AH38" s="11">
        <f t="shared" si="2"/>
        <v>33.501699999999971</v>
      </c>
      <c r="AI38" s="9" t="s">
        <v>58</v>
      </c>
      <c r="AJ38" s="15" t="str">
        <f>IF(MONTH(Orders[[#This Row],[Date]]) = 1, "Jan",IF(MONTH(Orders[[#This Row],[Date]]) = 2, "Feb", "Mar"))</f>
        <v>Mar</v>
      </c>
    </row>
    <row r="39" spans="1:36" ht="15.75" x14ac:dyDescent="0.25">
      <c r="A39">
        <v>38</v>
      </c>
      <c r="B39" t="s">
        <v>59</v>
      </c>
      <c r="C39">
        <f>VLOOKUP(G39,email!A:B,2,FALSE)</f>
        <v>18</v>
      </c>
      <c r="D39" t="str">
        <f>Orders[[#This Row],[Customer First Name]] &amp;" "&amp; Orders[[#This Row],[Customer Last Name]]</f>
        <v>Steve Nguyen</v>
      </c>
      <c r="E39" t="s">
        <v>1293</v>
      </c>
      <c r="F39" t="s">
        <v>1294</v>
      </c>
      <c r="G39" t="str">
        <f t="shared" si="0"/>
        <v>steve.nguyen@mail.com</v>
      </c>
      <c r="H39" t="s">
        <v>20</v>
      </c>
      <c r="I39" s="7" t="s">
        <v>1052</v>
      </c>
      <c r="J39" s="7" t="s">
        <v>1038</v>
      </c>
      <c r="K39" s="7" t="s">
        <v>1067</v>
      </c>
      <c r="L39" s="7" t="s">
        <v>1054</v>
      </c>
      <c r="M39" s="7">
        <v>77041</v>
      </c>
      <c r="N39" s="7" t="s">
        <v>1055</v>
      </c>
      <c r="O39" t="str">
        <f>IF(COUNTIF($G$2:G39, G39) &gt; 1, INDEX($O$2:O39, MATCH(G39, $G$2:G39, 0)), H39)</f>
        <v>Male</v>
      </c>
      <c r="P39" t="str">
        <f>IF(COUNTIF($G$2:G39, G39) &gt; 1, INDEX($P$2:P39, MATCH(G39, $G$2:G39, 0)), I39)</f>
        <v>Home Office</v>
      </c>
      <c r="Q39" t="str">
        <f>IF(COUNTIF($G$2:G39, G39) &gt; 1, INDEX($Q$2:Q39, MATCH(G39, $G$2:G39, 0)), J39)</f>
        <v>United States</v>
      </c>
      <c r="R39" t="str">
        <f>IF(COUNTIF($G$2:G39, G39) &gt; 1, INDEX($R$2:R39, MATCH(G39, $G$2:G39, 0)), K39)</f>
        <v>Houston</v>
      </c>
      <c r="S39" t="str">
        <f>IF(COUNTIF($G$2:G39, G39) &gt; 1, INDEX($S$2:S39, MATCH(G39, $G$2:G39, 0)), L39)</f>
        <v>Texas</v>
      </c>
      <c r="T39">
        <f>IF(COUNTIF($G$2:G39, G39) &gt; 1, INDEX($T$2:T39, MATCH(G39, $G$2:G39, 0)), M39)</f>
        <v>77041</v>
      </c>
      <c r="U39" t="str">
        <f>IF(COUNTIF($G$2:G39, G39) &gt; 1, INDEX($U$2:U39, MATCH(G39, $G$2:G39, 0)), N39)</f>
        <v>Central</v>
      </c>
      <c r="V39" s="7" t="s">
        <v>2153</v>
      </c>
      <c r="W39" s="7" t="s">
        <v>2164</v>
      </c>
      <c r="X39" s="15">
        <f>Orders[[#This Row],[Date3]]</f>
        <v>43480</v>
      </c>
      <c r="Y39" s="15">
        <v>43480</v>
      </c>
      <c r="Z39" s="2">
        <v>0.72013888888888899</v>
      </c>
      <c r="AA39" s="12">
        <v>60.88</v>
      </c>
      <c r="AB39" s="8">
        <v>9</v>
      </c>
      <c r="AC39" s="11">
        <f t="shared" si="3"/>
        <v>27.396000000000004</v>
      </c>
      <c r="AD39" s="11">
        <f t="shared" si="4"/>
        <v>547.92000000000007</v>
      </c>
      <c r="AE39" t="s">
        <v>16</v>
      </c>
      <c r="AF39" s="12">
        <f t="shared" si="1"/>
        <v>522.33213600000011</v>
      </c>
      <c r="AG39" s="4">
        <v>4.6699999999999998E-2</v>
      </c>
      <c r="AH39" s="11">
        <f t="shared" si="2"/>
        <v>25.587863999999968</v>
      </c>
      <c r="AI39" s="9">
        <v>4.7</v>
      </c>
      <c r="AJ39" s="15" t="str">
        <f>IF(MONTH(Orders[[#This Row],[Date]]) = 1, "Jan",IF(MONTH(Orders[[#This Row],[Date]]) = 2, "Feb", "Mar"))</f>
        <v>Jan</v>
      </c>
    </row>
    <row r="40" spans="1:36" ht="15.75" x14ac:dyDescent="0.25">
      <c r="A40">
        <v>39</v>
      </c>
      <c r="B40" t="s">
        <v>60</v>
      </c>
      <c r="C40">
        <f>VLOOKUP(G40,email!A:B,2,FALSE)</f>
        <v>18</v>
      </c>
      <c r="D40" t="str">
        <f>Orders[[#This Row],[Customer First Name]] &amp;" "&amp; Orders[[#This Row],[Customer Last Name]]</f>
        <v>Steve Nguyen</v>
      </c>
      <c r="E40" t="s">
        <v>1293</v>
      </c>
      <c r="F40" t="s">
        <v>1294</v>
      </c>
      <c r="G40" t="str">
        <f t="shared" si="0"/>
        <v>steve.nguyen@mail.com</v>
      </c>
      <c r="H40" t="s">
        <v>20</v>
      </c>
      <c r="I40" s="7" t="s">
        <v>1052</v>
      </c>
      <c r="J40" s="7" t="s">
        <v>1038</v>
      </c>
      <c r="K40" s="7" t="s">
        <v>1067</v>
      </c>
      <c r="L40" s="7" t="s">
        <v>1054</v>
      </c>
      <c r="M40" s="7">
        <v>77041</v>
      </c>
      <c r="N40" s="7" t="s">
        <v>1055</v>
      </c>
      <c r="O40" t="str">
        <f>IF(COUNTIF($G$2:G40, G40) &gt; 1, INDEX($O$2:O40, MATCH(G40, $G$2:G40, 0)), H40)</f>
        <v>Male</v>
      </c>
      <c r="P40" t="str">
        <f>IF(COUNTIF($G$2:G40, G40) &gt; 1, INDEX($P$2:P40, MATCH(G40, $G$2:G40, 0)), I40)</f>
        <v>Home Office</v>
      </c>
      <c r="Q40" t="str">
        <f>IF(COUNTIF($G$2:G40, G40) &gt; 1, INDEX($Q$2:Q40, MATCH(G40, $G$2:G40, 0)), J40)</f>
        <v>United States</v>
      </c>
      <c r="R40" t="str">
        <f>IF(COUNTIF($G$2:G40, G40) &gt; 1, INDEX($R$2:R40, MATCH(G40, $G$2:G40, 0)), K40)</f>
        <v>Houston</v>
      </c>
      <c r="S40" t="str">
        <f>IF(COUNTIF($G$2:G40, G40) &gt; 1, INDEX($S$2:S40, MATCH(G40, $G$2:G40, 0)), L40)</f>
        <v>Texas</v>
      </c>
      <c r="T40">
        <f>IF(COUNTIF($G$2:G40, G40) &gt; 1, INDEX($T$2:T40, MATCH(G40, $G$2:G40, 0)), M40)</f>
        <v>77041</v>
      </c>
      <c r="U40" t="str">
        <f>IF(COUNTIF($G$2:G40, G40) &gt; 1, INDEX($U$2:U40, MATCH(G40, $G$2:G40, 0)), N40)</f>
        <v>Central</v>
      </c>
      <c r="V40" s="7" t="s">
        <v>2150</v>
      </c>
      <c r="W40" s="7" t="s">
        <v>2151</v>
      </c>
      <c r="X40" s="15">
        <f>Orders[[#This Row],[Date3]]</f>
        <v>43547</v>
      </c>
      <c r="Y40" s="15">
        <v>43547</v>
      </c>
      <c r="Z40" s="2">
        <v>0.55833333333333335</v>
      </c>
      <c r="AA40" s="12">
        <v>54.92</v>
      </c>
      <c r="AB40" s="8">
        <v>8</v>
      </c>
      <c r="AC40" s="11">
        <f t="shared" si="3"/>
        <v>21.968000000000004</v>
      </c>
      <c r="AD40" s="11">
        <f t="shared" si="4"/>
        <v>439.36</v>
      </c>
      <c r="AE40" t="s">
        <v>16</v>
      </c>
      <c r="AF40" s="12">
        <f t="shared" si="1"/>
        <v>392.34848</v>
      </c>
      <c r="AG40" s="4">
        <v>0.107</v>
      </c>
      <c r="AH40" s="11">
        <f t="shared" si="2"/>
        <v>47.011520000000019</v>
      </c>
      <c r="AI40" s="9">
        <v>7.6</v>
      </c>
      <c r="AJ40" s="15" t="str">
        <f>IF(MONTH(Orders[[#This Row],[Date]]) = 1, "Jan",IF(MONTH(Orders[[#This Row],[Date]]) = 2, "Feb", "Mar"))</f>
        <v>Mar</v>
      </c>
    </row>
    <row r="41" spans="1:36" ht="15.75" x14ac:dyDescent="0.25">
      <c r="A41">
        <v>40</v>
      </c>
      <c r="B41" t="s">
        <v>61</v>
      </c>
      <c r="C41">
        <f>VLOOKUP(G41,email!A:B,2,FALSE)</f>
        <v>18</v>
      </c>
      <c r="D41" t="str">
        <f>Orders[[#This Row],[Customer First Name]] &amp;" "&amp; Orders[[#This Row],[Customer Last Name]]</f>
        <v>Steve Nguyen</v>
      </c>
      <c r="E41" t="s">
        <v>1293</v>
      </c>
      <c r="F41" t="s">
        <v>1294</v>
      </c>
      <c r="G41" t="str">
        <f t="shared" si="0"/>
        <v>steve.nguyen@mail.com</v>
      </c>
      <c r="H41" t="s">
        <v>20</v>
      </c>
      <c r="I41" s="7" t="s">
        <v>1052</v>
      </c>
      <c r="J41" s="7" t="s">
        <v>1038</v>
      </c>
      <c r="K41" s="7" t="s">
        <v>1067</v>
      </c>
      <c r="L41" s="7" t="s">
        <v>1054</v>
      </c>
      <c r="M41" s="7">
        <v>77041</v>
      </c>
      <c r="N41" s="7" t="s">
        <v>1055</v>
      </c>
      <c r="O41" t="str">
        <f>IF(COUNTIF($G$2:G41, G41) &gt; 1, INDEX($O$2:O41, MATCH(G41, $G$2:G41, 0)), H41)</f>
        <v>Male</v>
      </c>
      <c r="P41" t="str">
        <f>IF(COUNTIF($G$2:G41, G41) &gt; 1, INDEX($P$2:P41, MATCH(G41, $G$2:G41, 0)), I41)</f>
        <v>Home Office</v>
      </c>
      <c r="Q41" t="str">
        <f>IF(COUNTIF($G$2:G41, G41) &gt; 1, INDEX($Q$2:Q41, MATCH(G41, $G$2:G41, 0)), J41)</f>
        <v>United States</v>
      </c>
      <c r="R41" t="str">
        <f>IF(COUNTIF($G$2:G41, G41) &gt; 1, INDEX($R$2:R41, MATCH(G41, $G$2:G41, 0)), K41)</f>
        <v>Houston</v>
      </c>
      <c r="S41" t="str">
        <f>IF(COUNTIF($G$2:G41, G41) &gt; 1, INDEX($S$2:S41, MATCH(G41, $G$2:G41, 0)), L41)</f>
        <v>Texas</v>
      </c>
      <c r="T41">
        <f>IF(COUNTIF($G$2:G41, G41) &gt; 1, INDEX($T$2:T41, MATCH(G41, $G$2:G41, 0)), M41)</f>
        <v>77041</v>
      </c>
      <c r="U41" t="str">
        <f>IF(COUNTIF($G$2:G41, G41) &gt; 1, INDEX($U$2:U41, MATCH(G41, $G$2:G41, 0)), N41)</f>
        <v>Central</v>
      </c>
      <c r="V41" s="7" t="s">
        <v>2150</v>
      </c>
      <c r="W41" s="7" t="s">
        <v>2152</v>
      </c>
      <c r="X41" s="15">
        <f>Orders[[#This Row],[Date3]]</f>
        <v>43527</v>
      </c>
      <c r="Y41" s="15">
        <v>43527</v>
      </c>
      <c r="Z41" s="2">
        <v>0.54236111111111118</v>
      </c>
      <c r="AA41" s="12">
        <v>30.12</v>
      </c>
      <c r="AB41" s="8">
        <v>8</v>
      </c>
      <c r="AC41" s="11">
        <f t="shared" si="3"/>
        <v>12.048000000000002</v>
      </c>
      <c r="AD41" s="11">
        <f t="shared" si="4"/>
        <v>240.96</v>
      </c>
      <c r="AE41" t="s">
        <v>18</v>
      </c>
      <c r="AF41" s="12">
        <f t="shared" si="1"/>
        <v>215.17728</v>
      </c>
      <c r="AG41" s="4">
        <v>0.107</v>
      </c>
      <c r="AH41" s="11">
        <f t="shared" si="2"/>
        <v>25.782720000000012</v>
      </c>
      <c r="AI41" s="9">
        <v>7.7</v>
      </c>
      <c r="AJ41" s="15" t="str">
        <f>IF(MONTH(Orders[[#This Row],[Date]]) = 1, "Jan",IF(MONTH(Orders[[#This Row],[Date]]) = 2, "Feb", "Mar"))</f>
        <v>Mar</v>
      </c>
    </row>
    <row r="42" spans="1:36" ht="15.75" x14ac:dyDescent="0.25">
      <c r="A42">
        <v>41</v>
      </c>
      <c r="B42" t="s">
        <v>62</v>
      </c>
      <c r="C42">
        <f>VLOOKUP(G42,email!A:B,2,FALSE)</f>
        <v>18</v>
      </c>
      <c r="D42" t="str">
        <f>Orders[[#This Row],[Customer First Name]] &amp;" "&amp; Orders[[#This Row],[Customer Last Name]]</f>
        <v>Steve Nguyen</v>
      </c>
      <c r="E42" t="s">
        <v>1293</v>
      </c>
      <c r="F42" t="s">
        <v>1294</v>
      </c>
      <c r="G42" t="str">
        <f t="shared" si="0"/>
        <v>steve.nguyen@mail.com</v>
      </c>
      <c r="H42" t="s">
        <v>20</v>
      </c>
      <c r="I42" s="7" t="s">
        <v>1052</v>
      </c>
      <c r="J42" s="7" t="s">
        <v>1038</v>
      </c>
      <c r="K42" s="7" t="s">
        <v>1067</v>
      </c>
      <c r="L42" s="7" t="s">
        <v>1054</v>
      </c>
      <c r="M42" s="7">
        <v>77041</v>
      </c>
      <c r="N42" s="7" t="s">
        <v>1055</v>
      </c>
      <c r="O42" t="str">
        <f>IF(COUNTIF($G$2:G42, G42) &gt; 1, INDEX($O$2:O42, MATCH(G42, $G$2:G42, 0)), H42)</f>
        <v>Male</v>
      </c>
      <c r="P42" t="str">
        <f>IF(COUNTIF($G$2:G42, G42) &gt; 1, INDEX($P$2:P42, MATCH(G42, $G$2:G42, 0)), I42)</f>
        <v>Home Office</v>
      </c>
      <c r="Q42" t="str">
        <f>IF(COUNTIF($G$2:G42, G42) &gt; 1, INDEX($Q$2:Q42, MATCH(G42, $G$2:G42, 0)), J42)</f>
        <v>United States</v>
      </c>
      <c r="R42" t="str">
        <f>IF(COUNTIF($G$2:G42, G42) &gt; 1, INDEX($R$2:R42, MATCH(G42, $G$2:G42, 0)), K42)</f>
        <v>Houston</v>
      </c>
      <c r="S42" t="str">
        <f>IF(COUNTIF($G$2:G42, G42) &gt; 1, INDEX($S$2:S42, MATCH(G42, $G$2:G42, 0)), L42)</f>
        <v>Texas</v>
      </c>
      <c r="T42">
        <f>IF(COUNTIF($G$2:G42, G42) &gt; 1, INDEX($T$2:T42, MATCH(G42, $G$2:G42, 0)), M42)</f>
        <v>77041</v>
      </c>
      <c r="U42" t="str">
        <f>IF(COUNTIF($G$2:G42, G42) &gt; 1, INDEX($U$2:U42, MATCH(G42, $G$2:G42, 0)), N42)</f>
        <v>Central</v>
      </c>
      <c r="V42" s="7" t="s">
        <v>2158</v>
      </c>
      <c r="W42" s="7" t="s">
        <v>2159</v>
      </c>
      <c r="X42" s="15">
        <f>Orders[[#This Row],[Date3]]</f>
        <v>43482</v>
      </c>
      <c r="Y42" s="15">
        <v>43482</v>
      </c>
      <c r="Z42" s="2">
        <v>0.78125</v>
      </c>
      <c r="AA42" s="12">
        <v>86.72</v>
      </c>
      <c r="AB42" s="8">
        <v>1</v>
      </c>
      <c r="AC42" s="11">
        <f t="shared" si="3"/>
        <v>4.3360000000000003</v>
      </c>
      <c r="AD42" s="11">
        <f t="shared" si="4"/>
        <v>86.72</v>
      </c>
      <c r="AE42" t="s">
        <v>16</v>
      </c>
      <c r="AF42" s="12">
        <f t="shared" si="1"/>
        <v>80.476159999999993</v>
      </c>
      <c r="AG42" s="4">
        <v>7.2000000000000008E-2</v>
      </c>
      <c r="AH42" s="11">
        <f t="shared" si="2"/>
        <v>6.2438400000000058</v>
      </c>
      <c r="AI42" s="9">
        <v>7.9</v>
      </c>
      <c r="AJ42" s="15" t="str">
        <f>IF(MONTH(Orders[[#This Row],[Date]]) = 1, "Jan",IF(MONTH(Orders[[#This Row],[Date]]) = 2, "Feb", "Mar"))</f>
        <v>Jan</v>
      </c>
    </row>
    <row r="43" spans="1:36" ht="15.75" x14ac:dyDescent="0.25">
      <c r="A43">
        <v>42</v>
      </c>
      <c r="B43" t="s">
        <v>63</v>
      </c>
      <c r="C43">
        <f>VLOOKUP(G43,email!A:B,2,FALSE)</f>
        <v>19</v>
      </c>
      <c r="D43" t="str">
        <f>Orders[[#This Row],[Customer First Name]] &amp;" "&amp; Orders[[#This Row],[Customer Last Name]]</f>
        <v>Linda Cazamias</v>
      </c>
      <c r="E43" t="s">
        <v>1295</v>
      </c>
      <c r="F43" t="s">
        <v>1296</v>
      </c>
      <c r="G43" t="str">
        <f t="shared" si="0"/>
        <v>linda.cazamias@mail.com</v>
      </c>
      <c r="H43" t="s">
        <v>20</v>
      </c>
      <c r="I43" s="7" t="s">
        <v>1042</v>
      </c>
      <c r="J43" s="7" t="s">
        <v>1038</v>
      </c>
      <c r="K43" s="7" t="s">
        <v>1069</v>
      </c>
      <c r="L43" s="7" t="s">
        <v>1070</v>
      </c>
      <c r="M43" s="7">
        <v>60540</v>
      </c>
      <c r="N43" s="7" t="s">
        <v>1055</v>
      </c>
      <c r="O43" t="str">
        <f>IF(COUNTIF($G$2:G43, G43) &gt; 1, INDEX($O$2:O43, MATCH(G43, $G$2:G43, 0)), H43)</f>
        <v>Male</v>
      </c>
      <c r="P43" t="str">
        <f>IF(COUNTIF($G$2:G43, G43) &gt; 1, INDEX($P$2:P43, MATCH(G43, $G$2:G43, 0)), I43)</f>
        <v>Corporate</v>
      </c>
      <c r="Q43" t="str">
        <f>IF(COUNTIF($G$2:G43, G43) &gt; 1, INDEX($Q$2:Q43, MATCH(G43, $G$2:G43, 0)), J43)</f>
        <v>United States</v>
      </c>
      <c r="R43" t="str">
        <f>IF(COUNTIF($G$2:G43, G43) &gt; 1, INDEX($R$2:R43, MATCH(G43, $G$2:G43, 0)), K43)</f>
        <v>Naperville</v>
      </c>
      <c r="S43" t="str">
        <f>IF(COUNTIF($G$2:G43, G43) &gt; 1, INDEX($S$2:S43, MATCH(G43, $G$2:G43, 0)), L43)</f>
        <v>Illinois</v>
      </c>
      <c r="T43">
        <f>IF(COUNTIF($G$2:G43, G43) &gt; 1, INDEX($T$2:T43, MATCH(G43, $G$2:G43, 0)), M43)</f>
        <v>60540</v>
      </c>
      <c r="U43" t="str">
        <f>IF(COUNTIF($G$2:G43, G43) &gt; 1, INDEX($U$2:U43, MATCH(G43, $G$2:G43, 0)), N43)</f>
        <v>Central</v>
      </c>
      <c r="V43" s="7" t="s">
        <v>2158</v>
      </c>
      <c r="W43" s="7" t="s">
        <v>2159</v>
      </c>
      <c r="X43" s="15">
        <f>Orders[[#This Row],[Date3]]</f>
        <v>43498</v>
      </c>
      <c r="Y43" s="15">
        <v>43498</v>
      </c>
      <c r="Z43" s="2">
        <v>0.42430555555555555</v>
      </c>
      <c r="AA43" s="12">
        <v>56.11</v>
      </c>
      <c r="AB43" s="8">
        <v>2</v>
      </c>
      <c r="AC43" s="11">
        <f t="shared" si="3"/>
        <v>5.6110000000000007</v>
      </c>
      <c r="AD43" s="11">
        <f t="shared" si="4"/>
        <v>112.22</v>
      </c>
      <c r="AE43" t="s">
        <v>18</v>
      </c>
      <c r="AF43" s="12">
        <f t="shared" si="1"/>
        <v>104.14015999999999</v>
      </c>
      <c r="AG43" s="4">
        <v>7.2000000000000008E-2</v>
      </c>
      <c r="AH43" s="11">
        <f t="shared" si="2"/>
        <v>8.0798400000000044</v>
      </c>
      <c r="AI43" s="9">
        <v>6.3</v>
      </c>
      <c r="AJ43" s="15" t="str">
        <f>IF(MONTH(Orders[[#This Row],[Date]]) = 1, "Jan",IF(MONTH(Orders[[#This Row],[Date]]) = 2, "Feb", "Mar"))</f>
        <v>Feb</v>
      </c>
    </row>
    <row r="44" spans="1:36" ht="15.75" x14ac:dyDescent="0.25">
      <c r="A44">
        <v>43</v>
      </c>
      <c r="B44" t="s">
        <v>64</v>
      </c>
      <c r="C44">
        <f>VLOOKUP(G44,email!A:B,2,FALSE)</f>
        <v>20</v>
      </c>
      <c r="D44" t="str">
        <f>Orders[[#This Row],[Customer First Name]] &amp;" "&amp; Orders[[#This Row],[Customer Last Name]]</f>
        <v>Ruben Ausman</v>
      </c>
      <c r="E44" t="s">
        <v>1297</v>
      </c>
      <c r="F44" t="s">
        <v>1298</v>
      </c>
      <c r="G44" t="str">
        <f t="shared" si="0"/>
        <v>ruben.ausman@mail.com</v>
      </c>
      <c r="H44" t="s">
        <v>15</v>
      </c>
      <c r="I44" s="7" t="s">
        <v>1042</v>
      </c>
      <c r="J44" s="7" t="s">
        <v>1038</v>
      </c>
      <c r="K44" s="7" t="s">
        <v>1043</v>
      </c>
      <c r="L44" s="7" t="s">
        <v>1044</v>
      </c>
      <c r="M44" s="7">
        <v>90049</v>
      </c>
      <c r="N44" s="7" t="s">
        <v>1045</v>
      </c>
      <c r="O44" t="str">
        <f>IF(COUNTIF($G$2:G44, G44) &gt; 1, INDEX($O$2:O44, MATCH(G44, $G$2:G44, 0)), H44)</f>
        <v>Female</v>
      </c>
      <c r="P44" t="str">
        <f>IF(COUNTIF($G$2:G44, G44) &gt; 1, INDEX($P$2:P44, MATCH(G44, $G$2:G44, 0)), I44)</f>
        <v>Corporate</v>
      </c>
      <c r="Q44" t="str">
        <f>IF(COUNTIF($G$2:G44, G44) &gt; 1, INDEX($Q$2:Q44, MATCH(G44, $G$2:G44, 0)), J44)</f>
        <v>United States</v>
      </c>
      <c r="R44" t="str">
        <f>IF(COUNTIF($G$2:G44, G44) &gt; 1, INDEX($R$2:R44, MATCH(G44, $G$2:G44, 0)), K44)</f>
        <v>Los Angeles</v>
      </c>
      <c r="S44" t="str">
        <f>IF(COUNTIF($G$2:G44, G44) &gt; 1, INDEX($S$2:S44, MATCH(G44, $G$2:G44, 0)), L44)</f>
        <v>California</v>
      </c>
      <c r="T44">
        <f>IF(COUNTIF($G$2:G44, G44) &gt; 1, INDEX($T$2:T44, MATCH(G44, $G$2:G44, 0)), M44)</f>
        <v>90049</v>
      </c>
      <c r="U44" t="str">
        <f>IF(COUNTIF($G$2:G44, G44) &gt; 1, INDEX($U$2:U44, MATCH(G44, $G$2:G44, 0)), N44)</f>
        <v>West</v>
      </c>
      <c r="V44" s="7" t="s">
        <v>2153</v>
      </c>
      <c r="W44" s="7" t="s">
        <v>2156</v>
      </c>
      <c r="X44" s="15">
        <f>Orders[[#This Row],[Date3]]</f>
        <v>43504</v>
      </c>
      <c r="Y44" s="15">
        <v>43504</v>
      </c>
      <c r="Z44" s="2">
        <v>0.54375000000000007</v>
      </c>
      <c r="AA44" s="12">
        <v>69.12</v>
      </c>
      <c r="AB44" s="8">
        <v>6</v>
      </c>
      <c r="AC44" s="11">
        <f t="shared" si="3"/>
        <v>20.736000000000004</v>
      </c>
      <c r="AD44" s="11">
        <f t="shared" si="4"/>
        <v>414.72</v>
      </c>
      <c r="AE44" t="s">
        <v>18</v>
      </c>
      <c r="AF44" s="12">
        <f t="shared" si="1"/>
        <v>395.352576</v>
      </c>
      <c r="AG44" s="4">
        <v>4.6699999999999998E-2</v>
      </c>
      <c r="AH44" s="11">
        <f t="shared" si="2"/>
        <v>19.367424000000028</v>
      </c>
      <c r="AI44" s="9">
        <v>5.6</v>
      </c>
      <c r="AJ44" s="15" t="str">
        <f>IF(MONTH(Orders[[#This Row],[Date]]) = 1, "Jan",IF(MONTH(Orders[[#This Row],[Date]]) = 2, "Feb", "Mar"))</f>
        <v>Feb</v>
      </c>
    </row>
    <row r="45" spans="1:36" ht="15.75" x14ac:dyDescent="0.25">
      <c r="A45">
        <v>44</v>
      </c>
      <c r="B45" t="s">
        <v>65</v>
      </c>
      <c r="C45">
        <f>VLOOKUP(G45,email!A:B,2,FALSE)</f>
        <v>21</v>
      </c>
      <c r="D45" t="str">
        <f>Orders[[#This Row],[Customer First Name]] &amp;" "&amp; Orders[[#This Row],[Customer Last Name]]</f>
        <v>Erin Smith</v>
      </c>
      <c r="E45" t="s">
        <v>1299</v>
      </c>
      <c r="F45" t="s">
        <v>1300</v>
      </c>
      <c r="G45" t="str">
        <f t="shared" si="0"/>
        <v>erin.smith@mail.com</v>
      </c>
      <c r="H45" t="s">
        <v>15</v>
      </c>
      <c r="I45" s="7" t="s">
        <v>1042</v>
      </c>
      <c r="J45" s="7" t="s">
        <v>1038</v>
      </c>
      <c r="K45" s="7" t="s">
        <v>1071</v>
      </c>
      <c r="L45" s="7" t="s">
        <v>1047</v>
      </c>
      <c r="M45" s="7">
        <v>32935</v>
      </c>
      <c r="N45" s="7" t="s">
        <v>1041</v>
      </c>
      <c r="O45" t="str">
        <f>IF(COUNTIF($G$2:G45, G45) &gt; 1, INDEX($O$2:O45, MATCH(G45, $G$2:G45, 0)), H45)</f>
        <v>Female</v>
      </c>
      <c r="P45" t="str">
        <f>IF(COUNTIF($G$2:G45, G45) &gt; 1, INDEX($P$2:P45, MATCH(G45, $G$2:G45, 0)), I45)</f>
        <v>Corporate</v>
      </c>
      <c r="Q45" t="str">
        <f>IF(COUNTIF($G$2:G45, G45) &gt; 1, INDEX($Q$2:Q45, MATCH(G45, $G$2:G45, 0)), J45)</f>
        <v>United States</v>
      </c>
      <c r="R45" t="str">
        <f>IF(COUNTIF($G$2:G45, G45) &gt; 1, INDEX($R$2:R45, MATCH(G45, $G$2:G45, 0)), K45)</f>
        <v>Melbourne</v>
      </c>
      <c r="S45" t="str">
        <f>IF(COUNTIF($G$2:G45, G45) &gt; 1, INDEX($S$2:S45, MATCH(G45, $G$2:G45, 0)), L45)</f>
        <v>Florida</v>
      </c>
      <c r="T45">
        <f>IF(COUNTIF($G$2:G45, G45) &gt; 1, INDEX($T$2:T45, MATCH(G45, $G$2:G45, 0)), M45)</f>
        <v>32935</v>
      </c>
      <c r="U45" t="str">
        <f>IF(COUNTIF($G$2:G45, G45) &gt; 1, INDEX($U$2:U45, MATCH(G45, $G$2:G45, 0)), N45)</f>
        <v>South</v>
      </c>
      <c r="V45" s="7" t="s">
        <v>2153</v>
      </c>
      <c r="W45" s="7" t="s">
        <v>2156</v>
      </c>
      <c r="X45" s="15">
        <f>Orders[[#This Row],[Date3]]</f>
        <v>43528</v>
      </c>
      <c r="Y45" s="15">
        <v>43528</v>
      </c>
      <c r="Z45" s="2">
        <v>0.86041666666666661</v>
      </c>
      <c r="AA45" s="12">
        <v>98.7</v>
      </c>
      <c r="AB45" s="8">
        <v>8</v>
      </c>
      <c r="AC45" s="11">
        <f t="shared" si="3"/>
        <v>39.480000000000004</v>
      </c>
      <c r="AD45" s="11">
        <f t="shared" si="4"/>
        <v>789.6</v>
      </c>
      <c r="AE45" t="s">
        <v>18</v>
      </c>
      <c r="AF45" s="12">
        <f t="shared" si="1"/>
        <v>752.72568000000001</v>
      </c>
      <c r="AG45" s="4">
        <v>4.6699999999999998E-2</v>
      </c>
      <c r="AH45" s="11">
        <f t="shared" si="2"/>
        <v>36.874320000000012</v>
      </c>
      <c r="AI45" s="9">
        <v>7.6</v>
      </c>
      <c r="AJ45" s="15" t="str">
        <f>IF(MONTH(Orders[[#This Row],[Date]]) = 1, "Jan",IF(MONTH(Orders[[#This Row],[Date]]) = 2, "Feb", "Mar"))</f>
        <v>Mar</v>
      </c>
    </row>
    <row r="46" spans="1:36" ht="15.75" x14ac:dyDescent="0.25">
      <c r="A46">
        <v>45</v>
      </c>
      <c r="B46" t="s">
        <v>66</v>
      </c>
      <c r="C46">
        <f>VLOOKUP(G46,email!A:B,2,FALSE)</f>
        <v>22</v>
      </c>
      <c r="D46" t="str">
        <f>Orders[[#This Row],[Customer First Name]] &amp;" "&amp; Orders[[#This Row],[Customer Last Name]]</f>
        <v>Odella Nelson</v>
      </c>
      <c r="E46" t="s">
        <v>1301</v>
      </c>
      <c r="F46" t="s">
        <v>1302</v>
      </c>
      <c r="G46" t="str">
        <f t="shared" si="0"/>
        <v>odella.nelson@mail.com</v>
      </c>
      <c r="H46" t="s">
        <v>15</v>
      </c>
      <c r="I46" s="7" t="s">
        <v>1042</v>
      </c>
      <c r="J46" s="7" t="s">
        <v>1038</v>
      </c>
      <c r="K46" s="7" t="s">
        <v>1072</v>
      </c>
      <c r="L46" s="7" t="s">
        <v>1073</v>
      </c>
      <c r="M46" s="7">
        <v>55122</v>
      </c>
      <c r="N46" s="7" t="s">
        <v>1055</v>
      </c>
      <c r="O46" t="str">
        <f>IF(COUNTIF($G$2:G46, G46) &gt; 1, INDEX($O$2:O46, MATCH(G46, $G$2:G46, 0)), H46)</f>
        <v>Female</v>
      </c>
      <c r="P46" t="str">
        <f>IF(COUNTIF($G$2:G46, G46) &gt; 1, INDEX($P$2:P46, MATCH(G46, $G$2:G46, 0)), I46)</f>
        <v>Corporate</v>
      </c>
      <c r="Q46" t="str">
        <f>IF(COUNTIF($G$2:G46, G46) &gt; 1, INDEX($Q$2:Q46, MATCH(G46, $G$2:G46, 0)), J46)</f>
        <v>United States</v>
      </c>
      <c r="R46" t="str">
        <f>IF(COUNTIF($G$2:G46, G46) &gt; 1, INDEX($R$2:R46, MATCH(G46, $G$2:G46, 0)), K46)</f>
        <v>Eagan</v>
      </c>
      <c r="S46" t="str">
        <f>IF(COUNTIF($G$2:G46, G46) &gt; 1, INDEX($S$2:S46, MATCH(G46, $G$2:G46, 0)), L46)</f>
        <v>Minnesota</v>
      </c>
      <c r="T46">
        <f>IF(COUNTIF($G$2:G46, G46) &gt; 1, INDEX($T$2:T46, MATCH(G46, $G$2:G46, 0)), M46)</f>
        <v>55122</v>
      </c>
      <c r="U46" t="str">
        <f>IF(COUNTIF($G$2:G46, G46) &gt; 1, INDEX($U$2:U46, MATCH(G46, $G$2:G46, 0)), N46)</f>
        <v>Central</v>
      </c>
      <c r="V46" s="7" t="s">
        <v>2158</v>
      </c>
      <c r="W46" s="7" t="s">
        <v>2163</v>
      </c>
      <c r="X46" s="15">
        <f>Orders[[#This Row],[Date3]]</f>
        <v>43540</v>
      </c>
      <c r="Y46" s="15">
        <v>43540</v>
      </c>
      <c r="Z46" s="2">
        <v>0.82430555555555562</v>
      </c>
      <c r="AA46" s="12">
        <v>15.37</v>
      </c>
      <c r="AB46" s="8">
        <v>2</v>
      </c>
      <c r="AC46" s="11">
        <f t="shared" si="3"/>
        <v>1.5369999999999999</v>
      </c>
      <c r="AD46" s="11">
        <f t="shared" si="4"/>
        <v>30.74</v>
      </c>
      <c r="AE46" t="s">
        <v>18</v>
      </c>
      <c r="AF46" s="12">
        <f t="shared" si="1"/>
        <v>28.526719999999997</v>
      </c>
      <c r="AG46" s="4">
        <v>7.2000000000000008E-2</v>
      </c>
      <c r="AH46" s="11">
        <f t="shared" si="2"/>
        <v>2.213280000000001</v>
      </c>
      <c r="AI46" s="9">
        <v>7.2</v>
      </c>
      <c r="AJ46" s="15" t="str">
        <f>IF(MONTH(Orders[[#This Row],[Date]]) = 1, "Jan",IF(MONTH(Orders[[#This Row],[Date]]) = 2, "Feb", "Mar"))</f>
        <v>Mar</v>
      </c>
    </row>
    <row r="47" spans="1:36" ht="15.75" x14ac:dyDescent="0.25">
      <c r="A47">
        <v>46</v>
      </c>
      <c r="B47" t="s">
        <v>67</v>
      </c>
      <c r="C47">
        <f>VLOOKUP(G47,email!A:B,2,FALSE)</f>
        <v>22</v>
      </c>
      <c r="D47" t="str">
        <f>Orders[[#This Row],[Customer First Name]] &amp;" "&amp; Orders[[#This Row],[Customer Last Name]]</f>
        <v>Odella Nelson</v>
      </c>
      <c r="E47" t="s">
        <v>1301</v>
      </c>
      <c r="F47" t="s">
        <v>1302</v>
      </c>
      <c r="G47" t="str">
        <f t="shared" si="0"/>
        <v>odella.nelson@mail.com</v>
      </c>
      <c r="H47" t="s">
        <v>15</v>
      </c>
      <c r="I47" s="7" t="s">
        <v>1042</v>
      </c>
      <c r="J47" s="7" t="s">
        <v>1038</v>
      </c>
      <c r="K47" s="7" t="s">
        <v>1072</v>
      </c>
      <c r="L47" s="7" t="s">
        <v>1073</v>
      </c>
      <c r="M47" s="7">
        <v>55122</v>
      </c>
      <c r="N47" s="7" t="s">
        <v>1055</v>
      </c>
      <c r="O47" t="str">
        <f>IF(COUNTIF($G$2:G47, G47) &gt; 1, INDEX($O$2:O47, MATCH(G47, $G$2:G47, 0)), H47)</f>
        <v>Female</v>
      </c>
      <c r="P47" t="str">
        <f>IF(COUNTIF($G$2:G47, G47) &gt; 1, INDEX($P$2:P47, MATCH(G47, $G$2:G47, 0)), I47)</f>
        <v>Corporate</v>
      </c>
      <c r="Q47" t="str">
        <f>IF(COUNTIF($G$2:G47, G47) &gt; 1, INDEX($Q$2:Q47, MATCH(G47, $G$2:G47, 0)), J47)</f>
        <v>United States</v>
      </c>
      <c r="R47" t="str">
        <f>IF(COUNTIF($G$2:G47, G47) &gt; 1, INDEX($R$2:R47, MATCH(G47, $G$2:G47, 0)), K47)</f>
        <v>Eagan</v>
      </c>
      <c r="S47" t="str">
        <f>IF(COUNTIF($G$2:G47, G47) &gt; 1, INDEX($S$2:S47, MATCH(G47, $G$2:G47, 0)), L47)</f>
        <v>Minnesota</v>
      </c>
      <c r="T47">
        <f>IF(COUNTIF($G$2:G47, G47) &gt; 1, INDEX($T$2:T47, MATCH(G47, $G$2:G47, 0)), M47)</f>
        <v>55122</v>
      </c>
      <c r="U47" t="str">
        <f>IF(COUNTIF($G$2:G47, G47) &gt; 1, INDEX($U$2:U47, MATCH(G47, $G$2:G47, 0)), N47)</f>
        <v>Central</v>
      </c>
      <c r="V47" s="7" t="s">
        <v>2153</v>
      </c>
      <c r="W47" s="7" t="s">
        <v>2160</v>
      </c>
      <c r="X47" s="15">
        <f>Orders[[#This Row],[Date3]]</f>
        <v>43533</v>
      </c>
      <c r="Y47" s="15">
        <v>43533</v>
      </c>
      <c r="Z47" s="2">
        <v>0.75</v>
      </c>
      <c r="AA47" s="12">
        <v>93.96</v>
      </c>
      <c r="AB47" s="8">
        <v>4</v>
      </c>
      <c r="AC47" s="11">
        <f t="shared" si="3"/>
        <v>18.791999999999998</v>
      </c>
      <c r="AD47" s="11">
        <f t="shared" si="4"/>
        <v>375.84</v>
      </c>
      <c r="AE47" t="s">
        <v>18</v>
      </c>
      <c r="AF47" s="12">
        <f t="shared" si="1"/>
        <v>358.28827200000001</v>
      </c>
      <c r="AG47" s="4">
        <v>4.6699999999999998E-2</v>
      </c>
      <c r="AH47" s="11">
        <f t="shared" si="2"/>
        <v>17.551727999999969</v>
      </c>
      <c r="AI47" s="9">
        <v>9.5</v>
      </c>
      <c r="AJ47" s="15" t="str">
        <f>IF(MONTH(Orders[[#This Row],[Date]]) = 1, "Jan",IF(MONTH(Orders[[#This Row],[Date]]) = 2, "Feb", "Mar"))</f>
        <v>Mar</v>
      </c>
    </row>
    <row r="48" spans="1:36" ht="15.75" x14ac:dyDescent="0.25">
      <c r="A48">
        <v>47</v>
      </c>
      <c r="B48" t="s">
        <v>68</v>
      </c>
      <c r="C48">
        <f>VLOOKUP(G48,email!A:B,2,FALSE)</f>
        <v>23</v>
      </c>
      <c r="D48" t="str">
        <f>Orders[[#This Row],[Customer First Name]] &amp;" "&amp; Orders[[#This Row],[Customer Last Name]]</f>
        <v>Patrick O'Donnell</v>
      </c>
      <c r="E48" t="s">
        <v>1303</v>
      </c>
      <c r="F48" t="s">
        <v>1264</v>
      </c>
      <c r="G48" t="str">
        <f t="shared" si="0"/>
        <v>patrick.odonnell@mail.com</v>
      </c>
      <c r="H48" t="s">
        <v>20</v>
      </c>
      <c r="I48" s="7" t="s">
        <v>1037</v>
      </c>
      <c r="J48" s="7" t="s">
        <v>1038</v>
      </c>
      <c r="K48" s="7" t="s">
        <v>1074</v>
      </c>
      <c r="L48" s="7" t="s">
        <v>1075</v>
      </c>
      <c r="M48" s="7">
        <v>48185</v>
      </c>
      <c r="N48" s="7" t="s">
        <v>1055</v>
      </c>
      <c r="O48" t="str">
        <f>IF(COUNTIF($G$2:G48, G48) &gt; 1, INDEX($O$2:O48, MATCH(G48, $G$2:G48, 0)), H48)</f>
        <v>Male</v>
      </c>
      <c r="P48" t="str">
        <f>IF(COUNTIF($G$2:G48, G48) &gt; 1, INDEX($P$2:P48, MATCH(G48, $G$2:G48, 0)), I48)</f>
        <v>Consumer</v>
      </c>
      <c r="Q48" t="str">
        <f>IF(COUNTIF($G$2:G48, G48) &gt; 1, INDEX($Q$2:Q48, MATCH(G48, $G$2:G48, 0)), J48)</f>
        <v>United States</v>
      </c>
      <c r="R48" t="str">
        <f>IF(COUNTIF($G$2:G48, G48) &gt; 1, INDEX($R$2:R48, MATCH(G48, $G$2:G48, 0)), K48)</f>
        <v>Westland</v>
      </c>
      <c r="S48" t="str">
        <f>IF(COUNTIF($G$2:G48, G48) &gt; 1, INDEX($S$2:S48, MATCH(G48, $G$2:G48, 0)), L48)</f>
        <v>Michigan</v>
      </c>
      <c r="T48">
        <f>IF(COUNTIF($G$2:G48, G48) &gt; 1, INDEX($T$2:T48, MATCH(G48, $G$2:G48, 0)), M48)</f>
        <v>48185</v>
      </c>
      <c r="U48" t="str">
        <f>IF(COUNTIF($G$2:G48, G48) &gt; 1, INDEX($U$2:U48, MATCH(G48, $G$2:G48, 0)), N48)</f>
        <v>Central</v>
      </c>
      <c r="V48" s="7" t="s">
        <v>2153</v>
      </c>
      <c r="W48" s="7" t="s">
        <v>2156</v>
      </c>
      <c r="X48" s="15">
        <f>Orders[[#This Row],[Date3]]</f>
        <v>43523</v>
      </c>
      <c r="Y48" s="15">
        <v>43523</v>
      </c>
      <c r="Z48" s="2">
        <v>0.72499999999999998</v>
      </c>
      <c r="AA48" s="12">
        <v>56.69</v>
      </c>
      <c r="AB48" s="8">
        <v>9</v>
      </c>
      <c r="AC48" s="11">
        <f t="shared" si="3"/>
        <v>25.5105</v>
      </c>
      <c r="AD48" s="11">
        <f t="shared" si="4"/>
        <v>510.21</v>
      </c>
      <c r="AE48" t="s">
        <v>21</v>
      </c>
      <c r="AF48" s="12">
        <f t="shared" si="1"/>
        <v>486.38319300000001</v>
      </c>
      <c r="AG48" s="4">
        <v>4.6699999999999998E-2</v>
      </c>
      <c r="AH48" s="11">
        <f t="shared" si="2"/>
        <v>23.826806999999974</v>
      </c>
      <c r="AI48" s="9">
        <v>8.4</v>
      </c>
      <c r="AJ48" s="15" t="str">
        <f>IF(MONTH(Orders[[#This Row],[Date]]) = 1, "Jan",IF(MONTH(Orders[[#This Row],[Date]]) = 2, "Feb", "Mar"))</f>
        <v>Feb</v>
      </c>
    </row>
    <row r="49" spans="1:36" ht="15.75" x14ac:dyDescent="0.25">
      <c r="A49">
        <v>48</v>
      </c>
      <c r="B49" t="s">
        <v>69</v>
      </c>
      <c r="C49">
        <f>VLOOKUP(G49,email!A:B,2,FALSE)</f>
        <v>24</v>
      </c>
      <c r="D49" t="str">
        <f>Orders[[#This Row],[Customer First Name]] &amp;" "&amp; Orders[[#This Row],[Customer Last Name]]</f>
        <v>Lena Hernandez</v>
      </c>
      <c r="E49" t="s">
        <v>1304</v>
      </c>
      <c r="F49" t="s">
        <v>1305</v>
      </c>
      <c r="G49" t="str">
        <f t="shared" si="0"/>
        <v>lena.hernandez@mail.com</v>
      </c>
      <c r="H49" t="s">
        <v>20</v>
      </c>
      <c r="I49" s="7" t="s">
        <v>1037</v>
      </c>
      <c r="J49" s="7" t="s">
        <v>1038</v>
      </c>
      <c r="K49" s="7" t="s">
        <v>1076</v>
      </c>
      <c r="L49" s="7" t="s">
        <v>1077</v>
      </c>
      <c r="M49" s="7">
        <v>19901</v>
      </c>
      <c r="N49" s="7" t="s">
        <v>1065</v>
      </c>
      <c r="O49" t="str">
        <f>IF(COUNTIF($G$2:G49, G49) &gt; 1, INDEX($O$2:O49, MATCH(G49, $G$2:G49, 0)), H49)</f>
        <v>Male</v>
      </c>
      <c r="P49" t="str">
        <f>IF(COUNTIF($G$2:G49, G49) &gt; 1, INDEX($P$2:P49, MATCH(G49, $G$2:G49, 0)), I49)</f>
        <v>Consumer</v>
      </c>
      <c r="Q49" t="str">
        <f>IF(COUNTIF($G$2:G49, G49) &gt; 1, INDEX($Q$2:Q49, MATCH(G49, $G$2:G49, 0)), J49)</f>
        <v>United States</v>
      </c>
      <c r="R49" t="str">
        <f>IF(COUNTIF($G$2:G49, G49) &gt; 1, INDEX($R$2:R49, MATCH(G49, $G$2:G49, 0)), K49)</f>
        <v>Dover</v>
      </c>
      <c r="S49" t="str">
        <f>IF(COUNTIF($G$2:G49, G49) &gt; 1, INDEX($S$2:S49, MATCH(G49, $G$2:G49, 0)), L49)</f>
        <v>Delaware</v>
      </c>
      <c r="T49">
        <f>IF(COUNTIF($G$2:G49, G49) &gt; 1, INDEX($T$2:T49, MATCH(G49, $G$2:G49, 0)), M49)</f>
        <v>19901</v>
      </c>
      <c r="U49" t="str">
        <f>IF(COUNTIF($G$2:G49, G49) &gt; 1, INDEX($U$2:U49, MATCH(G49, $G$2:G49, 0)), N49)</f>
        <v>East</v>
      </c>
      <c r="V49" s="7" t="s">
        <v>2158</v>
      </c>
      <c r="W49" s="7" t="s">
        <v>2163</v>
      </c>
      <c r="X49" s="15">
        <f>Orders[[#This Row],[Date3]]</f>
        <v>43502</v>
      </c>
      <c r="Y49" s="15">
        <v>43502</v>
      </c>
      <c r="Z49" s="2">
        <v>0.65763888888888888</v>
      </c>
      <c r="AA49" s="12">
        <v>20.010000000000002</v>
      </c>
      <c r="AB49" s="8">
        <v>9</v>
      </c>
      <c r="AC49" s="11">
        <f t="shared" si="3"/>
        <v>9.0045000000000002</v>
      </c>
      <c r="AD49" s="11">
        <f t="shared" si="4"/>
        <v>180.09</v>
      </c>
      <c r="AE49" t="s">
        <v>16</v>
      </c>
      <c r="AF49" s="12">
        <f t="shared" si="1"/>
        <v>167.12352000000001</v>
      </c>
      <c r="AG49" s="4">
        <v>7.2000000000000008E-2</v>
      </c>
      <c r="AH49" s="11">
        <f t="shared" si="2"/>
        <v>12.96647999999999</v>
      </c>
      <c r="AI49" s="9">
        <v>4.0999999999999996</v>
      </c>
      <c r="AJ49" s="15" t="str">
        <f>IF(MONTH(Orders[[#This Row],[Date]]) = 1, "Jan",IF(MONTH(Orders[[#This Row],[Date]]) = 2, "Feb", "Mar"))</f>
        <v>Feb</v>
      </c>
    </row>
    <row r="50" spans="1:36" ht="15.75" x14ac:dyDescent="0.25">
      <c r="A50">
        <v>49</v>
      </c>
      <c r="B50" t="s">
        <v>70</v>
      </c>
      <c r="C50">
        <f>VLOOKUP(G50,email!A:B,2,FALSE)</f>
        <v>24</v>
      </c>
      <c r="D50" t="str">
        <f>Orders[[#This Row],[Customer First Name]] &amp;" "&amp; Orders[[#This Row],[Customer Last Name]]</f>
        <v>Lena Hernandez</v>
      </c>
      <c r="E50" t="s">
        <v>1304</v>
      </c>
      <c r="F50" t="s">
        <v>1305</v>
      </c>
      <c r="G50" t="str">
        <f t="shared" si="0"/>
        <v>lena.hernandez@mail.com</v>
      </c>
      <c r="H50" t="s">
        <v>20</v>
      </c>
      <c r="I50" s="7" t="s">
        <v>1037</v>
      </c>
      <c r="J50" s="7" t="s">
        <v>1038</v>
      </c>
      <c r="K50" s="7" t="s">
        <v>1076</v>
      </c>
      <c r="L50" s="7" t="s">
        <v>1077</v>
      </c>
      <c r="M50" s="7">
        <v>19901</v>
      </c>
      <c r="N50" s="7" t="s">
        <v>1065</v>
      </c>
      <c r="O50" t="str">
        <f>IF(COUNTIF($G$2:G50, G50) &gt; 1, INDEX($O$2:O50, MATCH(G50, $G$2:G50, 0)), H50)</f>
        <v>Male</v>
      </c>
      <c r="P50" t="str">
        <f>IF(COUNTIF($G$2:G50, G50) &gt; 1, INDEX($P$2:P50, MATCH(G50, $G$2:G50, 0)), I50)</f>
        <v>Consumer</v>
      </c>
      <c r="Q50" t="str">
        <f>IF(COUNTIF($G$2:G50, G50) &gt; 1, INDEX($Q$2:Q50, MATCH(G50, $G$2:G50, 0)), J50)</f>
        <v>United States</v>
      </c>
      <c r="R50" t="str">
        <f>IF(COUNTIF($G$2:G50, G50) &gt; 1, INDEX($R$2:R50, MATCH(G50, $G$2:G50, 0)), K50)</f>
        <v>Dover</v>
      </c>
      <c r="S50" t="str">
        <f>IF(COUNTIF($G$2:G50, G50) &gt; 1, INDEX($S$2:S50, MATCH(G50, $G$2:G50, 0)), L50)</f>
        <v>Delaware</v>
      </c>
      <c r="T50">
        <f>IF(COUNTIF($G$2:G50, G50) &gt; 1, INDEX($T$2:T50, MATCH(G50, $G$2:G50, 0)), M50)</f>
        <v>19901</v>
      </c>
      <c r="U50" t="str">
        <f>IF(COUNTIF($G$2:G50, G50) &gt; 1, INDEX($U$2:U50, MATCH(G50, $G$2:G50, 0)), N50)</f>
        <v>East</v>
      </c>
      <c r="V50" s="7" t="s">
        <v>2158</v>
      </c>
      <c r="W50" s="7" t="s">
        <v>2159</v>
      </c>
      <c r="X50" s="15">
        <f>Orders[[#This Row],[Date3]]</f>
        <v>43506</v>
      </c>
      <c r="Y50" s="15">
        <v>43506</v>
      </c>
      <c r="Z50" s="2">
        <v>0.53125</v>
      </c>
      <c r="AA50" s="12">
        <v>18.93</v>
      </c>
      <c r="AB50" s="8">
        <v>6</v>
      </c>
      <c r="AC50" s="11">
        <f t="shared" si="3"/>
        <v>5.6790000000000003</v>
      </c>
      <c r="AD50" s="11">
        <f t="shared" si="4"/>
        <v>113.58</v>
      </c>
      <c r="AE50" t="s">
        <v>21</v>
      </c>
      <c r="AF50" s="12">
        <f t="shared" si="1"/>
        <v>105.40223999999999</v>
      </c>
      <c r="AG50" s="4">
        <v>7.2000000000000008E-2</v>
      </c>
      <c r="AH50" s="11">
        <f t="shared" si="2"/>
        <v>8.1777600000000064</v>
      </c>
      <c r="AI50" s="9">
        <v>8.1</v>
      </c>
      <c r="AJ50" s="15" t="str">
        <f>IF(MONTH(Orders[[#This Row],[Date]]) = 1, "Jan",IF(MONTH(Orders[[#This Row],[Date]]) = 2, "Feb", "Mar"))</f>
        <v>Feb</v>
      </c>
    </row>
    <row r="51" spans="1:36" ht="15.75" x14ac:dyDescent="0.25">
      <c r="A51">
        <v>50</v>
      </c>
      <c r="B51" t="s">
        <v>71</v>
      </c>
      <c r="C51">
        <f>VLOOKUP(G51,email!A:B,2,FALSE)</f>
        <v>25</v>
      </c>
      <c r="D51" t="str">
        <f>Orders[[#This Row],[Customer First Name]] &amp;" "&amp; Orders[[#This Row],[Customer Last Name]]</f>
        <v>Darren Powers</v>
      </c>
      <c r="E51" t="s">
        <v>1306</v>
      </c>
      <c r="F51" t="s">
        <v>1307</v>
      </c>
      <c r="G51" t="str">
        <f t="shared" si="0"/>
        <v>darren.powers@mail.com</v>
      </c>
      <c r="H51" t="s">
        <v>15</v>
      </c>
      <c r="I51" s="7" t="s">
        <v>1037</v>
      </c>
      <c r="J51" s="7" t="s">
        <v>1038</v>
      </c>
      <c r="K51" s="7" t="s">
        <v>1078</v>
      </c>
      <c r="L51" s="7" t="s">
        <v>1079</v>
      </c>
      <c r="M51" s="7">
        <v>47150</v>
      </c>
      <c r="N51" s="7" t="s">
        <v>1055</v>
      </c>
      <c r="O51" t="str">
        <f>IF(COUNTIF($G$2:G51, G51) &gt; 1, INDEX($O$2:O51, MATCH(G51, $G$2:G51, 0)), H51)</f>
        <v>Female</v>
      </c>
      <c r="P51" t="str">
        <f>IF(COUNTIF($G$2:G51, G51) &gt; 1, INDEX($P$2:P51, MATCH(G51, $G$2:G51, 0)), I51)</f>
        <v>Consumer</v>
      </c>
      <c r="Q51" t="str">
        <f>IF(COUNTIF($G$2:G51, G51) &gt; 1, INDEX($Q$2:Q51, MATCH(G51, $G$2:G51, 0)), J51)</f>
        <v>United States</v>
      </c>
      <c r="R51" t="str">
        <f>IF(COUNTIF($G$2:G51, G51) &gt; 1, INDEX($R$2:R51, MATCH(G51, $G$2:G51, 0)), K51)</f>
        <v>New Albany</v>
      </c>
      <c r="S51" t="str">
        <f>IF(COUNTIF($G$2:G51, G51) &gt; 1, INDEX($S$2:S51, MATCH(G51, $G$2:G51, 0)), L51)</f>
        <v>Indiana</v>
      </c>
      <c r="T51">
        <f>IF(COUNTIF($G$2:G51, G51) &gt; 1, INDEX($T$2:T51, MATCH(G51, $G$2:G51, 0)), M51)</f>
        <v>47150</v>
      </c>
      <c r="U51" t="str">
        <f>IF(COUNTIF($G$2:G51, G51) &gt; 1, INDEX($U$2:U51, MATCH(G51, $G$2:G51, 0)), N51)</f>
        <v>Central</v>
      </c>
      <c r="V51" s="7" t="s">
        <v>2153</v>
      </c>
      <c r="W51" s="7" t="s">
        <v>2160</v>
      </c>
      <c r="X51" s="15">
        <f>Orders[[#This Row],[Date3]]</f>
        <v>43543</v>
      </c>
      <c r="Y51" s="15">
        <v>43543</v>
      </c>
      <c r="Z51" s="2">
        <v>0.71388888888888891</v>
      </c>
      <c r="AA51" s="12">
        <v>82.63</v>
      </c>
      <c r="AB51" s="8">
        <v>10</v>
      </c>
      <c r="AC51" s="11">
        <f t="shared" si="3"/>
        <v>41.314999999999998</v>
      </c>
      <c r="AD51" s="11">
        <f t="shared" si="4"/>
        <v>826.3</v>
      </c>
      <c r="AE51" t="s">
        <v>16</v>
      </c>
      <c r="AF51" s="12">
        <f t="shared" si="1"/>
        <v>787.71178999999995</v>
      </c>
      <c r="AG51" s="4">
        <v>4.6699999999999998E-2</v>
      </c>
      <c r="AH51" s="11">
        <f t="shared" si="2"/>
        <v>38.588210000000004</v>
      </c>
      <c r="AI51" s="9">
        <v>7.9</v>
      </c>
      <c r="AJ51" s="15" t="str">
        <f>IF(MONTH(Orders[[#This Row],[Date]]) = 1, "Jan",IF(MONTH(Orders[[#This Row],[Date]]) = 2, "Feb", "Mar"))</f>
        <v>Mar</v>
      </c>
    </row>
    <row r="52" spans="1:36" ht="15.75" x14ac:dyDescent="0.25">
      <c r="A52">
        <v>51</v>
      </c>
      <c r="B52" t="s">
        <v>72</v>
      </c>
      <c r="C52">
        <f>VLOOKUP(G52,email!A:B,2,FALSE)</f>
        <v>25</v>
      </c>
      <c r="D52" t="str">
        <f>Orders[[#This Row],[Customer First Name]] &amp;" "&amp; Orders[[#This Row],[Customer Last Name]]</f>
        <v>Darren Powers</v>
      </c>
      <c r="E52" t="s">
        <v>1306</v>
      </c>
      <c r="F52" t="s">
        <v>1307</v>
      </c>
      <c r="G52" t="str">
        <f t="shared" si="0"/>
        <v>darren.powers@mail.com</v>
      </c>
      <c r="H52" t="s">
        <v>15</v>
      </c>
      <c r="I52" s="7" t="s">
        <v>1037</v>
      </c>
      <c r="J52" s="7" t="s">
        <v>1038</v>
      </c>
      <c r="K52" s="7" t="s">
        <v>1078</v>
      </c>
      <c r="L52" s="7" t="s">
        <v>1079</v>
      </c>
      <c r="M52" s="7">
        <v>47150</v>
      </c>
      <c r="N52" s="7" t="s">
        <v>1055</v>
      </c>
      <c r="O52" t="str">
        <f>IF(COUNTIF($G$2:G52, G52) &gt; 1, INDEX($O$2:O52, MATCH(G52, $G$2:G52, 0)), H52)</f>
        <v>Female</v>
      </c>
      <c r="P52" t="str">
        <f>IF(COUNTIF($G$2:G52, G52) &gt; 1, INDEX($P$2:P52, MATCH(G52, $G$2:G52, 0)), I52)</f>
        <v>Consumer</v>
      </c>
      <c r="Q52" t="str">
        <f>IF(COUNTIF($G$2:G52, G52) &gt; 1, INDEX($Q$2:Q52, MATCH(G52, $G$2:G52, 0)), J52)</f>
        <v>United States</v>
      </c>
      <c r="R52" t="str">
        <f>IF(COUNTIF($G$2:G52, G52) &gt; 1, INDEX($R$2:R52, MATCH(G52, $G$2:G52, 0)), K52)</f>
        <v>New Albany</v>
      </c>
      <c r="S52" t="str">
        <f>IF(COUNTIF($G$2:G52, G52) &gt; 1, INDEX($S$2:S52, MATCH(G52, $G$2:G52, 0)), L52)</f>
        <v>Indiana</v>
      </c>
      <c r="T52">
        <f>IF(COUNTIF($G$2:G52, G52) &gt; 1, INDEX($T$2:T52, MATCH(G52, $G$2:G52, 0)), M52)</f>
        <v>47150</v>
      </c>
      <c r="U52" t="str">
        <f>IF(COUNTIF($G$2:G52, G52) &gt; 1, INDEX($U$2:U52, MATCH(G52, $G$2:G52, 0)), N52)</f>
        <v>Central</v>
      </c>
      <c r="V52" s="7" t="s">
        <v>2153</v>
      </c>
      <c r="W52" s="7" t="s">
        <v>2154</v>
      </c>
      <c r="X52" s="15">
        <f>Orders[[#This Row],[Date3]]</f>
        <v>43499</v>
      </c>
      <c r="Y52" s="15">
        <v>43499</v>
      </c>
      <c r="Z52" s="2">
        <v>0.42986111111111108</v>
      </c>
      <c r="AA52" s="12">
        <v>91.4</v>
      </c>
      <c r="AB52" s="8">
        <v>7</v>
      </c>
      <c r="AC52" s="11">
        <f t="shared" si="3"/>
        <v>31.990000000000006</v>
      </c>
      <c r="AD52" s="11">
        <f t="shared" si="4"/>
        <v>639.80000000000007</v>
      </c>
      <c r="AE52" t="s">
        <v>18</v>
      </c>
      <c r="AF52" s="12">
        <f t="shared" si="1"/>
        <v>609.9213400000001</v>
      </c>
      <c r="AG52" s="4">
        <v>4.6699999999999998E-2</v>
      </c>
      <c r="AH52" s="11">
        <f t="shared" si="2"/>
        <v>29.878659999999968</v>
      </c>
      <c r="AI52" s="9">
        <v>9.5</v>
      </c>
      <c r="AJ52" s="15" t="str">
        <f>IF(MONTH(Orders[[#This Row],[Date]]) = 1, "Jan",IF(MONTH(Orders[[#This Row],[Date]]) = 2, "Feb", "Mar"))</f>
        <v>Feb</v>
      </c>
    </row>
    <row r="53" spans="1:36" ht="15.75" x14ac:dyDescent="0.25">
      <c r="A53">
        <v>52</v>
      </c>
      <c r="B53" t="s">
        <v>73</v>
      </c>
      <c r="C53">
        <f>VLOOKUP(G53,email!A:B,2,FALSE)</f>
        <v>25</v>
      </c>
      <c r="D53" t="str">
        <f>Orders[[#This Row],[Customer First Name]] &amp;" "&amp; Orders[[#This Row],[Customer Last Name]]</f>
        <v>Darren Powers</v>
      </c>
      <c r="E53" t="s">
        <v>1306</v>
      </c>
      <c r="F53" t="s">
        <v>1307</v>
      </c>
      <c r="G53" t="str">
        <f t="shared" si="0"/>
        <v>darren.powers@mail.com</v>
      </c>
      <c r="H53" t="s">
        <v>15</v>
      </c>
      <c r="I53" s="7" t="s">
        <v>1037</v>
      </c>
      <c r="J53" s="7" t="s">
        <v>1038</v>
      </c>
      <c r="K53" s="7" t="s">
        <v>1078</v>
      </c>
      <c r="L53" s="7" t="s">
        <v>1079</v>
      </c>
      <c r="M53" s="7">
        <v>47150</v>
      </c>
      <c r="N53" s="7" t="s">
        <v>1055</v>
      </c>
      <c r="O53" t="str">
        <f>IF(COUNTIF($G$2:G53, G53) &gt; 1, INDEX($O$2:O53, MATCH(G53, $G$2:G53, 0)), H53)</f>
        <v>Female</v>
      </c>
      <c r="P53" t="str">
        <f>IF(COUNTIF($G$2:G53, G53) &gt; 1, INDEX($P$2:P53, MATCH(G53, $G$2:G53, 0)), I53)</f>
        <v>Consumer</v>
      </c>
      <c r="Q53" t="str">
        <f>IF(COUNTIF($G$2:G53, G53) &gt; 1, INDEX($Q$2:Q53, MATCH(G53, $G$2:G53, 0)), J53)</f>
        <v>United States</v>
      </c>
      <c r="R53" t="str">
        <f>IF(COUNTIF($G$2:G53, G53) &gt; 1, INDEX($R$2:R53, MATCH(G53, $G$2:G53, 0)), K53)</f>
        <v>New Albany</v>
      </c>
      <c r="S53" t="str">
        <f>IF(COUNTIF($G$2:G53, G53) &gt; 1, INDEX($S$2:S53, MATCH(G53, $G$2:G53, 0)), L53)</f>
        <v>Indiana</v>
      </c>
      <c r="T53">
        <f>IF(COUNTIF($G$2:G53, G53) &gt; 1, INDEX($T$2:T53, MATCH(G53, $G$2:G53, 0)), M53)</f>
        <v>47150</v>
      </c>
      <c r="U53" t="str">
        <f>IF(COUNTIF($G$2:G53, G53) &gt; 1, INDEX($U$2:U53, MATCH(G53, $G$2:G53, 0)), N53)</f>
        <v>Central</v>
      </c>
      <c r="V53" s="7" t="s">
        <v>2150</v>
      </c>
      <c r="W53" s="7" t="s">
        <v>2157</v>
      </c>
      <c r="X53" s="15">
        <f>Orders[[#This Row],[Date3]]</f>
        <v>43506</v>
      </c>
      <c r="Y53" s="15">
        <v>43506</v>
      </c>
      <c r="Z53" s="2">
        <v>0.63194444444444442</v>
      </c>
      <c r="AA53" s="12">
        <v>44.59</v>
      </c>
      <c r="AB53" s="8">
        <v>5</v>
      </c>
      <c r="AC53" s="11">
        <f t="shared" si="3"/>
        <v>11.147500000000001</v>
      </c>
      <c r="AD53" s="11">
        <f t="shared" si="4"/>
        <v>222.95000000000002</v>
      </c>
      <c r="AE53" t="s">
        <v>18</v>
      </c>
      <c r="AF53" s="12">
        <f t="shared" si="1"/>
        <v>199.09435000000002</v>
      </c>
      <c r="AG53" s="4">
        <v>0.107</v>
      </c>
      <c r="AH53" s="11">
        <f t="shared" si="2"/>
        <v>23.855649999999997</v>
      </c>
      <c r="AI53" s="9">
        <v>8.5</v>
      </c>
      <c r="AJ53" s="15" t="str">
        <f>IF(MONTH(Orders[[#This Row],[Date]]) = 1, "Jan",IF(MONTH(Orders[[#This Row],[Date]]) = 2, "Feb", "Mar"))</f>
        <v>Feb</v>
      </c>
    </row>
    <row r="54" spans="1:36" ht="15.75" x14ac:dyDescent="0.25">
      <c r="A54">
        <v>53</v>
      </c>
      <c r="B54" t="s">
        <v>74</v>
      </c>
      <c r="C54">
        <f>VLOOKUP(G54,email!A:B,2,FALSE)</f>
        <v>25</v>
      </c>
      <c r="D54" t="str">
        <f>Orders[[#This Row],[Customer First Name]] &amp;" "&amp; Orders[[#This Row],[Customer Last Name]]</f>
        <v>Darren Powers</v>
      </c>
      <c r="E54" t="s">
        <v>1306</v>
      </c>
      <c r="F54" t="s">
        <v>1307</v>
      </c>
      <c r="G54" t="str">
        <f t="shared" si="0"/>
        <v>darren.powers@mail.com</v>
      </c>
      <c r="H54" t="s">
        <v>15</v>
      </c>
      <c r="I54" s="7" t="s">
        <v>1037</v>
      </c>
      <c r="J54" s="7" t="s">
        <v>1038</v>
      </c>
      <c r="K54" s="7" t="s">
        <v>1078</v>
      </c>
      <c r="L54" s="7" t="s">
        <v>1079</v>
      </c>
      <c r="M54" s="7">
        <v>47150</v>
      </c>
      <c r="N54" s="7" t="s">
        <v>1055</v>
      </c>
      <c r="O54" t="str">
        <f>IF(COUNTIF($G$2:G54, G54) &gt; 1, INDEX($O$2:O54, MATCH(G54, $G$2:G54, 0)), H54)</f>
        <v>Female</v>
      </c>
      <c r="P54" t="str">
        <f>IF(COUNTIF($G$2:G54, G54) &gt; 1, INDEX($P$2:P54, MATCH(G54, $G$2:G54, 0)), I54)</f>
        <v>Consumer</v>
      </c>
      <c r="Q54" t="str">
        <f>IF(COUNTIF($G$2:G54, G54) &gt; 1, INDEX($Q$2:Q54, MATCH(G54, $G$2:G54, 0)), J54)</f>
        <v>United States</v>
      </c>
      <c r="R54" t="str">
        <f>IF(COUNTIF($G$2:G54, G54) &gt; 1, INDEX($R$2:R54, MATCH(G54, $G$2:G54, 0)), K54)</f>
        <v>New Albany</v>
      </c>
      <c r="S54" t="str">
        <f>IF(COUNTIF($G$2:G54, G54) &gt; 1, INDEX($S$2:S54, MATCH(G54, $G$2:G54, 0)), L54)</f>
        <v>Indiana</v>
      </c>
      <c r="T54">
        <f>IF(COUNTIF($G$2:G54, G54) &gt; 1, INDEX($T$2:T54, MATCH(G54, $G$2:G54, 0)), M54)</f>
        <v>47150</v>
      </c>
      <c r="U54" t="str">
        <f>IF(COUNTIF($G$2:G54, G54) &gt; 1, INDEX($U$2:U54, MATCH(G54, $G$2:G54, 0)), N54)</f>
        <v>Central</v>
      </c>
      <c r="V54" s="7" t="s">
        <v>2150</v>
      </c>
      <c r="W54" s="7" t="s">
        <v>2152</v>
      </c>
      <c r="X54" s="15">
        <f>Orders[[#This Row],[Date3]]</f>
        <v>43546</v>
      </c>
      <c r="Y54" s="15">
        <v>43546</v>
      </c>
      <c r="Z54" s="2">
        <v>0.61249999999999993</v>
      </c>
      <c r="AA54" s="12">
        <v>17.87</v>
      </c>
      <c r="AB54" s="8">
        <v>4</v>
      </c>
      <c r="AC54" s="11">
        <f t="shared" si="3"/>
        <v>3.5740000000000003</v>
      </c>
      <c r="AD54" s="11">
        <f t="shared" si="4"/>
        <v>71.48</v>
      </c>
      <c r="AE54" t="s">
        <v>16</v>
      </c>
      <c r="AF54" s="12">
        <f t="shared" si="1"/>
        <v>63.831640000000007</v>
      </c>
      <c r="AG54" s="4">
        <v>0.107</v>
      </c>
      <c r="AH54" s="11">
        <f t="shared" si="2"/>
        <v>7.6483599999999967</v>
      </c>
      <c r="AI54" s="9">
        <v>6.5</v>
      </c>
      <c r="AJ54" s="15" t="str">
        <f>IF(MONTH(Orders[[#This Row],[Date]]) = 1, "Jan",IF(MONTH(Orders[[#This Row],[Date]]) = 2, "Feb", "Mar"))</f>
        <v>Mar</v>
      </c>
    </row>
    <row r="55" spans="1:36" ht="15.75" x14ac:dyDescent="0.25">
      <c r="A55">
        <v>54</v>
      </c>
      <c r="B55" t="s">
        <v>75</v>
      </c>
      <c r="C55">
        <f>VLOOKUP(G55,email!A:B,2,FALSE)</f>
        <v>26</v>
      </c>
      <c r="D55" t="str">
        <f>Orders[[#This Row],[Customer First Name]] &amp;" "&amp; Orders[[#This Row],[Customer Last Name]]</f>
        <v>Janet Molinari</v>
      </c>
      <c r="E55" t="s">
        <v>1308</v>
      </c>
      <c r="F55" t="s">
        <v>1309</v>
      </c>
      <c r="G55" t="str">
        <f t="shared" si="0"/>
        <v>janet.molinari@mail.com</v>
      </c>
      <c r="H55" t="s">
        <v>20</v>
      </c>
      <c r="I55" s="7" t="s">
        <v>1042</v>
      </c>
      <c r="J55" s="7" t="s">
        <v>1038</v>
      </c>
      <c r="K55" s="7" t="s">
        <v>1080</v>
      </c>
      <c r="L55" s="7" t="s">
        <v>1081</v>
      </c>
      <c r="M55" s="7">
        <v>10024</v>
      </c>
      <c r="N55" s="7" t="s">
        <v>1065</v>
      </c>
      <c r="O55" t="str">
        <f>IF(COUNTIF($G$2:G55, G55) &gt; 1, INDEX($O$2:O55, MATCH(G55, $G$2:G55, 0)), H55)</f>
        <v>Male</v>
      </c>
      <c r="P55" t="str">
        <f>IF(COUNTIF($G$2:G55, G55) &gt; 1, INDEX($P$2:P55, MATCH(G55, $G$2:G55, 0)), I55)</f>
        <v>Corporate</v>
      </c>
      <c r="Q55" t="str">
        <f>IF(COUNTIF($G$2:G55, G55) &gt; 1, INDEX($Q$2:Q55, MATCH(G55, $G$2:G55, 0)), J55)</f>
        <v>United States</v>
      </c>
      <c r="R55" t="str">
        <f>IF(COUNTIF($G$2:G55, G55) &gt; 1, INDEX($R$2:R55, MATCH(G55, $G$2:G55, 0)), K55)</f>
        <v>New York City</v>
      </c>
      <c r="S55" t="str">
        <f>IF(COUNTIF($G$2:G55, G55) &gt; 1, INDEX($S$2:S55, MATCH(G55, $G$2:G55, 0)), L55)</f>
        <v>New York</v>
      </c>
      <c r="T55">
        <f>IF(COUNTIF($G$2:G55, G55) &gt; 1, INDEX($T$2:T55, MATCH(G55, $G$2:G55, 0)), M55)</f>
        <v>10024</v>
      </c>
      <c r="U55" t="str">
        <f>IF(COUNTIF($G$2:G55, G55) &gt; 1, INDEX($U$2:U55, MATCH(G55, $G$2:G55, 0)), N55)</f>
        <v>East</v>
      </c>
      <c r="V55" s="7" t="s">
        <v>2153</v>
      </c>
      <c r="W55" s="7" t="s">
        <v>2165</v>
      </c>
      <c r="X55" s="15">
        <f>Orders[[#This Row],[Date3]]</f>
        <v>43490</v>
      </c>
      <c r="Y55" s="15">
        <v>43490</v>
      </c>
      <c r="Z55" s="2">
        <v>0.65694444444444444</v>
      </c>
      <c r="AA55" s="12">
        <v>15.43</v>
      </c>
      <c r="AB55" s="8">
        <v>1</v>
      </c>
      <c r="AC55" s="11">
        <f t="shared" si="3"/>
        <v>0.77150000000000007</v>
      </c>
      <c r="AD55" s="11">
        <f t="shared" si="4"/>
        <v>15.43</v>
      </c>
      <c r="AE55" t="s">
        <v>21</v>
      </c>
      <c r="AF55" s="12">
        <f t="shared" si="1"/>
        <v>14.709419</v>
      </c>
      <c r="AG55" s="4">
        <v>4.6699999999999998E-2</v>
      </c>
      <c r="AH55" s="11">
        <f t="shared" si="2"/>
        <v>0.72058099999999925</v>
      </c>
      <c r="AI55" s="9">
        <v>6.1</v>
      </c>
      <c r="AJ55" s="15" t="str">
        <f>IF(MONTH(Orders[[#This Row],[Date]]) = 1, "Jan",IF(MONTH(Orders[[#This Row],[Date]]) = 2, "Feb", "Mar"))</f>
        <v>Jan</v>
      </c>
    </row>
    <row r="56" spans="1:36" ht="15.75" x14ac:dyDescent="0.25">
      <c r="A56">
        <v>55</v>
      </c>
      <c r="B56" t="s">
        <v>76</v>
      </c>
      <c r="C56">
        <f>VLOOKUP(G56,email!A:B,2,FALSE)</f>
        <v>26</v>
      </c>
      <c r="D56" t="str">
        <f>Orders[[#This Row],[Customer First Name]] &amp;" "&amp; Orders[[#This Row],[Customer Last Name]]</f>
        <v>Janet Molinari</v>
      </c>
      <c r="E56" t="s">
        <v>1308</v>
      </c>
      <c r="F56" t="s">
        <v>1309</v>
      </c>
      <c r="G56" t="str">
        <f t="shared" si="0"/>
        <v>janet.molinari@mail.com</v>
      </c>
      <c r="H56" t="s">
        <v>20</v>
      </c>
      <c r="I56" s="7" t="s">
        <v>1042</v>
      </c>
      <c r="J56" s="7" t="s">
        <v>1038</v>
      </c>
      <c r="K56" s="7" t="s">
        <v>1080</v>
      </c>
      <c r="L56" s="7" t="s">
        <v>1081</v>
      </c>
      <c r="M56" s="7">
        <v>10024</v>
      </c>
      <c r="N56" s="7" t="s">
        <v>1065</v>
      </c>
      <c r="O56" t="str">
        <f>IF(COUNTIF($G$2:G56, G56) &gt; 1, INDEX($O$2:O56, MATCH(G56, $G$2:G56, 0)), H56)</f>
        <v>Male</v>
      </c>
      <c r="P56" t="str">
        <f>IF(COUNTIF($G$2:G56, G56) &gt; 1, INDEX($P$2:P56, MATCH(G56, $G$2:G56, 0)), I56)</f>
        <v>Corporate</v>
      </c>
      <c r="Q56" t="str">
        <f>IF(COUNTIF($G$2:G56, G56) &gt; 1, INDEX($Q$2:Q56, MATCH(G56, $G$2:G56, 0)), J56)</f>
        <v>United States</v>
      </c>
      <c r="R56" t="str">
        <f>IF(COUNTIF($G$2:G56, G56) &gt; 1, INDEX($R$2:R56, MATCH(G56, $G$2:G56, 0)), K56)</f>
        <v>New York City</v>
      </c>
      <c r="S56" t="str">
        <f>IF(COUNTIF($G$2:G56, G56) &gt; 1, INDEX($S$2:S56, MATCH(G56, $G$2:G56, 0)), L56)</f>
        <v>New York</v>
      </c>
      <c r="T56">
        <f>IF(COUNTIF($G$2:G56, G56) &gt; 1, INDEX($T$2:T56, MATCH(G56, $G$2:G56, 0)), M56)</f>
        <v>10024</v>
      </c>
      <c r="U56" t="str">
        <f>IF(COUNTIF($G$2:G56, G56) &gt; 1, INDEX($U$2:U56, MATCH(G56, $G$2:G56, 0)), N56)</f>
        <v>East</v>
      </c>
      <c r="V56" s="7" t="s">
        <v>2158</v>
      </c>
      <c r="W56" s="7" t="s">
        <v>2159</v>
      </c>
      <c r="X56" s="15">
        <f>Orders[[#This Row],[Date3]]</f>
        <v>43531</v>
      </c>
      <c r="Y56" s="15">
        <v>43531</v>
      </c>
      <c r="Z56" s="2">
        <v>0.49236111111111108</v>
      </c>
      <c r="AA56" s="12">
        <v>16.16</v>
      </c>
      <c r="AB56" s="8">
        <v>2</v>
      </c>
      <c r="AC56" s="11">
        <f t="shared" si="3"/>
        <v>1.6160000000000001</v>
      </c>
      <c r="AD56" s="11">
        <f t="shared" si="4"/>
        <v>32.32</v>
      </c>
      <c r="AE56" t="s">
        <v>16</v>
      </c>
      <c r="AF56" s="12">
        <f t="shared" si="1"/>
        <v>29.99296</v>
      </c>
      <c r="AG56" s="4">
        <v>7.2000000000000008E-2</v>
      </c>
      <c r="AH56" s="11">
        <f t="shared" si="2"/>
        <v>2.3270400000000002</v>
      </c>
      <c r="AI56" s="9">
        <v>6.5</v>
      </c>
      <c r="AJ56" s="15" t="str">
        <f>IF(MONTH(Orders[[#This Row],[Date]]) = 1, "Jan",IF(MONTH(Orders[[#This Row],[Date]]) = 2, "Feb", "Mar"))</f>
        <v>Mar</v>
      </c>
    </row>
    <row r="57" spans="1:36" ht="15.75" x14ac:dyDescent="0.25">
      <c r="A57">
        <v>56</v>
      </c>
      <c r="B57" t="s">
        <v>77</v>
      </c>
      <c r="C57">
        <f>VLOOKUP(G57,email!A:B,2,FALSE)</f>
        <v>27</v>
      </c>
      <c r="D57" t="str">
        <f>Orders[[#This Row],[Customer First Name]] &amp;" "&amp; Orders[[#This Row],[Customer Last Name]]</f>
        <v>Ted Butterfield</v>
      </c>
      <c r="E57" t="s">
        <v>1310</v>
      </c>
      <c r="F57" t="s">
        <v>1311</v>
      </c>
      <c r="G57" t="str">
        <f t="shared" si="0"/>
        <v>ted.butterfield@mail.com</v>
      </c>
      <c r="H57" t="s">
        <v>15</v>
      </c>
      <c r="I57" s="7" t="s">
        <v>1037</v>
      </c>
      <c r="J57" s="7" t="s">
        <v>1038</v>
      </c>
      <c r="K57" s="7" t="s">
        <v>1082</v>
      </c>
      <c r="L57" s="7" t="s">
        <v>1081</v>
      </c>
      <c r="M57" s="7">
        <v>12180</v>
      </c>
      <c r="N57" s="7" t="s">
        <v>1065</v>
      </c>
      <c r="O57" t="str">
        <f>IF(COUNTIF($G$2:G57, G57) &gt; 1, INDEX($O$2:O57, MATCH(G57, $G$2:G57, 0)), H57)</f>
        <v>Female</v>
      </c>
      <c r="P57" t="str">
        <f>IF(COUNTIF($G$2:G57, G57) &gt; 1, INDEX($P$2:P57, MATCH(G57, $G$2:G57, 0)), I57)</f>
        <v>Consumer</v>
      </c>
      <c r="Q57" t="str">
        <f>IF(COUNTIF($G$2:G57, G57) &gt; 1, INDEX($Q$2:Q57, MATCH(G57, $G$2:G57, 0)), J57)</f>
        <v>United States</v>
      </c>
      <c r="R57" t="str">
        <f>IF(COUNTIF($G$2:G57, G57) &gt; 1, INDEX($R$2:R57, MATCH(G57, $G$2:G57, 0)), K57)</f>
        <v>Troy</v>
      </c>
      <c r="S57" t="str">
        <f>IF(COUNTIF($G$2:G57, G57) &gt; 1, INDEX($S$2:S57, MATCH(G57, $G$2:G57, 0)), L57)</f>
        <v>New York</v>
      </c>
      <c r="T57">
        <f>IF(COUNTIF($G$2:G57, G57) &gt; 1, INDEX($T$2:T57, MATCH(G57, $G$2:G57, 0)), M57)</f>
        <v>12180</v>
      </c>
      <c r="U57" t="str">
        <f>IF(COUNTIF($G$2:G57, G57) &gt; 1, INDEX($U$2:U57, MATCH(G57, $G$2:G57, 0)), N57)</f>
        <v>East</v>
      </c>
      <c r="V57" s="7" t="s">
        <v>2153</v>
      </c>
      <c r="W57" s="7" t="s">
        <v>2156</v>
      </c>
      <c r="X57" s="15">
        <f>Orders[[#This Row],[Date3]]</f>
        <v>43524</v>
      </c>
      <c r="Y57" s="15">
        <v>43524</v>
      </c>
      <c r="Z57" s="2">
        <v>0.79236111111111107</v>
      </c>
      <c r="AA57" s="12">
        <v>85.98</v>
      </c>
      <c r="AB57" s="8">
        <v>8</v>
      </c>
      <c r="AC57" s="11">
        <f t="shared" si="3"/>
        <v>34.392000000000003</v>
      </c>
      <c r="AD57" s="11">
        <f t="shared" si="4"/>
        <v>687.84</v>
      </c>
      <c r="AE57" t="s">
        <v>18</v>
      </c>
      <c r="AF57" s="12">
        <f t="shared" si="1"/>
        <v>655.71787200000006</v>
      </c>
      <c r="AG57" s="4">
        <v>4.6699999999999998E-2</v>
      </c>
      <c r="AH57" s="11">
        <f t="shared" si="2"/>
        <v>32.122127999999975</v>
      </c>
      <c r="AI57" s="9">
        <v>8.1999999999999993</v>
      </c>
      <c r="AJ57" s="15" t="str">
        <f>IF(MONTH(Orders[[#This Row],[Date]]) = 1, "Jan",IF(MONTH(Orders[[#This Row],[Date]]) = 2, "Feb", "Mar"))</f>
        <v>Feb</v>
      </c>
    </row>
    <row r="58" spans="1:36" ht="15.75" x14ac:dyDescent="0.25">
      <c r="A58">
        <v>57</v>
      </c>
      <c r="B58" t="s">
        <v>78</v>
      </c>
      <c r="C58">
        <f>VLOOKUP(G58,email!A:B,2,FALSE)</f>
        <v>27</v>
      </c>
      <c r="D58" t="str">
        <f>Orders[[#This Row],[Customer First Name]] &amp;" "&amp; Orders[[#This Row],[Customer Last Name]]</f>
        <v>Ted Butterfield</v>
      </c>
      <c r="E58" t="s">
        <v>1310</v>
      </c>
      <c r="F58" t="s">
        <v>1311</v>
      </c>
      <c r="G58" t="str">
        <f t="shared" si="0"/>
        <v>ted.butterfield@mail.com</v>
      </c>
      <c r="H58" t="s">
        <v>15</v>
      </c>
      <c r="I58" s="7" t="s">
        <v>1037</v>
      </c>
      <c r="J58" s="7" t="s">
        <v>1038</v>
      </c>
      <c r="K58" s="7" t="s">
        <v>1082</v>
      </c>
      <c r="L58" s="7" t="s">
        <v>1081</v>
      </c>
      <c r="M58" s="7">
        <v>12180</v>
      </c>
      <c r="N58" s="7" t="s">
        <v>1065</v>
      </c>
      <c r="O58" t="str">
        <f>IF(COUNTIF($G$2:G58, G58) &gt; 1, INDEX($O$2:O58, MATCH(G58, $G$2:G58, 0)), H58)</f>
        <v>Female</v>
      </c>
      <c r="P58" t="str">
        <f>IF(COUNTIF($G$2:G58, G58) &gt; 1, INDEX($P$2:P58, MATCH(G58, $G$2:G58, 0)), I58)</f>
        <v>Consumer</v>
      </c>
      <c r="Q58" t="str">
        <f>IF(COUNTIF($G$2:G58, G58) &gt; 1, INDEX($Q$2:Q58, MATCH(G58, $G$2:G58, 0)), J58)</f>
        <v>United States</v>
      </c>
      <c r="R58" t="str">
        <f>IF(COUNTIF($G$2:G58, G58) &gt; 1, INDEX($R$2:R58, MATCH(G58, $G$2:G58, 0)), K58)</f>
        <v>Troy</v>
      </c>
      <c r="S58" t="str">
        <f>IF(COUNTIF($G$2:G58, G58) &gt; 1, INDEX($S$2:S58, MATCH(G58, $G$2:G58, 0)), L58)</f>
        <v>New York</v>
      </c>
      <c r="T58">
        <f>IF(COUNTIF($G$2:G58, G58) &gt; 1, INDEX($T$2:T58, MATCH(G58, $G$2:G58, 0)), M58)</f>
        <v>12180</v>
      </c>
      <c r="U58" t="str">
        <f>IF(COUNTIF($G$2:G58, G58) &gt; 1, INDEX($U$2:U58, MATCH(G58, $G$2:G58, 0)), N58)</f>
        <v>East</v>
      </c>
      <c r="V58" s="7" t="s">
        <v>2153</v>
      </c>
      <c r="W58" s="7" t="s">
        <v>2162</v>
      </c>
      <c r="X58" s="15">
        <f>Orders[[#This Row],[Date3]]</f>
        <v>43551</v>
      </c>
      <c r="Y58" s="15">
        <v>43551</v>
      </c>
      <c r="Z58" s="2">
        <v>0.47638888888888892</v>
      </c>
      <c r="AA58" s="12">
        <v>44.34</v>
      </c>
      <c r="AB58" s="8">
        <v>2</v>
      </c>
      <c r="AC58" s="11">
        <f t="shared" si="3"/>
        <v>4.4340000000000002</v>
      </c>
      <c r="AD58" s="11">
        <f t="shared" si="4"/>
        <v>88.68</v>
      </c>
      <c r="AE58" t="s">
        <v>18</v>
      </c>
      <c r="AF58" s="12">
        <f t="shared" si="1"/>
        <v>84.538644000000005</v>
      </c>
      <c r="AG58" s="4">
        <v>4.6699999999999998E-2</v>
      </c>
      <c r="AH58" s="11">
        <f t="shared" si="2"/>
        <v>4.1413560000000018</v>
      </c>
      <c r="AI58" s="9">
        <v>5.8</v>
      </c>
      <c r="AJ58" s="15" t="str">
        <f>IF(MONTH(Orders[[#This Row],[Date]]) = 1, "Jan",IF(MONTH(Orders[[#This Row],[Date]]) = 2, "Feb", "Mar"))</f>
        <v>Mar</v>
      </c>
    </row>
    <row r="59" spans="1:36" ht="15.75" x14ac:dyDescent="0.25">
      <c r="A59">
        <v>58</v>
      </c>
      <c r="B59" t="s">
        <v>79</v>
      </c>
      <c r="C59">
        <f>VLOOKUP(G59,email!A:B,2,FALSE)</f>
        <v>27</v>
      </c>
      <c r="D59" t="str">
        <f>Orders[[#This Row],[Customer First Name]] &amp;" "&amp; Orders[[#This Row],[Customer Last Name]]</f>
        <v>Ted Butterfield</v>
      </c>
      <c r="E59" t="s">
        <v>1310</v>
      </c>
      <c r="F59" t="s">
        <v>1311</v>
      </c>
      <c r="G59" t="str">
        <f t="shared" si="0"/>
        <v>ted.butterfield@mail.com</v>
      </c>
      <c r="H59" t="s">
        <v>15</v>
      </c>
      <c r="I59" s="7" t="s">
        <v>1037</v>
      </c>
      <c r="J59" s="7" t="s">
        <v>1038</v>
      </c>
      <c r="K59" s="7" t="s">
        <v>1082</v>
      </c>
      <c r="L59" s="7" t="s">
        <v>1081</v>
      </c>
      <c r="M59" s="7">
        <v>12180</v>
      </c>
      <c r="N59" s="7" t="s">
        <v>1065</v>
      </c>
      <c r="O59" t="str">
        <f>IF(COUNTIF($G$2:G59, G59) &gt; 1, INDEX($O$2:O59, MATCH(G59, $G$2:G59, 0)), H59)</f>
        <v>Female</v>
      </c>
      <c r="P59" t="str">
        <f>IF(COUNTIF($G$2:G59, G59) &gt; 1, INDEX($P$2:P59, MATCH(G59, $G$2:G59, 0)), I59)</f>
        <v>Consumer</v>
      </c>
      <c r="Q59" t="str">
        <f>IF(COUNTIF($G$2:G59, G59) &gt; 1, INDEX($Q$2:Q59, MATCH(G59, $G$2:G59, 0)), J59)</f>
        <v>United States</v>
      </c>
      <c r="R59" t="str">
        <f>IF(COUNTIF($G$2:G59, G59) &gt; 1, INDEX($R$2:R59, MATCH(G59, $G$2:G59, 0)), K59)</f>
        <v>Troy</v>
      </c>
      <c r="S59" t="str">
        <f>IF(COUNTIF($G$2:G59, G59) &gt; 1, INDEX($S$2:S59, MATCH(G59, $G$2:G59, 0)), L59)</f>
        <v>New York</v>
      </c>
      <c r="T59">
        <f>IF(COUNTIF($G$2:G59, G59) &gt; 1, INDEX($T$2:T59, MATCH(G59, $G$2:G59, 0)), M59)</f>
        <v>12180</v>
      </c>
      <c r="U59" t="str">
        <f>IF(COUNTIF($G$2:G59, G59) &gt; 1, INDEX($U$2:U59, MATCH(G59, $G$2:G59, 0)), N59)</f>
        <v>East</v>
      </c>
      <c r="V59" s="7" t="s">
        <v>2150</v>
      </c>
      <c r="W59" s="7" t="s">
        <v>2152</v>
      </c>
      <c r="X59" s="15">
        <f>Orders[[#This Row],[Date3]]</f>
        <v>43503</v>
      </c>
      <c r="Y59" s="15">
        <v>43503</v>
      </c>
      <c r="Z59" s="2">
        <v>0.4777777777777778</v>
      </c>
      <c r="AA59" s="12">
        <v>89.6</v>
      </c>
      <c r="AB59" s="8">
        <v>8</v>
      </c>
      <c r="AC59" s="11">
        <f t="shared" si="3"/>
        <v>35.839999999999996</v>
      </c>
      <c r="AD59" s="11">
        <f t="shared" si="4"/>
        <v>716.8</v>
      </c>
      <c r="AE59" t="s">
        <v>16</v>
      </c>
      <c r="AF59" s="12">
        <f t="shared" si="1"/>
        <v>640.10239999999999</v>
      </c>
      <c r="AG59" s="4">
        <v>0.107</v>
      </c>
      <c r="AH59" s="11">
        <f t="shared" si="2"/>
        <v>76.697599999999966</v>
      </c>
      <c r="AI59" s="9">
        <v>6.6</v>
      </c>
      <c r="AJ59" s="15" t="str">
        <f>IF(MONTH(Orders[[#This Row],[Date]]) = 1, "Jan",IF(MONTH(Orders[[#This Row],[Date]]) = 2, "Feb", "Mar"))</f>
        <v>Feb</v>
      </c>
    </row>
    <row r="60" spans="1:36" ht="15.75" x14ac:dyDescent="0.25">
      <c r="A60">
        <v>59</v>
      </c>
      <c r="B60" t="s">
        <v>80</v>
      </c>
      <c r="C60">
        <f>VLOOKUP(G60,email!A:B,2,FALSE)</f>
        <v>27</v>
      </c>
      <c r="D60" t="str">
        <f>Orders[[#This Row],[Customer First Name]] &amp;" "&amp; Orders[[#This Row],[Customer Last Name]]</f>
        <v>Ted Butterfield</v>
      </c>
      <c r="E60" t="s">
        <v>1310</v>
      </c>
      <c r="F60" t="s">
        <v>1311</v>
      </c>
      <c r="G60" t="str">
        <f t="shared" si="0"/>
        <v>ted.butterfield@mail.com</v>
      </c>
      <c r="H60" t="s">
        <v>15</v>
      </c>
      <c r="I60" s="7" t="s">
        <v>1037</v>
      </c>
      <c r="J60" s="7" t="s">
        <v>1038</v>
      </c>
      <c r="K60" s="7" t="s">
        <v>1082</v>
      </c>
      <c r="L60" s="7" t="s">
        <v>1081</v>
      </c>
      <c r="M60" s="7">
        <v>12180</v>
      </c>
      <c r="N60" s="7" t="s">
        <v>1065</v>
      </c>
      <c r="O60" t="str">
        <f>IF(COUNTIF($G$2:G60, G60) &gt; 1, INDEX($O$2:O60, MATCH(G60, $G$2:G60, 0)), H60)</f>
        <v>Female</v>
      </c>
      <c r="P60" t="str">
        <f>IF(COUNTIF($G$2:G60, G60) &gt; 1, INDEX($P$2:P60, MATCH(G60, $G$2:G60, 0)), I60)</f>
        <v>Consumer</v>
      </c>
      <c r="Q60" t="str">
        <f>IF(COUNTIF($G$2:G60, G60) &gt; 1, INDEX($Q$2:Q60, MATCH(G60, $G$2:G60, 0)), J60)</f>
        <v>United States</v>
      </c>
      <c r="R60" t="str">
        <f>IF(COUNTIF($G$2:G60, G60) &gt; 1, INDEX($R$2:R60, MATCH(G60, $G$2:G60, 0)), K60)</f>
        <v>Troy</v>
      </c>
      <c r="S60" t="str">
        <f>IF(COUNTIF($G$2:G60, G60) &gt; 1, INDEX($S$2:S60, MATCH(G60, $G$2:G60, 0)), L60)</f>
        <v>New York</v>
      </c>
      <c r="T60">
        <f>IF(COUNTIF($G$2:G60, G60) &gt; 1, INDEX($T$2:T60, MATCH(G60, $G$2:G60, 0)), M60)</f>
        <v>12180</v>
      </c>
      <c r="U60" t="str">
        <f>IF(COUNTIF($G$2:G60, G60) &gt; 1, INDEX($U$2:U60, MATCH(G60, $G$2:G60, 0)), N60)</f>
        <v>East</v>
      </c>
      <c r="V60" s="7" t="s">
        <v>2153</v>
      </c>
      <c r="W60" s="7" t="s">
        <v>2162</v>
      </c>
      <c r="X60" s="15">
        <f>Orders[[#This Row],[Date3]]</f>
        <v>43485</v>
      </c>
      <c r="Y60" s="15">
        <v>43485</v>
      </c>
      <c r="Z60" s="2">
        <v>0.66319444444444442</v>
      </c>
      <c r="AA60" s="12">
        <v>72.349999999999994</v>
      </c>
      <c r="AB60" s="8">
        <v>10</v>
      </c>
      <c r="AC60" s="11">
        <f t="shared" si="3"/>
        <v>36.175000000000004</v>
      </c>
      <c r="AD60" s="11">
        <f t="shared" si="4"/>
        <v>723.5</v>
      </c>
      <c r="AE60" t="s">
        <v>18</v>
      </c>
      <c r="AF60" s="12">
        <f t="shared" si="1"/>
        <v>689.71254999999996</v>
      </c>
      <c r="AG60" s="4">
        <v>4.6699999999999998E-2</v>
      </c>
      <c r="AH60" s="11">
        <f t="shared" si="2"/>
        <v>33.787450000000035</v>
      </c>
      <c r="AI60" s="9">
        <v>5.4</v>
      </c>
      <c r="AJ60" s="15" t="str">
        <f>IF(MONTH(Orders[[#This Row],[Date]]) = 1, "Jan",IF(MONTH(Orders[[#This Row],[Date]]) = 2, "Feb", "Mar"))</f>
        <v>Jan</v>
      </c>
    </row>
    <row r="61" spans="1:36" ht="15.75" x14ac:dyDescent="0.25">
      <c r="A61">
        <v>60</v>
      </c>
      <c r="B61" t="s">
        <v>81</v>
      </c>
      <c r="C61">
        <f>VLOOKUP(G61,email!A:B,2,FALSE)</f>
        <v>27</v>
      </c>
      <c r="D61" t="str">
        <f>Orders[[#This Row],[Customer First Name]] &amp;" "&amp; Orders[[#This Row],[Customer Last Name]]</f>
        <v>Ted Butterfield</v>
      </c>
      <c r="E61" t="s">
        <v>1310</v>
      </c>
      <c r="F61" t="s">
        <v>1311</v>
      </c>
      <c r="G61" t="str">
        <f t="shared" si="0"/>
        <v>ted.butterfield@mail.com</v>
      </c>
      <c r="H61" t="s">
        <v>15</v>
      </c>
      <c r="I61" s="7" t="s">
        <v>1037</v>
      </c>
      <c r="J61" s="7" t="s">
        <v>1038</v>
      </c>
      <c r="K61" s="7" t="s">
        <v>1082</v>
      </c>
      <c r="L61" s="7" t="s">
        <v>1081</v>
      </c>
      <c r="M61" s="7">
        <v>12180</v>
      </c>
      <c r="N61" s="7" t="s">
        <v>1065</v>
      </c>
      <c r="O61" t="str">
        <f>IF(COUNTIF($G$2:G61, G61) &gt; 1, INDEX($O$2:O61, MATCH(G61, $G$2:G61, 0)), H61)</f>
        <v>Female</v>
      </c>
      <c r="P61" t="str">
        <f>IF(COUNTIF($G$2:G61, G61) &gt; 1, INDEX($P$2:P61, MATCH(G61, $G$2:G61, 0)), I61)</f>
        <v>Consumer</v>
      </c>
      <c r="Q61" t="str">
        <f>IF(COUNTIF($G$2:G61, G61) &gt; 1, INDEX($Q$2:Q61, MATCH(G61, $G$2:G61, 0)), J61)</f>
        <v>United States</v>
      </c>
      <c r="R61" t="str">
        <f>IF(COUNTIF($G$2:G61, G61) &gt; 1, INDEX($R$2:R61, MATCH(G61, $G$2:G61, 0)), K61)</f>
        <v>Troy</v>
      </c>
      <c r="S61" t="str">
        <f>IF(COUNTIF($G$2:G61, G61) &gt; 1, INDEX($S$2:S61, MATCH(G61, $G$2:G61, 0)), L61)</f>
        <v>New York</v>
      </c>
      <c r="T61">
        <f>IF(COUNTIF($G$2:G61, G61) &gt; 1, INDEX($T$2:T61, MATCH(G61, $G$2:G61, 0)), M61)</f>
        <v>12180</v>
      </c>
      <c r="U61" t="str">
        <f>IF(COUNTIF($G$2:G61, G61) &gt; 1, INDEX($U$2:U61, MATCH(G61, $G$2:G61, 0)), N61)</f>
        <v>East</v>
      </c>
      <c r="V61" s="7" t="s">
        <v>2158</v>
      </c>
      <c r="W61" s="7" t="s">
        <v>2163</v>
      </c>
      <c r="X61" s="15">
        <f>Orders[[#This Row],[Date3]]</f>
        <v>43536</v>
      </c>
      <c r="Y61" s="15">
        <v>43536</v>
      </c>
      <c r="Z61" s="2">
        <v>0.85833333333333339</v>
      </c>
      <c r="AA61" s="12">
        <v>30.61</v>
      </c>
      <c r="AB61" s="8">
        <v>6</v>
      </c>
      <c r="AC61" s="11">
        <f t="shared" si="3"/>
        <v>9.1829999999999998</v>
      </c>
      <c r="AD61" s="11">
        <f t="shared" si="4"/>
        <v>183.66</v>
      </c>
      <c r="AE61" t="s">
        <v>18</v>
      </c>
      <c r="AF61" s="12">
        <f t="shared" si="1"/>
        <v>170.43647999999999</v>
      </c>
      <c r="AG61" s="4">
        <v>7.2000000000000008E-2</v>
      </c>
      <c r="AH61" s="11">
        <f t="shared" si="2"/>
        <v>13.223520000000008</v>
      </c>
      <c r="AI61" s="9">
        <v>9.3000000000000007</v>
      </c>
      <c r="AJ61" s="15" t="str">
        <f>IF(MONTH(Orders[[#This Row],[Date]]) = 1, "Jan",IF(MONTH(Orders[[#This Row],[Date]]) = 2, "Feb", "Mar"))</f>
        <v>Mar</v>
      </c>
    </row>
    <row r="62" spans="1:36" ht="15.75" x14ac:dyDescent="0.25">
      <c r="A62">
        <v>61</v>
      </c>
      <c r="B62" t="s">
        <v>82</v>
      </c>
      <c r="C62">
        <f>VLOOKUP(G62,email!A:B,2,FALSE)</f>
        <v>27</v>
      </c>
      <c r="D62" t="str">
        <f>Orders[[#This Row],[Customer First Name]] &amp;" "&amp; Orders[[#This Row],[Customer Last Name]]</f>
        <v>Ted Butterfield</v>
      </c>
      <c r="E62" t="s">
        <v>1310</v>
      </c>
      <c r="F62" t="s">
        <v>1311</v>
      </c>
      <c r="G62" t="str">
        <f t="shared" si="0"/>
        <v>ted.butterfield@mail.com</v>
      </c>
      <c r="H62" t="s">
        <v>15</v>
      </c>
      <c r="I62" s="7" t="s">
        <v>1037</v>
      </c>
      <c r="J62" s="7" t="s">
        <v>1038</v>
      </c>
      <c r="K62" s="7" t="s">
        <v>1082</v>
      </c>
      <c r="L62" s="7" t="s">
        <v>1081</v>
      </c>
      <c r="M62" s="7">
        <v>12180</v>
      </c>
      <c r="N62" s="7" t="s">
        <v>1065</v>
      </c>
      <c r="O62" t="str">
        <f>IF(COUNTIF($G$2:G62, G62) &gt; 1, INDEX($O$2:O62, MATCH(G62, $G$2:G62, 0)), H62)</f>
        <v>Female</v>
      </c>
      <c r="P62" t="str">
        <f>IF(COUNTIF($G$2:G62, G62) &gt; 1, INDEX($P$2:P62, MATCH(G62, $G$2:G62, 0)), I62)</f>
        <v>Consumer</v>
      </c>
      <c r="Q62" t="str">
        <f>IF(COUNTIF($G$2:G62, G62) &gt; 1, INDEX($Q$2:Q62, MATCH(G62, $G$2:G62, 0)), J62)</f>
        <v>United States</v>
      </c>
      <c r="R62" t="str">
        <f>IF(COUNTIF($G$2:G62, G62) &gt; 1, INDEX($R$2:R62, MATCH(G62, $G$2:G62, 0)), K62)</f>
        <v>Troy</v>
      </c>
      <c r="S62" t="str">
        <f>IF(COUNTIF($G$2:G62, G62) &gt; 1, INDEX($S$2:S62, MATCH(G62, $G$2:G62, 0)), L62)</f>
        <v>New York</v>
      </c>
      <c r="T62">
        <f>IF(COUNTIF($G$2:G62, G62) &gt; 1, INDEX($T$2:T62, MATCH(G62, $G$2:G62, 0)), M62)</f>
        <v>12180</v>
      </c>
      <c r="U62" t="str">
        <f>IF(COUNTIF($G$2:G62, G62) &gt; 1, INDEX($U$2:U62, MATCH(G62, $G$2:G62, 0)), N62)</f>
        <v>East</v>
      </c>
      <c r="V62" s="7" t="s">
        <v>2153</v>
      </c>
      <c r="W62" s="7" t="s">
        <v>2160</v>
      </c>
      <c r="X62" s="15">
        <f>Orders[[#This Row],[Date3]]</f>
        <v>43511</v>
      </c>
      <c r="Y62" s="15">
        <v>43511</v>
      </c>
      <c r="Z62" s="2">
        <v>0.74097222222222225</v>
      </c>
      <c r="AA62" s="12">
        <v>24.74</v>
      </c>
      <c r="AB62" s="8">
        <v>3</v>
      </c>
      <c r="AC62" s="11">
        <f t="shared" si="3"/>
        <v>3.7110000000000003</v>
      </c>
      <c r="AD62" s="11">
        <f t="shared" si="4"/>
        <v>74.22</v>
      </c>
      <c r="AE62" t="s">
        <v>21</v>
      </c>
      <c r="AF62" s="12">
        <f t="shared" si="1"/>
        <v>70.753925999999993</v>
      </c>
      <c r="AG62" s="4">
        <v>4.6699999999999998E-2</v>
      </c>
      <c r="AH62" s="11">
        <f t="shared" si="2"/>
        <v>3.4660740000000061</v>
      </c>
      <c r="AI62" s="9" t="s">
        <v>83</v>
      </c>
      <c r="AJ62" s="15" t="str">
        <f>IF(MONTH(Orders[[#This Row],[Date]]) = 1, "Jan",IF(MONTH(Orders[[#This Row],[Date]]) = 2, "Feb", "Mar"))</f>
        <v>Feb</v>
      </c>
    </row>
    <row r="63" spans="1:36" ht="15.75" x14ac:dyDescent="0.25">
      <c r="A63">
        <v>62</v>
      </c>
      <c r="B63" t="s">
        <v>84</v>
      </c>
      <c r="C63">
        <f>VLOOKUP(G63,email!A:B,2,FALSE)</f>
        <v>27</v>
      </c>
      <c r="D63" t="str">
        <f>Orders[[#This Row],[Customer First Name]] &amp;" "&amp; Orders[[#This Row],[Customer Last Name]]</f>
        <v>Ted Butterfield</v>
      </c>
      <c r="E63" t="s">
        <v>1310</v>
      </c>
      <c r="F63" t="s">
        <v>1311</v>
      </c>
      <c r="G63" t="str">
        <f t="shared" si="0"/>
        <v>ted.butterfield@mail.com</v>
      </c>
      <c r="H63" t="s">
        <v>15</v>
      </c>
      <c r="I63" s="7" t="s">
        <v>1037</v>
      </c>
      <c r="J63" s="7" t="s">
        <v>1038</v>
      </c>
      <c r="K63" s="7" t="s">
        <v>1082</v>
      </c>
      <c r="L63" s="7" t="s">
        <v>1081</v>
      </c>
      <c r="M63" s="7">
        <v>12180</v>
      </c>
      <c r="N63" s="7" t="s">
        <v>1065</v>
      </c>
      <c r="O63" t="str">
        <f>IF(COUNTIF($G$2:G63, G63) &gt; 1, INDEX($O$2:O63, MATCH(G63, $G$2:G63, 0)), H63)</f>
        <v>Female</v>
      </c>
      <c r="P63" t="str">
        <f>IF(COUNTIF($G$2:G63, G63) &gt; 1, INDEX($P$2:P63, MATCH(G63, $G$2:G63, 0)), I63)</f>
        <v>Consumer</v>
      </c>
      <c r="Q63" t="str">
        <f>IF(COUNTIF($G$2:G63, G63) &gt; 1, INDEX($Q$2:Q63, MATCH(G63, $G$2:G63, 0)), J63)</f>
        <v>United States</v>
      </c>
      <c r="R63" t="str">
        <f>IF(COUNTIF($G$2:G63, G63) &gt; 1, INDEX($R$2:R63, MATCH(G63, $G$2:G63, 0)), K63)</f>
        <v>Troy</v>
      </c>
      <c r="S63" t="str">
        <f>IF(COUNTIF($G$2:G63, G63) &gt; 1, INDEX($S$2:S63, MATCH(G63, $G$2:G63, 0)), L63)</f>
        <v>New York</v>
      </c>
      <c r="T63">
        <f>IF(COUNTIF($G$2:G63, G63) &gt; 1, INDEX($T$2:T63, MATCH(G63, $G$2:G63, 0)), M63)</f>
        <v>12180</v>
      </c>
      <c r="U63" t="str">
        <f>IF(COUNTIF($G$2:G63, G63) &gt; 1, INDEX($U$2:U63, MATCH(G63, $G$2:G63, 0)), N63)</f>
        <v>East</v>
      </c>
      <c r="V63" s="7" t="s">
        <v>2153</v>
      </c>
      <c r="W63" s="7" t="s">
        <v>1731</v>
      </c>
      <c r="X63" s="15">
        <f>Orders[[#This Row],[Date3]]</f>
        <v>43520</v>
      </c>
      <c r="Y63" s="15">
        <v>43520</v>
      </c>
      <c r="Z63" s="2">
        <v>0.4548611111111111</v>
      </c>
      <c r="AA63" s="12">
        <v>55.73</v>
      </c>
      <c r="AB63" s="8">
        <v>6</v>
      </c>
      <c r="AC63" s="11">
        <f t="shared" si="3"/>
        <v>16.719000000000001</v>
      </c>
      <c r="AD63" s="11">
        <f t="shared" si="4"/>
        <v>334.38</v>
      </c>
      <c r="AE63" t="s">
        <v>16</v>
      </c>
      <c r="AF63" s="12">
        <f t="shared" si="1"/>
        <v>318.764454</v>
      </c>
      <c r="AG63" s="4">
        <v>4.6699999999999998E-2</v>
      </c>
      <c r="AH63" s="11">
        <f t="shared" si="2"/>
        <v>15.615545999999995</v>
      </c>
      <c r="AI63" s="9" t="s">
        <v>58</v>
      </c>
      <c r="AJ63" s="15" t="str">
        <f>IF(MONTH(Orders[[#This Row],[Date]]) = 1, "Jan",IF(MONTH(Orders[[#This Row],[Date]]) = 2, "Feb", "Mar"))</f>
        <v>Feb</v>
      </c>
    </row>
    <row r="64" spans="1:36" ht="15.75" x14ac:dyDescent="0.25">
      <c r="A64">
        <v>63</v>
      </c>
      <c r="B64" t="s">
        <v>85</v>
      </c>
      <c r="C64">
        <f>VLOOKUP(G64,email!A:B,2,FALSE)</f>
        <v>28</v>
      </c>
      <c r="D64" t="str">
        <f>Orders[[#This Row],[Customer First Name]] &amp;" "&amp; Orders[[#This Row],[Customer Last Name]]</f>
        <v>Kunst Miller</v>
      </c>
      <c r="E64" t="s">
        <v>1312</v>
      </c>
      <c r="F64" t="s">
        <v>1313</v>
      </c>
      <c r="G64" t="str">
        <f t="shared" si="0"/>
        <v>kunst.miller@mail.com</v>
      </c>
      <c r="H64" t="s">
        <v>15</v>
      </c>
      <c r="I64" s="7" t="s">
        <v>1037</v>
      </c>
      <c r="J64" s="7" t="s">
        <v>1038</v>
      </c>
      <c r="K64" s="7" t="s">
        <v>1043</v>
      </c>
      <c r="L64" s="7" t="s">
        <v>1044</v>
      </c>
      <c r="M64" s="7">
        <v>90004</v>
      </c>
      <c r="N64" s="7" t="s">
        <v>1045</v>
      </c>
      <c r="O64" t="str">
        <f>IF(COUNTIF($G$2:G64, G64) &gt; 1, INDEX($O$2:O64, MATCH(G64, $G$2:G64, 0)), H64)</f>
        <v>Female</v>
      </c>
      <c r="P64" t="str">
        <f>IF(COUNTIF($G$2:G64, G64) &gt; 1, INDEX($P$2:P64, MATCH(G64, $G$2:G64, 0)), I64)</f>
        <v>Consumer</v>
      </c>
      <c r="Q64" t="str">
        <f>IF(COUNTIF($G$2:G64, G64) &gt; 1, INDEX($Q$2:Q64, MATCH(G64, $G$2:G64, 0)), J64)</f>
        <v>United States</v>
      </c>
      <c r="R64" t="str">
        <f>IF(COUNTIF($G$2:G64, G64) &gt; 1, INDEX($R$2:R64, MATCH(G64, $G$2:G64, 0)), K64)</f>
        <v>Los Angeles</v>
      </c>
      <c r="S64" t="str">
        <f>IF(COUNTIF($G$2:G64, G64) &gt; 1, INDEX($S$2:S64, MATCH(G64, $G$2:G64, 0)), L64)</f>
        <v>California</v>
      </c>
      <c r="T64">
        <f>IF(COUNTIF($G$2:G64, G64) &gt; 1, INDEX($T$2:T64, MATCH(G64, $G$2:G64, 0)), M64)</f>
        <v>90004</v>
      </c>
      <c r="U64" t="str">
        <f>IF(COUNTIF($G$2:G64, G64) &gt; 1, INDEX($U$2:U64, MATCH(G64, $G$2:G64, 0)), N64)</f>
        <v>West</v>
      </c>
      <c r="V64" s="7" t="s">
        <v>2158</v>
      </c>
      <c r="W64" s="7" t="s">
        <v>2163</v>
      </c>
      <c r="X64" s="15">
        <f>Orders[[#This Row],[Date3]]</f>
        <v>43499</v>
      </c>
      <c r="Y64" s="15">
        <v>43499</v>
      </c>
      <c r="Z64" s="2">
        <v>0.56944444444444442</v>
      </c>
      <c r="AA64" s="12">
        <v>55.07</v>
      </c>
      <c r="AB64" s="8">
        <v>9</v>
      </c>
      <c r="AC64" s="11">
        <f t="shared" si="3"/>
        <v>24.781500000000001</v>
      </c>
      <c r="AD64" s="11">
        <f t="shared" si="4"/>
        <v>495.63</v>
      </c>
      <c r="AE64" t="s">
        <v>16</v>
      </c>
      <c r="AF64" s="12">
        <f t="shared" si="1"/>
        <v>459.94463999999999</v>
      </c>
      <c r="AG64" s="4">
        <v>7.2000000000000008E-2</v>
      </c>
      <c r="AH64" s="11">
        <f t="shared" si="2"/>
        <v>35.685360000000003</v>
      </c>
      <c r="AI64" s="9" t="s">
        <v>83</v>
      </c>
      <c r="AJ64" s="15" t="str">
        <f>IF(MONTH(Orders[[#This Row],[Date]]) = 1, "Jan",IF(MONTH(Orders[[#This Row],[Date]]) = 2, "Feb", "Mar"))</f>
        <v>Feb</v>
      </c>
    </row>
    <row r="65" spans="1:36" ht="15.75" x14ac:dyDescent="0.25">
      <c r="A65">
        <v>64</v>
      </c>
      <c r="B65" t="s">
        <v>86</v>
      </c>
      <c r="C65">
        <f>VLOOKUP(G65,email!A:B,2,FALSE)</f>
        <v>28</v>
      </c>
      <c r="D65" t="str">
        <f>Orders[[#This Row],[Customer First Name]] &amp;" "&amp; Orders[[#This Row],[Customer Last Name]]</f>
        <v>Kunst Miller</v>
      </c>
      <c r="E65" t="s">
        <v>1312</v>
      </c>
      <c r="F65" t="s">
        <v>1313</v>
      </c>
      <c r="G65" t="str">
        <f t="shared" si="0"/>
        <v>kunst.miller@mail.com</v>
      </c>
      <c r="H65" t="s">
        <v>15</v>
      </c>
      <c r="I65" s="7" t="s">
        <v>1037</v>
      </c>
      <c r="J65" s="7" t="s">
        <v>1038</v>
      </c>
      <c r="K65" s="7" t="s">
        <v>1043</v>
      </c>
      <c r="L65" s="7" t="s">
        <v>1044</v>
      </c>
      <c r="M65" s="7">
        <v>90004</v>
      </c>
      <c r="N65" s="7" t="s">
        <v>1045</v>
      </c>
      <c r="O65" t="str">
        <f>IF(COUNTIF($G$2:G65, G65) &gt; 1, INDEX($O$2:O65, MATCH(G65, $G$2:G65, 0)), H65)</f>
        <v>Female</v>
      </c>
      <c r="P65" t="str">
        <f>IF(COUNTIF($G$2:G65, G65) &gt; 1, INDEX($P$2:P65, MATCH(G65, $G$2:G65, 0)), I65)</f>
        <v>Consumer</v>
      </c>
      <c r="Q65" t="str">
        <f>IF(COUNTIF($G$2:G65, G65) &gt; 1, INDEX($Q$2:Q65, MATCH(G65, $G$2:G65, 0)), J65)</f>
        <v>United States</v>
      </c>
      <c r="R65" t="str">
        <f>IF(COUNTIF($G$2:G65, G65) &gt; 1, INDEX($R$2:R65, MATCH(G65, $G$2:G65, 0)), K65)</f>
        <v>Los Angeles</v>
      </c>
      <c r="S65" t="str">
        <f>IF(COUNTIF($G$2:G65, G65) &gt; 1, INDEX($S$2:S65, MATCH(G65, $G$2:G65, 0)), L65)</f>
        <v>California</v>
      </c>
      <c r="T65">
        <f>IF(COUNTIF($G$2:G65, G65) &gt; 1, INDEX($T$2:T65, MATCH(G65, $G$2:G65, 0)), M65)</f>
        <v>90004</v>
      </c>
      <c r="U65" t="str">
        <f>IF(COUNTIF($G$2:G65, G65) &gt; 1, INDEX($U$2:U65, MATCH(G65, $G$2:G65, 0)), N65)</f>
        <v>West</v>
      </c>
      <c r="V65" s="7" t="s">
        <v>2153</v>
      </c>
      <c r="W65" s="7" t="s">
        <v>2160</v>
      </c>
      <c r="X65" s="15">
        <f>Orders[[#This Row],[Date3]]</f>
        <v>43530</v>
      </c>
      <c r="Y65" s="15">
        <v>43530</v>
      </c>
      <c r="Z65" s="2">
        <v>0.51874999999999993</v>
      </c>
      <c r="AA65" s="12">
        <v>15.81</v>
      </c>
      <c r="AB65" s="8">
        <v>10</v>
      </c>
      <c r="AC65" s="11">
        <f t="shared" si="3"/>
        <v>7.9050000000000002</v>
      </c>
      <c r="AD65" s="11">
        <f t="shared" si="4"/>
        <v>158.1</v>
      </c>
      <c r="AE65" t="s">
        <v>21</v>
      </c>
      <c r="AF65" s="12">
        <f t="shared" si="1"/>
        <v>150.71672999999998</v>
      </c>
      <c r="AG65" s="4">
        <v>4.6699999999999998E-2</v>
      </c>
      <c r="AH65" s="11">
        <f t="shared" si="2"/>
        <v>7.3832700000000102</v>
      </c>
      <c r="AI65" s="9">
        <v>8.6</v>
      </c>
      <c r="AJ65" s="15" t="str">
        <f>IF(MONTH(Orders[[#This Row],[Date]]) = 1, "Jan",IF(MONTH(Orders[[#This Row],[Date]]) = 2, "Feb", "Mar"))</f>
        <v>Mar</v>
      </c>
    </row>
    <row r="66" spans="1:36" ht="15.75" x14ac:dyDescent="0.25">
      <c r="A66">
        <v>65</v>
      </c>
      <c r="B66" t="s">
        <v>87</v>
      </c>
      <c r="C66">
        <f>VLOOKUP(G66,email!A:B,2,FALSE)</f>
        <v>28</v>
      </c>
      <c r="D66" t="str">
        <f>Orders[[#This Row],[Customer First Name]] &amp;" "&amp; Orders[[#This Row],[Customer Last Name]]</f>
        <v>Kunst Miller</v>
      </c>
      <c r="E66" t="s">
        <v>1312</v>
      </c>
      <c r="F66" t="s">
        <v>1313</v>
      </c>
      <c r="G66" t="str">
        <f t="shared" ref="G66:G129" si="5">LOWER(E66) &amp; "." &amp; LOWER(SUBSTITUTE(SUBSTITUTE(F66, "'", ""), " ", "")) &amp; "@mail.com"</f>
        <v>kunst.miller@mail.com</v>
      </c>
      <c r="H66" t="s">
        <v>15</v>
      </c>
      <c r="I66" s="7" t="s">
        <v>1037</v>
      </c>
      <c r="J66" s="7" t="s">
        <v>1038</v>
      </c>
      <c r="K66" s="7" t="s">
        <v>1043</v>
      </c>
      <c r="L66" s="7" t="s">
        <v>1044</v>
      </c>
      <c r="M66" s="7">
        <v>90004</v>
      </c>
      <c r="N66" s="7" t="s">
        <v>1045</v>
      </c>
      <c r="O66" t="str">
        <f>IF(COUNTIF($G$2:G66, G66) &gt; 1, INDEX($O$2:O66, MATCH(G66, $G$2:G66, 0)), H66)</f>
        <v>Female</v>
      </c>
      <c r="P66" t="str">
        <f>IF(COUNTIF($G$2:G66, G66) &gt; 1, INDEX($P$2:P66, MATCH(G66, $G$2:G66, 0)), I66)</f>
        <v>Consumer</v>
      </c>
      <c r="Q66" t="str">
        <f>IF(COUNTIF($G$2:G66, G66) &gt; 1, INDEX($Q$2:Q66, MATCH(G66, $G$2:G66, 0)), J66)</f>
        <v>United States</v>
      </c>
      <c r="R66" t="str">
        <f>IF(COUNTIF($G$2:G66, G66) &gt; 1, INDEX($R$2:R66, MATCH(G66, $G$2:G66, 0)), K66)</f>
        <v>Los Angeles</v>
      </c>
      <c r="S66" t="str">
        <f>IF(COUNTIF($G$2:G66, G66) &gt; 1, INDEX($S$2:S66, MATCH(G66, $G$2:G66, 0)), L66)</f>
        <v>California</v>
      </c>
      <c r="T66">
        <f>IF(COUNTIF($G$2:G66, G66) &gt; 1, INDEX($T$2:T66, MATCH(G66, $G$2:G66, 0)), M66)</f>
        <v>90004</v>
      </c>
      <c r="U66" t="str">
        <f>IF(COUNTIF($G$2:G66, G66) &gt; 1, INDEX($U$2:U66, MATCH(G66, $G$2:G66, 0)), N66)</f>
        <v>West</v>
      </c>
      <c r="V66" s="7" t="s">
        <v>2153</v>
      </c>
      <c r="W66" s="7" t="s">
        <v>2162</v>
      </c>
      <c r="X66" s="15">
        <f>Orders[[#This Row],[Date3]]</f>
        <v>43510</v>
      </c>
      <c r="Y66" s="15">
        <v>43510</v>
      </c>
      <c r="Z66" s="2">
        <v>0.60763888888888895</v>
      </c>
      <c r="AA66" s="12">
        <v>75.739999999999995</v>
      </c>
      <c r="AB66" s="8">
        <v>4</v>
      </c>
      <c r="AC66" s="11">
        <f t="shared" si="3"/>
        <v>15.148</v>
      </c>
      <c r="AD66" s="11">
        <f t="shared" si="4"/>
        <v>302.95999999999998</v>
      </c>
      <c r="AE66" t="s">
        <v>18</v>
      </c>
      <c r="AF66" s="12">
        <f t="shared" ref="AF66:AF129" si="6">AD66-AD66*AG66</f>
        <v>288.81176799999997</v>
      </c>
      <c r="AG66" s="4">
        <v>4.6699999999999998E-2</v>
      </c>
      <c r="AH66" s="11">
        <f t="shared" ref="AH66:AH129" si="7">AD66-AF66</f>
        <v>14.148232000000007</v>
      </c>
      <c r="AI66" s="9">
        <v>7.6</v>
      </c>
      <c r="AJ66" s="15" t="str">
        <f>IF(MONTH(Orders[[#This Row],[Date]]) = 1, "Jan",IF(MONTH(Orders[[#This Row],[Date]]) = 2, "Feb", "Mar"))</f>
        <v>Feb</v>
      </c>
    </row>
    <row r="67" spans="1:36" ht="15.75" x14ac:dyDescent="0.25">
      <c r="A67">
        <v>66</v>
      </c>
      <c r="B67" t="s">
        <v>88</v>
      </c>
      <c r="C67">
        <f>VLOOKUP(G67,email!A:B,2,FALSE)</f>
        <v>28</v>
      </c>
      <c r="D67" t="str">
        <f>Orders[[#This Row],[Customer First Name]] &amp;" "&amp; Orders[[#This Row],[Customer Last Name]]</f>
        <v>Kunst Miller</v>
      </c>
      <c r="E67" t="s">
        <v>1312</v>
      </c>
      <c r="F67" t="s">
        <v>1313</v>
      </c>
      <c r="G67" t="str">
        <f t="shared" si="5"/>
        <v>kunst.miller@mail.com</v>
      </c>
      <c r="H67" t="s">
        <v>15</v>
      </c>
      <c r="I67" s="7" t="s">
        <v>1037</v>
      </c>
      <c r="J67" s="7" t="s">
        <v>1038</v>
      </c>
      <c r="K67" s="7" t="s">
        <v>1043</v>
      </c>
      <c r="L67" s="7" t="s">
        <v>1044</v>
      </c>
      <c r="M67" s="7">
        <v>90004</v>
      </c>
      <c r="N67" s="7" t="s">
        <v>1045</v>
      </c>
      <c r="O67" t="str">
        <f>IF(COUNTIF($G$2:G67, G67) &gt; 1, INDEX($O$2:O67, MATCH(G67, $G$2:G67, 0)), H67)</f>
        <v>Female</v>
      </c>
      <c r="P67" t="str">
        <f>IF(COUNTIF($G$2:G67, G67) &gt; 1, INDEX($P$2:P67, MATCH(G67, $G$2:G67, 0)), I67)</f>
        <v>Consumer</v>
      </c>
      <c r="Q67" t="str">
        <f>IF(COUNTIF($G$2:G67, G67) &gt; 1, INDEX($Q$2:Q67, MATCH(G67, $G$2:G67, 0)), J67)</f>
        <v>United States</v>
      </c>
      <c r="R67" t="str">
        <f>IF(COUNTIF($G$2:G67, G67) &gt; 1, INDEX($R$2:R67, MATCH(G67, $G$2:G67, 0)), K67)</f>
        <v>Los Angeles</v>
      </c>
      <c r="S67" t="str">
        <f>IF(COUNTIF($G$2:G67, G67) &gt; 1, INDEX($S$2:S67, MATCH(G67, $G$2:G67, 0)), L67)</f>
        <v>California</v>
      </c>
      <c r="T67">
        <f>IF(COUNTIF($G$2:G67, G67) &gt; 1, INDEX($T$2:T67, MATCH(G67, $G$2:G67, 0)), M67)</f>
        <v>90004</v>
      </c>
      <c r="U67" t="str">
        <f>IF(COUNTIF($G$2:G67, G67) &gt; 1, INDEX($U$2:U67, MATCH(G67, $G$2:G67, 0)), N67)</f>
        <v>West</v>
      </c>
      <c r="V67" s="7" t="s">
        <v>2150</v>
      </c>
      <c r="W67" s="7" t="s">
        <v>2157</v>
      </c>
      <c r="X67" s="15">
        <f>Orders[[#This Row],[Date3]]</f>
        <v>43537</v>
      </c>
      <c r="Y67" s="15">
        <v>43537</v>
      </c>
      <c r="Z67" s="2">
        <v>0.69444444444444453</v>
      </c>
      <c r="AA67" s="12">
        <v>15.87</v>
      </c>
      <c r="AB67" s="8">
        <v>10</v>
      </c>
      <c r="AC67" s="11">
        <f t="shared" ref="AC67:AC130" si="8">AD67*0.05</f>
        <v>7.9349999999999996</v>
      </c>
      <c r="AD67" s="11">
        <f t="shared" ref="AD67:AD130" si="9">AA67*AB67</f>
        <v>158.69999999999999</v>
      </c>
      <c r="AE67" t="s">
        <v>18</v>
      </c>
      <c r="AF67" s="12">
        <f t="shared" si="6"/>
        <v>141.7191</v>
      </c>
      <c r="AG67" s="4">
        <v>0.107</v>
      </c>
      <c r="AH67" s="11">
        <f t="shared" si="7"/>
        <v>16.980899999999991</v>
      </c>
      <c r="AI67" s="9">
        <v>5.8</v>
      </c>
      <c r="AJ67" s="15" t="str">
        <f>IF(MONTH(Orders[[#This Row],[Date]]) = 1, "Jan",IF(MONTH(Orders[[#This Row],[Date]]) = 2, "Feb", "Mar"))</f>
        <v>Mar</v>
      </c>
    </row>
    <row r="68" spans="1:36" ht="15.75" x14ac:dyDescent="0.25">
      <c r="A68">
        <v>67</v>
      </c>
      <c r="B68" t="s">
        <v>89</v>
      </c>
      <c r="C68">
        <f>VLOOKUP(G68,email!A:B,2,FALSE)</f>
        <v>29</v>
      </c>
      <c r="D68" t="str">
        <f>Orders[[#This Row],[Customer First Name]] &amp;" "&amp; Orders[[#This Row],[Customer Last Name]]</f>
        <v>Paul Stevenson</v>
      </c>
      <c r="E68" t="s">
        <v>1314</v>
      </c>
      <c r="F68" t="s">
        <v>1315</v>
      </c>
      <c r="G68" t="str">
        <f t="shared" si="5"/>
        <v>paul.stevenson@mail.com</v>
      </c>
      <c r="H68" t="s">
        <v>15</v>
      </c>
      <c r="I68" s="7" t="s">
        <v>1052</v>
      </c>
      <c r="J68" s="7" t="s">
        <v>1038</v>
      </c>
      <c r="K68" s="7" t="s">
        <v>1083</v>
      </c>
      <c r="L68" s="7" t="s">
        <v>1070</v>
      </c>
      <c r="M68" s="7">
        <v>60610</v>
      </c>
      <c r="N68" s="7" t="s">
        <v>1055</v>
      </c>
      <c r="O68" t="str">
        <f>IF(COUNTIF($G$2:G68, G68) &gt; 1, INDEX($O$2:O68, MATCH(G68, $G$2:G68, 0)), H68)</f>
        <v>Female</v>
      </c>
      <c r="P68" t="str">
        <f>IF(COUNTIF($G$2:G68, G68) &gt; 1, INDEX($P$2:P68, MATCH(G68, $G$2:G68, 0)), I68)</f>
        <v>Home Office</v>
      </c>
      <c r="Q68" t="str">
        <f>IF(COUNTIF($G$2:G68, G68) &gt; 1, INDEX($Q$2:Q68, MATCH(G68, $G$2:G68, 0)), J68)</f>
        <v>United States</v>
      </c>
      <c r="R68" t="str">
        <f>IF(COUNTIF($G$2:G68, G68) &gt; 1, INDEX($R$2:R68, MATCH(G68, $G$2:G68, 0)), K68)</f>
        <v>Chicago</v>
      </c>
      <c r="S68" t="str">
        <f>IF(COUNTIF($G$2:G68, G68) &gt; 1, INDEX($S$2:S68, MATCH(G68, $G$2:G68, 0)), L68)</f>
        <v>Illinois</v>
      </c>
      <c r="T68">
        <f>IF(COUNTIF($G$2:G68, G68) &gt; 1, INDEX($T$2:T68, MATCH(G68, $G$2:G68, 0)), M68)</f>
        <v>60610</v>
      </c>
      <c r="U68" t="str">
        <f>IF(COUNTIF($G$2:G68, G68) &gt; 1, INDEX($U$2:U68, MATCH(G68, $G$2:G68, 0)), N68)</f>
        <v>Central</v>
      </c>
      <c r="V68" s="7" t="s">
        <v>2150</v>
      </c>
      <c r="W68" s="7" t="s">
        <v>2152</v>
      </c>
      <c r="X68" s="15">
        <f>Orders[[#This Row],[Date3]]</f>
        <v>43506</v>
      </c>
      <c r="Y68" s="15">
        <v>43506</v>
      </c>
      <c r="Z68" s="2">
        <v>0.65486111111111112</v>
      </c>
      <c r="AA68" s="12">
        <v>33.47</v>
      </c>
      <c r="AB68" s="8">
        <v>2</v>
      </c>
      <c r="AC68" s="11">
        <f t="shared" si="8"/>
        <v>3.347</v>
      </c>
      <c r="AD68" s="11">
        <f t="shared" si="9"/>
        <v>66.94</v>
      </c>
      <c r="AE68" t="s">
        <v>16</v>
      </c>
      <c r="AF68" s="12">
        <f t="shared" si="6"/>
        <v>59.777419999999999</v>
      </c>
      <c r="AG68" s="4">
        <v>0.107</v>
      </c>
      <c r="AH68" s="11">
        <f t="shared" si="7"/>
        <v>7.1625799999999984</v>
      </c>
      <c r="AI68" s="9">
        <v>6.7</v>
      </c>
      <c r="AJ68" s="15" t="str">
        <f>IF(MONTH(Orders[[#This Row],[Date]]) = 1, "Jan",IF(MONTH(Orders[[#This Row],[Date]]) = 2, "Feb", "Mar"))</f>
        <v>Feb</v>
      </c>
    </row>
    <row r="69" spans="1:36" ht="15.75" x14ac:dyDescent="0.25">
      <c r="A69">
        <v>68</v>
      </c>
      <c r="B69" t="s">
        <v>90</v>
      </c>
      <c r="C69">
        <f>VLOOKUP(G69,email!A:B,2,FALSE)</f>
        <v>30</v>
      </c>
      <c r="D69" t="str">
        <f>Orders[[#This Row],[Customer First Name]] &amp;" "&amp; Orders[[#This Row],[Customer Last Name]]</f>
        <v>Brendan Sweed</v>
      </c>
      <c r="E69" t="s">
        <v>1316</v>
      </c>
      <c r="F69" t="s">
        <v>1317</v>
      </c>
      <c r="G69" t="str">
        <f t="shared" si="5"/>
        <v>brendan.sweed@mail.com</v>
      </c>
      <c r="H69" t="s">
        <v>15</v>
      </c>
      <c r="I69" s="7" t="s">
        <v>1042</v>
      </c>
      <c r="J69" s="7" t="s">
        <v>1038</v>
      </c>
      <c r="K69" s="7" t="s">
        <v>1084</v>
      </c>
      <c r="L69" s="7" t="s">
        <v>1085</v>
      </c>
      <c r="M69" s="7">
        <v>85234</v>
      </c>
      <c r="N69" s="7" t="s">
        <v>1045</v>
      </c>
      <c r="O69" t="str">
        <f>IF(COUNTIF($G$2:G69, G69) &gt; 1, INDEX($O$2:O69, MATCH(G69, $G$2:G69, 0)), H69)</f>
        <v>Female</v>
      </c>
      <c r="P69" t="str">
        <f>IF(COUNTIF($G$2:G69, G69) &gt; 1, INDEX($P$2:P69, MATCH(G69, $G$2:G69, 0)), I69)</f>
        <v>Corporate</v>
      </c>
      <c r="Q69" t="str">
        <f>IF(COUNTIF($G$2:G69, G69) &gt; 1, INDEX($Q$2:Q69, MATCH(G69, $G$2:G69, 0)), J69)</f>
        <v>United States</v>
      </c>
      <c r="R69" t="str">
        <f>IF(COUNTIF($G$2:G69, G69) &gt; 1, INDEX($R$2:R69, MATCH(G69, $G$2:G69, 0)), K69)</f>
        <v>Gilbert</v>
      </c>
      <c r="S69" t="str">
        <f>IF(COUNTIF($G$2:G69, G69) &gt; 1, INDEX($S$2:S69, MATCH(G69, $G$2:G69, 0)), L69)</f>
        <v>Arizona</v>
      </c>
      <c r="T69">
        <f>IF(COUNTIF($G$2:G69, G69) &gt; 1, INDEX($T$2:T69, MATCH(G69, $G$2:G69, 0)), M69)</f>
        <v>85234</v>
      </c>
      <c r="U69" t="str">
        <f>IF(COUNTIF($G$2:G69, G69) &gt; 1, INDEX($U$2:U69, MATCH(G69, $G$2:G69, 0)), N69)</f>
        <v>West</v>
      </c>
      <c r="V69" s="7" t="s">
        <v>2153</v>
      </c>
      <c r="W69" s="7" t="s">
        <v>1731</v>
      </c>
      <c r="X69" s="15">
        <f>Orders[[#This Row],[Date3]]</f>
        <v>43472</v>
      </c>
      <c r="Y69" s="15">
        <v>43472</v>
      </c>
      <c r="Z69" s="2">
        <v>0.62569444444444444</v>
      </c>
      <c r="AA69" s="12">
        <v>97.61</v>
      </c>
      <c r="AB69" s="8">
        <v>6</v>
      </c>
      <c r="AC69" s="11">
        <f t="shared" si="8"/>
        <v>29.283000000000001</v>
      </c>
      <c r="AD69" s="11">
        <f t="shared" si="9"/>
        <v>585.66</v>
      </c>
      <c r="AE69" t="s">
        <v>16</v>
      </c>
      <c r="AF69" s="12">
        <f t="shared" si="6"/>
        <v>558.30967799999996</v>
      </c>
      <c r="AG69" s="4">
        <v>4.6699999999999998E-2</v>
      </c>
      <c r="AH69" s="11">
        <f t="shared" si="7"/>
        <v>27.350322000000006</v>
      </c>
      <c r="AI69" s="9">
        <v>9.9</v>
      </c>
      <c r="AJ69" s="15" t="str">
        <f>IF(MONTH(Orders[[#This Row],[Date]]) = 1, "Jan",IF(MONTH(Orders[[#This Row],[Date]]) = 2, "Feb", "Mar"))</f>
        <v>Jan</v>
      </c>
    </row>
    <row r="70" spans="1:36" ht="15.75" x14ac:dyDescent="0.25">
      <c r="A70">
        <v>69</v>
      </c>
      <c r="B70" t="s">
        <v>91</v>
      </c>
      <c r="C70">
        <f>VLOOKUP(G70,email!A:B,2,FALSE)</f>
        <v>30</v>
      </c>
      <c r="D70" t="str">
        <f>Orders[[#This Row],[Customer First Name]] &amp;" "&amp; Orders[[#This Row],[Customer Last Name]]</f>
        <v>Brendan Sweed</v>
      </c>
      <c r="E70" t="s">
        <v>1316</v>
      </c>
      <c r="F70" t="s">
        <v>1317</v>
      </c>
      <c r="G70" t="str">
        <f t="shared" si="5"/>
        <v>brendan.sweed@mail.com</v>
      </c>
      <c r="H70" t="s">
        <v>15</v>
      </c>
      <c r="I70" s="7" t="s">
        <v>1042</v>
      </c>
      <c r="J70" s="7" t="s">
        <v>1038</v>
      </c>
      <c r="K70" s="7" t="s">
        <v>1084</v>
      </c>
      <c r="L70" s="7" t="s">
        <v>1085</v>
      </c>
      <c r="M70" s="7">
        <v>85234</v>
      </c>
      <c r="N70" s="7" t="s">
        <v>1045</v>
      </c>
      <c r="O70" t="str">
        <f>IF(COUNTIF($G$2:G70, G70) &gt; 1, INDEX($O$2:O70, MATCH(G70, $G$2:G70, 0)), H70)</f>
        <v>Female</v>
      </c>
      <c r="P70" t="str">
        <f>IF(COUNTIF($G$2:G70, G70) &gt; 1, INDEX($P$2:P70, MATCH(G70, $G$2:G70, 0)), I70)</f>
        <v>Corporate</v>
      </c>
      <c r="Q70" t="str">
        <f>IF(COUNTIF($G$2:G70, G70) &gt; 1, INDEX($Q$2:Q70, MATCH(G70, $G$2:G70, 0)), J70)</f>
        <v>United States</v>
      </c>
      <c r="R70" t="str">
        <f>IF(COUNTIF($G$2:G70, G70) &gt; 1, INDEX($R$2:R70, MATCH(G70, $G$2:G70, 0)), K70)</f>
        <v>Gilbert</v>
      </c>
      <c r="S70" t="str">
        <f>IF(COUNTIF($G$2:G70, G70) &gt; 1, INDEX($S$2:S70, MATCH(G70, $G$2:G70, 0)), L70)</f>
        <v>Arizona</v>
      </c>
      <c r="T70">
        <f>IF(COUNTIF($G$2:G70, G70) &gt; 1, INDEX($T$2:T70, MATCH(G70, $G$2:G70, 0)), M70)</f>
        <v>85234</v>
      </c>
      <c r="U70" t="str">
        <f>IF(COUNTIF($G$2:G70, G70) &gt; 1, INDEX($U$2:U70, MATCH(G70, $G$2:G70, 0)), N70)</f>
        <v>West</v>
      </c>
      <c r="V70" s="7" t="s">
        <v>2158</v>
      </c>
      <c r="W70" s="7" t="s">
        <v>2159</v>
      </c>
      <c r="X70" s="15">
        <f>Orders[[#This Row],[Date3]]</f>
        <v>43489</v>
      </c>
      <c r="Y70" s="15">
        <v>43489</v>
      </c>
      <c r="Z70" s="2">
        <v>0.41944444444444445</v>
      </c>
      <c r="AA70" s="12">
        <v>78.77</v>
      </c>
      <c r="AB70" s="8">
        <v>10</v>
      </c>
      <c r="AC70" s="11">
        <f t="shared" si="8"/>
        <v>39.384999999999998</v>
      </c>
      <c r="AD70" s="11">
        <f t="shared" si="9"/>
        <v>787.69999999999993</v>
      </c>
      <c r="AE70" t="s">
        <v>18</v>
      </c>
      <c r="AF70" s="12">
        <f t="shared" si="6"/>
        <v>730.98559999999998</v>
      </c>
      <c r="AG70" s="4">
        <v>7.2000000000000008E-2</v>
      </c>
      <c r="AH70" s="11">
        <f t="shared" si="7"/>
        <v>56.714399999999955</v>
      </c>
      <c r="AI70" s="9">
        <v>6.4</v>
      </c>
      <c r="AJ70" s="15" t="str">
        <f>IF(MONTH(Orders[[#This Row],[Date]]) = 1, "Jan",IF(MONTH(Orders[[#This Row],[Date]]) = 2, "Feb", "Mar"))</f>
        <v>Jan</v>
      </c>
    </row>
    <row r="71" spans="1:36" ht="15.75" x14ac:dyDescent="0.25">
      <c r="A71">
        <v>70</v>
      </c>
      <c r="B71" t="s">
        <v>92</v>
      </c>
      <c r="C71">
        <f>VLOOKUP(G71,email!A:B,2,FALSE)</f>
        <v>31</v>
      </c>
      <c r="D71" t="str">
        <f>Orders[[#This Row],[Customer First Name]] &amp;" "&amp; Orders[[#This Row],[Customer Last Name]]</f>
        <v>Karen Daniels</v>
      </c>
      <c r="E71" t="s">
        <v>1318</v>
      </c>
      <c r="F71" t="s">
        <v>1319</v>
      </c>
      <c r="G71" t="str">
        <f t="shared" si="5"/>
        <v>karen.daniels@mail.com</v>
      </c>
      <c r="H71" t="s">
        <v>15</v>
      </c>
      <c r="I71" s="7" t="s">
        <v>1037</v>
      </c>
      <c r="J71" s="7" t="s">
        <v>1038</v>
      </c>
      <c r="K71" s="7" t="s">
        <v>1086</v>
      </c>
      <c r="L71" s="7" t="s">
        <v>1087</v>
      </c>
      <c r="M71" s="7">
        <v>22153</v>
      </c>
      <c r="N71" s="7" t="s">
        <v>1041</v>
      </c>
      <c r="O71" t="str">
        <f>IF(COUNTIF($G$2:G71, G71) &gt; 1, INDEX($O$2:O71, MATCH(G71, $G$2:G71, 0)), H71)</f>
        <v>Female</v>
      </c>
      <c r="P71" t="str">
        <f>IF(COUNTIF($G$2:G71, G71) &gt; 1, INDEX($P$2:P71, MATCH(G71, $G$2:G71, 0)), I71)</f>
        <v>Consumer</v>
      </c>
      <c r="Q71" t="str">
        <f>IF(COUNTIF($G$2:G71, G71) &gt; 1, INDEX($Q$2:Q71, MATCH(G71, $G$2:G71, 0)), J71)</f>
        <v>United States</v>
      </c>
      <c r="R71" t="str">
        <f>IF(COUNTIF($G$2:G71, G71) &gt; 1, INDEX($R$2:R71, MATCH(G71, $G$2:G71, 0)), K71)</f>
        <v>Springfield</v>
      </c>
      <c r="S71" t="str">
        <f>IF(COUNTIF($G$2:G71, G71) &gt; 1, INDEX($S$2:S71, MATCH(G71, $G$2:G71, 0)), L71)</f>
        <v>Virginia</v>
      </c>
      <c r="T71">
        <f>IF(COUNTIF($G$2:G71, G71) &gt; 1, INDEX($T$2:T71, MATCH(G71, $G$2:G71, 0)), M71)</f>
        <v>22153</v>
      </c>
      <c r="U71" t="str">
        <f>IF(COUNTIF($G$2:G71, G71) &gt; 1, INDEX($U$2:U71, MATCH(G71, $G$2:G71, 0)), N71)</f>
        <v>South</v>
      </c>
      <c r="V71" s="7" t="s">
        <v>2153</v>
      </c>
      <c r="W71" s="7" t="s">
        <v>2162</v>
      </c>
      <c r="X71" s="15">
        <f>Orders[[#This Row],[Date3]]</f>
        <v>43498</v>
      </c>
      <c r="Y71" s="15">
        <v>43498</v>
      </c>
      <c r="Z71" s="2">
        <v>0.78472222222222221</v>
      </c>
      <c r="AA71" s="12">
        <v>18.329999999999998</v>
      </c>
      <c r="AB71" s="8">
        <v>1</v>
      </c>
      <c r="AC71" s="11">
        <f t="shared" si="8"/>
        <v>0.91649999999999998</v>
      </c>
      <c r="AD71" s="11">
        <f t="shared" si="9"/>
        <v>18.329999999999998</v>
      </c>
      <c r="AE71" t="s">
        <v>18</v>
      </c>
      <c r="AF71" s="12">
        <f t="shared" si="6"/>
        <v>17.473989</v>
      </c>
      <c r="AG71" s="4">
        <v>4.6699999999999998E-2</v>
      </c>
      <c r="AH71" s="11">
        <f t="shared" si="7"/>
        <v>0.85601099999999875</v>
      </c>
      <c r="AI71" s="9">
        <v>4.3</v>
      </c>
      <c r="AJ71" s="15" t="str">
        <f>IF(MONTH(Orders[[#This Row],[Date]]) = 1, "Jan",IF(MONTH(Orders[[#This Row],[Date]]) = 2, "Feb", "Mar"))</f>
        <v>Feb</v>
      </c>
    </row>
    <row r="72" spans="1:36" ht="15.75" x14ac:dyDescent="0.25">
      <c r="A72">
        <v>71</v>
      </c>
      <c r="B72" t="s">
        <v>93</v>
      </c>
      <c r="C72">
        <f>VLOOKUP(G72,email!A:B,2,FALSE)</f>
        <v>32</v>
      </c>
      <c r="D72" t="str">
        <f>Orders[[#This Row],[Customer First Name]] &amp;" "&amp; Orders[[#This Row],[Customer Last Name]]</f>
        <v>Henry MacAllister</v>
      </c>
      <c r="E72" t="s">
        <v>1320</v>
      </c>
      <c r="F72" t="s">
        <v>1321</v>
      </c>
      <c r="G72" t="str">
        <f t="shared" si="5"/>
        <v>henry.macallister@mail.com</v>
      </c>
      <c r="H72" t="s">
        <v>20</v>
      </c>
      <c r="I72" s="7" t="s">
        <v>1037</v>
      </c>
      <c r="J72" s="7" t="s">
        <v>1038</v>
      </c>
      <c r="K72" s="7" t="s">
        <v>1080</v>
      </c>
      <c r="L72" s="7" t="s">
        <v>1081</v>
      </c>
      <c r="M72" s="7">
        <v>10009</v>
      </c>
      <c r="N72" s="7" t="s">
        <v>1065</v>
      </c>
      <c r="O72" t="str">
        <f>IF(COUNTIF($G$2:G72, G72) &gt; 1, INDEX($O$2:O72, MATCH(G72, $G$2:G72, 0)), H72)</f>
        <v>Male</v>
      </c>
      <c r="P72" t="str">
        <f>IF(COUNTIF($G$2:G72, G72) &gt; 1, INDEX($P$2:P72, MATCH(G72, $G$2:G72, 0)), I72)</f>
        <v>Consumer</v>
      </c>
      <c r="Q72" t="str">
        <f>IF(COUNTIF($G$2:G72, G72) &gt; 1, INDEX($Q$2:Q72, MATCH(G72, $G$2:G72, 0)), J72)</f>
        <v>United States</v>
      </c>
      <c r="R72" t="str">
        <f>IF(COUNTIF($G$2:G72, G72) &gt; 1, INDEX($R$2:R72, MATCH(G72, $G$2:G72, 0)), K72)</f>
        <v>New York City</v>
      </c>
      <c r="S72" t="str">
        <f>IF(COUNTIF($G$2:G72, G72) &gt; 1, INDEX($S$2:S72, MATCH(G72, $G$2:G72, 0)), L72)</f>
        <v>New York</v>
      </c>
      <c r="T72">
        <f>IF(COUNTIF($G$2:G72, G72) &gt; 1, INDEX($T$2:T72, MATCH(G72, $G$2:G72, 0)), M72)</f>
        <v>10009</v>
      </c>
      <c r="U72" t="str">
        <f>IF(COUNTIF($G$2:G72, G72) &gt; 1, INDEX($U$2:U72, MATCH(G72, $G$2:G72, 0)), N72)</f>
        <v>East</v>
      </c>
      <c r="V72" s="7" t="s">
        <v>2153</v>
      </c>
      <c r="W72" s="7" t="s">
        <v>2160</v>
      </c>
      <c r="X72" s="15">
        <f>Orders[[#This Row],[Date3]]</f>
        <v>43471</v>
      </c>
      <c r="Y72" s="15">
        <v>43471</v>
      </c>
      <c r="Z72" s="2">
        <v>0.53194444444444444</v>
      </c>
      <c r="AA72" s="12">
        <v>89.48</v>
      </c>
      <c r="AB72" s="8">
        <v>10</v>
      </c>
      <c r="AC72" s="11">
        <f t="shared" si="8"/>
        <v>44.740000000000009</v>
      </c>
      <c r="AD72" s="11">
        <f t="shared" si="9"/>
        <v>894.80000000000007</v>
      </c>
      <c r="AE72" t="s">
        <v>21</v>
      </c>
      <c r="AF72" s="12">
        <f t="shared" si="6"/>
        <v>853.0128400000001</v>
      </c>
      <c r="AG72" s="4">
        <v>4.6699999999999998E-2</v>
      </c>
      <c r="AH72" s="11">
        <f t="shared" si="7"/>
        <v>41.787159999999972</v>
      </c>
      <c r="AI72" s="9">
        <v>9.6</v>
      </c>
      <c r="AJ72" s="15" t="str">
        <f>IF(MONTH(Orders[[#This Row],[Date]]) = 1, "Jan",IF(MONTH(Orders[[#This Row],[Date]]) = 2, "Feb", "Mar"))</f>
        <v>Jan</v>
      </c>
    </row>
    <row r="73" spans="1:36" ht="15.75" x14ac:dyDescent="0.25">
      <c r="A73">
        <v>72</v>
      </c>
      <c r="B73" t="s">
        <v>94</v>
      </c>
      <c r="C73">
        <f>VLOOKUP(G73,email!A:B,2,FALSE)</f>
        <v>15</v>
      </c>
      <c r="D73" t="str">
        <f>Orders[[#This Row],[Customer First Name]] &amp;" "&amp; Orders[[#This Row],[Customer Last Name]]</f>
        <v>Tracy Blumstein</v>
      </c>
      <c r="E73" t="s">
        <v>1287</v>
      </c>
      <c r="F73" t="s">
        <v>1288</v>
      </c>
      <c r="G73" t="str">
        <f t="shared" si="5"/>
        <v>tracy.blumstein@mail.com</v>
      </c>
      <c r="H73" t="s">
        <v>20</v>
      </c>
      <c r="I73" s="7" t="s">
        <v>1037</v>
      </c>
      <c r="J73" s="7" t="s">
        <v>1038</v>
      </c>
      <c r="K73" s="7" t="s">
        <v>1088</v>
      </c>
      <c r="L73" s="7" t="s">
        <v>1075</v>
      </c>
      <c r="M73" s="7">
        <v>49201</v>
      </c>
      <c r="N73" s="7" t="s">
        <v>1055</v>
      </c>
      <c r="O73" t="str">
        <f>IF(COUNTIF($G$2:G73, G73) &gt; 1, INDEX($O$2:O73, MATCH(G73, $G$2:G73, 0)), H73)</f>
        <v>Male</v>
      </c>
      <c r="P73" t="str">
        <f>IF(COUNTIF($G$2:G73, G73) &gt; 1, INDEX($P$2:P73, MATCH(G73, $G$2:G73, 0)), I73)</f>
        <v>Consumer</v>
      </c>
      <c r="Q73" t="str">
        <f>IF(COUNTIF($G$2:G73, G73) &gt; 1, INDEX($Q$2:Q73, MATCH(G73, $G$2:G73, 0)), J73)</f>
        <v>United States</v>
      </c>
      <c r="R73" t="str">
        <f>IF(COUNTIF($G$2:G73, G73) &gt; 1, INDEX($R$2:R73, MATCH(G73, $G$2:G73, 0)), K73)</f>
        <v>Philadelphia</v>
      </c>
      <c r="S73" t="str">
        <f>IF(COUNTIF($G$2:G73, G73) &gt; 1, INDEX($S$2:S73, MATCH(G73, $G$2:G73, 0)), L73)</f>
        <v>Pennsylvania</v>
      </c>
      <c r="T73">
        <f>IF(COUNTIF($G$2:G73, G73) &gt; 1, INDEX($T$2:T73, MATCH(G73, $G$2:G73, 0)), M73)</f>
        <v>19140</v>
      </c>
      <c r="U73" t="str">
        <f>IF(COUNTIF($G$2:G73, G73) &gt; 1, INDEX($U$2:U73, MATCH(G73, $G$2:G73, 0)), N73)</f>
        <v>East</v>
      </c>
      <c r="V73" s="7" t="s">
        <v>2153</v>
      </c>
      <c r="W73" s="7" t="s">
        <v>2162</v>
      </c>
      <c r="X73" s="15">
        <f>Orders[[#This Row],[Date3]]</f>
        <v>43507</v>
      </c>
      <c r="Y73" s="15">
        <v>43507</v>
      </c>
      <c r="Z73" s="2">
        <v>0.67986111111111114</v>
      </c>
      <c r="AA73" s="12">
        <v>62.12</v>
      </c>
      <c r="AB73" s="8">
        <v>10</v>
      </c>
      <c r="AC73" s="11">
        <f t="shared" si="8"/>
        <v>31.06</v>
      </c>
      <c r="AD73" s="11">
        <f t="shared" si="9"/>
        <v>621.19999999999993</v>
      </c>
      <c r="AE73" t="s">
        <v>18</v>
      </c>
      <c r="AF73" s="12">
        <f t="shared" si="6"/>
        <v>592.18995999999993</v>
      </c>
      <c r="AG73" s="4">
        <v>4.6699999999999998E-2</v>
      </c>
      <c r="AH73" s="11">
        <f t="shared" si="7"/>
        <v>29.010040000000004</v>
      </c>
      <c r="AI73" s="9">
        <v>5.9</v>
      </c>
      <c r="AJ73" s="15" t="str">
        <f>IF(MONTH(Orders[[#This Row],[Date]]) = 1, "Jan",IF(MONTH(Orders[[#This Row],[Date]]) = 2, "Feb", "Mar"))</f>
        <v>Feb</v>
      </c>
    </row>
    <row r="74" spans="1:36" ht="15.75" x14ac:dyDescent="0.25">
      <c r="A74">
        <v>73</v>
      </c>
      <c r="B74" t="s">
        <v>95</v>
      </c>
      <c r="C74">
        <f>VLOOKUP(G74,email!A:B,2,FALSE)</f>
        <v>33</v>
      </c>
      <c r="D74" t="str">
        <f>Orders[[#This Row],[Customer First Name]] &amp;" "&amp; Orders[[#This Row],[Customer Last Name]]</f>
        <v>Joel Eaton</v>
      </c>
      <c r="E74" t="s">
        <v>1322</v>
      </c>
      <c r="F74" t="s">
        <v>1323</v>
      </c>
      <c r="G74" t="str">
        <f t="shared" si="5"/>
        <v>joel.eaton@mail.com</v>
      </c>
      <c r="H74" t="s">
        <v>15</v>
      </c>
      <c r="I74" s="7" t="s">
        <v>1037</v>
      </c>
      <c r="J74" s="7" t="s">
        <v>1038</v>
      </c>
      <c r="K74" s="7" t="s">
        <v>1089</v>
      </c>
      <c r="L74" s="7" t="s">
        <v>1090</v>
      </c>
      <c r="M74" s="7">
        <v>38109</v>
      </c>
      <c r="N74" s="7" t="s">
        <v>1041</v>
      </c>
      <c r="O74" t="str">
        <f>IF(COUNTIF($G$2:G74, G74) &gt; 1, INDEX($O$2:O74, MATCH(G74, $G$2:G74, 0)), H74)</f>
        <v>Female</v>
      </c>
      <c r="P74" t="str">
        <f>IF(COUNTIF($G$2:G74, G74) &gt; 1, INDEX($P$2:P74, MATCH(G74, $G$2:G74, 0)), I74)</f>
        <v>Consumer</v>
      </c>
      <c r="Q74" t="str">
        <f>IF(COUNTIF($G$2:G74, G74) &gt; 1, INDEX($Q$2:Q74, MATCH(G74, $G$2:G74, 0)), J74)</f>
        <v>United States</v>
      </c>
      <c r="R74" t="str">
        <f>IF(COUNTIF($G$2:G74, G74) &gt; 1, INDEX($R$2:R74, MATCH(G74, $G$2:G74, 0)), K74)</f>
        <v>Memphis</v>
      </c>
      <c r="S74" t="str">
        <f>IF(COUNTIF($G$2:G74, G74) &gt; 1, INDEX($S$2:S74, MATCH(G74, $G$2:G74, 0)), L74)</f>
        <v>Tennessee</v>
      </c>
      <c r="T74">
        <f>IF(COUNTIF($G$2:G74, G74) &gt; 1, INDEX($T$2:T74, MATCH(G74, $G$2:G74, 0)), M74)</f>
        <v>38109</v>
      </c>
      <c r="U74" t="str">
        <f>IF(COUNTIF($G$2:G74, G74) &gt; 1, INDEX($U$2:U74, MATCH(G74, $G$2:G74, 0)), N74)</f>
        <v>South</v>
      </c>
      <c r="V74" s="7" t="s">
        <v>2150</v>
      </c>
      <c r="W74" s="7" t="s">
        <v>2152</v>
      </c>
      <c r="X74" s="15">
        <f>Orders[[#This Row],[Date3]]</f>
        <v>43529</v>
      </c>
      <c r="Y74" s="15">
        <v>43529</v>
      </c>
      <c r="Z74" s="2">
        <v>0.76180555555555562</v>
      </c>
      <c r="AA74" s="12">
        <v>48.52</v>
      </c>
      <c r="AB74" s="8">
        <v>3</v>
      </c>
      <c r="AC74" s="11">
        <f t="shared" si="8"/>
        <v>7.2780000000000005</v>
      </c>
      <c r="AD74" s="11">
        <f t="shared" si="9"/>
        <v>145.56</v>
      </c>
      <c r="AE74" t="s">
        <v>16</v>
      </c>
      <c r="AF74" s="12">
        <f t="shared" si="6"/>
        <v>129.98508000000001</v>
      </c>
      <c r="AG74" s="4">
        <v>0.107</v>
      </c>
      <c r="AH74" s="11">
        <f t="shared" si="7"/>
        <v>15.574919999999992</v>
      </c>
      <c r="AI74" s="9" t="s">
        <v>96</v>
      </c>
      <c r="AJ74" s="15" t="str">
        <f>IF(MONTH(Orders[[#This Row],[Date]]) = 1, "Jan",IF(MONTH(Orders[[#This Row],[Date]]) = 2, "Feb", "Mar"))</f>
        <v>Mar</v>
      </c>
    </row>
    <row r="75" spans="1:36" ht="15.75" x14ac:dyDescent="0.25">
      <c r="A75">
        <v>74</v>
      </c>
      <c r="B75" t="s">
        <v>97</v>
      </c>
      <c r="C75">
        <f>VLOOKUP(G75,email!A:B,2,FALSE)</f>
        <v>33</v>
      </c>
      <c r="D75" t="str">
        <f>Orders[[#This Row],[Customer First Name]] &amp;" "&amp; Orders[[#This Row],[Customer Last Name]]</f>
        <v>Joel Eaton</v>
      </c>
      <c r="E75" t="s">
        <v>1322</v>
      </c>
      <c r="F75" t="s">
        <v>1323</v>
      </c>
      <c r="G75" t="str">
        <f t="shared" si="5"/>
        <v>joel.eaton@mail.com</v>
      </c>
      <c r="H75" t="s">
        <v>15</v>
      </c>
      <c r="I75" s="7" t="s">
        <v>1037</v>
      </c>
      <c r="J75" s="7" t="s">
        <v>1038</v>
      </c>
      <c r="K75" s="7" t="s">
        <v>1089</v>
      </c>
      <c r="L75" s="7" t="s">
        <v>1090</v>
      </c>
      <c r="M75" s="7">
        <v>38109</v>
      </c>
      <c r="N75" s="7" t="s">
        <v>1041</v>
      </c>
      <c r="O75" t="str">
        <f>IF(COUNTIF($G$2:G75, G75) &gt; 1, INDEX($O$2:O75, MATCH(G75, $G$2:G75, 0)), H75)</f>
        <v>Female</v>
      </c>
      <c r="P75" t="str">
        <f>IF(COUNTIF($G$2:G75, G75) &gt; 1, INDEX($P$2:P75, MATCH(G75, $G$2:G75, 0)), I75)</f>
        <v>Consumer</v>
      </c>
      <c r="Q75" t="str">
        <f>IF(COUNTIF($G$2:G75, G75) &gt; 1, INDEX($Q$2:Q75, MATCH(G75, $G$2:G75, 0)), J75)</f>
        <v>United States</v>
      </c>
      <c r="R75" t="str">
        <f>IF(COUNTIF($G$2:G75, G75) &gt; 1, INDEX($R$2:R75, MATCH(G75, $G$2:G75, 0)), K75)</f>
        <v>Memphis</v>
      </c>
      <c r="S75" t="str">
        <f>IF(COUNTIF($G$2:G75, G75) &gt; 1, INDEX($S$2:S75, MATCH(G75, $G$2:G75, 0)), L75)</f>
        <v>Tennessee</v>
      </c>
      <c r="T75">
        <f>IF(COUNTIF($G$2:G75, G75) &gt; 1, INDEX($T$2:T75, MATCH(G75, $G$2:G75, 0)), M75)</f>
        <v>38109</v>
      </c>
      <c r="U75" t="str">
        <f>IF(COUNTIF($G$2:G75, G75) &gt; 1, INDEX($U$2:U75, MATCH(G75, $G$2:G75, 0)), N75)</f>
        <v>South</v>
      </c>
      <c r="V75" s="7" t="s">
        <v>2150</v>
      </c>
      <c r="W75" s="7" t="s">
        <v>2157</v>
      </c>
      <c r="X75" s="15">
        <f>Orders[[#This Row],[Date3]]</f>
        <v>43533</v>
      </c>
      <c r="Y75" s="15">
        <v>43533</v>
      </c>
      <c r="Z75" s="2">
        <v>0.76458333333333339</v>
      </c>
      <c r="AA75" s="12">
        <v>75.91</v>
      </c>
      <c r="AB75" s="8">
        <v>6</v>
      </c>
      <c r="AC75" s="11">
        <f t="shared" si="8"/>
        <v>22.773</v>
      </c>
      <c r="AD75" s="11">
        <f t="shared" si="9"/>
        <v>455.46</v>
      </c>
      <c r="AE75" t="s">
        <v>18</v>
      </c>
      <c r="AF75" s="12">
        <f t="shared" si="6"/>
        <v>406.72577999999999</v>
      </c>
      <c r="AG75" s="4">
        <v>0.107</v>
      </c>
      <c r="AH75" s="11">
        <f t="shared" si="7"/>
        <v>48.734219999999993</v>
      </c>
      <c r="AI75" s="9">
        <v>8.6999999999999993</v>
      </c>
      <c r="AJ75" s="15" t="str">
        <f>IF(MONTH(Orders[[#This Row],[Date]]) = 1, "Jan",IF(MONTH(Orders[[#This Row],[Date]]) = 2, "Feb", "Mar"))</f>
        <v>Mar</v>
      </c>
    </row>
    <row r="76" spans="1:36" ht="15.75" x14ac:dyDescent="0.25">
      <c r="A76">
        <v>75</v>
      </c>
      <c r="B76" t="s">
        <v>98</v>
      </c>
      <c r="C76">
        <f>VLOOKUP(G76,email!A:B,2,FALSE)</f>
        <v>33</v>
      </c>
      <c r="D76" t="str">
        <f>Orders[[#This Row],[Customer First Name]] &amp;" "&amp; Orders[[#This Row],[Customer Last Name]]</f>
        <v>Joel Eaton</v>
      </c>
      <c r="E76" t="s">
        <v>1322</v>
      </c>
      <c r="F76" t="s">
        <v>1323</v>
      </c>
      <c r="G76" t="str">
        <f t="shared" si="5"/>
        <v>joel.eaton@mail.com</v>
      </c>
      <c r="H76" t="s">
        <v>15</v>
      </c>
      <c r="I76" s="7" t="s">
        <v>1037</v>
      </c>
      <c r="J76" s="7" t="s">
        <v>1038</v>
      </c>
      <c r="K76" s="7" t="s">
        <v>1089</v>
      </c>
      <c r="L76" s="7" t="s">
        <v>1090</v>
      </c>
      <c r="M76" s="7">
        <v>38109</v>
      </c>
      <c r="N76" s="7" t="s">
        <v>1041</v>
      </c>
      <c r="O76" t="str">
        <f>IF(COUNTIF($G$2:G76, G76) &gt; 1, INDEX($O$2:O76, MATCH(G76, $G$2:G76, 0)), H76)</f>
        <v>Female</v>
      </c>
      <c r="P76" t="str">
        <f>IF(COUNTIF($G$2:G76, G76) &gt; 1, INDEX($P$2:P76, MATCH(G76, $G$2:G76, 0)), I76)</f>
        <v>Consumer</v>
      </c>
      <c r="Q76" t="str">
        <f>IF(COUNTIF($G$2:G76, G76) &gt; 1, INDEX($Q$2:Q76, MATCH(G76, $G$2:G76, 0)), J76)</f>
        <v>United States</v>
      </c>
      <c r="R76" t="str">
        <f>IF(COUNTIF($G$2:G76, G76) &gt; 1, INDEX($R$2:R76, MATCH(G76, $G$2:G76, 0)), K76)</f>
        <v>Memphis</v>
      </c>
      <c r="S76" t="str">
        <f>IF(COUNTIF($G$2:G76, G76) &gt; 1, INDEX($S$2:S76, MATCH(G76, $G$2:G76, 0)), L76)</f>
        <v>Tennessee</v>
      </c>
      <c r="T76">
        <f>IF(COUNTIF($G$2:G76, G76) &gt; 1, INDEX($T$2:T76, MATCH(G76, $G$2:G76, 0)), M76)</f>
        <v>38109</v>
      </c>
      <c r="U76" t="str">
        <f>IF(COUNTIF($G$2:G76, G76) &gt; 1, INDEX($U$2:U76, MATCH(G76, $G$2:G76, 0)), N76)</f>
        <v>South</v>
      </c>
      <c r="V76" s="7" t="s">
        <v>2153</v>
      </c>
      <c r="W76" s="7" t="s">
        <v>2156</v>
      </c>
      <c r="X76" s="15">
        <f>Orders[[#This Row],[Date3]]</f>
        <v>43487</v>
      </c>
      <c r="Y76" s="15">
        <v>43487</v>
      </c>
      <c r="Z76" s="2">
        <v>0.4548611111111111</v>
      </c>
      <c r="AA76" s="12">
        <v>74.67</v>
      </c>
      <c r="AB76" s="8">
        <v>9</v>
      </c>
      <c r="AC76" s="11">
        <f t="shared" si="8"/>
        <v>33.601500000000001</v>
      </c>
      <c r="AD76" s="11">
        <f t="shared" si="9"/>
        <v>672.03</v>
      </c>
      <c r="AE76" t="s">
        <v>16</v>
      </c>
      <c r="AF76" s="12">
        <f t="shared" si="6"/>
        <v>640.64619900000002</v>
      </c>
      <c r="AG76" s="4">
        <v>4.6699999999999998E-2</v>
      </c>
      <c r="AH76" s="11">
        <f t="shared" si="7"/>
        <v>31.383800999999949</v>
      </c>
      <c r="AI76" s="9">
        <v>9.4</v>
      </c>
      <c r="AJ76" s="15" t="str">
        <f>IF(MONTH(Orders[[#This Row],[Date]]) = 1, "Jan",IF(MONTH(Orders[[#This Row],[Date]]) = 2, "Feb", "Mar"))</f>
        <v>Jan</v>
      </c>
    </row>
    <row r="77" spans="1:36" ht="15.75" x14ac:dyDescent="0.25">
      <c r="A77">
        <v>76</v>
      </c>
      <c r="B77" t="s">
        <v>99</v>
      </c>
      <c r="C77">
        <f>VLOOKUP(G77,email!A:B,2,FALSE)</f>
        <v>34</v>
      </c>
      <c r="D77" t="str">
        <f>Orders[[#This Row],[Customer First Name]] &amp;" "&amp; Orders[[#This Row],[Customer Last Name]]</f>
        <v>Ken Brennan</v>
      </c>
      <c r="E77" t="s">
        <v>1279</v>
      </c>
      <c r="F77" t="s">
        <v>1324</v>
      </c>
      <c r="G77" t="str">
        <f t="shared" si="5"/>
        <v>ken.brennan@mail.com</v>
      </c>
      <c r="H77" t="s">
        <v>15</v>
      </c>
      <c r="I77" s="7" t="s">
        <v>1042</v>
      </c>
      <c r="J77" s="7" t="s">
        <v>1038</v>
      </c>
      <c r="K77" s="7" t="s">
        <v>1067</v>
      </c>
      <c r="L77" s="7" t="s">
        <v>1054</v>
      </c>
      <c r="M77" s="7">
        <v>77041</v>
      </c>
      <c r="N77" s="7" t="s">
        <v>1055</v>
      </c>
      <c r="O77" t="str">
        <f>IF(COUNTIF($G$2:G77, G77) &gt; 1, INDEX($O$2:O77, MATCH(G77, $G$2:G77, 0)), H77)</f>
        <v>Female</v>
      </c>
      <c r="P77" t="str">
        <f>IF(COUNTIF($G$2:G77, G77) &gt; 1, INDEX($P$2:P77, MATCH(G77, $G$2:G77, 0)), I77)</f>
        <v>Corporate</v>
      </c>
      <c r="Q77" t="str">
        <f>IF(COUNTIF($G$2:G77, G77) &gt; 1, INDEX($Q$2:Q77, MATCH(G77, $G$2:G77, 0)), J77)</f>
        <v>United States</v>
      </c>
      <c r="R77" t="str">
        <f>IF(COUNTIF($G$2:G77, G77) &gt; 1, INDEX($R$2:R77, MATCH(G77, $G$2:G77, 0)), K77)</f>
        <v>Houston</v>
      </c>
      <c r="S77" t="str">
        <f>IF(COUNTIF($G$2:G77, G77) &gt; 1, INDEX($S$2:S77, MATCH(G77, $G$2:G77, 0)), L77)</f>
        <v>Texas</v>
      </c>
      <c r="T77">
        <f>IF(COUNTIF($G$2:G77, G77) &gt; 1, INDEX($T$2:T77, MATCH(G77, $G$2:G77, 0)), M77)</f>
        <v>77041</v>
      </c>
      <c r="U77" t="str">
        <f>IF(COUNTIF($G$2:G77, G77) &gt; 1, INDEX($U$2:U77, MATCH(G77, $G$2:G77, 0)), N77)</f>
        <v>Central</v>
      </c>
      <c r="V77" s="7" t="s">
        <v>2153</v>
      </c>
      <c r="W77" s="7" t="s">
        <v>2160</v>
      </c>
      <c r="X77" s="15">
        <f>Orders[[#This Row],[Date3]]</f>
        <v>43478</v>
      </c>
      <c r="Y77" s="15">
        <v>43478</v>
      </c>
      <c r="Z77" s="2">
        <v>0.71111111111111114</v>
      </c>
      <c r="AA77" s="12">
        <v>41.65</v>
      </c>
      <c r="AB77" s="8">
        <v>10</v>
      </c>
      <c r="AC77" s="11">
        <f t="shared" si="8"/>
        <v>20.825000000000003</v>
      </c>
      <c r="AD77" s="11">
        <f t="shared" si="9"/>
        <v>416.5</v>
      </c>
      <c r="AE77" t="s">
        <v>21</v>
      </c>
      <c r="AF77" s="12">
        <f t="shared" si="6"/>
        <v>397.04944999999998</v>
      </c>
      <c r="AG77" s="4">
        <v>4.6699999999999998E-2</v>
      </c>
      <c r="AH77" s="11">
        <f t="shared" si="7"/>
        <v>19.450550000000021</v>
      </c>
      <c r="AI77" s="9">
        <v>5.4</v>
      </c>
      <c r="AJ77" s="15" t="str">
        <f>IF(MONTH(Orders[[#This Row],[Date]]) = 1, "Jan",IF(MONTH(Orders[[#This Row],[Date]]) = 2, "Feb", "Mar"))</f>
        <v>Jan</v>
      </c>
    </row>
    <row r="78" spans="1:36" ht="15.75" x14ac:dyDescent="0.25">
      <c r="A78">
        <v>77</v>
      </c>
      <c r="B78" t="s">
        <v>100</v>
      </c>
      <c r="C78">
        <f>VLOOKUP(G78,email!A:B,2,FALSE)</f>
        <v>34</v>
      </c>
      <c r="D78" t="str">
        <f>Orders[[#This Row],[Customer First Name]] &amp;" "&amp; Orders[[#This Row],[Customer Last Name]]</f>
        <v>Ken Brennan</v>
      </c>
      <c r="E78" t="s">
        <v>1279</v>
      </c>
      <c r="F78" t="s">
        <v>1324</v>
      </c>
      <c r="G78" t="str">
        <f t="shared" si="5"/>
        <v>ken.brennan@mail.com</v>
      </c>
      <c r="H78" t="s">
        <v>15</v>
      </c>
      <c r="I78" s="7" t="s">
        <v>1042</v>
      </c>
      <c r="J78" s="7" t="s">
        <v>1038</v>
      </c>
      <c r="K78" s="7" t="s">
        <v>1067</v>
      </c>
      <c r="L78" s="7" t="s">
        <v>1054</v>
      </c>
      <c r="M78" s="7">
        <v>77041</v>
      </c>
      <c r="N78" s="7" t="s">
        <v>1055</v>
      </c>
      <c r="O78" t="str">
        <f>IF(COUNTIF($G$2:G78, G78) &gt; 1, INDEX($O$2:O78, MATCH(G78, $G$2:G78, 0)), H78)</f>
        <v>Female</v>
      </c>
      <c r="P78" t="str">
        <f>IF(COUNTIF($G$2:G78, G78) &gt; 1, INDEX($P$2:P78, MATCH(G78, $G$2:G78, 0)), I78)</f>
        <v>Corporate</v>
      </c>
      <c r="Q78" t="str">
        <f>IF(COUNTIF($G$2:G78, G78) &gt; 1, INDEX($Q$2:Q78, MATCH(G78, $G$2:G78, 0)), J78)</f>
        <v>United States</v>
      </c>
      <c r="R78" t="str">
        <f>IF(COUNTIF($G$2:G78, G78) &gt; 1, INDEX($R$2:R78, MATCH(G78, $G$2:G78, 0)), K78)</f>
        <v>Houston</v>
      </c>
      <c r="S78" t="str">
        <f>IF(COUNTIF($G$2:G78, G78) &gt; 1, INDEX($S$2:S78, MATCH(G78, $G$2:G78, 0)), L78)</f>
        <v>Texas</v>
      </c>
      <c r="T78">
        <f>IF(COUNTIF($G$2:G78, G78) &gt; 1, INDEX($T$2:T78, MATCH(G78, $G$2:G78, 0)), M78)</f>
        <v>77041</v>
      </c>
      <c r="U78" t="str">
        <f>IF(COUNTIF($G$2:G78, G78) &gt; 1, INDEX($U$2:U78, MATCH(G78, $G$2:G78, 0)), N78)</f>
        <v>Central</v>
      </c>
      <c r="V78" s="7" t="s">
        <v>2150</v>
      </c>
      <c r="W78" s="7" t="s">
        <v>2157</v>
      </c>
      <c r="X78" s="15">
        <f>Orders[[#This Row],[Date3]]</f>
        <v>43474</v>
      </c>
      <c r="Y78" s="15">
        <v>43474</v>
      </c>
      <c r="Z78" s="2">
        <v>0.59722222222222221</v>
      </c>
      <c r="AA78" s="12">
        <v>49.04</v>
      </c>
      <c r="AB78" s="8">
        <v>9</v>
      </c>
      <c r="AC78" s="11">
        <f t="shared" si="8"/>
        <v>22.068000000000001</v>
      </c>
      <c r="AD78" s="11">
        <f t="shared" si="9"/>
        <v>441.36</v>
      </c>
      <c r="AE78" t="s">
        <v>21</v>
      </c>
      <c r="AF78" s="12">
        <f t="shared" si="6"/>
        <v>394.13448</v>
      </c>
      <c r="AG78" s="4">
        <v>0.107</v>
      </c>
      <c r="AH78" s="11">
        <f t="shared" si="7"/>
        <v>47.225520000000017</v>
      </c>
      <c r="AI78" s="9">
        <v>8.6</v>
      </c>
      <c r="AJ78" s="15" t="str">
        <f>IF(MONTH(Orders[[#This Row],[Date]]) = 1, "Jan",IF(MONTH(Orders[[#This Row],[Date]]) = 2, "Feb", "Mar"))</f>
        <v>Jan</v>
      </c>
    </row>
    <row r="79" spans="1:36" ht="15.75" x14ac:dyDescent="0.25">
      <c r="A79">
        <v>78</v>
      </c>
      <c r="B79" t="s">
        <v>101</v>
      </c>
      <c r="C79">
        <f>VLOOKUP(G79,email!A:B,2,FALSE)</f>
        <v>34</v>
      </c>
      <c r="D79" t="str">
        <f>Orders[[#This Row],[Customer First Name]] &amp;" "&amp; Orders[[#This Row],[Customer Last Name]]</f>
        <v>Ken Brennan</v>
      </c>
      <c r="E79" t="s">
        <v>1279</v>
      </c>
      <c r="F79" t="s">
        <v>1324</v>
      </c>
      <c r="G79" t="str">
        <f t="shared" si="5"/>
        <v>ken.brennan@mail.com</v>
      </c>
      <c r="H79" t="s">
        <v>15</v>
      </c>
      <c r="I79" s="7" t="s">
        <v>1042</v>
      </c>
      <c r="J79" s="7" t="s">
        <v>1038</v>
      </c>
      <c r="K79" s="7" t="s">
        <v>1067</v>
      </c>
      <c r="L79" s="7" t="s">
        <v>1054</v>
      </c>
      <c r="M79" s="7">
        <v>77041</v>
      </c>
      <c r="N79" s="7" t="s">
        <v>1055</v>
      </c>
      <c r="O79" t="str">
        <f>IF(COUNTIF($G$2:G79, G79) &gt; 1, INDEX($O$2:O79, MATCH(G79, $G$2:G79, 0)), H79)</f>
        <v>Female</v>
      </c>
      <c r="P79" t="str">
        <f>IF(COUNTIF($G$2:G79, G79) &gt; 1, INDEX($P$2:P79, MATCH(G79, $G$2:G79, 0)), I79)</f>
        <v>Corporate</v>
      </c>
      <c r="Q79" t="str">
        <f>IF(COUNTIF($G$2:G79, G79) &gt; 1, INDEX($Q$2:Q79, MATCH(G79, $G$2:G79, 0)), J79)</f>
        <v>United States</v>
      </c>
      <c r="R79" t="str">
        <f>IF(COUNTIF($G$2:G79, G79) &gt; 1, INDEX($R$2:R79, MATCH(G79, $G$2:G79, 0)), K79)</f>
        <v>Houston</v>
      </c>
      <c r="S79" t="str">
        <f>IF(COUNTIF($G$2:G79, G79) &gt; 1, INDEX($S$2:S79, MATCH(G79, $G$2:G79, 0)), L79)</f>
        <v>Texas</v>
      </c>
      <c r="T79">
        <f>IF(COUNTIF($G$2:G79, G79) &gt; 1, INDEX($T$2:T79, MATCH(G79, $G$2:G79, 0)), M79)</f>
        <v>77041</v>
      </c>
      <c r="U79" t="str">
        <f>IF(COUNTIF($G$2:G79, G79) &gt; 1, INDEX($U$2:U79, MATCH(G79, $G$2:G79, 0)), N79)</f>
        <v>Central</v>
      </c>
      <c r="V79" s="7" t="s">
        <v>2153</v>
      </c>
      <c r="W79" s="7" t="s">
        <v>2156</v>
      </c>
      <c r="X79" s="15">
        <f>Orders[[#This Row],[Date3]]</f>
        <v>43477</v>
      </c>
      <c r="Y79" s="15">
        <v>43477</v>
      </c>
      <c r="Z79" s="2">
        <v>0.65833333333333333</v>
      </c>
      <c r="AA79" s="12">
        <v>20.010000000000002</v>
      </c>
      <c r="AB79" s="8">
        <v>9</v>
      </c>
      <c r="AC79" s="11">
        <f t="shared" si="8"/>
        <v>9.0045000000000002</v>
      </c>
      <c r="AD79" s="11">
        <f t="shared" si="9"/>
        <v>180.09</v>
      </c>
      <c r="AE79" t="s">
        <v>21</v>
      </c>
      <c r="AF79" s="12">
        <f t="shared" si="6"/>
        <v>171.67979700000001</v>
      </c>
      <c r="AG79" s="4">
        <v>4.6699999999999998E-2</v>
      </c>
      <c r="AH79" s="11">
        <f t="shared" si="7"/>
        <v>8.4102029999999957</v>
      </c>
      <c r="AI79" s="9">
        <v>5.7</v>
      </c>
      <c r="AJ79" s="15" t="str">
        <f>IF(MONTH(Orders[[#This Row],[Date]]) = 1, "Jan",IF(MONTH(Orders[[#This Row],[Date]]) = 2, "Feb", "Mar"))</f>
        <v>Jan</v>
      </c>
    </row>
    <row r="80" spans="1:36" ht="15.75" x14ac:dyDescent="0.25">
      <c r="A80">
        <v>79</v>
      </c>
      <c r="B80" t="s">
        <v>102</v>
      </c>
      <c r="C80">
        <f>VLOOKUP(G80,email!A:B,2,FALSE)</f>
        <v>33</v>
      </c>
      <c r="D80" t="str">
        <f>Orders[[#This Row],[Customer First Name]] &amp;" "&amp; Orders[[#This Row],[Customer Last Name]]</f>
        <v>Joel Eaton</v>
      </c>
      <c r="E80" t="s">
        <v>1322</v>
      </c>
      <c r="F80" t="s">
        <v>1323</v>
      </c>
      <c r="G80" t="str">
        <f t="shared" si="5"/>
        <v>joel.eaton@mail.com</v>
      </c>
      <c r="H80" t="s">
        <v>15</v>
      </c>
      <c r="I80" s="7" t="s">
        <v>1037</v>
      </c>
      <c r="J80" s="7" t="s">
        <v>1038</v>
      </c>
      <c r="K80" s="7" t="s">
        <v>1067</v>
      </c>
      <c r="L80" s="7" t="s">
        <v>1054</v>
      </c>
      <c r="M80" s="7">
        <v>77070</v>
      </c>
      <c r="N80" s="7" t="s">
        <v>1055</v>
      </c>
      <c r="O80" t="str">
        <f>IF(COUNTIF($G$2:G80, G80) &gt; 1, INDEX($O$2:O80, MATCH(G80, $G$2:G80, 0)), H80)</f>
        <v>Female</v>
      </c>
      <c r="P80" t="str">
        <f>IF(COUNTIF($G$2:G80, G80) &gt; 1, INDEX($P$2:P80, MATCH(G80, $G$2:G80, 0)), I80)</f>
        <v>Consumer</v>
      </c>
      <c r="Q80" t="str">
        <f>IF(COUNTIF($G$2:G80, G80) &gt; 1, INDEX($Q$2:Q80, MATCH(G80, $G$2:G80, 0)), J80)</f>
        <v>United States</v>
      </c>
      <c r="R80" t="str">
        <f>IF(COUNTIF($G$2:G80, G80) &gt; 1, INDEX($R$2:R80, MATCH(G80, $G$2:G80, 0)), K80)</f>
        <v>Memphis</v>
      </c>
      <c r="S80" t="str">
        <f>IF(COUNTIF($G$2:G80, G80) &gt; 1, INDEX($S$2:S80, MATCH(G80, $G$2:G80, 0)), L80)</f>
        <v>Tennessee</v>
      </c>
      <c r="T80">
        <f>IF(COUNTIF($G$2:G80, G80) &gt; 1, INDEX($T$2:T80, MATCH(G80, $G$2:G80, 0)), M80)</f>
        <v>38109</v>
      </c>
      <c r="U80" t="str">
        <f>IF(COUNTIF($G$2:G80, G80) &gt; 1, INDEX($U$2:U80, MATCH(G80, $G$2:G80, 0)), N80)</f>
        <v>South</v>
      </c>
      <c r="V80" s="7" t="s">
        <v>2150</v>
      </c>
      <c r="W80" s="7" t="s">
        <v>2157</v>
      </c>
      <c r="X80" s="15">
        <f>Orders[[#This Row],[Date3]]</f>
        <v>43529</v>
      </c>
      <c r="Y80" s="15">
        <v>43529</v>
      </c>
      <c r="Z80" s="2">
        <v>0.68333333333333324</v>
      </c>
      <c r="AA80" s="12">
        <v>78.31</v>
      </c>
      <c r="AB80" s="8">
        <v>10</v>
      </c>
      <c r="AC80" s="11">
        <f t="shared" si="8"/>
        <v>39.155000000000001</v>
      </c>
      <c r="AD80" s="11">
        <f t="shared" si="9"/>
        <v>783.1</v>
      </c>
      <c r="AE80" t="s">
        <v>16</v>
      </c>
      <c r="AF80" s="12">
        <f t="shared" si="6"/>
        <v>699.30830000000003</v>
      </c>
      <c r="AG80" s="4">
        <v>0.107</v>
      </c>
      <c r="AH80" s="11">
        <f t="shared" si="7"/>
        <v>83.791699999999992</v>
      </c>
      <c r="AI80" s="9">
        <v>6.6</v>
      </c>
      <c r="AJ80" s="15" t="str">
        <f>IF(MONTH(Orders[[#This Row],[Date]]) = 1, "Jan",IF(MONTH(Orders[[#This Row],[Date]]) = 2, "Feb", "Mar"))</f>
        <v>Mar</v>
      </c>
    </row>
    <row r="81" spans="1:36" ht="15.75" x14ac:dyDescent="0.25">
      <c r="A81">
        <v>80</v>
      </c>
      <c r="B81" t="s">
        <v>103</v>
      </c>
      <c r="C81">
        <f>VLOOKUP(G81,email!A:B,2,FALSE)</f>
        <v>35</v>
      </c>
      <c r="D81" t="str">
        <f>Orders[[#This Row],[Customer First Name]] &amp;" "&amp; Orders[[#This Row],[Customer Last Name]]</f>
        <v>Stewart Carmichael</v>
      </c>
      <c r="E81" t="s">
        <v>1325</v>
      </c>
      <c r="F81" t="s">
        <v>1326</v>
      </c>
      <c r="G81" t="str">
        <f t="shared" si="5"/>
        <v>stewart.carmichael@mail.com</v>
      </c>
      <c r="H81" t="s">
        <v>15</v>
      </c>
      <c r="I81" s="7" t="s">
        <v>1042</v>
      </c>
      <c r="J81" s="7" t="s">
        <v>1038</v>
      </c>
      <c r="K81" s="7" t="s">
        <v>1091</v>
      </c>
      <c r="L81" s="7" t="s">
        <v>1092</v>
      </c>
      <c r="M81" s="7">
        <v>35601</v>
      </c>
      <c r="N81" s="7" t="s">
        <v>1041</v>
      </c>
      <c r="O81" t="str">
        <f>IF(COUNTIF($G$2:G81, G81) &gt; 1, INDEX($O$2:O81, MATCH(G81, $G$2:G81, 0)), H81)</f>
        <v>Female</v>
      </c>
      <c r="P81" t="str">
        <f>IF(COUNTIF($G$2:G81, G81) &gt; 1, INDEX($P$2:P81, MATCH(G81, $G$2:G81, 0)), I81)</f>
        <v>Corporate</v>
      </c>
      <c r="Q81" t="str">
        <f>IF(COUNTIF($G$2:G81, G81) &gt; 1, INDEX($Q$2:Q81, MATCH(G81, $G$2:G81, 0)), J81)</f>
        <v>United States</v>
      </c>
      <c r="R81" t="str">
        <f>IF(COUNTIF($G$2:G81, G81) &gt; 1, INDEX($R$2:R81, MATCH(G81, $G$2:G81, 0)), K81)</f>
        <v>Decatur</v>
      </c>
      <c r="S81" t="str">
        <f>IF(COUNTIF($G$2:G81, G81) &gt; 1, INDEX($S$2:S81, MATCH(G81, $G$2:G81, 0)), L81)</f>
        <v>Alabama</v>
      </c>
      <c r="T81">
        <f>IF(COUNTIF($G$2:G81, G81) &gt; 1, INDEX($T$2:T81, MATCH(G81, $G$2:G81, 0)), M81)</f>
        <v>35601</v>
      </c>
      <c r="U81" t="str">
        <f>IF(COUNTIF($G$2:G81, G81) &gt; 1, INDEX($U$2:U81, MATCH(G81, $G$2:G81, 0)), N81)</f>
        <v>South</v>
      </c>
      <c r="V81" s="7" t="s">
        <v>2153</v>
      </c>
      <c r="W81" s="7" t="s">
        <v>2161</v>
      </c>
      <c r="X81" s="15">
        <f>Orders[[#This Row],[Date3]]</f>
        <v>43487</v>
      </c>
      <c r="Y81" s="15">
        <v>43487</v>
      </c>
      <c r="Z81" s="2">
        <v>0.78888888888888886</v>
      </c>
      <c r="AA81" s="12">
        <v>20.38</v>
      </c>
      <c r="AB81" s="8">
        <v>5</v>
      </c>
      <c r="AC81" s="11">
        <f t="shared" si="8"/>
        <v>5.0949999999999998</v>
      </c>
      <c r="AD81" s="11">
        <f t="shared" si="9"/>
        <v>101.89999999999999</v>
      </c>
      <c r="AE81" t="s">
        <v>18</v>
      </c>
      <c r="AF81" s="12">
        <f t="shared" si="6"/>
        <v>97.141269999999992</v>
      </c>
      <c r="AG81" s="4">
        <v>4.6699999999999998E-2</v>
      </c>
      <c r="AH81" s="11">
        <f t="shared" si="7"/>
        <v>4.7587299999999999</v>
      </c>
      <c r="AI81" s="9" t="s">
        <v>45</v>
      </c>
      <c r="AJ81" s="15" t="str">
        <f>IF(MONTH(Orders[[#This Row],[Date]]) = 1, "Jan",IF(MONTH(Orders[[#This Row],[Date]]) = 2, "Feb", "Mar"))</f>
        <v>Jan</v>
      </c>
    </row>
    <row r="82" spans="1:36" ht="15.75" x14ac:dyDescent="0.25">
      <c r="A82">
        <v>81</v>
      </c>
      <c r="B82" t="s">
        <v>104</v>
      </c>
      <c r="C82">
        <f>VLOOKUP(G82,email!A:B,2,FALSE)</f>
        <v>35</v>
      </c>
      <c r="D82" t="str">
        <f>Orders[[#This Row],[Customer First Name]] &amp;" "&amp; Orders[[#This Row],[Customer Last Name]]</f>
        <v>Stewart Carmichael</v>
      </c>
      <c r="E82" t="s">
        <v>1325</v>
      </c>
      <c r="F82" t="s">
        <v>1326</v>
      </c>
      <c r="G82" t="str">
        <f t="shared" si="5"/>
        <v>stewart.carmichael@mail.com</v>
      </c>
      <c r="H82" t="s">
        <v>15</v>
      </c>
      <c r="I82" s="7" t="s">
        <v>1042</v>
      </c>
      <c r="J82" s="7" t="s">
        <v>1038</v>
      </c>
      <c r="K82" s="7" t="s">
        <v>1091</v>
      </c>
      <c r="L82" s="7" t="s">
        <v>1092</v>
      </c>
      <c r="M82" s="7">
        <v>35601</v>
      </c>
      <c r="N82" s="7" t="s">
        <v>1041</v>
      </c>
      <c r="O82" t="str">
        <f>IF(COUNTIF($G$2:G82, G82) &gt; 1, INDEX($O$2:O82, MATCH(G82, $G$2:G82, 0)), H82)</f>
        <v>Female</v>
      </c>
      <c r="P82" t="str">
        <f>IF(COUNTIF($G$2:G82, G82) &gt; 1, INDEX($P$2:P82, MATCH(G82, $G$2:G82, 0)), I82)</f>
        <v>Corporate</v>
      </c>
      <c r="Q82" t="str">
        <f>IF(COUNTIF($G$2:G82, G82) &gt; 1, INDEX($Q$2:Q82, MATCH(G82, $G$2:G82, 0)), J82)</f>
        <v>United States</v>
      </c>
      <c r="R82" t="str">
        <f>IF(COUNTIF($G$2:G82, G82) &gt; 1, INDEX($R$2:R82, MATCH(G82, $G$2:G82, 0)), K82)</f>
        <v>Decatur</v>
      </c>
      <c r="S82" t="str">
        <f>IF(COUNTIF($G$2:G82, G82) &gt; 1, INDEX($S$2:S82, MATCH(G82, $G$2:G82, 0)), L82)</f>
        <v>Alabama</v>
      </c>
      <c r="T82">
        <f>IF(COUNTIF($G$2:G82, G82) &gt; 1, INDEX($T$2:T82, MATCH(G82, $G$2:G82, 0)), M82)</f>
        <v>35601</v>
      </c>
      <c r="U82" t="str">
        <f>IF(COUNTIF($G$2:G82, G82) &gt; 1, INDEX($U$2:U82, MATCH(G82, $G$2:G82, 0)), N82)</f>
        <v>South</v>
      </c>
      <c r="V82" s="7" t="s">
        <v>2153</v>
      </c>
      <c r="W82" s="7" t="s">
        <v>2160</v>
      </c>
      <c r="X82" s="15">
        <f>Orders[[#This Row],[Date3]]</f>
        <v>43486</v>
      </c>
      <c r="Y82" s="15">
        <v>43486</v>
      </c>
      <c r="Z82" s="2">
        <v>0.61249999999999993</v>
      </c>
      <c r="AA82" s="12">
        <v>99.19</v>
      </c>
      <c r="AB82" s="8">
        <v>6</v>
      </c>
      <c r="AC82" s="11">
        <f t="shared" si="8"/>
        <v>29.757000000000001</v>
      </c>
      <c r="AD82" s="11">
        <f t="shared" si="9"/>
        <v>595.14</v>
      </c>
      <c r="AE82" t="s">
        <v>21</v>
      </c>
      <c r="AF82" s="12">
        <f t="shared" si="6"/>
        <v>567.34696199999996</v>
      </c>
      <c r="AG82" s="4">
        <v>4.6699999999999998E-2</v>
      </c>
      <c r="AH82" s="11">
        <f t="shared" si="7"/>
        <v>27.793038000000024</v>
      </c>
      <c r="AI82" s="9">
        <v>5.5</v>
      </c>
      <c r="AJ82" s="15" t="str">
        <f>IF(MONTH(Orders[[#This Row],[Date]]) = 1, "Jan",IF(MONTH(Orders[[#This Row],[Date]]) = 2, "Feb", "Mar"))</f>
        <v>Jan</v>
      </c>
    </row>
    <row r="83" spans="1:36" ht="15.75" x14ac:dyDescent="0.25">
      <c r="A83">
        <v>82</v>
      </c>
      <c r="B83" t="s">
        <v>105</v>
      </c>
      <c r="C83">
        <f>VLOOKUP(G83,email!A:B,2,FALSE)</f>
        <v>36</v>
      </c>
      <c r="D83" t="str">
        <f>Orders[[#This Row],[Customer First Name]] &amp;" "&amp; Orders[[#This Row],[Customer Last Name]]</f>
        <v>Duane Noonan</v>
      </c>
      <c r="E83" t="s">
        <v>1327</v>
      </c>
      <c r="F83" t="s">
        <v>1328</v>
      </c>
      <c r="G83" t="str">
        <f t="shared" si="5"/>
        <v>duane.noonan@mail.com</v>
      </c>
      <c r="H83" t="s">
        <v>15</v>
      </c>
      <c r="I83" s="7" t="s">
        <v>1037</v>
      </c>
      <c r="J83" s="7" t="s">
        <v>1038</v>
      </c>
      <c r="K83" s="7" t="s">
        <v>1060</v>
      </c>
      <c r="L83" s="7" t="s">
        <v>1044</v>
      </c>
      <c r="M83" s="7">
        <v>94122</v>
      </c>
      <c r="N83" s="7" t="s">
        <v>1045</v>
      </c>
      <c r="O83" t="str">
        <f>IF(COUNTIF($G$2:G83, G83) &gt; 1, INDEX($O$2:O83, MATCH(G83, $G$2:G83, 0)), H83)</f>
        <v>Female</v>
      </c>
      <c r="P83" t="str">
        <f>IF(COUNTIF($G$2:G83, G83) &gt; 1, INDEX($P$2:P83, MATCH(G83, $G$2:G83, 0)), I83)</f>
        <v>Consumer</v>
      </c>
      <c r="Q83" t="str">
        <f>IF(COUNTIF($G$2:G83, G83) &gt; 1, INDEX($Q$2:Q83, MATCH(G83, $G$2:G83, 0)), J83)</f>
        <v>United States</v>
      </c>
      <c r="R83" t="str">
        <f>IF(COUNTIF($G$2:G83, G83) &gt; 1, INDEX($R$2:R83, MATCH(G83, $G$2:G83, 0)), K83)</f>
        <v>San Francisco</v>
      </c>
      <c r="S83" t="str">
        <f>IF(COUNTIF($G$2:G83, G83) &gt; 1, INDEX($S$2:S83, MATCH(G83, $G$2:G83, 0)), L83)</f>
        <v>California</v>
      </c>
      <c r="T83">
        <f>IF(COUNTIF($G$2:G83, G83) &gt; 1, INDEX($T$2:T83, MATCH(G83, $G$2:G83, 0)), M83)</f>
        <v>94122</v>
      </c>
      <c r="U83" t="str">
        <f>IF(COUNTIF($G$2:G83, G83) &gt; 1, INDEX($U$2:U83, MATCH(G83, $G$2:G83, 0)), N83)</f>
        <v>West</v>
      </c>
      <c r="V83" s="7" t="s">
        <v>2153</v>
      </c>
      <c r="W83" s="7" t="s">
        <v>1731</v>
      </c>
      <c r="X83" s="15">
        <f>Orders[[#This Row],[Date3]]</f>
        <v>43491</v>
      </c>
      <c r="Y83" s="15">
        <v>43491</v>
      </c>
      <c r="Z83" s="2">
        <v>0.8305555555555556</v>
      </c>
      <c r="AA83" s="12">
        <v>96.68</v>
      </c>
      <c r="AB83" s="8">
        <v>3</v>
      </c>
      <c r="AC83" s="11">
        <f t="shared" si="8"/>
        <v>14.502000000000002</v>
      </c>
      <c r="AD83" s="11">
        <f t="shared" si="9"/>
        <v>290.04000000000002</v>
      </c>
      <c r="AE83" t="s">
        <v>16</v>
      </c>
      <c r="AF83" s="12">
        <f t="shared" si="6"/>
        <v>276.49513200000001</v>
      </c>
      <c r="AG83" s="4">
        <v>4.6699999999999998E-2</v>
      </c>
      <c r="AH83" s="11">
        <f t="shared" si="7"/>
        <v>13.544868000000008</v>
      </c>
      <c r="AI83" s="9">
        <v>6.4</v>
      </c>
      <c r="AJ83" s="15" t="str">
        <f>IF(MONTH(Orders[[#This Row],[Date]]) = 1, "Jan",IF(MONTH(Orders[[#This Row],[Date]]) = 2, "Feb", "Mar"))</f>
        <v>Jan</v>
      </c>
    </row>
    <row r="84" spans="1:36" ht="15.75" x14ac:dyDescent="0.25">
      <c r="A84">
        <v>83</v>
      </c>
      <c r="B84" t="s">
        <v>106</v>
      </c>
      <c r="C84">
        <f>VLOOKUP(G84,email!A:B,2,FALSE)</f>
        <v>36</v>
      </c>
      <c r="D84" t="str">
        <f>Orders[[#This Row],[Customer First Name]] &amp;" "&amp; Orders[[#This Row],[Customer Last Name]]</f>
        <v>Duane Noonan</v>
      </c>
      <c r="E84" t="s">
        <v>1327</v>
      </c>
      <c r="F84" t="s">
        <v>1328</v>
      </c>
      <c r="G84" t="str">
        <f t="shared" si="5"/>
        <v>duane.noonan@mail.com</v>
      </c>
      <c r="H84" t="s">
        <v>15</v>
      </c>
      <c r="I84" s="7" t="s">
        <v>1037</v>
      </c>
      <c r="J84" s="7" t="s">
        <v>1038</v>
      </c>
      <c r="K84" s="7" t="s">
        <v>1060</v>
      </c>
      <c r="L84" s="7" t="s">
        <v>1044</v>
      </c>
      <c r="M84" s="7">
        <v>94122</v>
      </c>
      <c r="N84" s="7" t="s">
        <v>1045</v>
      </c>
      <c r="O84" t="str">
        <f>IF(COUNTIF($G$2:G84, G84) &gt; 1, INDEX($O$2:O84, MATCH(G84, $G$2:G84, 0)), H84)</f>
        <v>Female</v>
      </c>
      <c r="P84" t="str">
        <f>IF(COUNTIF($G$2:G84, G84) &gt; 1, INDEX($P$2:P84, MATCH(G84, $G$2:G84, 0)), I84)</f>
        <v>Consumer</v>
      </c>
      <c r="Q84" t="str">
        <f>IF(COUNTIF($G$2:G84, G84) &gt; 1, INDEX($Q$2:Q84, MATCH(G84, $G$2:G84, 0)), J84)</f>
        <v>United States</v>
      </c>
      <c r="R84" t="str">
        <f>IF(COUNTIF($G$2:G84, G84) &gt; 1, INDEX($R$2:R84, MATCH(G84, $G$2:G84, 0)), K84)</f>
        <v>San Francisco</v>
      </c>
      <c r="S84" t="str">
        <f>IF(COUNTIF($G$2:G84, G84) &gt; 1, INDEX($S$2:S84, MATCH(G84, $G$2:G84, 0)), L84)</f>
        <v>California</v>
      </c>
      <c r="T84">
        <f>IF(COUNTIF($G$2:G84, G84) &gt; 1, INDEX($T$2:T84, MATCH(G84, $G$2:G84, 0)), M84)</f>
        <v>94122</v>
      </c>
      <c r="U84" t="str">
        <f>IF(COUNTIF($G$2:G84, G84) &gt; 1, INDEX($U$2:U84, MATCH(G84, $G$2:G84, 0)), N84)</f>
        <v>West</v>
      </c>
      <c r="V84" s="7" t="s">
        <v>2153</v>
      </c>
      <c r="W84" s="7" t="s">
        <v>2156</v>
      </c>
      <c r="X84" s="15">
        <f>Orders[[#This Row],[Date3]]</f>
        <v>43488</v>
      </c>
      <c r="Y84" s="15">
        <v>43488</v>
      </c>
      <c r="Z84" s="2">
        <v>0.77569444444444446</v>
      </c>
      <c r="AA84" s="12">
        <v>19.25</v>
      </c>
      <c r="AB84" s="8">
        <v>8</v>
      </c>
      <c r="AC84" s="11">
        <f t="shared" si="8"/>
        <v>7.7</v>
      </c>
      <c r="AD84" s="11">
        <f t="shared" si="9"/>
        <v>154</v>
      </c>
      <c r="AE84" t="s">
        <v>16</v>
      </c>
      <c r="AF84" s="12">
        <f t="shared" si="6"/>
        <v>146.8082</v>
      </c>
      <c r="AG84" s="4">
        <v>4.6699999999999998E-2</v>
      </c>
      <c r="AH84" s="11">
        <f t="shared" si="7"/>
        <v>7.1918000000000006</v>
      </c>
      <c r="AI84" s="9">
        <v>6.6</v>
      </c>
      <c r="AJ84" s="15" t="str">
        <f>IF(MONTH(Orders[[#This Row],[Date]]) = 1, "Jan",IF(MONTH(Orders[[#This Row],[Date]]) = 2, "Feb", "Mar"))</f>
        <v>Jan</v>
      </c>
    </row>
    <row r="85" spans="1:36" ht="15.75" x14ac:dyDescent="0.25">
      <c r="A85">
        <v>84</v>
      </c>
      <c r="B85" t="s">
        <v>107</v>
      </c>
      <c r="C85">
        <f>VLOOKUP(G85,email!A:B,2,FALSE)</f>
        <v>37</v>
      </c>
      <c r="D85" t="str">
        <f>Orders[[#This Row],[Customer First Name]] &amp;" "&amp; Orders[[#This Row],[Customer Last Name]]</f>
        <v>Julie Creighton</v>
      </c>
      <c r="E85" t="s">
        <v>1329</v>
      </c>
      <c r="F85" t="s">
        <v>1330</v>
      </c>
      <c r="G85" t="str">
        <f t="shared" si="5"/>
        <v>julie.creighton@mail.com</v>
      </c>
      <c r="H85" t="s">
        <v>15</v>
      </c>
      <c r="I85" s="7" t="s">
        <v>1042</v>
      </c>
      <c r="J85" s="7" t="s">
        <v>1038</v>
      </c>
      <c r="K85" s="7" t="s">
        <v>1093</v>
      </c>
      <c r="L85" s="7" t="s">
        <v>1049</v>
      </c>
      <c r="M85" s="7">
        <v>27707</v>
      </c>
      <c r="N85" s="7" t="s">
        <v>1041</v>
      </c>
      <c r="O85" t="str">
        <f>IF(COUNTIF($G$2:G85, G85) &gt; 1, INDEX($O$2:O85, MATCH(G85, $G$2:G85, 0)), H85)</f>
        <v>Female</v>
      </c>
      <c r="P85" t="str">
        <f>IF(COUNTIF($G$2:G85, G85) &gt; 1, INDEX($P$2:P85, MATCH(G85, $G$2:G85, 0)), I85)</f>
        <v>Corporate</v>
      </c>
      <c r="Q85" t="str">
        <f>IF(COUNTIF($G$2:G85, G85) &gt; 1, INDEX($Q$2:Q85, MATCH(G85, $G$2:G85, 0)), J85)</f>
        <v>United States</v>
      </c>
      <c r="R85" t="str">
        <f>IF(COUNTIF($G$2:G85, G85) &gt; 1, INDEX($R$2:R85, MATCH(G85, $G$2:G85, 0)), K85)</f>
        <v>Durham</v>
      </c>
      <c r="S85" t="str">
        <f>IF(COUNTIF($G$2:G85, G85) &gt; 1, INDEX($S$2:S85, MATCH(G85, $G$2:G85, 0)), L85)</f>
        <v>North Carolina</v>
      </c>
      <c r="T85">
        <f>IF(COUNTIF($G$2:G85, G85) &gt; 1, INDEX($T$2:T85, MATCH(G85, $G$2:G85, 0)), M85)</f>
        <v>27707</v>
      </c>
      <c r="U85" t="str">
        <f>IF(COUNTIF($G$2:G85, G85) &gt; 1, INDEX($U$2:U85, MATCH(G85, $G$2:G85, 0)), N85)</f>
        <v>South</v>
      </c>
      <c r="V85" s="7" t="s">
        <v>2153</v>
      </c>
      <c r="W85" s="7" t="s">
        <v>2164</v>
      </c>
      <c r="X85" s="15">
        <f>Orders[[#This Row],[Date3]]</f>
        <v>43519</v>
      </c>
      <c r="Y85" s="15">
        <v>43519</v>
      </c>
      <c r="Z85" s="2">
        <v>0.78125</v>
      </c>
      <c r="AA85" s="12">
        <v>80.36</v>
      </c>
      <c r="AB85" s="8">
        <v>4</v>
      </c>
      <c r="AC85" s="11">
        <f t="shared" si="8"/>
        <v>16.071999999999999</v>
      </c>
      <c r="AD85" s="11">
        <f t="shared" si="9"/>
        <v>321.44</v>
      </c>
      <c r="AE85" t="s">
        <v>21</v>
      </c>
      <c r="AF85" s="12">
        <f t="shared" si="6"/>
        <v>306.42875199999997</v>
      </c>
      <c r="AG85" s="4">
        <v>4.6699999999999998E-2</v>
      </c>
      <c r="AH85" s="11">
        <f t="shared" si="7"/>
        <v>15.011248000000023</v>
      </c>
      <c r="AI85" s="9">
        <v>8.3000000000000007</v>
      </c>
      <c r="AJ85" s="15" t="str">
        <f>IF(MONTH(Orders[[#This Row],[Date]]) = 1, "Jan",IF(MONTH(Orders[[#This Row],[Date]]) = 2, "Feb", "Mar"))</f>
        <v>Feb</v>
      </c>
    </row>
    <row r="86" spans="1:36" ht="15.75" x14ac:dyDescent="0.25">
      <c r="A86">
        <v>85</v>
      </c>
      <c r="B86" t="s">
        <v>108</v>
      </c>
      <c r="C86">
        <f>VLOOKUP(G86,email!A:B,2,FALSE)</f>
        <v>38</v>
      </c>
      <c r="D86" t="str">
        <f>Orders[[#This Row],[Customer First Name]] &amp;" "&amp; Orders[[#This Row],[Customer Last Name]]</f>
        <v>Christopher Schild</v>
      </c>
      <c r="E86" t="s">
        <v>1331</v>
      </c>
      <c r="F86" t="s">
        <v>1332</v>
      </c>
      <c r="G86" t="str">
        <f t="shared" si="5"/>
        <v>christopher.schild@mail.com</v>
      </c>
      <c r="H86" t="s">
        <v>20</v>
      </c>
      <c r="I86" s="7" t="s">
        <v>1052</v>
      </c>
      <c r="J86" s="7" t="s">
        <v>1038</v>
      </c>
      <c r="K86" s="7" t="s">
        <v>1083</v>
      </c>
      <c r="L86" s="7" t="s">
        <v>1070</v>
      </c>
      <c r="M86" s="7">
        <v>60623</v>
      </c>
      <c r="N86" s="7" t="s">
        <v>1055</v>
      </c>
      <c r="O86" t="str">
        <f>IF(COUNTIF($G$2:G86, G86) &gt; 1, INDEX($O$2:O86, MATCH(G86, $G$2:G86, 0)), H86)</f>
        <v>Male</v>
      </c>
      <c r="P86" t="str">
        <f>IF(COUNTIF($G$2:G86, G86) &gt; 1, INDEX($P$2:P86, MATCH(G86, $G$2:G86, 0)), I86)</f>
        <v>Home Office</v>
      </c>
      <c r="Q86" t="str">
        <f>IF(COUNTIF($G$2:G86, G86) &gt; 1, INDEX($Q$2:Q86, MATCH(G86, $G$2:G86, 0)), J86)</f>
        <v>United States</v>
      </c>
      <c r="R86" t="str">
        <f>IF(COUNTIF($G$2:G86, G86) &gt; 1, INDEX($R$2:R86, MATCH(G86, $G$2:G86, 0)), K86)</f>
        <v>Chicago</v>
      </c>
      <c r="S86" t="str">
        <f>IF(COUNTIF($G$2:G86, G86) &gt; 1, INDEX($S$2:S86, MATCH(G86, $G$2:G86, 0)), L86)</f>
        <v>Illinois</v>
      </c>
      <c r="T86">
        <f>IF(COUNTIF($G$2:G86, G86) &gt; 1, INDEX($T$2:T86, MATCH(G86, $G$2:G86, 0)), M86)</f>
        <v>60623</v>
      </c>
      <c r="U86" t="str">
        <f>IF(COUNTIF($G$2:G86, G86) &gt; 1, INDEX($U$2:U86, MATCH(G86, $G$2:G86, 0)), N86)</f>
        <v>Central</v>
      </c>
      <c r="V86" s="7" t="s">
        <v>2153</v>
      </c>
      <c r="W86" s="7" t="s">
        <v>2156</v>
      </c>
      <c r="X86" s="15">
        <f>Orders[[#This Row],[Date3]]</f>
        <v>43533</v>
      </c>
      <c r="Y86" s="15">
        <v>43533</v>
      </c>
      <c r="Z86" s="2">
        <v>0.4284722222222222</v>
      </c>
      <c r="AA86" s="12">
        <v>48.91</v>
      </c>
      <c r="AB86" s="8">
        <v>5</v>
      </c>
      <c r="AC86" s="11">
        <f t="shared" si="8"/>
        <v>12.227499999999999</v>
      </c>
      <c r="AD86" s="11">
        <f t="shared" si="9"/>
        <v>244.54999999999998</v>
      </c>
      <c r="AE86" t="s">
        <v>18</v>
      </c>
      <c r="AF86" s="12">
        <f t="shared" si="6"/>
        <v>233.12951499999997</v>
      </c>
      <c r="AG86" s="4">
        <v>4.6699999999999998E-2</v>
      </c>
      <c r="AH86" s="11">
        <f t="shared" si="7"/>
        <v>11.420485000000014</v>
      </c>
      <c r="AI86" s="9">
        <v>6.6</v>
      </c>
      <c r="AJ86" s="15" t="str">
        <f>IF(MONTH(Orders[[#This Row],[Date]]) = 1, "Jan",IF(MONTH(Orders[[#This Row],[Date]]) = 2, "Feb", "Mar"))</f>
        <v>Mar</v>
      </c>
    </row>
    <row r="87" spans="1:36" ht="15.75" x14ac:dyDescent="0.25">
      <c r="A87">
        <v>86</v>
      </c>
      <c r="B87" t="s">
        <v>109</v>
      </c>
      <c r="C87">
        <f>VLOOKUP(G87,email!A:B,2,FALSE)</f>
        <v>23</v>
      </c>
      <c r="D87" t="str">
        <f>Orders[[#This Row],[Customer First Name]] &amp;" "&amp; Orders[[#This Row],[Customer Last Name]]</f>
        <v>Patrick O'Donnell</v>
      </c>
      <c r="E87" t="s">
        <v>1303</v>
      </c>
      <c r="F87" t="s">
        <v>1264</v>
      </c>
      <c r="G87" t="str">
        <f t="shared" si="5"/>
        <v>patrick.odonnell@mail.com</v>
      </c>
      <c r="H87" t="s">
        <v>15</v>
      </c>
      <c r="I87" s="7" t="s">
        <v>1037</v>
      </c>
      <c r="J87" s="7" t="s">
        <v>1038</v>
      </c>
      <c r="K87" s="7" t="s">
        <v>1094</v>
      </c>
      <c r="L87" s="7" t="s">
        <v>1095</v>
      </c>
      <c r="M87" s="7">
        <v>29203</v>
      </c>
      <c r="N87" s="7" t="s">
        <v>1041</v>
      </c>
      <c r="O87" t="str">
        <f>IF(COUNTIF($G$2:G87, G87) &gt; 1, INDEX($O$2:O87, MATCH(G87, $G$2:G87, 0)), H87)</f>
        <v>Male</v>
      </c>
      <c r="P87" t="str">
        <f>IF(COUNTIF($G$2:G87, G87) &gt; 1, INDEX($P$2:P87, MATCH(G87, $G$2:G87, 0)), I87)</f>
        <v>Consumer</v>
      </c>
      <c r="Q87" t="str">
        <f>IF(COUNTIF($G$2:G87, G87) &gt; 1, INDEX($Q$2:Q87, MATCH(G87, $G$2:G87, 0)), J87)</f>
        <v>United States</v>
      </c>
      <c r="R87" t="str">
        <f>IF(COUNTIF($G$2:G87, G87) &gt; 1, INDEX($R$2:R87, MATCH(G87, $G$2:G87, 0)), K87)</f>
        <v>Westland</v>
      </c>
      <c r="S87" t="str">
        <f>IF(COUNTIF($G$2:G87, G87) &gt; 1, INDEX($S$2:S87, MATCH(G87, $G$2:G87, 0)), L87)</f>
        <v>Michigan</v>
      </c>
      <c r="T87">
        <f>IF(COUNTIF($G$2:G87, G87) &gt; 1, INDEX($T$2:T87, MATCH(G87, $G$2:G87, 0)), M87)</f>
        <v>48185</v>
      </c>
      <c r="U87" t="str">
        <f>IF(COUNTIF($G$2:G87, G87) &gt; 1, INDEX($U$2:U87, MATCH(G87, $G$2:G87, 0)), N87)</f>
        <v>Central</v>
      </c>
      <c r="V87" s="7" t="s">
        <v>2150</v>
      </c>
      <c r="W87" s="7" t="s">
        <v>2152</v>
      </c>
      <c r="X87" s="15">
        <f>Orders[[#This Row],[Date3]]</f>
        <v>43529</v>
      </c>
      <c r="Y87" s="15">
        <v>43529</v>
      </c>
      <c r="Z87" s="2">
        <v>0.60486111111111118</v>
      </c>
      <c r="AA87" s="12">
        <v>83.06</v>
      </c>
      <c r="AB87" s="8">
        <v>7</v>
      </c>
      <c r="AC87" s="11">
        <f t="shared" si="8"/>
        <v>29.071000000000005</v>
      </c>
      <c r="AD87" s="11">
        <f t="shared" si="9"/>
        <v>581.42000000000007</v>
      </c>
      <c r="AE87" t="s">
        <v>16</v>
      </c>
      <c r="AF87" s="12">
        <f t="shared" si="6"/>
        <v>519.20806000000005</v>
      </c>
      <c r="AG87" s="4">
        <v>0.107</v>
      </c>
      <c r="AH87" s="11">
        <f t="shared" si="7"/>
        <v>62.211940000000027</v>
      </c>
      <c r="AI87" s="9" t="s">
        <v>96</v>
      </c>
      <c r="AJ87" s="15" t="str">
        <f>IF(MONTH(Orders[[#This Row],[Date]]) = 1, "Jan",IF(MONTH(Orders[[#This Row],[Date]]) = 2, "Feb", "Mar"))</f>
        <v>Mar</v>
      </c>
    </row>
    <row r="88" spans="1:36" ht="15.75" x14ac:dyDescent="0.25">
      <c r="A88">
        <v>87</v>
      </c>
      <c r="B88" t="s">
        <v>110</v>
      </c>
      <c r="C88">
        <f>VLOOKUP(G88,email!A:B,2,FALSE)</f>
        <v>39</v>
      </c>
      <c r="D88" t="str">
        <f>Orders[[#This Row],[Customer First Name]] &amp;" "&amp; Orders[[#This Row],[Customer Last Name]]</f>
        <v>Paul Gonzalez</v>
      </c>
      <c r="E88" t="s">
        <v>1314</v>
      </c>
      <c r="F88" t="s">
        <v>1333</v>
      </c>
      <c r="G88" t="str">
        <f t="shared" si="5"/>
        <v>paul.gonzalez@mail.com</v>
      </c>
      <c r="H88" t="s">
        <v>20</v>
      </c>
      <c r="I88" s="7" t="s">
        <v>1037</v>
      </c>
      <c r="J88" s="7" t="s">
        <v>1038</v>
      </c>
      <c r="K88" s="7" t="s">
        <v>1096</v>
      </c>
      <c r="L88" s="7" t="s">
        <v>1073</v>
      </c>
      <c r="M88" s="7">
        <v>55901</v>
      </c>
      <c r="N88" s="7" t="s">
        <v>1055</v>
      </c>
      <c r="O88" t="str">
        <f>IF(COUNTIF($G$2:G88, G88) &gt; 1, INDEX($O$2:O88, MATCH(G88, $G$2:G88, 0)), H88)</f>
        <v>Male</v>
      </c>
      <c r="P88" t="str">
        <f>IF(COUNTIF($G$2:G88, G88) &gt; 1, INDEX($P$2:P88, MATCH(G88, $G$2:G88, 0)), I88)</f>
        <v>Consumer</v>
      </c>
      <c r="Q88" t="str">
        <f>IF(COUNTIF($G$2:G88, G88) &gt; 1, INDEX($Q$2:Q88, MATCH(G88, $G$2:G88, 0)), J88)</f>
        <v>United States</v>
      </c>
      <c r="R88" t="str">
        <f>IF(COUNTIF($G$2:G88, G88) &gt; 1, INDEX($R$2:R88, MATCH(G88, $G$2:G88, 0)), K88)</f>
        <v>Rochester</v>
      </c>
      <c r="S88" t="str">
        <f>IF(COUNTIF($G$2:G88, G88) &gt; 1, INDEX($S$2:S88, MATCH(G88, $G$2:G88, 0)), L88)</f>
        <v>Minnesota</v>
      </c>
      <c r="T88">
        <f>IF(COUNTIF($G$2:G88, G88) &gt; 1, INDEX($T$2:T88, MATCH(G88, $G$2:G88, 0)), M88)</f>
        <v>55901</v>
      </c>
      <c r="U88" t="str">
        <f>IF(COUNTIF($G$2:G88, G88) &gt; 1, INDEX($U$2:U88, MATCH(G88, $G$2:G88, 0)), N88)</f>
        <v>Central</v>
      </c>
      <c r="V88" s="7" t="s">
        <v>2158</v>
      </c>
      <c r="W88" s="7" t="s">
        <v>2163</v>
      </c>
      <c r="X88" s="15">
        <f>Orders[[#This Row],[Date3]]</f>
        <v>43549</v>
      </c>
      <c r="Y88" s="15">
        <v>43549</v>
      </c>
      <c r="Z88" s="2">
        <v>0.43263888888888885</v>
      </c>
      <c r="AA88" s="12">
        <v>76.52</v>
      </c>
      <c r="AB88" s="8">
        <v>5</v>
      </c>
      <c r="AC88" s="11">
        <f t="shared" si="8"/>
        <v>19.13</v>
      </c>
      <c r="AD88" s="11">
        <f t="shared" si="9"/>
        <v>382.59999999999997</v>
      </c>
      <c r="AE88" t="s">
        <v>18</v>
      </c>
      <c r="AF88" s="12">
        <f t="shared" si="6"/>
        <v>355.05279999999999</v>
      </c>
      <c r="AG88" s="4">
        <v>7.2000000000000008E-2</v>
      </c>
      <c r="AH88" s="11">
        <f t="shared" si="7"/>
        <v>27.547199999999975</v>
      </c>
      <c r="AI88" s="9">
        <v>9.9</v>
      </c>
      <c r="AJ88" s="15" t="str">
        <f>IF(MONTH(Orders[[#This Row],[Date]]) = 1, "Jan",IF(MONTH(Orders[[#This Row],[Date]]) = 2, "Feb", "Mar"))</f>
        <v>Mar</v>
      </c>
    </row>
    <row r="89" spans="1:36" ht="15.75" x14ac:dyDescent="0.25">
      <c r="A89">
        <v>88</v>
      </c>
      <c r="B89" t="s">
        <v>111</v>
      </c>
      <c r="C89">
        <f>VLOOKUP(G89,email!A:B,2,FALSE)</f>
        <v>39</v>
      </c>
      <c r="D89" t="str">
        <f>Orders[[#This Row],[Customer First Name]] &amp;" "&amp; Orders[[#This Row],[Customer Last Name]]</f>
        <v>Paul Gonzalez</v>
      </c>
      <c r="E89" t="s">
        <v>1314</v>
      </c>
      <c r="F89" t="s">
        <v>1333</v>
      </c>
      <c r="G89" t="str">
        <f t="shared" si="5"/>
        <v>paul.gonzalez@mail.com</v>
      </c>
      <c r="H89" t="s">
        <v>20</v>
      </c>
      <c r="I89" s="7" t="s">
        <v>1037</v>
      </c>
      <c r="J89" s="7" t="s">
        <v>1038</v>
      </c>
      <c r="K89" s="7" t="s">
        <v>1096</v>
      </c>
      <c r="L89" s="7" t="s">
        <v>1073</v>
      </c>
      <c r="M89" s="7">
        <v>55901</v>
      </c>
      <c r="N89" s="7" t="s">
        <v>1055</v>
      </c>
      <c r="O89" t="str">
        <f>IF(COUNTIF($G$2:G89, G89) &gt; 1, INDEX($O$2:O89, MATCH(G89, $G$2:G89, 0)), H89)</f>
        <v>Male</v>
      </c>
      <c r="P89" t="str">
        <f>IF(COUNTIF($G$2:G89, G89) &gt; 1, INDEX($P$2:P89, MATCH(G89, $G$2:G89, 0)), I89)</f>
        <v>Consumer</v>
      </c>
      <c r="Q89" t="str">
        <f>IF(COUNTIF($G$2:G89, G89) &gt; 1, INDEX($Q$2:Q89, MATCH(G89, $G$2:G89, 0)), J89)</f>
        <v>United States</v>
      </c>
      <c r="R89" t="str">
        <f>IF(COUNTIF($G$2:G89, G89) &gt; 1, INDEX($R$2:R89, MATCH(G89, $G$2:G89, 0)), K89)</f>
        <v>Rochester</v>
      </c>
      <c r="S89" t="str">
        <f>IF(COUNTIF($G$2:G89, G89) &gt; 1, INDEX($S$2:S89, MATCH(G89, $G$2:G89, 0)), L89)</f>
        <v>Minnesota</v>
      </c>
      <c r="T89">
        <f>IF(COUNTIF($G$2:G89, G89) &gt; 1, INDEX($T$2:T89, MATCH(G89, $G$2:G89, 0)), M89)</f>
        <v>55901</v>
      </c>
      <c r="U89" t="str">
        <f>IF(COUNTIF($G$2:G89, G89) &gt; 1, INDEX($U$2:U89, MATCH(G89, $G$2:G89, 0)), N89)</f>
        <v>Central</v>
      </c>
      <c r="V89" s="7" t="s">
        <v>2153</v>
      </c>
      <c r="W89" s="7" t="s">
        <v>2154</v>
      </c>
      <c r="X89" s="15">
        <f>Orders[[#This Row],[Date3]]</f>
        <v>43551</v>
      </c>
      <c r="Y89" s="15">
        <v>43551</v>
      </c>
      <c r="Z89" s="2">
        <v>0.85763888888888884</v>
      </c>
      <c r="AA89" s="12">
        <v>49.38</v>
      </c>
      <c r="AB89" s="8">
        <v>7</v>
      </c>
      <c r="AC89" s="11">
        <f t="shared" si="8"/>
        <v>17.283000000000001</v>
      </c>
      <c r="AD89" s="11">
        <f t="shared" si="9"/>
        <v>345.66</v>
      </c>
      <c r="AE89" t="s">
        <v>21</v>
      </c>
      <c r="AF89" s="12">
        <f t="shared" si="6"/>
        <v>329.51767800000005</v>
      </c>
      <c r="AG89" s="4">
        <v>4.6699999999999998E-2</v>
      </c>
      <c r="AH89" s="11">
        <f t="shared" si="7"/>
        <v>16.142321999999979</v>
      </c>
      <c r="AI89" s="9">
        <v>7.3</v>
      </c>
      <c r="AJ89" s="15" t="str">
        <f>IF(MONTH(Orders[[#This Row],[Date]]) = 1, "Jan",IF(MONTH(Orders[[#This Row],[Date]]) = 2, "Feb", "Mar"))</f>
        <v>Mar</v>
      </c>
    </row>
    <row r="90" spans="1:36" ht="15.75" x14ac:dyDescent="0.25">
      <c r="A90">
        <v>89</v>
      </c>
      <c r="B90" t="s">
        <v>112</v>
      </c>
      <c r="C90">
        <f>VLOOKUP(G90,email!A:B,2,FALSE)</f>
        <v>40</v>
      </c>
      <c r="D90" t="str">
        <f>Orders[[#This Row],[Customer First Name]] &amp;" "&amp; Orders[[#This Row],[Customer Last Name]]</f>
        <v>Gary Mitchum</v>
      </c>
      <c r="E90" t="s">
        <v>1334</v>
      </c>
      <c r="F90" t="s">
        <v>1335</v>
      </c>
      <c r="G90" t="str">
        <f t="shared" si="5"/>
        <v>gary.mitchum@mail.com</v>
      </c>
      <c r="H90" t="s">
        <v>20</v>
      </c>
      <c r="I90" s="7" t="s">
        <v>1052</v>
      </c>
      <c r="J90" s="7" t="s">
        <v>1038</v>
      </c>
      <c r="K90" s="7" t="s">
        <v>1067</v>
      </c>
      <c r="L90" s="7" t="s">
        <v>1054</v>
      </c>
      <c r="M90" s="7">
        <v>77095</v>
      </c>
      <c r="N90" s="7" t="s">
        <v>1055</v>
      </c>
      <c r="O90" t="str">
        <f>IF(COUNTIF($G$2:G90, G90) &gt; 1, INDEX($O$2:O90, MATCH(G90, $G$2:G90, 0)), H90)</f>
        <v>Male</v>
      </c>
      <c r="P90" t="str">
        <f>IF(COUNTIF($G$2:G90, G90) &gt; 1, INDEX($P$2:P90, MATCH(G90, $G$2:G90, 0)), I90)</f>
        <v>Home Office</v>
      </c>
      <c r="Q90" t="str">
        <f>IF(COUNTIF($G$2:G90, G90) &gt; 1, INDEX($Q$2:Q90, MATCH(G90, $G$2:G90, 0)), J90)</f>
        <v>United States</v>
      </c>
      <c r="R90" t="str">
        <f>IF(COUNTIF($G$2:G90, G90) &gt; 1, INDEX($R$2:R90, MATCH(G90, $G$2:G90, 0)), K90)</f>
        <v>Houston</v>
      </c>
      <c r="S90" t="str">
        <f>IF(COUNTIF($G$2:G90, G90) &gt; 1, INDEX($S$2:S90, MATCH(G90, $G$2:G90, 0)), L90)</f>
        <v>Texas</v>
      </c>
      <c r="T90">
        <f>IF(COUNTIF($G$2:G90, G90) &gt; 1, INDEX($T$2:T90, MATCH(G90, $G$2:G90, 0)), M90)</f>
        <v>77095</v>
      </c>
      <c r="U90" t="str">
        <f>IF(COUNTIF($G$2:G90, G90) &gt; 1, INDEX($U$2:U90, MATCH(G90, $G$2:G90, 0)), N90)</f>
        <v>Central</v>
      </c>
      <c r="V90" s="7" t="s">
        <v>2153</v>
      </c>
      <c r="W90" s="7" t="s">
        <v>2156</v>
      </c>
      <c r="X90" s="15">
        <f>Orders[[#This Row],[Date3]]</f>
        <v>43467</v>
      </c>
      <c r="Y90" s="15">
        <v>43467</v>
      </c>
      <c r="Z90" s="2">
        <v>0.70624999999999993</v>
      </c>
      <c r="AA90" s="12">
        <v>42.47</v>
      </c>
      <c r="AB90" s="8">
        <v>1</v>
      </c>
      <c r="AC90" s="11">
        <f t="shared" si="8"/>
        <v>2.1234999999999999</v>
      </c>
      <c r="AD90" s="11">
        <f t="shared" si="9"/>
        <v>42.47</v>
      </c>
      <c r="AE90" t="s">
        <v>18</v>
      </c>
      <c r="AF90" s="12">
        <f t="shared" si="6"/>
        <v>40.486651000000002</v>
      </c>
      <c r="AG90" s="4">
        <v>4.6699999999999998E-2</v>
      </c>
      <c r="AH90" s="11">
        <f t="shared" si="7"/>
        <v>1.9833489999999969</v>
      </c>
      <c r="AI90" s="9">
        <v>5.7</v>
      </c>
      <c r="AJ90" s="15" t="str">
        <f>IF(MONTH(Orders[[#This Row],[Date]]) = 1, "Jan",IF(MONTH(Orders[[#This Row],[Date]]) = 2, "Feb", "Mar"))</f>
        <v>Jan</v>
      </c>
    </row>
    <row r="91" spans="1:36" ht="15.75" x14ac:dyDescent="0.25">
      <c r="A91">
        <v>90</v>
      </c>
      <c r="B91" t="s">
        <v>113</v>
      </c>
      <c r="C91">
        <f>VLOOKUP(G91,email!A:B,2,FALSE)</f>
        <v>41</v>
      </c>
      <c r="D91" t="str">
        <f>Orders[[#This Row],[Customer First Name]] &amp;" "&amp; Orders[[#This Row],[Customer Last Name]]</f>
        <v>Jim Sink</v>
      </c>
      <c r="E91" t="s">
        <v>1336</v>
      </c>
      <c r="F91" t="s">
        <v>1337</v>
      </c>
      <c r="G91" t="str">
        <f t="shared" si="5"/>
        <v>jim.sink@mail.com</v>
      </c>
      <c r="H91" t="s">
        <v>15</v>
      </c>
      <c r="I91" s="7" t="s">
        <v>1042</v>
      </c>
      <c r="J91" s="7" t="s">
        <v>1038</v>
      </c>
      <c r="K91" s="7" t="s">
        <v>1043</v>
      </c>
      <c r="L91" s="7" t="s">
        <v>1044</v>
      </c>
      <c r="M91" s="7">
        <v>90036</v>
      </c>
      <c r="N91" s="7" t="s">
        <v>1045</v>
      </c>
      <c r="O91" t="str">
        <f>IF(COUNTIF($G$2:G91, G91) &gt; 1, INDEX($O$2:O91, MATCH(G91, $G$2:G91, 0)), H91)</f>
        <v>Female</v>
      </c>
      <c r="P91" t="str">
        <f>IF(COUNTIF($G$2:G91, G91) &gt; 1, INDEX($P$2:P91, MATCH(G91, $G$2:G91, 0)), I91)</f>
        <v>Corporate</v>
      </c>
      <c r="Q91" t="str">
        <f>IF(COUNTIF($G$2:G91, G91) &gt; 1, INDEX($Q$2:Q91, MATCH(G91, $G$2:G91, 0)), J91)</f>
        <v>United States</v>
      </c>
      <c r="R91" t="str">
        <f>IF(COUNTIF($G$2:G91, G91) &gt; 1, INDEX($R$2:R91, MATCH(G91, $G$2:G91, 0)), K91)</f>
        <v>Los Angeles</v>
      </c>
      <c r="S91" t="str">
        <f>IF(COUNTIF($G$2:G91, G91) &gt; 1, INDEX($S$2:S91, MATCH(G91, $G$2:G91, 0)), L91)</f>
        <v>California</v>
      </c>
      <c r="T91">
        <f>IF(COUNTIF($G$2:G91, G91) &gt; 1, INDEX($T$2:T91, MATCH(G91, $G$2:G91, 0)), M91)</f>
        <v>90036</v>
      </c>
      <c r="U91" t="str">
        <f>IF(COUNTIF($G$2:G91, G91) &gt; 1, INDEX($U$2:U91, MATCH(G91, $G$2:G91, 0)), N91)</f>
        <v>West</v>
      </c>
      <c r="V91" s="7" t="s">
        <v>2153</v>
      </c>
      <c r="W91" s="7" t="s">
        <v>1731</v>
      </c>
      <c r="X91" s="15">
        <f>Orders[[#This Row],[Date3]]</f>
        <v>43523</v>
      </c>
      <c r="Y91" s="15">
        <v>43523</v>
      </c>
      <c r="Z91" s="2">
        <v>0.74652777777777779</v>
      </c>
      <c r="AA91" s="12">
        <v>76.989999999999995</v>
      </c>
      <c r="AB91" s="8">
        <v>6</v>
      </c>
      <c r="AC91" s="11">
        <f t="shared" si="8"/>
        <v>23.096999999999998</v>
      </c>
      <c r="AD91" s="11">
        <f t="shared" si="9"/>
        <v>461.93999999999994</v>
      </c>
      <c r="AE91" t="s">
        <v>18</v>
      </c>
      <c r="AF91" s="12">
        <f t="shared" si="6"/>
        <v>440.36740199999997</v>
      </c>
      <c r="AG91" s="4">
        <v>4.6699999999999998E-2</v>
      </c>
      <c r="AH91" s="11">
        <f t="shared" si="7"/>
        <v>21.572597999999971</v>
      </c>
      <c r="AI91" s="9">
        <v>6.1</v>
      </c>
      <c r="AJ91" s="15" t="str">
        <f>IF(MONTH(Orders[[#This Row],[Date]]) = 1, "Jan",IF(MONTH(Orders[[#This Row],[Date]]) = 2, "Feb", "Mar"))</f>
        <v>Feb</v>
      </c>
    </row>
    <row r="92" spans="1:36" ht="15.75" x14ac:dyDescent="0.25">
      <c r="A92">
        <v>91</v>
      </c>
      <c r="B92" t="s">
        <v>114</v>
      </c>
      <c r="C92">
        <f>VLOOKUP(G92,email!A:B,2,FALSE)</f>
        <v>41</v>
      </c>
      <c r="D92" t="str">
        <f>Orders[[#This Row],[Customer First Name]] &amp;" "&amp; Orders[[#This Row],[Customer Last Name]]</f>
        <v>Jim Sink</v>
      </c>
      <c r="E92" t="s">
        <v>1336</v>
      </c>
      <c r="F92" t="s">
        <v>1337</v>
      </c>
      <c r="G92" t="str">
        <f t="shared" si="5"/>
        <v>jim.sink@mail.com</v>
      </c>
      <c r="H92" t="s">
        <v>15</v>
      </c>
      <c r="I92" s="7" t="s">
        <v>1042</v>
      </c>
      <c r="J92" s="7" t="s">
        <v>1038</v>
      </c>
      <c r="K92" s="7" t="s">
        <v>1043</v>
      </c>
      <c r="L92" s="7" t="s">
        <v>1044</v>
      </c>
      <c r="M92" s="7">
        <v>90036</v>
      </c>
      <c r="N92" s="7" t="s">
        <v>1045</v>
      </c>
      <c r="O92" t="str">
        <f>IF(COUNTIF($G$2:G92, G92) &gt; 1, INDEX($O$2:O92, MATCH(G92, $G$2:G92, 0)), H92)</f>
        <v>Female</v>
      </c>
      <c r="P92" t="str">
        <f>IF(COUNTIF($G$2:G92, G92) &gt; 1, INDEX($P$2:P92, MATCH(G92, $G$2:G92, 0)), I92)</f>
        <v>Corporate</v>
      </c>
      <c r="Q92" t="str">
        <f>IF(COUNTIF($G$2:G92, G92) &gt; 1, INDEX($Q$2:Q92, MATCH(G92, $G$2:G92, 0)), J92)</f>
        <v>United States</v>
      </c>
      <c r="R92" t="str">
        <f>IF(COUNTIF($G$2:G92, G92) &gt; 1, INDEX($R$2:R92, MATCH(G92, $G$2:G92, 0)), K92)</f>
        <v>Los Angeles</v>
      </c>
      <c r="S92" t="str">
        <f>IF(COUNTIF($G$2:G92, G92) &gt; 1, INDEX($S$2:S92, MATCH(G92, $G$2:G92, 0)), L92)</f>
        <v>California</v>
      </c>
      <c r="T92">
        <f>IF(COUNTIF($G$2:G92, G92) &gt; 1, INDEX($T$2:T92, MATCH(G92, $G$2:G92, 0)), M92)</f>
        <v>90036</v>
      </c>
      <c r="U92" t="str">
        <f>IF(COUNTIF($G$2:G92, G92) &gt; 1, INDEX($U$2:U92, MATCH(G92, $G$2:G92, 0)), N92)</f>
        <v>West</v>
      </c>
      <c r="V92" s="7" t="s">
        <v>2158</v>
      </c>
      <c r="W92" s="7" t="s">
        <v>2159</v>
      </c>
      <c r="X92" s="15">
        <f>Orders[[#This Row],[Date3]]</f>
        <v>43488</v>
      </c>
      <c r="Y92" s="15">
        <v>43488</v>
      </c>
      <c r="Z92" s="2">
        <v>0.43402777777777773</v>
      </c>
      <c r="AA92" s="12">
        <v>47.38</v>
      </c>
      <c r="AB92" s="8">
        <v>4</v>
      </c>
      <c r="AC92" s="11">
        <f t="shared" si="8"/>
        <v>9.4760000000000009</v>
      </c>
      <c r="AD92" s="11">
        <f t="shared" si="9"/>
        <v>189.52</v>
      </c>
      <c r="AE92" t="s">
        <v>18</v>
      </c>
      <c r="AF92" s="12">
        <f t="shared" si="6"/>
        <v>175.87456</v>
      </c>
      <c r="AG92" s="4">
        <v>7.2000000000000008E-2</v>
      </c>
      <c r="AH92" s="11">
        <f t="shared" si="7"/>
        <v>13.645440000000008</v>
      </c>
      <c r="AI92" s="9">
        <v>7.1</v>
      </c>
      <c r="AJ92" s="15" t="str">
        <f>IF(MONTH(Orders[[#This Row],[Date]]) = 1, "Jan",IF(MONTH(Orders[[#This Row],[Date]]) = 2, "Feb", "Mar"))</f>
        <v>Jan</v>
      </c>
    </row>
    <row r="93" spans="1:36" ht="15.75" x14ac:dyDescent="0.25">
      <c r="A93">
        <v>92</v>
      </c>
      <c r="B93" t="s">
        <v>115</v>
      </c>
      <c r="C93">
        <f>VLOOKUP(G93,email!A:B,2,FALSE)</f>
        <v>41</v>
      </c>
      <c r="D93" t="str">
        <f>Orders[[#This Row],[Customer First Name]] &amp;" "&amp; Orders[[#This Row],[Customer Last Name]]</f>
        <v>Jim Sink</v>
      </c>
      <c r="E93" t="s">
        <v>1336</v>
      </c>
      <c r="F93" t="s">
        <v>1337</v>
      </c>
      <c r="G93" t="str">
        <f t="shared" si="5"/>
        <v>jim.sink@mail.com</v>
      </c>
      <c r="H93" t="s">
        <v>15</v>
      </c>
      <c r="I93" s="7" t="s">
        <v>1042</v>
      </c>
      <c r="J93" s="7" t="s">
        <v>1038</v>
      </c>
      <c r="K93" s="7" t="s">
        <v>1043</v>
      </c>
      <c r="L93" s="7" t="s">
        <v>1044</v>
      </c>
      <c r="M93" s="7">
        <v>90036</v>
      </c>
      <c r="N93" s="7" t="s">
        <v>1045</v>
      </c>
      <c r="O93" t="str">
        <f>IF(COUNTIF($G$2:G93, G93) &gt; 1, INDEX($O$2:O93, MATCH(G93, $G$2:G93, 0)), H93)</f>
        <v>Female</v>
      </c>
      <c r="P93" t="str">
        <f>IF(COUNTIF($G$2:G93, G93) &gt; 1, INDEX($P$2:P93, MATCH(G93, $G$2:G93, 0)), I93)</f>
        <v>Corporate</v>
      </c>
      <c r="Q93" t="str">
        <f>IF(COUNTIF($G$2:G93, G93) &gt; 1, INDEX($Q$2:Q93, MATCH(G93, $G$2:G93, 0)), J93)</f>
        <v>United States</v>
      </c>
      <c r="R93" t="str">
        <f>IF(COUNTIF($G$2:G93, G93) &gt; 1, INDEX($R$2:R93, MATCH(G93, $G$2:G93, 0)), K93)</f>
        <v>Los Angeles</v>
      </c>
      <c r="S93" t="str">
        <f>IF(COUNTIF($G$2:G93, G93) &gt; 1, INDEX($S$2:S93, MATCH(G93, $G$2:G93, 0)), L93)</f>
        <v>California</v>
      </c>
      <c r="T93">
        <f>IF(COUNTIF($G$2:G93, G93) &gt; 1, INDEX($T$2:T93, MATCH(G93, $G$2:G93, 0)), M93)</f>
        <v>90036</v>
      </c>
      <c r="U93" t="str">
        <f>IF(COUNTIF($G$2:G93, G93) &gt; 1, INDEX($U$2:U93, MATCH(G93, $G$2:G93, 0)), N93)</f>
        <v>West</v>
      </c>
      <c r="V93" s="7" t="s">
        <v>2153</v>
      </c>
      <c r="W93" s="7" t="s">
        <v>2162</v>
      </c>
      <c r="X93" s="15">
        <f>Orders[[#This Row],[Date3]]</f>
        <v>43491</v>
      </c>
      <c r="Y93" s="15">
        <v>43491</v>
      </c>
      <c r="Z93" s="2">
        <v>0.82916666666666661</v>
      </c>
      <c r="AA93" s="12">
        <v>44.86</v>
      </c>
      <c r="AB93" s="8">
        <v>10</v>
      </c>
      <c r="AC93" s="11">
        <f t="shared" si="8"/>
        <v>22.430000000000003</v>
      </c>
      <c r="AD93" s="11">
        <f t="shared" si="9"/>
        <v>448.6</v>
      </c>
      <c r="AE93" t="s">
        <v>16</v>
      </c>
      <c r="AF93" s="12">
        <f t="shared" si="6"/>
        <v>427.65038000000004</v>
      </c>
      <c r="AG93" s="4">
        <v>4.6699999999999998E-2</v>
      </c>
      <c r="AH93" s="11">
        <f t="shared" si="7"/>
        <v>20.949619999999982</v>
      </c>
      <c r="AI93" s="9">
        <v>8.1999999999999993</v>
      </c>
      <c r="AJ93" s="15" t="str">
        <f>IF(MONTH(Orders[[#This Row],[Date]]) = 1, "Jan",IF(MONTH(Orders[[#This Row],[Date]]) = 2, "Feb", "Mar"))</f>
        <v>Jan</v>
      </c>
    </row>
    <row r="94" spans="1:36" ht="15.75" x14ac:dyDescent="0.25">
      <c r="A94">
        <v>93</v>
      </c>
      <c r="B94" t="s">
        <v>116</v>
      </c>
      <c r="C94">
        <f>VLOOKUP(G94,email!A:B,2,FALSE)</f>
        <v>42</v>
      </c>
      <c r="D94" t="str">
        <f>Orders[[#This Row],[Customer First Name]] &amp;" "&amp; Orders[[#This Row],[Customer Last Name]]</f>
        <v>Karl Braun</v>
      </c>
      <c r="E94" t="s">
        <v>1338</v>
      </c>
      <c r="F94" t="s">
        <v>1339</v>
      </c>
      <c r="G94" t="str">
        <f t="shared" si="5"/>
        <v>karl.braun@mail.com</v>
      </c>
      <c r="H94" t="s">
        <v>15</v>
      </c>
      <c r="I94" s="7" t="s">
        <v>1037</v>
      </c>
      <c r="J94" s="7" t="s">
        <v>1038</v>
      </c>
      <c r="K94" s="7" t="s">
        <v>1097</v>
      </c>
      <c r="L94" s="7" t="s">
        <v>1073</v>
      </c>
      <c r="M94" s="7">
        <v>55407</v>
      </c>
      <c r="N94" s="7" t="s">
        <v>1055</v>
      </c>
      <c r="O94" t="str">
        <f>IF(COUNTIF($G$2:G94, G94) &gt; 1, INDEX($O$2:O94, MATCH(G94, $G$2:G94, 0)), H94)</f>
        <v>Female</v>
      </c>
      <c r="P94" t="str">
        <f>IF(COUNTIF($G$2:G94, G94) &gt; 1, INDEX($P$2:P94, MATCH(G94, $G$2:G94, 0)), I94)</f>
        <v>Consumer</v>
      </c>
      <c r="Q94" t="str">
        <f>IF(COUNTIF($G$2:G94, G94) &gt; 1, INDEX($Q$2:Q94, MATCH(G94, $G$2:G94, 0)), J94)</f>
        <v>United States</v>
      </c>
      <c r="R94" t="str">
        <f>IF(COUNTIF($G$2:G94, G94) &gt; 1, INDEX($R$2:R94, MATCH(G94, $G$2:G94, 0)), K94)</f>
        <v>Minneapolis</v>
      </c>
      <c r="S94" t="str">
        <f>IF(COUNTIF($G$2:G94, G94) &gt; 1, INDEX($S$2:S94, MATCH(G94, $G$2:G94, 0)), L94)</f>
        <v>Minnesota</v>
      </c>
      <c r="T94">
        <f>IF(COUNTIF($G$2:G94, G94) &gt; 1, INDEX($T$2:T94, MATCH(G94, $G$2:G94, 0)), M94)</f>
        <v>55407</v>
      </c>
      <c r="U94" t="str">
        <f>IF(COUNTIF($G$2:G94, G94) &gt; 1, INDEX($U$2:U94, MATCH(G94, $G$2:G94, 0)), N94)</f>
        <v>Central</v>
      </c>
      <c r="V94" s="7" t="s">
        <v>2153</v>
      </c>
      <c r="W94" s="7" t="s">
        <v>2162</v>
      </c>
      <c r="X94" s="15">
        <f>Orders[[#This Row],[Date3]]</f>
        <v>43475</v>
      </c>
      <c r="Y94" s="15">
        <v>43475</v>
      </c>
      <c r="Z94" s="2">
        <v>0.6958333333333333</v>
      </c>
      <c r="AA94" s="12">
        <v>21.98</v>
      </c>
      <c r="AB94" s="8">
        <v>7</v>
      </c>
      <c r="AC94" s="11">
        <f t="shared" si="8"/>
        <v>7.6930000000000014</v>
      </c>
      <c r="AD94" s="11">
        <f t="shared" si="9"/>
        <v>153.86000000000001</v>
      </c>
      <c r="AE94" t="s">
        <v>16</v>
      </c>
      <c r="AF94" s="12">
        <f t="shared" si="6"/>
        <v>146.67473800000002</v>
      </c>
      <c r="AG94" s="4">
        <v>4.6699999999999998E-2</v>
      </c>
      <c r="AH94" s="11">
        <f t="shared" si="7"/>
        <v>7.1852619999999945</v>
      </c>
      <c r="AI94" s="9">
        <v>5.0999999999999996</v>
      </c>
      <c r="AJ94" s="15" t="str">
        <f>IF(MONTH(Orders[[#This Row],[Date]]) = 1, "Jan",IF(MONTH(Orders[[#This Row],[Date]]) = 2, "Feb", "Mar"))</f>
        <v>Jan</v>
      </c>
    </row>
    <row r="95" spans="1:36" ht="15.75" x14ac:dyDescent="0.25">
      <c r="A95">
        <v>94</v>
      </c>
      <c r="B95" t="s">
        <v>117</v>
      </c>
      <c r="C95">
        <f>VLOOKUP(G95,email!A:B,2,FALSE)</f>
        <v>42</v>
      </c>
      <c r="D95" t="str">
        <f>Orders[[#This Row],[Customer First Name]] &amp;" "&amp; Orders[[#This Row],[Customer Last Name]]</f>
        <v>Karl Braun</v>
      </c>
      <c r="E95" t="s">
        <v>1338</v>
      </c>
      <c r="F95" t="s">
        <v>1339</v>
      </c>
      <c r="G95" t="str">
        <f t="shared" si="5"/>
        <v>karl.braun@mail.com</v>
      </c>
      <c r="H95" t="s">
        <v>20</v>
      </c>
      <c r="I95" s="7" t="s">
        <v>1037</v>
      </c>
      <c r="J95" s="7" t="s">
        <v>1038</v>
      </c>
      <c r="K95" s="7" t="s">
        <v>1097</v>
      </c>
      <c r="L95" s="7" t="s">
        <v>1073</v>
      </c>
      <c r="M95" s="7">
        <v>55407</v>
      </c>
      <c r="N95" s="7" t="s">
        <v>1055</v>
      </c>
      <c r="O95" t="str">
        <f>IF(COUNTIF($G$2:G95, G95) &gt; 1, INDEX($O$2:O95, MATCH(G95, $G$2:G95, 0)), H95)</f>
        <v>Female</v>
      </c>
      <c r="P95" t="str">
        <f>IF(COUNTIF($G$2:G95, G95) &gt; 1, INDEX($P$2:P95, MATCH(G95, $G$2:G95, 0)), I95)</f>
        <v>Consumer</v>
      </c>
      <c r="Q95" t="str">
        <f>IF(COUNTIF($G$2:G95, G95) &gt; 1, INDEX($Q$2:Q95, MATCH(G95, $G$2:G95, 0)), J95)</f>
        <v>United States</v>
      </c>
      <c r="R95" t="str">
        <f>IF(COUNTIF($G$2:G95, G95) &gt; 1, INDEX($R$2:R95, MATCH(G95, $G$2:G95, 0)), K95)</f>
        <v>Minneapolis</v>
      </c>
      <c r="S95" t="str">
        <f>IF(COUNTIF($G$2:G95, G95) &gt; 1, INDEX($S$2:S95, MATCH(G95, $G$2:G95, 0)), L95)</f>
        <v>Minnesota</v>
      </c>
      <c r="T95">
        <f>IF(COUNTIF($G$2:G95, G95) &gt; 1, INDEX($T$2:T95, MATCH(G95, $G$2:G95, 0)), M95)</f>
        <v>55407</v>
      </c>
      <c r="U95" t="str">
        <f>IF(COUNTIF($G$2:G95, G95) &gt; 1, INDEX($U$2:U95, MATCH(G95, $G$2:G95, 0)), N95)</f>
        <v>Central</v>
      </c>
      <c r="V95" s="7" t="s">
        <v>2150</v>
      </c>
      <c r="W95" s="7" t="s">
        <v>2157</v>
      </c>
      <c r="X95" s="15">
        <f>Orders[[#This Row],[Date3]]</f>
        <v>43536</v>
      </c>
      <c r="Y95" s="15">
        <v>43536</v>
      </c>
      <c r="Z95" s="2">
        <v>0.50624999999999998</v>
      </c>
      <c r="AA95" s="12">
        <v>64.36</v>
      </c>
      <c r="AB95" s="8">
        <v>9</v>
      </c>
      <c r="AC95" s="11">
        <f t="shared" si="8"/>
        <v>28.962000000000003</v>
      </c>
      <c r="AD95" s="11">
        <f t="shared" si="9"/>
        <v>579.24</v>
      </c>
      <c r="AE95" t="s">
        <v>21</v>
      </c>
      <c r="AF95" s="12">
        <f t="shared" si="6"/>
        <v>517.26132000000007</v>
      </c>
      <c r="AG95" s="4">
        <v>0.107</v>
      </c>
      <c r="AH95" s="11">
        <f t="shared" si="7"/>
        <v>61.97867999999994</v>
      </c>
      <c r="AI95" s="9">
        <v>8.6</v>
      </c>
      <c r="AJ95" s="15" t="str">
        <f>IF(MONTH(Orders[[#This Row],[Date]]) = 1, "Jan",IF(MONTH(Orders[[#This Row],[Date]]) = 2, "Feb", "Mar"))</f>
        <v>Mar</v>
      </c>
    </row>
    <row r="96" spans="1:36" ht="15.75" x14ac:dyDescent="0.25">
      <c r="A96">
        <v>95</v>
      </c>
      <c r="B96" t="s">
        <v>118</v>
      </c>
      <c r="C96">
        <f>VLOOKUP(G96,email!A:B,2,FALSE)</f>
        <v>42</v>
      </c>
      <c r="D96" t="str">
        <f>Orders[[#This Row],[Customer First Name]] &amp;" "&amp; Orders[[#This Row],[Customer Last Name]]</f>
        <v>Karl Braun</v>
      </c>
      <c r="E96" t="s">
        <v>1338</v>
      </c>
      <c r="F96" t="s">
        <v>1339</v>
      </c>
      <c r="G96" t="str">
        <f t="shared" si="5"/>
        <v>karl.braun@mail.com</v>
      </c>
      <c r="H96" t="s">
        <v>20</v>
      </c>
      <c r="I96" s="7" t="s">
        <v>1037</v>
      </c>
      <c r="J96" s="7" t="s">
        <v>1038</v>
      </c>
      <c r="K96" s="7" t="s">
        <v>1097</v>
      </c>
      <c r="L96" s="7" t="s">
        <v>1073</v>
      </c>
      <c r="M96" s="7">
        <v>55407</v>
      </c>
      <c r="N96" s="7" t="s">
        <v>1055</v>
      </c>
      <c r="O96" t="str">
        <f>IF(COUNTIF($G$2:G96, G96) &gt; 1, INDEX($O$2:O96, MATCH(G96, $G$2:G96, 0)), H96)</f>
        <v>Female</v>
      </c>
      <c r="P96" t="str">
        <f>IF(COUNTIF($G$2:G96, G96) &gt; 1, INDEX($P$2:P96, MATCH(G96, $G$2:G96, 0)), I96)</f>
        <v>Consumer</v>
      </c>
      <c r="Q96" t="str">
        <f>IF(COUNTIF($G$2:G96, G96) &gt; 1, INDEX($Q$2:Q96, MATCH(G96, $G$2:G96, 0)), J96)</f>
        <v>United States</v>
      </c>
      <c r="R96" t="str">
        <f>IF(COUNTIF($G$2:G96, G96) &gt; 1, INDEX($R$2:R96, MATCH(G96, $G$2:G96, 0)), K96)</f>
        <v>Minneapolis</v>
      </c>
      <c r="S96" t="str">
        <f>IF(COUNTIF($G$2:G96, G96) &gt; 1, INDEX($S$2:S96, MATCH(G96, $G$2:G96, 0)), L96)</f>
        <v>Minnesota</v>
      </c>
      <c r="T96">
        <f>IF(COUNTIF($G$2:G96, G96) &gt; 1, INDEX($T$2:T96, MATCH(G96, $G$2:G96, 0)), M96)</f>
        <v>55407</v>
      </c>
      <c r="U96" t="str">
        <f>IF(COUNTIF($G$2:G96, G96) &gt; 1, INDEX($U$2:U96, MATCH(G96, $G$2:G96, 0)), N96)</f>
        <v>Central</v>
      </c>
      <c r="V96" s="7" t="s">
        <v>2153</v>
      </c>
      <c r="W96" s="7" t="s">
        <v>2160</v>
      </c>
      <c r="X96" s="15">
        <f>Orders[[#This Row],[Date3]]</f>
        <v>43502</v>
      </c>
      <c r="Y96" s="15">
        <v>43502</v>
      </c>
      <c r="Z96" s="2">
        <v>0.83680555555555547</v>
      </c>
      <c r="AA96" s="12">
        <v>89.75</v>
      </c>
      <c r="AB96" s="8">
        <v>1</v>
      </c>
      <c r="AC96" s="11">
        <f t="shared" si="8"/>
        <v>4.4874999999999998</v>
      </c>
      <c r="AD96" s="11">
        <f t="shared" si="9"/>
        <v>89.75</v>
      </c>
      <c r="AE96" t="s">
        <v>21</v>
      </c>
      <c r="AF96" s="12">
        <f t="shared" si="6"/>
        <v>85.558674999999994</v>
      </c>
      <c r="AG96" s="4">
        <v>4.6699999999999998E-2</v>
      </c>
      <c r="AH96" s="11">
        <f t="shared" si="7"/>
        <v>4.1913250000000062</v>
      </c>
      <c r="AI96" s="9">
        <v>6.6</v>
      </c>
      <c r="AJ96" s="15" t="str">
        <f>IF(MONTH(Orders[[#This Row],[Date]]) = 1, "Jan",IF(MONTH(Orders[[#This Row],[Date]]) = 2, "Feb", "Mar"))</f>
        <v>Feb</v>
      </c>
    </row>
    <row r="97" spans="1:36" ht="15.75" x14ac:dyDescent="0.25">
      <c r="A97">
        <v>96</v>
      </c>
      <c r="B97" t="s">
        <v>119</v>
      </c>
      <c r="C97">
        <f>VLOOKUP(G97,email!A:B,2,FALSE)</f>
        <v>43</v>
      </c>
      <c r="D97" t="str">
        <f>Orders[[#This Row],[Customer First Name]] &amp;" "&amp; Orders[[#This Row],[Customer Last Name]]</f>
        <v>Roger Barcio</v>
      </c>
      <c r="E97" t="s">
        <v>1340</v>
      </c>
      <c r="F97" t="s">
        <v>1341</v>
      </c>
      <c r="G97" t="str">
        <f t="shared" si="5"/>
        <v>roger.barcio@mail.com</v>
      </c>
      <c r="H97" t="s">
        <v>20</v>
      </c>
      <c r="I97" s="7" t="s">
        <v>1052</v>
      </c>
      <c r="J97" s="7" t="s">
        <v>1038</v>
      </c>
      <c r="K97" s="7" t="s">
        <v>1098</v>
      </c>
      <c r="L97" s="7" t="s">
        <v>1099</v>
      </c>
      <c r="M97" s="7">
        <v>97206</v>
      </c>
      <c r="N97" s="7" t="s">
        <v>1045</v>
      </c>
      <c r="O97" t="str">
        <f>IF(COUNTIF($G$2:G97, G97) &gt; 1, INDEX($O$2:O97, MATCH(G97, $G$2:G97, 0)), H97)</f>
        <v>Male</v>
      </c>
      <c r="P97" t="str">
        <f>IF(COUNTIF($G$2:G97, G97) &gt; 1, INDEX($P$2:P97, MATCH(G97, $G$2:G97, 0)), I97)</f>
        <v>Home Office</v>
      </c>
      <c r="Q97" t="str">
        <f>IF(COUNTIF($G$2:G97, G97) &gt; 1, INDEX($Q$2:Q97, MATCH(G97, $G$2:G97, 0)), J97)</f>
        <v>United States</v>
      </c>
      <c r="R97" t="str">
        <f>IF(COUNTIF($G$2:G97, G97) &gt; 1, INDEX($R$2:R97, MATCH(G97, $G$2:G97, 0)), K97)</f>
        <v>Portland</v>
      </c>
      <c r="S97" t="str">
        <f>IF(COUNTIF($G$2:G97, G97) &gt; 1, INDEX($S$2:S97, MATCH(G97, $G$2:G97, 0)), L97)</f>
        <v>Oregon</v>
      </c>
      <c r="T97">
        <f>IF(COUNTIF($G$2:G97, G97) &gt; 1, INDEX($T$2:T97, MATCH(G97, $G$2:G97, 0)), M97)</f>
        <v>97206</v>
      </c>
      <c r="U97" t="str">
        <f>IF(COUNTIF($G$2:G97, G97) &gt; 1, INDEX($U$2:U97, MATCH(G97, $G$2:G97, 0)), N97)</f>
        <v>West</v>
      </c>
      <c r="V97" s="7" t="s">
        <v>2153</v>
      </c>
      <c r="W97" s="7" t="s">
        <v>2160</v>
      </c>
      <c r="X97" s="15">
        <f>Orders[[#This Row],[Date3]]</f>
        <v>43532</v>
      </c>
      <c r="Y97" s="15">
        <v>43532</v>
      </c>
      <c r="Z97" s="2">
        <v>0.85972222222222217</v>
      </c>
      <c r="AA97" s="12">
        <v>97.16</v>
      </c>
      <c r="AB97" s="8">
        <v>1</v>
      </c>
      <c r="AC97" s="11">
        <f t="shared" si="8"/>
        <v>4.8580000000000005</v>
      </c>
      <c r="AD97" s="11">
        <f t="shared" si="9"/>
        <v>97.16</v>
      </c>
      <c r="AE97" t="s">
        <v>16</v>
      </c>
      <c r="AF97" s="12">
        <f t="shared" si="6"/>
        <v>92.622627999999992</v>
      </c>
      <c r="AG97" s="4">
        <v>4.6699999999999998E-2</v>
      </c>
      <c r="AH97" s="11">
        <f t="shared" si="7"/>
        <v>4.5373720000000048</v>
      </c>
      <c r="AI97" s="9">
        <v>7.2</v>
      </c>
      <c r="AJ97" s="15" t="str">
        <f>IF(MONTH(Orders[[#This Row],[Date]]) = 1, "Jan",IF(MONTH(Orders[[#This Row],[Date]]) = 2, "Feb", "Mar"))</f>
        <v>Mar</v>
      </c>
    </row>
    <row r="98" spans="1:36" ht="15.75" x14ac:dyDescent="0.25">
      <c r="A98">
        <v>97</v>
      </c>
      <c r="B98" t="s">
        <v>120</v>
      </c>
      <c r="C98">
        <f>VLOOKUP(G98,email!A:B,2,FALSE)</f>
        <v>44</v>
      </c>
      <c r="D98" t="str">
        <f>Orders[[#This Row],[Customer First Name]] &amp;" "&amp; Orders[[#This Row],[Customer Last Name]]</f>
        <v>Parhena Norris</v>
      </c>
      <c r="E98" t="s">
        <v>1342</v>
      </c>
      <c r="F98" t="s">
        <v>1343</v>
      </c>
      <c r="G98" t="str">
        <f t="shared" si="5"/>
        <v>parhena.norris@mail.com</v>
      </c>
      <c r="H98" t="s">
        <v>20</v>
      </c>
      <c r="I98" s="7" t="s">
        <v>1052</v>
      </c>
      <c r="J98" s="7" t="s">
        <v>1038</v>
      </c>
      <c r="K98" s="7" t="s">
        <v>1080</v>
      </c>
      <c r="L98" s="7" t="s">
        <v>1081</v>
      </c>
      <c r="M98" s="7">
        <v>10009</v>
      </c>
      <c r="N98" s="7" t="s">
        <v>1065</v>
      </c>
      <c r="O98" t="str">
        <f>IF(COUNTIF($G$2:G98, G98) &gt; 1, INDEX($O$2:O98, MATCH(G98, $G$2:G98, 0)), H98)</f>
        <v>Male</v>
      </c>
      <c r="P98" t="str">
        <f>IF(COUNTIF($G$2:G98, G98) &gt; 1, INDEX($P$2:P98, MATCH(G98, $G$2:G98, 0)), I98)</f>
        <v>Home Office</v>
      </c>
      <c r="Q98" t="str">
        <f>IF(COUNTIF($G$2:G98, G98) &gt; 1, INDEX($Q$2:Q98, MATCH(G98, $G$2:G98, 0)), J98)</f>
        <v>United States</v>
      </c>
      <c r="R98" t="str">
        <f>IF(COUNTIF($G$2:G98, G98) &gt; 1, INDEX($R$2:R98, MATCH(G98, $G$2:G98, 0)), K98)</f>
        <v>New York City</v>
      </c>
      <c r="S98" t="str">
        <f>IF(COUNTIF($G$2:G98, G98) &gt; 1, INDEX($S$2:S98, MATCH(G98, $G$2:G98, 0)), L98)</f>
        <v>New York</v>
      </c>
      <c r="T98">
        <f>IF(COUNTIF($G$2:G98, G98) &gt; 1, INDEX($T$2:T98, MATCH(G98, $G$2:G98, 0)), M98)</f>
        <v>10009</v>
      </c>
      <c r="U98" t="str">
        <f>IF(COUNTIF($G$2:G98, G98) &gt; 1, INDEX($U$2:U98, MATCH(G98, $G$2:G98, 0)), N98)</f>
        <v>East</v>
      </c>
      <c r="V98" s="7" t="s">
        <v>2150</v>
      </c>
      <c r="W98" s="7" t="s">
        <v>2157</v>
      </c>
      <c r="X98" s="15">
        <f>Orders[[#This Row],[Date3]]</f>
        <v>43553</v>
      </c>
      <c r="Y98" s="15">
        <v>43553</v>
      </c>
      <c r="Z98" s="2">
        <v>0.43402777777777773</v>
      </c>
      <c r="AA98" s="12">
        <v>87.87</v>
      </c>
      <c r="AB98" s="8">
        <v>10</v>
      </c>
      <c r="AC98" s="11">
        <f t="shared" si="8"/>
        <v>43.935000000000002</v>
      </c>
      <c r="AD98" s="11">
        <f t="shared" si="9"/>
        <v>878.7</v>
      </c>
      <c r="AE98" t="s">
        <v>16</v>
      </c>
      <c r="AF98" s="12">
        <f t="shared" si="6"/>
        <v>784.67910000000006</v>
      </c>
      <c r="AG98" s="4">
        <v>0.107</v>
      </c>
      <c r="AH98" s="11">
        <f t="shared" si="7"/>
        <v>94.020899999999983</v>
      </c>
      <c r="AI98" s="9">
        <v>5.0999999999999996</v>
      </c>
      <c r="AJ98" s="15" t="str">
        <f>IF(MONTH(Orders[[#This Row],[Date]]) = 1, "Jan",IF(MONTH(Orders[[#This Row],[Date]]) = 2, "Feb", "Mar"))</f>
        <v>Mar</v>
      </c>
    </row>
    <row r="99" spans="1:36" ht="15.75" x14ac:dyDescent="0.25">
      <c r="A99">
        <v>98</v>
      </c>
      <c r="B99" t="s">
        <v>121</v>
      </c>
      <c r="C99">
        <f>VLOOKUP(G99,email!A:B,2,FALSE)</f>
        <v>45</v>
      </c>
      <c r="D99" t="str">
        <f>Orders[[#This Row],[Customer First Name]] &amp;" "&amp; Orders[[#This Row],[Customer Last Name]]</f>
        <v>Katherine Ducich</v>
      </c>
      <c r="E99" t="s">
        <v>1344</v>
      </c>
      <c r="F99" t="s">
        <v>1345</v>
      </c>
      <c r="G99" t="str">
        <f t="shared" si="5"/>
        <v>katherine.ducich@mail.com</v>
      </c>
      <c r="H99" t="s">
        <v>15</v>
      </c>
      <c r="I99" s="7" t="s">
        <v>1037</v>
      </c>
      <c r="J99" s="7" t="s">
        <v>1038</v>
      </c>
      <c r="K99" s="7" t="s">
        <v>1060</v>
      </c>
      <c r="L99" s="7" t="s">
        <v>1044</v>
      </c>
      <c r="M99" s="7">
        <v>94122</v>
      </c>
      <c r="N99" s="7" t="s">
        <v>1045</v>
      </c>
      <c r="O99" t="str">
        <f>IF(COUNTIF($G$2:G99, G99) &gt; 1, INDEX($O$2:O99, MATCH(G99, $G$2:G99, 0)), H99)</f>
        <v>Female</v>
      </c>
      <c r="P99" t="str">
        <f>IF(COUNTIF($G$2:G99, G99) &gt; 1, INDEX($P$2:P99, MATCH(G99, $G$2:G99, 0)), I99)</f>
        <v>Consumer</v>
      </c>
      <c r="Q99" t="str">
        <f>IF(COUNTIF($G$2:G99, G99) &gt; 1, INDEX($Q$2:Q99, MATCH(G99, $G$2:G99, 0)), J99)</f>
        <v>United States</v>
      </c>
      <c r="R99" t="str">
        <f>IF(COUNTIF($G$2:G99, G99) &gt; 1, INDEX($R$2:R99, MATCH(G99, $G$2:G99, 0)), K99)</f>
        <v>San Francisco</v>
      </c>
      <c r="S99" t="str">
        <f>IF(COUNTIF($G$2:G99, G99) &gt; 1, INDEX($S$2:S99, MATCH(G99, $G$2:G99, 0)), L99)</f>
        <v>California</v>
      </c>
      <c r="T99">
        <f>IF(COUNTIF($G$2:G99, G99) &gt; 1, INDEX($T$2:T99, MATCH(G99, $G$2:G99, 0)), M99)</f>
        <v>94122</v>
      </c>
      <c r="U99" t="str">
        <f>IF(COUNTIF($G$2:G99, G99) &gt; 1, INDEX($U$2:U99, MATCH(G99, $G$2:G99, 0)), N99)</f>
        <v>West</v>
      </c>
      <c r="V99" s="7" t="s">
        <v>2153</v>
      </c>
      <c r="W99" s="7" t="s">
        <v>2160</v>
      </c>
      <c r="X99" s="15">
        <f>Orders[[#This Row],[Date3]]</f>
        <v>43505</v>
      </c>
      <c r="Y99" s="15">
        <v>43505</v>
      </c>
      <c r="Z99" s="2">
        <v>0.5493055555555556</v>
      </c>
      <c r="AA99" s="12">
        <v>12.45</v>
      </c>
      <c r="AB99" s="8">
        <v>6</v>
      </c>
      <c r="AC99" s="11">
        <f t="shared" si="8"/>
        <v>3.7349999999999994</v>
      </c>
      <c r="AD99" s="11">
        <f t="shared" si="9"/>
        <v>74.699999999999989</v>
      </c>
      <c r="AE99" t="s">
        <v>18</v>
      </c>
      <c r="AF99" s="12">
        <f t="shared" si="6"/>
        <v>71.21150999999999</v>
      </c>
      <c r="AG99" s="4">
        <v>4.6699999999999998E-2</v>
      </c>
      <c r="AH99" s="11">
        <f t="shared" si="7"/>
        <v>3.4884899999999988</v>
      </c>
      <c r="AI99" s="9">
        <v>4.0999999999999996</v>
      </c>
      <c r="AJ99" s="15" t="str">
        <f>IF(MONTH(Orders[[#This Row],[Date]]) = 1, "Jan",IF(MONTH(Orders[[#This Row],[Date]]) = 2, "Feb", "Mar"))</f>
        <v>Feb</v>
      </c>
    </row>
    <row r="100" spans="1:36" ht="15.75" x14ac:dyDescent="0.25">
      <c r="A100">
        <v>99</v>
      </c>
      <c r="B100" t="s">
        <v>122</v>
      </c>
      <c r="C100">
        <f>VLOOKUP(G100,email!A:B,2,FALSE)</f>
        <v>46</v>
      </c>
      <c r="D100" t="str">
        <f>Orders[[#This Row],[Customer First Name]] &amp;" "&amp; Orders[[#This Row],[Customer Last Name]]</f>
        <v>Elpida Rittenbach</v>
      </c>
      <c r="E100" t="s">
        <v>1346</v>
      </c>
      <c r="F100" t="s">
        <v>1347</v>
      </c>
      <c r="G100" t="str">
        <f t="shared" si="5"/>
        <v>elpida.rittenbach@mail.com</v>
      </c>
      <c r="H100" t="s">
        <v>20</v>
      </c>
      <c r="I100" s="7" t="s">
        <v>1042</v>
      </c>
      <c r="J100" s="7" t="s">
        <v>1038</v>
      </c>
      <c r="K100" s="7" t="s">
        <v>1100</v>
      </c>
      <c r="L100" s="7" t="s">
        <v>1073</v>
      </c>
      <c r="M100" s="7">
        <v>55106</v>
      </c>
      <c r="N100" s="7" t="s">
        <v>1055</v>
      </c>
      <c r="O100" t="str">
        <f>IF(COUNTIF($G$2:G100, G100) &gt; 1, INDEX($O$2:O100, MATCH(G100, $G$2:G100, 0)), H100)</f>
        <v>Male</v>
      </c>
      <c r="P100" t="str">
        <f>IF(COUNTIF($G$2:G100, G100) &gt; 1, INDEX($P$2:P100, MATCH(G100, $G$2:G100, 0)), I100)</f>
        <v>Corporate</v>
      </c>
      <c r="Q100" t="str">
        <f>IF(COUNTIF($G$2:G100, G100) &gt; 1, INDEX($Q$2:Q100, MATCH(G100, $G$2:G100, 0)), J100)</f>
        <v>United States</v>
      </c>
      <c r="R100" t="str">
        <f>IF(COUNTIF($G$2:G100, G100) &gt; 1, INDEX($R$2:R100, MATCH(G100, $G$2:G100, 0)), K100)</f>
        <v>Saint Paul</v>
      </c>
      <c r="S100" t="str">
        <f>IF(COUNTIF($G$2:G100, G100) &gt; 1, INDEX($S$2:S100, MATCH(G100, $G$2:G100, 0)), L100)</f>
        <v>Minnesota</v>
      </c>
      <c r="T100">
        <f>IF(COUNTIF($G$2:G100, G100) &gt; 1, INDEX($T$2:T100, MATCH(G100, $G$2:G100, 0)), M100)</f>
        <v>55106</v>
      </c>
      <c r="U100" t="str">
        <f>IF(COUNTIF($G$2:G100, G100) &gt; 1, INDEX($U$2:U100, MATCH(G100, $G$2:G100, 0)), N100)</f>
        <v>Central</v>
      </c>
      <c r="V100" s="7" t="s">
        <v>2153</v>
      </c>
      <c r="W100" s="7" t="s">
        <v>2161</v>
      </c>
      <c r="X100" s="15">
        <f>Orders[[#This Row],[Date3]]</f>
        <v>43547</v>
      </c>
      <c r="Y100" s="15">
        <v>43547</v>
      </c>
      <c r="Z100" s="2">
        <v>0.42777777777777781</v>
      </c>
      <c r="AA100" s="12">
        <v>52.75</v>
      </c>
      <c r="AB100" s="8">
        <v>3</v>
      </c>
      <c r="AC100" s="11">
        <f t="shared" si="8"/>
        <v>7.9125000000000005</v>
      </c>
      <c r="AD100" s="11">
        <f t="shared" si="9"/>
        <v>158.25</v>
      </c>
      <c r="AE100" t="s">
        <v>16</v>
      </c>
      <c r="AF100" s="12">
        <f t="shared" si="6"/>
        <v>150.859725</v>
      </c>
      <c r="AG100" s="4">
        <v>4.6699999999999998E-2</v>
      </c>
      <c r="AH100" s="11">
        <f t="shared" si="7"/>
        <v>7.3902750000000026</v>
      </c>
      <c r="AI100" s="9">
        <v>9.3000000000000007</v>
      </c>
      <c r="AJ100" s="15" t="str">
        <f>IF(MONTH(Orders[[#This Row],[Date]]) = 1, "Jan",IF(MONTH(Orders[[#This Row],[Date]]) = 2, "Feb", "Mar"))</f>
        <v>Mar</v>
      </c>
    </row>
    <row r="101" spans="1:36" ht="15.75" x14ac:dyDescent="0.25">
      <c r="A101">
        <v>100</v>
      </c>
      <c r="B101" t="s">
        <v>123</v>
      </c>
      <c r="C101">
        <f>VLOOKUP(G101,email!A:B,2,FALSE)</f>
        <v>47</v>
      </c>
      <c r="D101" t="str">
        <f>Orders[[#This Row],[Customer First Name]] &amp;" "&amp; Orders[[#This Row],[Customer Last Name]]</f>
        <v>Rick Bensley</v>
      </c>
      <c r="E101" t="s">
        <v>1348</v>
      </c>
      <c r="F101" t="s">
        <v>1349</v>
      </c>
      <c r="G101" t="str">
        <f t="shared" si="5"/>
        <v>rick.bensley@mail.com</v>
      </c>
      <c r="H101" t="s">
        <v>20</v>
      </c>
      <c r="I101" s="7" t="s">
        <v>1052</v>
      </c>
      <c r="J101" s="7" t="s">
        <v>1038</v>
      </c>
      <c r="K101" s="7" t="s">
        <v>1083</v>
      </c>
      <c r="L101" s="7" t="s">
        <v>1070</v>
      </c>
      <c r="M101" s="7">
        <v>60610</v>
      </c>
      <c r="N101" s="7" t="s">
        <v>1055</v>
      </c>
      <c r="O101" t="str">
        <f>IF(COUNTIF($G$2:G101, G101) &gt; 1, INDEX($O$2:O101, MATCH(G101, $G$2:G101, 0)), H101)</f>
        <v>Male</v>
      </c>
      <c r="P101" t="str">
        <f>IF(COUNTIF($G$2:G101, G101) &gt; 1, INDEX($P$2:P101, MATCH(G101, $G$2:G101, 0)), I101)</f>
        <v>Home Office</v>
      </c>
      <c r="Q101" t="str">
        <f>IF(COUNTIF($G$2:G101, G101) &gt; 1, INDEX($Q$2:Q101, MATCH(G101, $G$2:G101, 0)), J101)</f>
        <v>United States</v>
      </c>
      <c r="R101" t="str">
        <f>IF(COUNTIF($G$2:G101, G101) &gt; 1, INDEX($R$2:R101, MATCH(G101, $G$2:G101, 0)), K101)</f>
        <v>Chicago</v>
      </c>
      <c r="S101" t="str">
        <f>IF(COUNTIF($G$2:G101, G101) &gt; 1, INDEX($S$2:S101, MATCH(G101, $G$2:G101, 0)), L101)</f>
        <v>Illinois</v>
      </c>
      <c r="T101">
        <f>IF(COUNTIF($G$2:G101, G101) &gt; 1, INDEX($T$2:T101, MATCH(G101, $G$2:G101, 0)), M101)</f>
        <v>60610</v>
      </c>
      <c r="U101" t="str">
        <f>IF(COUNTIF($G$2:G101, G101) &gt; 1, INDEX($U$2:U101, MATCH(G101, $G$2:G101, 0)), N101)</f>
        <v>Central</v>
      </c>
      <c r="V101" s="7" t="s">
        <v>2153</v>
      </c>
      <c r="W101" s="7" t="s">
        <v>2162</v>
      </c>
      <c r="X101" s="15">
        <f>Orders[[#This Row],[Date3]]</f>
        <v>43529</v>
      </c>
      <c r="Y101" s="15">
        <v>43529</v>
      </c>
      <c r="Z101" s="2">
        <v>0.7597222222222223</v>
      </c>
      <c r="AA101" s="12">
        <v>82.7</v>
      </c>
      <c r="AB101" s="8">
        <v>6</v>
      </c>
      <c r="AC101" s="11">
        <f t="shared" si="8"/>
        <v>24.810000000000002</v>
      </c>
      <c r="AD101" s="11">
        <f t="shared" si="9"/>
        <v>496.20000000000005</v>
      </c>
      <c r="AE101" t="s">
        <v>18</v>
      </c>
      <c r="AF101" s="12">
        <f t="shared" si="6"/>
        <v>473.02746000000002</v>
      </c>
      <c r="AG101" s="4">
        <v>4.6699999999999998E-2</v>
      </c>
      <c r="AH101" s="11">
        <f t="shared" si="7"/>
        <v>23.172540000000026</v>
      </c>
      <c r="AI101" s="9">
        <v>7.4</v>
      </c>
      <c r="AJ101" s="15" t="str">
        <f>IF(MONTH(Orders[[#This Row],[Date]]) = 1, "Jan",IF(MONTH(Orders[[#This Row],[Date]]) = 2, "Feb", "Mar"))</f>
        <v>Mar</v>
      </c>
    </row>
    <row r="102" spans="1:36" ht="15.75" x14ac:dyDescent="0.25">
      <c r="A102">
        <v>101</v>
      </c>
      <c r="B102" t="s">
        <v>124</v>
      </c>
      <c r="C102">
        <f>VLOOKUP(G102,email!A:B,2,FALSE)</f>
        <v>47</v>
      </c>
      <c r="D102" t="str">
        <f>Orders[[#This Row],[Customer First Name]] &amp;" "&amp; Orders[[#This Row],[Customer Last Name]]</f>
        <v>Rick Bensley</v>
      </c>
      <c r="E102" t="s">
        <v>1348</v>
      </c>
      <c r="F102" t="s">
        <v>1349</v>
      </c>
      <c r="G102" t="str">
        <f t="shared" si="5"/>
        <v>rick.bensley@mail.com</v>
      </c>
      <c r="H102" t="s">
        <v>20</v>
      </c>
      <c r="I102" s="7" t="s">
        <v>1052</v>
      </c>
      <c r="J102" s="7" t="s">
        <v>1038</v>
      </c>
      <c r="K102" s="7" t="s">
        <v>1083</v>
      </c>
      <c r="L102" s="7" t="s">
        <v>1070</v>
      </c>
      <c r="M102" s="7">
        <v>60610</v>
      </c>
      <c r="N102" s="7" t="s">
        <v>1055</v>
      </c>
      <c r="O102" t="str">
        <f>IF(COUNTIF($G$2:G102, G102) &gt; 1, INDEX($O$2:O102, MATCH(G102, $G$2:G102, 0)), H102)</f>
        <v>Male</v>
      </c>
      <c r="P102" t="str">
        <f>IF(COUNTIF($G$2:G102, G102) &gt; 1, INDEX($P$2:P102, MATCH(G102, $G$2:G102, 0)), I102)</f>
        <v>Home Office</v>
      </c>
      <c r="Q102" t="str">
        <f>IF(COUNTIF($G$2:G102, G102) &gt; 1, INDEX($Q$2:Q102, MATCH(G102, $G$2:G102, 0)), J102)</f>
        <v>United States</v>
      </c>
      <c r="R102" t="str">
        <f>IF(COUNTIF($G$2:G102, G102) &gt; 1, INDEX($R$2:R102, MATCH(G102, $G$2:G102, 0)), K102)</f>
        <v>Chicago</v>
      </c>
      <c r="S102" t="str">
        <f>IF(COUNTIF($G$2:G102, G102) &gt; 1, INDEX($S$2:S102, MATCH(G102, $G$2:G102, 0)), L102)</f>
        <v>Illinois</v>
      </c>
      <c r="T102">
        <f>IF(COUNTIF($G$2:G102, G102) &gt; 1, INDEX($T$2:T102, MATCH(G102, $G$2:G102, 0)), M102)</f>
        <v>60610</v>
      </c>
      <c r="U102" t="str">
        <f>IF(COUNTIF($G$2:G102, G102) &gt; 1, INDEX($U$2:U102, MATCH(G102, $G$2:G102, 0)), N102)</f>
        <v>Central</v>
      </c>
      <c r="V102" s="7" t="s">
        <v>2158</v>
      </c>
      <c r="W102" s="7" t="s">
        <v>2163</v>
      </c>
      <c r="X102" s="15">
        <f>Orders[[#This Row],[Date3]]</f>
        <v>43550</v>
      </c>
      <c r="Y102" s="15">
        <v>43550</v>
      </c>
      <c r="Z102" s="2">
        <v>0.80555555555555547</v>
      </c>
      <c r="AA102" s="12">
        <v>48.71</v>
      </c>
      <c r="AB102" s="8">
        <v>1</v>
      </c>
      <c r="AC102" s="11">
        <f t="shared" si="8"/>
        <v>2.4355000000000002</v>
      </c>
      <c r="AD102" s="11">
        <f t="shared" si="9"/>
        <v>48.71</v>
      </c>
      <c r="AE102" t="s">
        <v>18</v>
      </c>
      <c r="AF102" s="12">
        <f t="shared" si="6"/>
        <v>45.20288</v>
      </c>
      <c r="AG102" s="4">
        <v>7.2000000000000008E-2</v>
      </c>
      <c r="AH102" s="11">
        <f t="shared" si="7"/>
        <v>3.5071200000000005</v>
      </c>
      <c r="AI102" s="9">
        <v>4.0999999999999996</v>
      </c>
      <c r="AJ102" s="15" t="str">
        <f>IF(MONTH(Orders[[#This Row],[Date]]) = 1, "Jan",IF(MONTH(Orders[[#This Row],[Date]]) = 2, "Feb", "Mar"))</f>
        <v>Mar</v>
      </c>
    </row>
    <row r="103" spans="1:36" ht="15.75" x14ac:dyDescent="0.25">
      <c r="A103">
        <v>102</v>
      </c>
      <c r="B103" t="s">
        <v>125</v>
      </c>
      <c r="C103">
        <f>VLOOKUP(G103,email!A:B,2,FALSE)</f>
        <v>47</v>
      </c>
      <c r="D103" t="str">
        <f>Orders[[#This Row],[Customer First Name]] &amp;" "&amp; Orders[[#This Row],[Customer Last Name]]</f>
        <v>Rick Bensley</v>
      </c>
      <c r="E103" t="s">
        <v>1348</v>
      </c>
      <c r="F103" t="s">
        <v>1349</v>
      </c>
      <c r="G103" t="str">
        <f t="shared" si="5"/>
        <v>rick.bensley@mail.com</v>
      </c>
      <c r="H103" t="s">
        <v>20</v>
      </c>
      <c r="I103" s="7" t="s">
        <v>1052</v>
      </c>
      <c r="J103" s="7" t="s">
        <v>1038</v>
      </c>
      <c r="K103" s="7" t="s">
        <v>1083</v>
      </c>
      <c r="L103" s="7" t="s">
        <v>1070</v>
      </c>
      <c r="M103" s="7">
        <v>60610</v>
      </c>
      <c r="N103" s="7" t="s">
        <v>1055</v>
      </c>
      <c r="O103" t="str">
        <f>IF(COUNTIF($G$2:G103, G103) &gt; 1, INDEX($O$2:O103, MATCH(G103, $G$2:G103, 0)), H103)</f>
        <v>Male</v>
      </c>
      <c r="P103" t="str">
        <f>IF(COUNTIF($G$2:G103, G103) &gt; 1, INDEX($P$2:P103, MATCH(G103, $G$2:G103, 0)), I103)</f>
        <v>Home Office</v>
      </c>
      <c r="Q103" t="str">
        <f>IF(COUNTIF($G$2:G103, G103) &gt; 1, INDEX($Q$2:Q103, MATCH(G103, $G$2:G103, 0)), J103)</f>
        <v>United States</v>
      </c>
      <c r="R103" t="str">
        <f>IF(COUNTIF($G$2:G103, G103) &gt; 1, INDEX($R$2:R103, MATCH(G103, $G$2:G103, 0)), K103)</f>
        <v>Chicago</v>
      </c>
      <c r="S103" t="str">
        <f>IF(COUNTIF($G$2:G103, G103) &gt; 1, INDEX($S$2:S103, MATCH(G103, $G$2:G103, 0)), L103)</f>
        <v>Illinois</v>
      </c>
      <c r="T103">
        <f>IF(COUNTIF($G$2:G103, G103) &gt; 1, INDEX($T$2:T103, MATCH(G103, $G$2:G103, 0)), M103)</f>
        <v>60610</v>
      </c>
      <c r="U103" t="str">
        <f>IF(COUNTIF($G$2:G103, G103) &gt; 1, INDEX($U$2:U103, MATCH(G103, $G$2:G103, 0)), N103)</f>
        <v>Central</v>
      </c>
      <c r="V103" s="7" t="s">
        <v>2153</v>
      </c>
      <c r="W103" s="7" t="s">
        <v>2160</v>
      </c>
      <c r="X103" s="15">
        <f>Orders[[#This Row],[Date3]]</f>
        <v>43525</v>
      </c>
      <c r="Y103" s="15">
        <v>43525</v>
      </c>
      <c r="Z103" s="2">
        <v>0.55694444444444446</v>
      </c>
      <c r="AA103" s="12">
        <v>78.55</v>
      </c>
      <c r="AB103" s="8">
        <v>9</v>
      </c>
      <c r="AC103" s="11">
        <f t="shared" si="8"/>
        <v>35.347499999999997</v>
      </c>
      <c r="AD103" s="11">
        <f t="shared" si="9"/>
        <v>706.94999999999993</v>
      </c>
      <c r="AE103" t="s">
        <v>18</v>
      </c>
      <c r="AF103" s="12">
        <f t="shared" si="6"/>
        <v>673.93543499999998</v>
      </c>
      <c r="AG103" s="4">
        <v>4.6699999999999998E-2</v>
      </c>
      <c r="AH103" s="11">
        <f t="shared" si="7"/>
        <v>33.014564999999948</v>
      </c>
      <c r="AI103" s="9">
        <v>7.2</v>
      </c>
      <c r="AJ103" s="15" t="str">
        <f>IF(MONTH(Orders[[#This Row],[Date]]) = 1, "Jan",IF(MONTH(Orders[[#This Row],[Date]]) = 2, "Feb", "Mar"))</f>
        <v>Mar</v>
      </c>
    </row>
    <row r="104" spans="1:36" ht="15.75" x14ac:dyDescent="0.25">
      <c r="A104">
        <v>103</v>
      </c>
      <c r="B104" t="s">
        <v>126</v>
      </c>
      <c r="C104">
        <f>VLOOKUP(G104,email!A:B,2,FALSE)</f>
        <v>48</v>
      </c>
      <c r="D104" t="str">
        <f>Orders[[#This Row],[Customer First Name]] &amp;" "&amp; Orders[[#This Row],[Customer Last Name]]</f>
        <v>Gary Zandusky</v>
      </c>
      <c r="E104" t="s">
        <v>1334</v>
      </c>
      <c r="F104" t="s">
        <v>1350</v>
      </c>
      <c r="G104" t="str">
        <f t="shared" si="5"/>
        <v>gary.zandusky@mail.com</v>
      </c>
      <c r="H104" t="s">
        <v>15</v>
      </c>
      <c r="I104" s="7" t="s">
        <v>1037</v>
      </c>
      <c r="J104" s="7" t="s">
        <v>1038</v>
      </c>
      <c r="K104" s="7" t="s">
        <v>1096</v>
      </c>
      <c r="L104" s="7" t="s">
        <v>1073</v>
      </c>
      <c r="M104" s="7">
        <v>55901</v>
      </c>
      <c r="N104" s="7" t="s">
        <v>1055</v>
      </c>
      <c r="O104" t="str">
        <f>IF(COUNTIF($G$2:G104, G104) &gt; 1, INDEX($O$2:O104, MATCH(G104, $G$2:G104, 0)), H104)</f>
        <v>Female</v>
      </c>
      <c r="P104" t="str">
        <f>IF(COUNTIF($G$2:G104, G104) &gt; 1, INDEX($P$2:P104, MATCH(G104, $G$2:G104, 0)), I104)</f>
        <v>Consumer</v>
      </c>
      <c r="Q104" t="str">
        <f>IF(COUNTIF($G$2:G104, G104) &gt; 1, INDEX($Q$2:Q104, MATCH(G104, $G$2:G104, 0)), J104)</f>
        <v>United States</v>
      </c>
      <c r="R104" t="str">
        <f>IF(COUNTIF($G$2:G104, G104) &gt; 1, INDEX($R$2:R104, MATCH(G104, $G$2:G104, 0)), K104)</f>
        <v>Rochester</v>
      </c>
      <c r="S104" t="str">
        <f>IF(COUNTIF($G$2:G104, G104) &gt; 1, INDEX($S$2:S104, MATCH(G104, $G$2:G104, 0)), L104)</f>
        <v>Minnesota</v>
      </c>
      <c r="T104">
        <f>IF(COUNTIF($G$2:G104, G104) &gt; 1, INDEX($T$2:T104, MATCH(G104, $G$2:G104, 0)), M104)</f>
        <v>55901</v>
      </c>
      <c r="U104" t="str">
        <f>IF(COUNTIF($G$2:G104, G104) &gt; 1, INDEX($U$2:U104, MATCH(G104, $G$2:G104, 0)), N104)</f>
        <v>Central</v>
      </c>
      <c r="V104" s="7" t="s">
        <v>2153</v>
      </c>
      <c r="W104" s="7" t="s">
        <v>2162</v>
      </c>
      <c r="X104" s="15">
        <f>Orders[[#This Row],[Date3]]</f>
        <v>43497</v>
      </c>
      <c r="Y104" s="15">
        <v>43497</v>
      </c>
      <c r="Z104" s="2">
        <v>0.4770833333333333</v>
      </c>
      <c r="AA104" s="12">
        <v>23.07</v>
      </c>
      <c r="AB104" s="8">
        <v>9</v>
      </c>
      <c r="AC104" s="11">
        <f t="shared" si="8"/>
        <v>10.381500000000001</v>
      </c>
      <c r="AD104" s="11">
        <f t="shared" si="9"/>
        <v>207.63</v>
      </c>
      <c r="AE104" t="s">
        <v>18</v>
      </c>
      <c r="AF104" s="12">
        <f t="shared" si="6"/>
        <v>197.93367899999998</v>
      </c>
      <c r="AG104" s="4">
        <v>4.6699999999999998E-2</v>
      </c>
      <c r="AH104" s="11">
        <f t="shared" si="7"/>
        <v>9.6963210000000117</v>
      </c>
      <c r="AI104" s="9">
        <v>4.9000000000000004</v>
      </c>
      <c r="AJ104" s="15" t="str">
        <f>IF(MONTH(Orders[[#This Row],[Date]]) = 1, "Jan",IF(MONTH(Orders[[#This Row],[Date]]) = 2, "Feb", "Mar"))</f>
        <v>Feb</v>
      </c>
    </row>
    <row r="105" spans="1:36" ht="15.75" x14ac:dyDescent="0.25">
      <c r="A105">
        <v>104</v>
      </c>
      <c r="B105" t="s">
        <v>127</v>
      </c>
      <c r="C105">
        <f>VLOOKUP(G105,email!A:B,2,FALSE)</f>
        <v>49</v>
      </c>
      <c r="D105" t="str">
        <f>Orders[[#This Row],[Customer First Name]] &amp;" "&amp; Orders[[#This Row],[Customer Last Name]]</f>
        <v>Lena Cacioppo</v>
      </c>
      <c r="E105" t="s">
        <v>1304</v>
      </c>
      <c r="F105" t="s">
        <v>1351</v>
      </c>
      <c r="G105" t="str">
        <f t="shared" si="5"/>
        <v>lena.cacioppo@mail.com</v>
      </c>
      <c r="H105" t="s">
        <v>20</v>
      </c>
      <c r="I105" s="7" t="s">
        <v>1037</v>
      </c>
      <c r="J105" s="7" t="s">
        <v>1038</v>
      </c>
      <c r="K105" s="7" t="s">
        <v>1101</v>
      </c>
      <c r="L105" s="7" t="s">
        <v>1102</v>
      </c>
      <c r="M105" s="7">
        <v>80013</v>
      </c>
      <c r="N105" s="7" t="s">
        <v>1045</v>
      </c>
      <c r="O105" t="str">
        <f>IF(COUNTIF($G$2:G105, G105) &gt; 1, INDEX($O$2:O105, MATCH(G105, $G$2:G105, 0)), H105)</f>
        <v>Male</v>
      </c>
      <c r="P105" t="str">
        <f>IF(COUNTIF($G$2:G105, G105) &gt; 1, INDEX($P$2:P105, MATCH(G105, $G$2:G105, 0)), I105)</f>
        <v>Consumer</v>
      </c>
      <c r="Q105" t="str">
        <f>IF(COUNTIF($G$2:G105, G105) &gt; 1, INDEX($Q$2:Q105, MATCH(G105, $G$2:G105, 0)), J105)</f>
        <v>United States</v>
      </c>
      <c r="R105" t="str">
        <f>IF(COUNTIF($G$2:G105, G105) &gt; 1, INDEX($R$2:R105, MATCH(G105, $G$2:G105, 0)), K105)</f>
        <v>Aurora</v>
      </c>
      <c r="S105" t="str">
        <f>IF(COUNTIF($G$2:G105, G105) &gt; 1, INDEX($S$2:S105, MATCH(G105, $G$2:G105, 0)), L105)</f>
        <v>Colorado</v>
      </c>
      <c r="T105">
        <f>IF(COUNTIF($G$2:G105, G105) &gt; 1, INDEX($T$2:T105, MATCH(G105, $G$2:G105, 0)), M105)</f>
        <v>80013</v>
      </c>
      <c r="U105" t="str">
        <f>IF(COUNTIF($G$2:G105, G105) &gt; 1, INDEX($U$2:U105, MATCH(G105, $G$2:G105, 0)), N105)</f>
        <v>West</v>
      </c>
      <c r="V105" s="7" t="s">
        <v>2158</v>
      </c>
      <c r="W105" s="7" t="s">
        <v>2163</v>
      </c>
      <c r="X105" s="15">
        <f>Orders[[#This Row],[Date3]]</f>
        <v>43552</v>
      </c>
      <c r="Y105" s="15">
        <v>43552</v>
      </c>
      <c r="Z105" s="2">
        <v>0.6972222222222223</v>
      </c>
      <c r="AA105" s="12">
        <v>58.26</v>
      </c>
      <c r="AB105" s="8">
        <v>6</v>
      </c>
      <c r="AC105" s="11">
        <f t="shared" si="8"/>
        <v>17.478000000000002</v>
      </c>
      <c r="AD105" s="11">
        <f t="shared" si="9"/>
        <v>349.56</v>
      </c>
      <c r="AE105" t="s">
        <v>18</v>
      </c>
      <c r="AF105" s="12">
        <f t="shared" si="6"/>
        <v>324.39168000000001</v>
      </c>
      <c r="AG105" s="4">
        <v>7.2000000000000008E-2</v>
      </c>
      <c r="AH105" s="11">
        <f t="shared" si="7"/>
        <v>25.168319999999994</v>
      </c>
      <c r="AI105" s="9">
        <v>9.9</v>
      </c>
      <c r="AJ105" s="15" t="str">
        <f>IF(MONTH(Orders[[#This Row],[Date]]) = 1, "Jan",IF(MONTH(Orders[[#This Row],[Date]]) = 2, "Feb", "Mar"))</f>
        <v>Mar</v>
      </c>
    </row>
    <row r="106" spans="1:36" ht="15.75" x14ac:dyDescent="0.25">
      <c r="A106">
        <v>105</v>
      </c>
      <c r="B106" t="s">
        <v>128</v>
      </c>
      <c r="C106">
        <f>VLOOKUP(G106,email!A:B,2,FALSE)</f>
        <v>49</v>
      </c>
      <c r="D106" t="str">
        <f>Orders[[#This Row],[Customer First Name]] &amp;" "&amp; Orders[[#This Row],[Customer Last Name]]</f>
        <v>Lena Cacioppo</v>
      </c>
      <c r="E106" t="s">
        <v>1304</v>
      </c>
      <c r="F106" t="s">
        <v>1351</v>
      </c>
      <c r="G106" t="str">
        <f t="shared" si="5"/>
        <v>lena.cacioppo@mail.com</v>
      </c>
      <c r="H106" t="s">
        <v>20</v>
      </c>
      <c r="I106" s="7" t="s">
        <v>1037</v>
      </c>
      <c r="J106" s="7" t="s">
        <v>1038</v>
      </c>
      <c r="K106" s="7" t="s">
        <v>1101</v>
      </c>
      <c r="L106" s="7" t="s">
        <v>1102</v>
      </c>
      <c r="M106" s="7">
        <v>80013</v>
      </c>
      <c r="N106" s="7" t="s">
        <v>1045</v>
      </c>
      <c r="O106" t="str">
        <f>IF(COUNTIF($G$2:G106, G106) &gt; 1, INDEX($O$2:O106, MATCH(G106, $G$2:G106, 0)), H106)</f>
        <v>Male</v>
      </c>
      <c r="P106" t="str">
        <f>IF(COUNTIF($G$2:G106, G106) &gt; 1, INDEX($P$2:P106, MATCH(G106, $G$2:G106, 0)), I106)</f>
        <v>Consumer</v>
      </c>
      <c r="Q106" t="str">
        <f>IF(COUNTIF($G$2:G106, G106) &gt; 1, INDEX($Q$2:Q106, MATCH(G106, $G$2:G106, 0)), J106)</f>
        <v>United States</v>
      </c>
      <c r="R106" t="str">
        <f>IF(COUNTIF($G$2:G106, G106) &gt; 1, INDEX($R$2:R106, MATCH(G106, $G$2:G106, 0)), K106)</f>
        <v>Aurora</v>
      </c>
      <c r="S106" t="str">
        <f>IF(COUNTIF($G$2:G106, G106) &gt; 1, INDEX($S$2:S106, MATCH(G106, $G$2:G106, 0)), L106)</f>
        <v>Colorado</v>
      </c>
      <c r="T106">
        <f>IF(COUNTIF($G$2:G106, G106) &gt; 1, INDEX($T$2:T106, MATCH(G106, $G$2:G106, 0)), M106)</f>
        <v>80013</v>
      </c>
      <c r="U106" t="str">
        <f>IF(COUNTIF($G$2:G106, G106) &gt; 1, INDEX($U$2:U106, MATCH(G106, $G$2:G106, 0)), N106)</f>
        <v>West</v>
      </c>
      <c r="V106" s="7" t="s">
        <v>2150</v>
      </c>
      <c r="W106" s="7" t="s">
        <v>2157</v>
      </c>
      <c r="X106" s="15">
        <f>Orders[[#This Row],[Date3]]</f>
        <v>43543</v>
      </c>
      <c r="Y106" s="15">
        <v>43543</v>
      </c>
      <c r="Z106" s="2">
        <v>0.7631944444444444</v>
      </c>
      <c r="AA106" s="12">
        <v>30.35</v>
      </c>
      <c r="AB106" s="8">
        <v>7</v>
      </c>
      <c r="AC106" s="11">
        <f t="shared" si="8"/>
        <v>10.622500000000002</v>
      </c>
      <c r="AD106" s="11">
        <f t="shared" si="9"/>
        <v>212.45000000000002</v>
      </c>
      <c r="AE106" t="s">
        <v>18</v>
      </c>
      <c r="AF106" s="12">
        <f t="shared" si="6"/>
        <v>189.71785000000003</v>
      </c>
      <c r="AG106" s="4">
        <v>0.107</v>
      </c>
      <c r="AH106" s="11">
        <f t="shared" si="7"/>
        <v>22.73214999999999</v>
      </c>
      <c r="AI106" s="9" t="s">
        <v>27</v>
      </c>
      <c r="AJ106" s="15" t="str">
        <f>IF(MONTH(Orders[[#This Row],[Date]]) = 1, "Jan",IF(MONTH(Orders[[#This Row],[Date]]) = 2, "Feb", "Mar"))</f>
        <v>Mar</v>
      </c>
    </row>
    <row r="107" spans="1:36" ht="15.75" x14ac:dyDescent="0.25">
      <c r="A107">
        <v>106</v>
      </c>
      <c r="B107" t="s">
        <v>129</v>
      </c>
      <c r="C107">
        <f>VLOOKUP(G107,email!A:B,2,FALSE)</f>
        <v>49</v>
      </c>
      <c r="D107" t="str">
        <f>Orders[[#This Row],[Customer First Name]] &amp;" "&amp; Orders[[#This Row],[Customer Last Name]]</f>
        <v>Lena Cacioppo</v>
      </c>
      <c r="E107" t="s">
        <v>1304</v>
      </c>
      <c r="F107" t="s">
        <v>1351</v>
      </c>
      <c r="G107" t="str">
        <f t="shared" si="5"/>
        <v>lena.cacioppo@mail.com</v>
      </c>
      <c r="H107" t="s">
        <v>20</v>
      </c>
      <c r="I107" s="7" t="s">
        <v>1037</v>
      </c>
      <c r="J107" s="7" t="s">
        <v>1038</v>
      </c>
      <c r="K107" s="7" t="s">
        <v>1101</v>
      </c>
      <c r="L107" s="7" t="s">
        <v>1102</v>
      </c>
      <c r="M107" s="7">
        <v>80013</v>
      </c>
      <c r="N107" s="7" t="s">
        <v>1045</v>
      </c>
      <c r="O107" t="str">
        <f>IF(COUNTIF($G$2:G107, G107) &gt; 1, INDEX($O$2:O107, MATCH(G107, $G$2:G107, 0)), H107)</f>
        <v>Male</v>
      </c>
      <c r="P107" t="str">
        <f>IF(COUNTIF($G$2:G107, G107) &gt; 1, INDEX($P$2:P107, MATCH(G107, $G$2:G107, 0)), I107)</f>
        <v>Consumer</v>
      </c>
      <c r="Q107" t="str">
        <f>IF(COUNTIF($G$2:G107, G107) &gt; 1, INDEX($Q$2:Q107, MATCH(G107, $G$2:G107, 0)), J107)</f>
        <v>United States</v>
      </c>
      <c r="R107" t="str">
        <f>IF(COUNTIF($G$2:G107, G107) &gt; 1, INDEX($R$2:R107, MATCH(G107, $G$2:G107, 0)), K107)</f>
        <v>Aurora</v>
      </c>
      <c r="S107" t="str">
        <f>IF(COUNTIF($G$2:G107, G107) &gt; 1, INDEX($S$2:S107, MATCH(G107, $G$2:G107, 0)), L107)</f>
        <v>Colorado</v>
      </c>
      <c r="T107">
        <f>IF(COUNTIF($G$2:G107, G107) &gt; 1, INDEX($T$2:T107, MATCH(G107, $G$2:G107, 0)), M107)</f>
        <v>80013</v>
      </c>
      <c r="U107" t="str">
        <f>IF(COUNTIF($G$2:G107, G107) &gt; 1, INDEX($U$2:U107, MATCH(G107, $G$2:G107, 0)), N107)</f>
        <v>West</v>
      </c>
      <c r="V107" s="7" t="s">
        <v>2153</v>
      </c>
      <c r="W107" s="7" t="s">
        <v>2160</v>
      </c>
      <c r="X107" s="15">
        <f>Orders[[#This Row],[Date3]]</f>
        <v>43477</v>
      </c>
      <c r="Y107" s="15">
        <v>43477</v>
      </c>
      <c r="Z107" s="2">
        <v>0.61805555555555558</v>
      </c>
      <c r="AA107" s="12">
        <v>88.67</v>
      </c>
      <c r="AB107" s="8">
        <v>10</v>
      </c>
      <c r="AC107" s="11">
        <f t="shared" si="8"/>
        <v>44.335000000000008</v>
      </c>
      <c r="AD107" s="11">
        <f t="shared" si="9"/>
        <v>886.7</v>
      </c>
      <c r="AE107" t="s">
        <v>16</v>
      </c>
      <c r="AF107" s="12">
        <f t="shared" si="6"/>
        <v>845.29111</v>
      </c>
      <c r="AG107" s="4">
        <v>4.6699999999999998E-2</v>
      </c>
      <c r="AH107" s="11">
        <f t="shared" si="7"/>
        <v>41.408890000000042</v>
      </c>
      <c r="AI107" s="9">
        <v>7.3</v>
      </c>
      <c r="AJ107" s="15" t="str">
        <f>IF(MONTH(Orders[[#This Row],[Date]]) = 1, "Jan",IF(MONTH(Orders[[#This Row],[Date]]) = 2, "Feb", "Mar"))</f>
        <v>Jan</v>
      </c>
    </row>
    <row r="108" spans="1:36" ht="15.75" x14ac:dyDescent="0.25">
      <c r="A108">
        <v>107</v>
      </c>
      <c r="B108" t="s">
        <v>130</v>
      </c>
      <c r="C108">
        <f>VLOOKUP(G108,email!A:B,2,FALSE)</f>
        <v>50</v>
      </c>
      <c r="D108" t="str">
        <f>Orders[[#This Row],[Customer First Name]] &amp;" "&amp; Orders[[#This Row],[Customer Last Name]]</f>
        <v>Janet Martin</v>
      </c>
      <c r="E108" t="s">
        <v>1308</v>
      </c>
      <c r="F108" t="s">
        <v>1352</v>
      </c>
      <c r="G108" t="str">
        <f t="shared" si="5"/>
        <v>janet.martin@mail.com</v>
      </c>
      <c r="H108" t="s">
        <v>20</v>
      </c>
      <c r="I108" s="7" t="s">
        <v>1037</v>
      </c>
      <c r="J108" s="7" t="s">
        <v>1038</v>
      </c>
      <c r="K108" s="7" t="s">
        <v>1103</v>
      </c>
      <c r="L108" s="7" t="s">
        <v>1049</v>
      </c>
      <c r="M108" s="7">
        <v>28205</v>
      </c>
      <c r="N108" s="7" t="s">
        <v>1041</v>
      </c>
      <c r="O108" t="str">
        <f>IF(COUNTIF($G$2:G108, G108) &gt; 1, INDEX($O$2:O108, MATCH(G108, $G$2:G108, 0)), H108)</f>
        <v>Male</v>
      </c>
      <c r="P108" t="str">
        <f>IF(COUNTIF($G$2:G108, G108) &gt; 1, INDEX($P$2:P108, MATCH(G108, $G$2:G108, 0)), I108)</f>
        <v>Consumer</v>
      </c>
      <c r="Q108" t="str">
        <f>IF(COUNTIF($G$2:G108, G108) &gt; 1, INDEX($Q$2:Q108, MATCH(G108, $G$2:G108, 0)), J108)</f>
        <v>United States</v>
      </c>
      <c r="R108" t="str">
        <f>IF(COUNTIF($G$2:G108, G108) &gt; 1, INDEX($R$2:R108, MATCH(G108, $G$2:G108, 0)), K108)</f>
        <v>Charlotte</v>
      </c>
      <c r="S108" t="str">
        <f>IF(COUNTIF($G$2:G108, G108) &gt; 1, INDEX($S$2:S108, MATCH(G108, $G$2:G108, 0)), L108)</f>
        <v>North Carolina</v>
      </c>
      <c r="T108">
        <f>IF(COUNTIF($G$2:G108, G108) &gt; 1, INDEX($T$2:T108, MATCH(G108, $G$2:G108, 0)), M108)</f>
        <v>28205</v>
      </c>
      <c r="U108" t="str">
        <f>IF(COUNTIF($G$2:G108, G108) &gt; 1, INDEX($U$2:U108, MATCH(G108, $G$2:G108, 0)), N108)</f>
        <v>South</v>
      </c>
      <c r="V108" s="7" t="s">
        <v>2158</v>
      </c>
      <c r="W108" s="7" t="s">
        <v>2163</v>
      </c>
      <c r="X108" s="15">
        <f>Orders[[#This Row],[Date3]]</f>
        <v>43470</v>
      </c>
      <c r="Y108" s="15">
        <v>43470</v>
      </c>
      <c r="Z108" s="2">
        <v>0.87083333333333324</v>
      </c>
      <c r="AA108" s="12">
        <v>27.38</v>
      </c>
      <c r="AB108" s="8">
        <v>6</v>
      </c>
      <c r="AC108" s="11">
        <f t="shared" si="8"/>
        <v>8.2140000000000004</v>
      </c>
      <c r="AD108" s="11">
        <f t="shared" si="9"/>
        <v>164.28</v>
      </c>
      <c r="AE108" t="s">
        <v>21</v>
      </c>
      <c r="AF108" s="12">
        <f t="shared" si="6"/>
        <v>152.45184</v>
      </c>
      <c r="AG108" s="4">
        <v>7.2000000000000008E-2</v>
      </c>
      <c r="AH108" s="11">
        <f t="shared" si="7"/>
        <v>11.828159999999997</v>
      </c>
      <c r="AI108" s="9">
        <v>7.9</v>
      </c>
      <c r="AJ108" s="15" t="str">
        <f>IF(MONTH(Orders[[#This Row],[Date]]) = 1, "Jan",IF(MONTH(Orders[[#This Row],[Date]]) = 2, "Feb", "Mar"))</f>
        <v>Jan</v>
      </c>
    </row>
    <row r="109" spans="1:36" ht="15.75" x14ac:dyDescent="0.25">
      <c r="A109">
        <v>108</v>
      </c>
      <c r="B109" t="s">
        <v>131</v>
      </c>
      <c r="C109">
        <f>VLOOKUP(G109,email!A:B,2,FALSE)</f>
        <v>50</v>
      </c>
      <c r="D109" t="str">
        <f>Orders[[#This Row],[Customer First Name]] &amp;" "&amp; Orders[[#This Row],[Customer Last Name]]</f>
        <v>Janet Martin</v>
      </c>
      <c r="E109" t="s">
        <v>1308</v>
      </c>
      <c r="F109" t="s">
        <v>1352</v>
      </c>
      <c r="G109" t="str">
        <f t="shared" si="5"/>
        <v>janet.martin@mail.com</v>
      </c>
      <c r="H109" t="s">
        <v>20</v>
      </c>
      <c r="I109" s="7" t="s">
        <v>1037</v>
      </c>
      <c r="J109" s="7" t="s">
        <v>1038</v>
      </c>
      <c r="K109" s="7" t="s">
        <v>1103</v>
      </c>
      <c r="L109" s="7" t="s">
        <v>1049</v>
      </c>
      <c r="M109" s="7">
        <v>28205</v>
      </c>
      <c r="N109" s="7" t="s">
        <v>1041</v>
      </c>
      <c r="O109" t="str">
        <f>IF(COUNTIF($G$2:G109, G109) &gt; 1, INDEX($O$2:O109, MATCH(G109, $G$2:G109, 0)), H109)</f>
        <v>Male</v>
      </c>
      <c r="P109" t="str">
        <f>IF(COUNTIF($G$2:G109, G109) &gt; 1, INDEX($P$2:P109, MATCH(G109, $G$2:G109, 0)), I109)</f>
        <v>Consumer</v>
      </c>
      <c r="Q109" t="str">
        <f>IF(COUNTIF($G$2:G109, G109) &gt; 1, INDEX($Q$2:Q109, MATCH(G109, $G$2:G109, 0)), J109)</f>
        <v>United States</v>
      </c>
      <c r="R109" t="str">
        <f>IF(COUNTIF($G$2:G109, G109) &gt; 1, INDEX($R$2:R109, MATCH(G109, $G$2:G109, 0)), K109)</f>
        <v>Charlotte</v>
      </c>
      <c r="S109" t="str">
        <f>IF(COUNTIF($G$2:G109, G109) &gt; 1, INDEX($S$2:S109, MATCH(G109, $G$2:G109, 0)), L109)</f>
        <v>North Carolina</v>
      </c>
      <c r="T109">
        <f>IF(COUNTIF($G$2:G109, G109) &gt; 1, INDEX($T$2:T109, MATCH(G109, $G$2:G109, 0)), M109)</f>
        <v>28205</v>
      </c>
      <c r="U109" t="str">
        <f>IF(COUNTIF($G$2:G109, G109) &gt; 1, INDEX($U$2:U109, MATCH(G109, $G$2:G109, 0)), N109)</f>
        <v>South</v>
      </c>
      <c r="V109" s="7" t="s">
        <v>2158</v>
      </c>
      <c r="W109" s="7" t="s">
        <v>2159</v>
      </c>
      <c r="X109" s="15">
        <f>Orders[[#This Row],[Date3]]</f>
        <v>43546</v>
      </c>
      <c r="Y109" s="15">
        <v>43546</v>
      </c>
      <c r="Z109" s="2">
        <v>0.84652777777777777</v>
      </c>
      <c r="AA109" s="12">
        <v>62.13</v>
      </c>
      <c r="AB109" s="8">
        <v>6</v>
      </c>
      <c r="AC109" s="11">
        <f t="shared" si="8"/>
        <v>18.639000000000003</v>
      </c>
      <c r="AD109" s="11">
        <f t="shared" si="9"/>
        <v>372.78000000000003</v>
      </c>
      <c r="AE109" t="s">
        <v>18</v>
      </c>
      <c r="AF109" s="12">
        <f t="shared" si="6"/>
        <v>345.93984</v>
      </c>
      <c r="AG109" s="4">
        <v>7.2000000000000008E-2</v>
      </c>
      <c r="AH109" s="11">
        <f t="shared" si="7"/>
        <v>26.840160000000026</v>
      </c>
      <c r="AI109" s="9">
        <v>7.4</v>
      </c>
      <c r="AJ109" s="15" t="str">
        <f>IF(MONTH(Orders[[#This Row],[Date]]) = 1, "Jan",IF(MONTH(Orders[[#This Row],[Date]]) = 2, "Feb", "Mar"))</f>
        <v>Mar</v>
      </c>
    </row>
    <row r="110" spans="1:36" ht="15.75" x14ac:dyDescent="0.25">
      <c r="A110">
        <v>109</v>
      </c>
      <c r="B110" t="s">
        <v>132</v>
      </c>
      <c r="C110">
        <f>VLOOKUP(G110,email!A:B,2,FALSE)</f>
        <v>50</v>
      </c>
      <c r="D110" t="str">
        <f>Orders[[#This Row],[Customer First Name]] &amp;" "&amp; Orders[[#This Row],[Customer Last Name]]</f>
        <v>Janet Martin</v>
      </c>
      <c r="E110" t="s">
        <v>1308</v>
      </c>
      <c r="F110" t="s">
        <v>1352</v>
      </c>
      <c r="G110" t="str">
        <f t="shared" si="5"/>
        <v>janet.martin@mail.com</v>
      </c>
      <c r="H110" t="s">
        <v>15</v>
      </c>
      <c r="I110" s="7" t="s">
        <v>1037</v>
      </c>
      <c r="J110" s="7" t="s">
        <v>1038</v>
      </c>
      <c r="K110" s="7" t="s">
        <v>1103</v>
      </c>
      <c r="L110" s="7" t="s">
        <v>1049</v>
      </c>
      <c r="M110" s="7">
        <v>28205</v>
      </c>
      <c r="N110" s="7" t="s">
        <v>1041</v>
      </c>
      <c r="O110" t="str">
        <f>IF(COUNTIF($G$2:G110, G110) &gt; 1, INDEX($O$2:O110, MATCH(G110, $G$2:G110, 0)), H110)</f>
        <v>Male</v>
      </c>
      <c r="P110" t="str">
        <f>IF(COUNTIF($G$2:G110, G110) &gt; 1, INDEX($P$2:P110, MATCH(G110, $G$2:G110, 0)), I110)</f>
        <v>Consumer</v>
      </c>
      <c r="Q110" t="str">
        <f>IF(COUNTIF($G$2:G110, G110) &gt; 1, INDEX($Q$2:Q110, MATCH(G110, $G$2:G110, 0)), J110)</f>
        <v>United States</v>
      </c>
      <c r="R110" t="str">
        <f>IF(COUNTIF($G$2:G110, G110) &gt; 1, INDEX($R$2:R110, MATCH(G110, $G$2:G110, 0)), K110)</f>
        <v>Charlotte</v>
      </c>
      <c r="S110" t="str">
        <f>IF(COUNTIF($G$2:G110, G110) &gt; 1, INDEX($S$2:S110, MATCH(G110, $G$2:G110, 0)), L110)</f>
        <v>North Carolina</v>
      </c>
      <c r="T110">
        <f>IF(COUNTIF($G$2:G110, G110) &gt; 1, INDEX($T$2:T110, MATCH(G110, $G$2:G110, 0)), M110)</f>
        <v>28205</v>
      </c>
      <c r="U110" t="str">
        <f>IF(COUNTIF($G$2:G110, G110) &gt; 1, INDEX($U$2:U110, MATCH(G110, $G$2:G110, 0)), N110)</f>
        <v>South</v>
      </c>
      <c r="V110" s="7" t="s">
        <v>2153</v>
      </c>
      <c r="W110" s="7" t="s">
        <v>1731</v>
      </c>
      <c r="X110" s="15">
        <f>Orders[[#This Row],[Date3]]</f>
        <v>43548</v>
      </c>
      <c r="Y110" s="15">
        <v>43548</v>
      </c>
      <c r="Z110" s="2">
        <v>0.4465277777777778</v>
      </c>
      <c r="AA110" s="12">
        <v>33.979999999999997</v>
      </c>
      <c r="AB110" s="8">
        <v>9</v>
      </c>
      <c r="AC110" s="11">
        <f t="shared" si="8"/>
        <v>15.291</v>
      </c>
      <c r="AD110" s="11">
        <f t="shared" si="9"/>
        <v>305.82</v>
      </c>
      <c r="AE110" t="s">
        <v>18</v>
      </c>
      <c r="AF110" s="12">
        <f t="shared" si="6"/>
        <v>291.538206</v>
      </c>
      <c r="AG110" s="4">
        <v>4.6699999999999998E-2</v>
      </c>
      <c r="AH110" s="11">
        <f t="shared" si="7"/>
        <v>14.281793999999991</v>
      </c>
      <c r="AI110" s="9">
        <v>4.2</v>
      </c>
      <c r="AJ110" s="15" t="str">
        <f>IF(MONTH(Orders[[#This Row],[Date]]) = 1, "Jan",IF(MONTH(Orders[[#This Row],[Date]]) = 2, "Feb", "Mar"))</f>
        <v>Mar</v>
      </c>
    </row>
    <row r="111" spans="1:36" ht="15.75" x14ac:dyDescent="0.25">
      <c r="A111">
        <v>110</v>
      </c>
      <c r="B111" t="s">
        <v>133</v>
      </c>
      <c r="C111">
        <f>VLOOKUP(G111,email!A:B,2,FALSE)</f>
        <v>51</v>
      </c>
      <c r="D111" t="str">
        <f>Orders[[#This Row],[Customer First Name]] &amp;" "&amp; Orders[[#This Row],[Customer Last Name]]</f>
        <v>Pete Armstrong</v>
      </c>
      <c r="E111" t="s">
        <v>1273</v>
      </c>
      <c r="F111" t="s">
        <v>1353</v>
      </c>
      <c r="G111" t="str">
        <f t="shared" si="5"/>
        <v>pete.armstrong@mail.com</v>
      </c>
      <c r="H111" t="s">
        <v>20</v>
      </c>
      <c r="I111" s="7" t="s">
        <v>1052</v>
      </c>
      <c r="J111" s="7" t="s">
        <v>1038</v>
      </c>
      <c r="K111" s="7" t="s">
        <v>1104</v>
      </c>
      <c r="L111" s="7" t="s">
        <v>1070</v>
      </c>
      <c r="M111" s="7">
        <v>60462</v>
      </c>
      <c r="N111" s="7" t="s">
        <v>1055</v>
      </c>
      <c r="O111" t="str">
        <f>IF(COUNTIF($G$2:G111, G111) &gt; 1, INDEX($O$2:O111, MATCH(G111, $G$2:G111, 0)), H111)</f>
        <v>Male</v>
      </c>
      <c r="P111" t="str">
        <f>IF(COUNTIF($G$2:G111, G111) &gt; 1, INDEX($P$2:P111, MATCH(G111, $G$2:G111, 0)), I111)</f>
        <v>Home Office</v>
      </c>
      <c r="Q111" t="str">
        <f>IF(COUNTIF($G$2:G111, G111) &gt; 1, INDEX($Q$2:Q111, MATCH(G111, $G$2:G111, 0)), J111)</f>
        <v>United States</v>
      </c>
      <c r="R111" t="str">
        <f>IF(COUNTIF($G$2:G111, G111) &gt; 1, INDEX($R$2:R111, MATCH(G111, $G$2:G111, 0)), K111)</f>
        <v>Orland Park</v>
      </c>
      <c r="S111" t="str">
        <f>IF(COUNTIF($G$2:G111, G111) &gt; 1, INDEX($S$2:S111, MATCH(G111, $G$2:G111, 0)), L111)</f>
        <v>Illinois</v>
      </c>
      <c r="T111">
        <f>IF(COUNTIF($G$2:G111, G111) &gt; 1, INDEX($T$2:T111, MATCH(G111, $G$2:G111, 0)), M111)</f>
        <v>60462</v>
      </c>
      <c r="U111" t="str">
        <f>IF(COUNTIF($G$2:G111, G111) &gt; 1, INDEX($U$2:U111, MATCH(G111, $G$2:G111, 0)), N111)</f>
        <v>Central</v>
      </c>
      <c r="V111" s="7" t="s">
        <v>2158</v>
      </c>
      <c r="W111" s="7" t="s">
        <v>2163</v>
      </c>
      <c r="X111" s="15">
        <f>Orders[[#This Row],[Date3]]</f>
        <v>43527</v>
      </c>
      <c r="Y111" s="15">
        <v>43527</v>
      </c>
      <c r="Z111" s="2">
        <v>0.60416666666666663</v>
      </c>
      <c r="AA111" s="12">
        <v>81.97</v>
      </c>
      <c r="AB111" s="8">
        <v>10</v>
      </c>
      <c r="AC111" s="11">
        <f t="shared" si="8"/>
        <v>40.985000000000007</v>
      </c>
      <c r="AD111" s="11">
        <f t="shared" si="9"/>
        <v>819.7</v>
      </c>
      <c r="AE111" t="s">
        <v>18</v>
      </c>
      <c r="AF111" s="12">
        <f t="shared" si="6"/>
        <v>760.6816</v>
      </c>
      <c r="AG111" s="4">
        <v>7.2000000000000008E-2</v>
      </c>
      <c r="AH111" s="11">
        <f t="shared" si="7"/>
        <v>59.018400000000042</v>
      </c>
      <c r="AI111" s="9">
        <v>9.1999999999999993</v>
      </c>
      <c r="AJ111" s="15" t="str">
        <f>IF(MONTH(Orders[[#This Row],[Date]]) = 1, "Jan",IF(MONTH(Orders[[#This Row],[Date]]) = 2, "Feb", "Mar"))</f>
        <v>Mar</v>
      </c>
    </row>
    <row r="112" spans="1:36" ht="15.75" x14ac:dyDescent="0.25">
      <c r="A112">
        <v>111</v>
      </c>
      <c r="B112" t="s">
        <v>134</v>
      </c>
      <c r="C112">
        <f>VLOOKUP(G112,email!A:B,2,FALSE)</f>
        <v>52</v>
      </c>
      <c r="D112" t="str">
        <f>Orders[[#This Row],[Customer First Name]] &amp;" "&amp; Orders[[#This Row],[Customer Last Name]]</f>
        <v>Cynthia Voltz</v>
      </c>
      <c r="E112" t="s">
        <v>1354</v>
      </c>
      <c r="F112" t="s">
        <v>1355</v>
      </c>
      <c r="G112" t="str">
        <f t="shared" si="5"/>
        <v>cynthia.voltz@mail.com</v>
      </c>
      <c r="H112" t="s">
        <v>15</v>
      </c>
      <c r="I112" s="7" t="s">
        <v>1042</v>
      </c>
      <c r="J112" s="7" t="s">
        <v>1038</v>
      </c>
      <c r="K112" s="7" t="s">
        <v>1080</v>
      </c>
      <c r="L112" s="7" t="s">
        <v>1081</v>
      </c>
      <c r="M112" s="7">
        <v>10035</v>
      </c>
      <c r="N112" s="7" t="s">
        <v>1065</v>
      </c>
      <c r="O112" t="str">
        <f>IF(COUNTIF($G$2:G112, G112) &gt; 1, INDEX($O$2:O112, MATCH(G112, $G$2:G112, 0)), H112)</f>
        <v>Female</v>
      </c>
      <c r="P112" t="str">
        <f>IF(COUNTIF($G$2:G112, G112) &gt; 1, INDEX($P$2:P112, MATCH(G112, $G$2:G112, 0)), I112)</f>
        <v>Corporate</v>
      </c>
      <c r="Q112" t="str">
        <f>IF(COUNTIF($G$2:G112, G112) &gt; 1, INDEX($Q$2:Q112, MATCH(G112, $G$2:G112, 0)), J112)</f>
        <v>United States</v>
      </c>
      <c r="R112" t="str">
        <f>IF(COUNTIF($G$2:G112, G112) &gt; 1, INDEX($R$2:R112, MATCH(G112, $G$2:G112, 0)), K112)</f>
        <v>New York City</v>
      </c>
      <c r="S112" t="str">
        <f>IF(COUNTIF($G$2:G112, G112) &gt; 1, INDEX($S$2:S112, MATCH(G112, $G$2:G112, 0)), L112)</f>
        <v>New York</v>
      </c>
      <c r="T112">
        <f>IF(COUNTIF($G$2:G112, G112) &gt; 1, INDEX($T$2:T112, MATCH(G112, $G$2:G112, 0)), M112)</f>
        <v>10035</v>
      </c>
      <c r="U112" t="str">
        <f>IF(COUNTIF($G$2:G112, G112) &gt; 1, INDEX($U$2:U112, MATCH(G112, $G$2:G112, 0)), N112)</f>
        <v>East</v>
      </c>
      <c r="V112" s="7" t="s">
        <v>2150</v>
      </c>
      <c r="W112" s="7" t="s">
        <v>2157</v>
      </c>
      <c r="X112" s="15">
        <f>Orders[[#This Row],[Date3]]</f>
        <v>43501</v>
      </c>
      <c r="Y112" s="15">
        <v>43501</v>
      </c>
      <c r="Z112" s="2">
        <v>0.48055555555555557</v>
      </c>
      <c r="AA112" s="12">
        <v>16.489999999999998</v>
      </c>
      <c r="AB112" s="8">
        <v>2</v>
      </c>
      <c r="AC112" s="11">
        <f t="shared" si="8"/>
        <v>1.649</v>
      </c>
      <c r="AD112" s="11">
        <f t="shared" si="9"/>
        <v>32.979999999999997</v>
      </c>
      <c r="AE112" t="s">
        <v>16</v>
      </c>
      <c r="AF112" s="12">
        <f t="shared" si="6"/>
        <v>29.451139999999999</v>
      </c>
      <c r="AG112" s="4">
        <v>0.107</v>
      </c>
      <c r="AH112" s="11">
        <f t="shared" si="7"/>
        <v>3.5288599999999981</v>
      </c>
      <c r="AI112" s="9">
        <v>4.5999999999999996</v>
      </c>
      <c r="AJ112" s="15" t="str">
        <f>IF(MONTH(Orders[[#This Row],[Date]]) = 1, "Jan",IF(MONTH(Orders[[#This Row],[Date]]) = 2, "Feb", "Mar"))</f>
        <v>Feb</v>
      </c>
    </row>
    <row r="113" spans="1:36" ht="15.75" x14ac:dyDescent="0.25">
      <c r="A113">
        <v>112</v>
      </c>
      <c r="B113" t="s">
        <v>135</v>
      </c>
      <c r="C113">
        <f>VLOOKUP(G113,email!A:B,2,FALSE)</f>
        <v>53</v>
      </c>
      <c r="D113" t="str">
        <f>Orders[[#This Row],[Customer First Name]] &amp;" "&amp; Orders[[#This Row],[Customer Last Name]]</f>
        <v>Clay Ludtke</v>
      </c>
      <c r="E113" t="s">
        <v>1356</v>
      </c>
      <c r="F113" t="s">
        <v>1357</v>
      </c>
      <c r="G113" t="str">
        <f t="shared" si="5"/>
        <v>clay.ludtke@mail.com</v>
      </c>
      <c r="H113" t="s">
        <v>15</v>
      </c>
      <c r="I113" s="7" t="s">
        <v>1037</v>
      </c>
      <c r="J113" s="7" t="s">
        <v>1038</v>
      </c>
      <c r="K113" s="7" t="s">
        <v>1105</v>
      </c>
      <c r="L113" s="7" t="s">
        <v>1106</v>
      </c>
      <c r="M113" s="7">
        <v>50322</v>
      </c>
      <c r="N113" s="7" t="s">
        <v>1055</v>
      </c>
      <c r="O113" t="str">
        <f>IF(COUNTIF($G$2:G113, G113) &gt; 1, INDEX($O$2:O113, MATCH(G113, $G$2:G113, 0)), H113)</f>
        <v>Female</v>
      </c>
      <c r="P113" t="str">
        <f>IF(COUNTIF($G$2:G113, G113) &gt; 1, INDEX($P$2:P113, MATCH(G113, $G$2:G113, 0)), I113)</f>
        <v>Consumer</v>
      </c>
      <c r="Q113" t="str">
        <f>IF(COUNTIF($G$2:G113, G113) &gt; 1, INDEX($Q$2:Q113, MATCH(G113, $G$2:G113, 0)), J113)</f>
        <v>United States</v>
      </c>
      <c r="R113" t="str">
        <f>IF(COUNTIF($G$2:G113, G113) &gt; 1, INDEX($R$2:R113, MATCH(G113, $G$2:G113, 0)), K113)</f>
        <v>Urbandale</v>
      </c>
      <c r="S113" t="str">
        <f>IF(COUNTIF($G$2:G113, G113) &gt; 1, INDEX($S$2:S113, MATCH(G113, $G$2:G113, 0)), L113)</f>
        <v>Iowa</v>
      </c>
      <c r="T113">
        <f>IF(COUNTIF($G$2:G113, G113) &gt; 1, INDEX($T$2:T113, MATCH(G113, $G$2:G113, 0)), M113)</f>
        <v>50322</v>
      </c>
      <c r="U113" t="str">
        <f>IF(COUNTIF($G$2:G113, G113) &gt; 1, INDEX($U$2:U113, MATCH(G113, $G$2:G113, 0)), N113)</f>
        <v>Central</v>
      </c>
      <c r="V113" s="7" t="s">
        <v>2153</v>
      </c>
      <c r="W113" s="7" t="s">
        <v>1731</v>
      </c>
      <c r="X113" s="15">
        <f>Orders[[#This Row],[Date3]]</f>
        <v>43501</v>
      </c>
      <c r="Y113" s="15">
        <v>43501</v>
      </c>
      <c r="Z113" s="2">
        <v>0.44513888888888892</v>
      </c>
      <c r="AA113" s="12">
        <v>98.21</v>
      </c>
      <c r="AB113" s="8">
        <v>3</v>
      </c>
      <c r="AC113" s="11">
        <f t="shared" si="8"/>
        <v>14.7315</v>
      </c>
      <c r="AD113" s="11">
        <f t="shared" si="9"/>
        <v>294.63</v>
      </c>
      <c r="AE113" t="s">
        <v>21</v>
      </c>
      <c r="AF113" s="12">
        <f t="shared" si="6"/>
        <v>280.87077899999997</v>
      </c>
      <c r="AG113" s="4">
        <v>4.6699999999999998E-2</v>
      </c>
      <c r="AH113" s="11">
        <f t="shared" si="7"/>
        <v>13.759221000000025</v>
      </c>
      <c r="AI113" s="9">
        <v>7.8</v>
      </c>
      <c r="AJ113" s="15" t="str">
        <f>IF(MONTH(Orders[[#This Row],[Date]]) = 1, "Jan",IF(MONTH(Orders[[#This Row],[Date]]) = 2, "Feb", "Mar"))</f>
        <v>Feb</v>
      </c>
    </row>
    <row r="114" spans="1:36" ht="15.75" x14ac:dyDescent="0.25">
      <c r="A114">
        <v>113</v>
      </c>
      <c r="B114" t="s">
        <v>136</v>
      </c>
      <c r="C114">
        <f>VLOOKUP(G114,email!A:B,2,FALSE)</f>
        <v>53</v>
      </c>
      <c r="D114" t="str">
        <f>Orders[[#This Row],[Customer First Name]] &amp;" "&amp; Orders[[#This Row],[Customer Last Name]]</f>
        <v>Clay Ludtke</v>
      </c>
      <c r="E114" t="s">
        <v>1356</v>
      </c>
      <c r="F114" t="s">
        <v>1357</v>
      </c>
      <c r="G114" t="str">
        <f t="shared" si="5"/>
        <v>clay.ludtke@mail.com</v>
      </c>
      <c r="H114" t="s">
        <v>15</v>
      </c>
      <c r="I114" s="7" t="s">
        <v>1037</v>
      </c>
      <c r="J114" s="7" t="s">
        <v>1038</v>
      </c>
      <c r="K114" s="7" t="s">
        <v>1105</v>
      </c>
      <c r="L114" s="7" t="s">
        <v>1106</v>
      </c>
      <c r="M114" s="7">
        <v>50322</v>
      </c>
      <c r="N114" s="7" t="s">
        <v>1055</v>
      </c>
      <c r="O114" t="str">
        <f>IF(COUNTIF($G$2:G114, G114) &gt; 1, INDEX($O$2:O114, MATCH(G114, $G$2:G114, 0)), H114)</f>
        <v>Female</v>
      </c>
      <c r="P114" t="str">
        <f>IF(COUNTIF($G$2:G114, G114) &gt; 1, INDEX($P$2:P114, MATCH(G114, $G$2:G114, 0)), I114)</f>
        <v>Consumer</v>
      </c>
      <c r="Q114" t="str">
        <f>IF(COUNTIF($G$2:G114, G114) &gt; 1, INDEX($Q$2:Q114, MATCH(G114, $G$2:G114, 0)), J114)</f>
        <v>United States</v>
      </c>
      <c r="R114" t="str">
        <f>IF(COUNTIF($G$2:G114, G114) &gt; 1, INDEX($R$2:R114, MATCH(G114, $G$2:G114, 0)), K114)</f>
        <v>Urbandale</v>
      </c>
      <c r="S114" t="str">
        <f>IF(COUNTIF($G$2:G114, G114) &gt; 1, INDEX($S$2:S114, MATCH(G114, $G$2:G114, 0)), L114)</f>
        <v>Iowa</v>
      </c>
      <c r="T114">
        <f>IF(COUNTIF($G$2:G114, G114) &gt; 1, INDEX($T$2:T114, MATCH(G114, $G$2:G114, 0)), M114)</f>
        <v>50322</v>
      </c>
      <c r="U114" t="str">
        <f>IF(COUNTIF($G$2:G114, G114) &gt; 1, INDEX($U$2:U114, MATCH(G114, $G$2:G114, 0)), N114)</f>
        <v>Central</v>
      </c>
      <c r="V114" s="7" t="s">
        <v>2153</v>
      </c>
      <c r="W114" s="7" t="s">
        <v>2160</v>
      </c>
      <c r="X114" s="15">
        <f>Orders[[#This Row],[Date3]]</f>
        <v>43511</v>
      </c>
      <c r="Y114" s="15">
        <v>43511</v>
      </c>
      <c r="Z114" s="2">
        <v>0.53055555555555556</v>
      </c>
      <c r="AA114" s="12">
        <v>72.84</v>
      </c>
      <c r="AB114" s="8">
        <v>7</v>
      </c>
      <c r="AC114" s="11">
        <f t="shared" si="8"/>
        <v>25.494</v>
      </c>
      <c r="AD114" s="11">
        <f t="shared" si="9"/>
        <v>509.88</v>
      </c>
      <c r="AE114" t="s">
        <v>18</v>
      </c>
      <c r="AF114" s="12">
        <f t="shared" si="6"/>
        <v>486.06860399999999</v>
      </c>
      <c r="AG114" s="4">
        <v>4.6699999999999998E-2</v>
      </c>
      <c r="AH114" s="11">
        <f t="shared" si="7"/>
        <v>23.811396000000002</v>
      </c>
      <c r="AI114" s="9">
        <v>8.4</v>
      </c>
      <c r="AJ114" s="15" t="str">
        <f>IF(MONTH(Orders[[#This Row],[Date]]) = 1, "Jan",IF(MONTH(Orders[[#This Row],[Date]]) = 2, "Feb", "Mar"))</f>
        <v>Feb</v>
      </c>
    </row>
    <row r="115" spans="1:36" ht="15.75" x14ac:dyDescent="0.25">
      <c r="A115">
        <v>114</v>
      </c>
      <c r="B115" t="s">
        <v>137</v>
      </c>
      <c r="C115">
        <f>VLOOKUP(G115,email!A:B,2,FALSE)</f>
        <v>54</v>
      </c>
      <c r="D115" t="str">
        <f>Orders[[#This Row],[Customer First Name]] &amp;" "&amp; Orders[[#This Row],[Customer Last Name]]</f>
        <v>Ryan Crowe</v>
      </c>
      <c r="E115" t="s">
        <v>1358</v>
      </c>
      <c r="F115" t="s">
        <v>1359</v>
      </c>
      <c r="G115" t="str">
        <f t="shared" si="5"/>
        <v>ryan.crowe@mail.com</v>
      </c>
      <c r="H115" t="s">
        <v>20</v>
      </c>
      <c r="I115" s="7" t="s">
        <v>1037</v>
      </c>
      <c r="J115" s="7" t="s">
        <v>1038</v>
      </c>
      <c r="K115" s="7" t="s">
        <v>1107</v>
      </c>
      <c r="L115" s="7" t="s">
        <v>1108</v>
      </c>
      <c r="M115" s="7">
        <v>43229</v>
      </c>
      <c r="N115" s="7" t="s">
        <v>1065</v>
      </c>
      <c r="O115" t="str">
        <f>IF(COUNTIF($G$2:G115, G115) &gt; 1, INDEX($O$2:O115, MATCH(G115, $G$2:G115, 0)), H115)</f>
        <v>Male</v>
      </c>
      <c r="P115" t="str">
        <f>IF(COUNTIF($G$2:G115, G115) &gt; 1, INDEX($P$2:P115, MATCH(G115, $G$2:G115, 0)), I115)</f>
        <v>Consumer</v>
      </c>
      <c r="Q115" t="str">
        <f>IF(COUNTIF($G$2:G115, G115) &gt; 1, INDEX($Q$2:Q115, MATCH(G115, $G$2:G115, 0)), J115)</f>
        <v>United States</v>
      </c>
      <c r="R115" t="str">
        <f>IF(COUNTIF($G$2:G115, G115) &gt; 1, INDEX($R$2:R115, MATCH(G115, $G$2:G115, 0)), K115)</f>
        <v>Columbus</v>
      </c>
      <c r="S115" t="str">
        <f>IF(COUNTIF($G$2:G115, G115) &gt; 1, INDEX($S$2:S115, MATCH(G115, $G$2:G115, 0)), L115)</f>
        <v>Ohio</v>
      </c>
      <c r="T115">
        <f>IF(COUNTIF($G$2:G115, G115) &gt; 1, INDEX($T$2:T115, MATCH(G115, $G$2:G115, 0)), M115)</f>
        <v>43229</v>
      </c>
      <c r="U115" t="str">
        <f>IF(COUNTIF($G$2:G115, G115) &gt; 1, INDEX($U$2:U115, MATCH(G115, $G$2:G115, 0)), N115)</f>
        <v>East</v>
      </c>
      <c r="V115" s="7" t="s">
        <v>2153</v>
      </c>
      <c r="W115" s="7" t="s">
        <v>2165</v>
      </c>
      <c r="X115" s="15">
        <f>Orders[[#This Row],[Date3]]</f>
        <v>43484</v>
      </c>
      <c r="Y115" s="15">
        <v>43484</v>
      </c>
      <c r="Z115" s="2">
        <v>0.83819444444444446</v>
      </c>
      <c r="AA115" s="12">
        <v>58.07</v>
      </c>
      <c r="AB115" s="8">
        <v>9</v>
      </c>
      <c r="AC115" s="11">
        <f t="shared" si="8"/>
        <v>26.131500000000003</v>
      </c>
      <c r="AD115" s="11">
        <f t="shared" si="9"/>
        <v>522.63</v>
      </c>
      <c r="AE115" t="s">
        <v>16</v>
      </c>
      <c r="AF115" s="12">
        <f t="shared" si="6"/>
        <v>498.22317900000002</v>
      </c>
      <c r="AG115" s="4">
        <v>4.6699999999999998E-2</v>
      </c>
      <c r="AH115" s="11">
        <f t="shared" si="7"/>
        <v>24.406820999999979</v>
      </c>
      <c r="AI115" s="9">
        <v>4.3</v>
      </c>
      <c r="AJ115" s="15" t="str">
        <f>IF(MONTH(Orders[[#This Row],[Date]]) = 1, "Jan",IF(MONTH(Orders[[#This Row],[Date]]) = 2, "Feb", "Mar"))</f>
        <v>Jan</v>
      </c>
    </row>
    <row r="116" spans="1:36" ht="15.75" x14ac:dyDescent="0.25">
      <c r="A116">
        <v>115</v>
      </c>
      <c r="B116" t="s">
        <v>138</v>
      </c>
      <c r="C116">
        <f>VLOOKUP(G116,email!A:B,2,FALSE)</f>
        <v>54</v>
      </c>
      <c r="D116" t="str">
        <f>Orders[[#This Row],[Customer First Name]] &amp;" "&amp; Orders[[#This Row],[Customer Last Name]]</f>
        <v>Ryan Crowe</v>
      </c>
      <c r="E116" t="s">
        <v>1358</v>
      </c>
      <c r="F116" t="s">
        <v>1359</v>
      </c>
      <c r="G116" t="str">
        <f t="shared" si="5"/>
        <v>ryan.crowe@mail.com</v>
      </c>
      <c r="H116" t="s">
        <v>20</v>
      </c>
      <c r="I116" s="7" t="s">
        <v>1037</v>
      </c>
      <c r="J116" s="7" t="s">
        <v>1038</v>
      </c>
      <c r="K116" s="7" t="s">
        <v>1107</v>
      </c>
      <c r="L116" s="7" t="s">
        <v>1108</v>
      </c>
      <c r="M116" s="7">
        <v>43229</v>
      </c>
      <c r="N116" s="7" t="s">
        <v>1065</v>
      </c>
      <c r="O116" t="str">
        <f>IF(COUNTIF($G$2:G116, G116) &gt; 1, INDEX($O$2:O116, MATCH(G116, $G$2:G116, 0)), H116)</f>
        <v>Male</v>
      </c>
      <c r="P116" t="str">
        <f>IF(COUNTIF($G$2:G116, G116) &gt; 1, INDEX($P$2:P116, MATCH(G116, $G$2:G116, 0)), I116)</f>
        <v>Consumer</v>
      </c>
      <c r="Q116" t="str">
        <f>IF(COUNTIF($G$2:G116, G116) &gt; 1, INDEX($Q$2:Q116, MATCH(G116, $G$2:G116, 0)), J116)</f>
        <v>United States</v>
      </c>
      <c r="R116" t="str">
        <f>IF(COUNTIF($G$2:G116, G116) &gt; 1, INDEX($R$2:R116, MATCH(G116, $G$2:G116, 0)), K116)</f>
        <v>Columbus</v>
      </c>
      <c r="S116" t="str">
        <f>IF(COUNTIF($G$2:G116, G116) &gt; 1, INDEX($S$2:S116, MATCH(G116, $G$2:G116, 0)), L116)</f>
        <v>Ohio</v>
      </c>
      <c r="T116">
        <f>IF(COUNTIF($G$2:G116, G116) &gt; 1, INDEX($T$2:T116, MATCH(G116, $G$2:G116, 0)), M116)</f>
        <v>43229</v>
      </c>
      <c r="U116" t="str">
        <f>IF(COUNTIF($G$2:G116, G116) &gt; 1, INDEX($U$2:U116, MATCH(G116, $G$2:G116, 0)), N116)</f>
        <v>East</v>
      </c>
      <c r="V116" s="7" t="s">
        <v>2153</v>
      </c>
      <c r="W116" s="7" t="s">
        <v>2164</v>
      </c>
      <c r="X116" s="15">
        <f>Orders[[#This Row],[Date3]]</f>
        <v>43497</v>
      </c>
      <c r="Y116" s="15">
        <v>43497</v>
      </c>
      <c r="Z116" s="2">
        <v>0.85486111111111107</v>
      </c>
      <c r="AA116" s="12">
        <v>80.790000000000006</v>
      </c>
      <c r="AB116" s="8">
        <v>9</v>
      </c>
      <c r="AC116" s="11">
        <f t="shared" si="8"/>
        <v>36.355499999999999</v>
      </c>
      <c r="AD116" s="11">
        <f t="shared" si="9"/>
        <v>727.11</v>
      </c>
      <c r="AE116" t="s">
        <v>21</v>
      </c>
      <c r="AF116" s="12">
        <f t="shared" si="6"/>
        <v>693.15396299999998</v>
      </c>
      <c r="AG116" s="4">
        <v>4.6699999999999998E-2</v>
      </c>
      <c r="AH116" s="11">
        <f t="shared" si="7"/>
        <v>33.956037000000038</v>
      </c>
      <c r="AI116" s="9">
        <v>9.5</v>
      </c>
      <c r="AJ116" s="15" t="str">
        <f>IF(MONTH(Orders[[#This Row],[Date]]) = 1, "Jan",IF(MONTH(Orders[[#This Row],[Date]]) = 2, "Feb", "Mar"))</f>
        <v>Feb</v>
      </c>
    </row>
    <row r="117" spans="1:36" ht="15.75" x14ac:dyDescent="0.25">
      <c r="A117">
        <v>116</v>
      </c>
      <c r="B117" t="s">
        <v>139</v>
      </c>
      <c r="C117">
        <f>VLOOKUP(G117,email!A:B,2,FALSE)</f>
        <v>54</v>
      </c>
      <c r="D117" t="str">
        <f>Orders[[#This Row],[Customer First Name]] &amp;" "&amp; Orders[[#This Row],[Customer Last Name]]</f>
        <v>Ryan Crowe</v>
      </c>
      <c r="E117" t="s">
        <v>1358</v>
      </c>
      <c r="F117" t="s">
        <v>1359</v>
      </c>
      <c r="G117" t="str">
        <f t="shared" si="5"/>
        <v>ryan.crowe@mail.com</v>
      </c>
      <c r="H117" t="s">
        <v>20</v>
      </c>
      <c r="I117" s="7" t="s">
        <v>1037</v>
      </c>
      <c r="J117" s="7" t="s">
        <v>1038</v>
      </c>
      <c r="K117" s="7" t="s">
        <v>1107</v>
      </c>
      <c r="L117" s="7" t="s">
        <v>1108</v>
      </c>
      <c r="M117" s="7">
        <v>43229</v>
      </c>
      <c r="N117" s="7" t="s">
        <v>1065</v>
      </c>
      <c r="O117" t="str">
        <f>IF(COUNTIF($G$2:G117, G117) &gt; 1, INDEX($O$2:O117, MATCH(G117, $G$2:G117, 0)), H117)</f>
        <v>Male</v>
      </c>
      <c r="P117" t="str">
        <f>IF(COUNTIF($G$2:G117, G117) &gt; 1, INDEX($P$2:P117, MATCH(G117, $G$2:G117, 0)), I117)</f>
        <v>Consumer</v>
      </c>
      <c r="Q117" t="str">
        <f>IF(COUNTIF($G$2:G117, G117) &gt; 1, INDEX($Q$2:Q117, MATCH(G117, $G$2:G117, 0)), J117)</f>
        <v>United States</v>
      </c>
      <c r="R117" t="str">
        <f>IF(COUNTIF($G$2:G117, G117) &gt; 1, INDEX($R$2:R117, MATCH(G117, $G$2:G117, 0)), K117)</f>
        <v>Columbus</v>
      </c>
      <c r="S117" t="str">
        <f>IF(COUNTIF($G$2:G117, G117) &gt; 1, INDEX($S$2:S117, MATCH(G117, $G$2:G117, 0)), L117)</f>
        <v>Ohio</v>
      </c>
      <c r="T117">
        <f>IF(COUNTIF($G$2:G117, G117) &gt; 1, INDEX($T$2:T117, MATCH(G117, $G$2:G117, 0)), M117)</f>
        <v>43229</v>
      </c>
      <c r="U117" t="str">
        <f>IF(COUNTIF($G$2:G117, G117) &gt; 1, INDEX($U$2:U117, MATCH(G117, $G$2:G117, 0)), N117)</f>
        <v>East</v>
      </c>
      <c r="V117" s="7" t="s">
        <v>2153</v>
      </c>
      <c r="W117" s="7" t="s">
        <v>2162</v>
      </c>
      <c r="X117" s="15">
        <f>Orders[[#This Row],[Date3]]</f>
        <v>43526</v>
      </c>
      <c r="Y117" s="15">
        <v>43526</v>
      </c>
      <c r="Z117" s="2">
        <v>0.54236111111111118</v>
      </c>
      <c r="AA117" s="12">
        <v>27.02</v>
      </c>
      <c r="AB117" s="8">
        <v>3</v>
      </c>
      <c r="AC117" s="11">
        <f t="shared" si="8"/>
        <v>4.0529999999999999</v>
      </c>
      <c r="AD117" s="11">
        <f t="shared" si="9"/>
        <v>81.06</v>
      </c>
      <c r="AE117" t="s">
        <v>21</v>
      </c>
      <c r="AF117" s="12">
        <f t="shared" si="6"/>
        <v>77.274498000000008</v>
      </c>
      <c r="AG117" s="4">
        <v>4.6699999999999998E-2</v>
      </c>
      <c r="AH117" s="11">
        <f t="shared" si="7"/>
        <v>3.7855019999999939</v>
      </c>
      <c r="AI117" s="9">
        <v>7.1</v>
      </c>
      <c r="AJ117" s="15" t="str">
        <f>IF(MONTH(Orders[[#This Row],[Date]]) = 1, "Jan",IF(MONTH(Orders[[#This Row],[Date]]) = 2, "Feb", "Mar"))</f>
        <v>Mar</v>
      </c>
    </row>
    <row r="118" spans="1:36" ht="15.75" x14ac:dyDescent="0.25">
      <c r="A118">
        <v>117</v>
      </c>
      <c r="B118" t="s">
        <v>140</v>
      </c>
      <c r="C118">
        <f>VLOOKUP(G118,email!A:B,2,FALSE)</f>
        <v>54</v>
      </c>
      <c r="D118" t="str">
        <f>Orders[[#This Row],[Customer First Name]] &amp;" "&amp; Orders[[#This Row],[Customer Last Name]]</f>
        <v>Ryan Crowe</v>
      </c>
      <c r="E118" t="s">
        <v>1358</v>
      </c>
      <c r="F118" t="s">
        <v>1359</v>
      </c>
      <c r="G118" t="str">
        <f t="shared" si="5"/>
        <v>ryan.crowe@mail.com</v>
      </c>
      <c r="H118" t="s">
        <v>20</v>
      </c>
      <c r="I118" s="7" t="s">
        <v>1037</v>
      </c>
      <c r="J118" s="7" t="s">
        <v>1038</v>
      </c>
      <c r="K118" s="7" t="s">
        <v>1107</v>
      </c>
      <c r="L118" s="7" t="s">
        <v>1108</v>
      </c>
      <c r="M118" s="7">
        <v>43229</v>
      </c>
      <c r="N118" s="7" t="s">
        <v>1065</v>
      </c>
      <c r="O118" t="str">
        <f>IF(COUNTIF($G$2:G118, G118) &gt; 1, INDEX($O$2:O118, MATCH(G118, $G$2:G118, 0)), H118)</f>
        <v>Male</v>
      </c>
      <c r="P118" t="str">
        <f>IF(COUNTIF($G$2:G118, G118) &gt; 1, INDEX($P$2:P118, MATCH(G118, $G$2:G118, 0)), I118)</f>
        <v>Consumer</v>
      </c>
      <c r="Q118" t="str">
        <f>IF(COUNTIF($G$2:G118, G118) &gt; 1, INDEX($Q$2:Q118, MATCH(G118, $G$2:G118, 0)), J118)</f>
        <v>United States</v>
      </c>
      <c r="R118" t="str">
        <f>IF(COUNTIF($G$2:G118, G118) &gt; 1, INDEX($R$2:R118, MATCH(G118, $G$2:G118, 0)), K118)</f>
        <v>Columbus</v>
      </c>
      <c r="S118" t="str">
        <f>IF(COUNTIF($G$2:G118, G118) &gt; 1, INDEX($S$2:S118, MATCH(G118, $G$2:G118, 0)), L118)</f>
        <v>Ohio</v>
      </c>
      <c r="T118">
        <f>IF(COUNTIF($G$2:G118, G118) &gt; 1, INDEX($T$2:T118, MATCH(G118, $G$2:G118, 0)), M118)</f>
        <v>43229</v>
      </c>
      <c r="U118" t="str">
        <f>IF(COUNTIF($G$2:G118, G118) &gt; 1, INDEX($U$2:U118, MATCH(G118, $G$2:G118, 0)), N118)</f>
        <v>East</v>
      </c>
      <c r="V118" s="7" t="s">
        <v>2153</v>
      </c>
      <c r="W118" s="7" t="s">
        <v>2164</v>
      </c>
      <c r="X118" s="15">
        <f>Orders[[#This Row],[Date3]]</f>
        <v>43529</v>
      </c>
      <c r="Y118" s="15">
        <v>43529</v>
      </c>
      <c r="Z118" s="2">
        <v>0.52013888888888882</v>
      </c>
      <c r="AA118" s="12">
        <v>21.94</v>
      </c>
      <c r="AB118" s="8">
        <v>5</v>
      </c>
      <c r="AC118" s="11">
        <f t="shared" si="8"/>
        <v>5.4850000000000003</v>
      </c>
      <c r="AD118" s="11">
        <f t="shared" si="9"/>
        <v>109.7</v>
      </c>
      <c r="AE118" t="s">
        <v>16</v>
      </c>
      <c r="AF118" s="12">
        <f t="shared" si="6"/>
        <v>104.57701</v>
      </c>
      <c r="AG118" s="4">
        <v>4.6699999999999998E-2</v>
      </c>
      <c r="AH118" s="11">
        <f t="shared" si="7"/>
        <v>5.1229900000000015</v>
      </c>
      <c r="AI118" s="9">
        <v>5.3</v>
      </c>
      <c r="AJ118" s="15" t="str">
        <f>IF(MONTH(Orders[[#This Row],[Date]]) = 1, "Jan",IF(MONTH(Orders[[#This Row],[Date]]) = 2, "Feb", "Mar"))</f>
        <v>Mar</v>
      </c>
    </row>
    <row r="119" spans="1:36" ht="15.75" x14ac:dyDescent="0.25">
      <c r="A119">
        <v>118</v>
      </c>
      <c r="B119" t="s">
        <v>141</v>
      </c>
      <c r="C119">
        <f>VLOOKUP(G119,email!A:B,2,FALSE)</f>
        <v>55</v>
      </c>
      <c r="D119" t="str">
        <f>Orders[[#This Row],[Customer First Name]] &amp;" "&amp; Orders[[#This Row],[Customer Last Name]]</f>
        <v>Dave Kipp</v>
      </c>
      <c r="E119" t="s">
        <v>1360</v>
      </c>
      <c r="F119" t="s">
        <v>1361</v>
      </c>
      <c r="G119" t="str">
        <f t="shared" si="5"/>
        <v>dave.kipp@mail.com</v>
      </c>
      <c r="H119" t="s">
        <v>20</v>
      </c>
      <c r="I119" s="7" t="s">
        <v>1037</v>
      </c>
      <c r="J119" s="7" t="s">
        <v>1038</v>
      </c>
      <c r="K119" s="7" t="s">
        <v>1050</v>
      </c>
      <c r="L119" s="7" t="s">
        <v>1051</v>
      </c>
      <c r="M119" s="7">
        <v>98103</v>
      </c>
      <c r="N119" s="7" t="s">
        <v>1045</v>
      </c>
      <c r="O119" t="str">
        <f>IF(COUNTIF($G$2:G119, G119) &gt; 1, INDEX($O$2:O119, MATCH(G119, $G$2:G119, 0)), H119)</f>
        <v>Male</v>
      </c>
      <c r="P119" t="str">
        <f>IF(COUNTIF($G$2:G119, G119) &gt; 1, INDEX($P$2:P119, MATCH(G119, $G$2:G119, 0)), I119)</f>
        <v>Consumer</v>
      </c>
      <c r="Q119" t="str">
        <f>IF(COUNTIF($G$2:G119, G119) &gt; 1, INDEX($Q$2:Q119, MATCH(G119, $G$2:G119, 0)), J119)</f>
        <v>United States</v>
      </c>
      <c r="R119" t="str">
        <f>IF(COUNTIF($G$2:G119, G119) &gt; 1, INDEX($R$2:R119, MATCH(G119, $G$2:G119, 0)), K119)</f>
        <v>Seattle</v>
      </c>
      <c r="S119" t="str">
        <f>IF(COUNTIF($G$2:G119, G119) &gt; 1, INDEX($S$2:S119, MATCH(G119, $G$2:G119, 0)), L119)</f>
        <v>Washington</v>
      </c>
      <c r="T119">
        <f>IF(COUNTIF($G$2:G119, G119) &gt; 1, INDEX($T$2:T119, MATCH(G119, $G$2:G119, 0)), M119)</f>
        <v>98103</v>
      </c>
      <c r="U119" t="str">
        <f>IF(COUNTIF($G$2:G119, G119) &gt; 1, INDEX($U$2:U119, MATCH(G119, $G$2:G119, 0)), N119)</f>
        <v>West</v>
      </c>
      <c r="V119" s="7" t="s">
        <v>2150</v>
      </c>
      <c r="W119" s="7" t="s">
        <v>2155</v>
      </c>
      <c r="X119" s="15">
        <f>Orders[[#This Row],[Date3]]</f>
        <v>43481</v>
      </c>
      <c r="Y119" s="15">
        <v>43481</v>
      </c>
      <c r="Z119" s="2">
        <v>0.6430555555555556</v>
      </c>
      <c r="AA119" s="12">
        <v>51.36</v>
      </c>
      <c r="AB119" s="8">
        <v>1</v>
      </c>
      <c r="AC119" s="11">
        <f t="shared" si="8"/>
        <v>2.5680000000000001</v>
      </c>
      <c r="AD119" s="11">
        <f t="shared" si="9"/>
        <v>51.36</v>
      </c>
      <c r="AE119" t="s">
        <v>16</v>
      </c>
      <c r="AF119" s="12">
        <f t="shared" si="6"/>
        <v>45.86448</v>
      </c>
      <c r="AG119" s="4">
        <v>0.107</v>
      </c>
      <c r="AH119" s="11">
        <f t="shared" si="7"/>
        <v>5.4955199999999991</v>
      </c>
      <c r="AI119" s="9">
        <v>5.2</v>
      </c>
      <c r="AJ119" s="15" t="str">
        <f>IF(MONTH(Orders[[#This Row],[Date]]) = 1, "Jan",IF(MONTH(Orders[[#This Row],[Date]]) = 2, "Feb", "Mar"))</f>
        <v>Jan</v>
      </c>
    </row>
    <row r="120" spans="1:36" ht="15.75" x14ac:dyDescent="0.25">
      <c r="A120">
        <v>119</v>
      </c>
      <c r="B120" t="s">
        <v>142</v>
      </c>
      <c r="C120">
        <f>VLOOKUP(G120,email!A:B,2,FALSE)</f>
        <v>56</v>
      </c>
      <c r="D120" t="str">
        <f>Orders[[#This Row],[Customer First Name]] &amp;" "&amp; Orders[[#This Row],[Customer Last Name]]</f>
        <v>Greg Guthrie</v>
      </c>
      <c r="E120" t="s">
        <v>1362</v>
      </c>
      <c r="F120" t="s">
        <v>1363</v>
      </c>
      <c r="G120" t="str">
        <f t="shared" si="5"/>
        <v>greg.guthrie@mail.com</v>
      </c>
      <c r="H120" t="s">
        <v>15</v>
      </c>
      <c r="I120" s="7" t="s">
        <v>1042</v>
      </c>
      <c r="J120" s="7" t="s">
        <v>1038</v>
      </c>
      <c r="K120" s="7" t="s">
        <v>1109</v>
      </c>
      <c r="L120" s="7" t="s">
        <v>1090</v>
      </c>
      <c r="M120" s="7">
        <v>37620</v>
      </c>
      <c r="N120" s="7" t="s">
        <v>1041</v>
      </c>
      <c r="O120" t="str">
        <f>IF(COUNTIF($G$2:G120, G120) &gt; 1, INDEX($O$2:O120, MATCH(G120, $G$2:G120, 0)), H120)</f>
        <v>Female</v>
      </c>
      <c r="P120" t="str">
        <f>IF(COUNTIF($G$2:G120, G120) &gt; 1, INDEX($P$2:P120, MATCH(G120, $G$2:G120, 0)), I120)</f>
        <v>Corporate</v>
      </c>
      <c r="Q120" t="str">
        <f>IF(COUNTIF($G$2:G120, G120) &gt; 1, INDEX($Q$2:Q120, MATCH(G120, $G$2:G120, 0)), J120)</f>
        <v>United States</v>
      </c>
      <c r="R120" t="str">
        <f>IF(COUNTIF($G$2:G120, G120) &gt; 1, INDEX($R$2:R120, MATCH(G120, $G$2:G120, 0)), K120)</f>
        <v>Bristol</v>
      </c>
      <c r="S120" t="str">
        <f>IF(COUNTIF($G$2:G120, G120) &gt; 1, INDEX($S$2:S120, MATCH(G120, $G$2:G120, 0)), L120)</f>
        <v>Tennessee</v>
      </c>
      <c r="T120">
        <f>IF(COUNTIF($G$2:G120, G120) &gt; 1, INDEX($T$2:T120, MATCH(G120, $G$2:G120, 0)), M120)</f>
        <v>37620</v>
      </c>
      <c r="U120" t="str">
        <f>IF(COUNTIF($G$2:G120, G120) &gt; 1, INDEX($U$2:U120, MATCH(G120, $G$2:G120, 0)), N120)</f>
        <v>South</v>
      </c>
      <c r="V120" s="7" t="s">
        <v>2153</v>
      </c>
      <c r="W120" s="7" t="s">
        <v>2160</v>
      </c>
      <c r="X120" s="15">
        <f>Orders[[#This Row],[Date3]]</f>
        <v>43498</v>
      </c>
      <c r="Y120" s="15">
        <v>43498</v>
      </c>
      <c r="Z120" s="2">
        <v>0.8666666666666667</v>
      </c>
      <c r="AA120" s="12">
        <v>10.96</v>
      </c>
      <c r="AB120" s="8">
        <v>10</v>
      </c>
      <c r="AC120" s="11">
        <f t="shared" si="8"/>
        <v>5.48</v>
      </c>
      <c r="AD120" s="11">
        <f t="shared" si="9"/>
        <v>109.60000000000001</v>
      </c>
      <c r="AE120" t="s">
        <v>16</v>
      </c>
      <c r="AF120" s="12">
        <f t="shared" si="6"/>
        <v>104.48168000000001</v>
      </c>
      <c r="AG120" s="4">
        <v>4.6699999999999998E-2</v>
      </c>
      <c r="AH120" s="11">
        <f t="shared" si="7"/>
        <v>5.1183199999999971</v>
      </c>
      <c r="AI120" s="9" t="s">
        <v>45</v>
      </c>
      <c r="AJ120" s="15" t="str">
        <f>IF(MONTH(Orders[[#This Row],[Date]]) = 1, "Jan",IF(MONTH(Orders[[#This Row],[Date]]) = 2, "Feb", "Mar"))</f>
        <v>Feb</v>
      </c>
    </row>
    <row r="121" spans="1:36" ht="15.75" x14ac:dyDescent="0.25">
      <c r="A121">
        <v>120</v>
      </c>
      <c r="B121" t="s">
        <v>143</v>
      </c>
      <c r="C121">
        <f>VLOOKUP(G121,email!A:B,2,FALSE)</f>
        <v>57</v>
      </c>
      <c r="D121" t="str">
        <f>Orders[[#This Row],[Customer First Name]] &amp;" "&amp; Orders[[#This Row],[Customer Last Name]]</f>
        <v>Steven Cartwright</v>
      </c>
      <c r="E121" t="s">
        <v>1364</v>
      </c>
      <c r="F121" t="s">
        <v>1365</v>
      </c>
      <c r="G121" t="str">
        <f t="shared" si="5"/>
        <v>steven.cartwright@mail.com</v>
      </c>
      <c r="H121" t="s">
        <v>20</v>
      </c>
      <c r="I121" s="7" t="s">
        <v>1037</v>
      </c>
      <c r="J121" s="7" t="s">
        <v>1038</v>
      </c>
      <c r="K121" s="7" t="s">
        <v>1110</v>
      </c>
      <c r="L121" s="7" t="s">
        <v>1077</v>
      </c>
      <c r="M121" s="7">
        <v>19805</v>
      </c>
      <c r="N121" s="7" t="s">
        <v>1065</v>
      </c>
      <c r="O121" t="str">
        <f>IF(COUNTIF($G$2:G121, G121) &gt; 1, INDEX($O$2:O121, MATCH(G121, $G$2:G121, 0)), H121)</f>
        <v>Male</v>
      </c>
      <c r="P121" t="str">
        <f>IF(COUNTIF($G$2:G121, G121) &gt; 1, INDEX($P$2:P121, MATCH(G121, $G$2:G121, 0)), I121)</f>
        <v>Consumer</v>
      </c>
      <c r="Q121" t="str">
        <f>IF(COUNTIF($G$2:G121, G121) &gt; 1, INDEX($Q$2:Q121, MATCH(G121, $G$2:G121, 0)), J121)</f>
        <v>United States</v>
      </c>
      <c r="R121" t="str">
        <f>IF(COUNTIF($G$2:G121, G121) &gt; 1, INDEX($R$2:R121, MATCH(G121, $G$2:G121, 0)), K121)</f>
        <v>Wilmington</v>
      </c>
      <c r="S121" t="str">
        <f>IF(COUNTIF($G$2:G121, G121) &gt; 1, INDEX($S$2:S121, MATCH(G121, $G$2:G121, 0)), L121)</f>
        <v>Delaware</v>
      </c>
      <c r="T121">
        <f>IF(COUNTIF($G$2:G121, G121) &gt; 1, INDEX($T$2:T121, MATCH(G121, $G$2:G121, 0)), M121)</f>
        <v>19805</v>
      </c>
      <c r="U121" t="str">
        <f>IF(COUNTIF($G$2:G121, G121) &gt; 1, INDEX($U$2:U121, MATCH(G121, $G$2:G121, 0)), N121)</f>
        <v>East</v>
      </c>
      <c r="V121" s="7" t="s">
        <v>2150</v>
      </c>
      <c r="W121" s="7" t="s">
        <v>2157</v>
      </c>
      <c r="X121" s="15">
        <f>Orders[[#This Row],[Date3]]</f>
        <v>43485</v>
      </c>
      <c r="Y121" s="15">
        <v>43485</v>
      </c>
      <c r="Z121" s="2">
        <v>0.85972222222222217</v>
      </c>
      <c r="AA121" s="12">
        <v>53.44</v>
      </c>
      <c r="AB121" s="8">
        <v>2</v>
      </c>
      <c r="AC121" s="11">
        <f t="shared" si="8"/>
        <v>5.3440000000000003</v>
      </c>
      <c r="AD121" s="11">
        <f t="shared" si="9"/>
        <v>106.88</v>
      </c>
      <c r="AE121" t="s">
        <v>16</v>
      </c>
      <c r="AF121" s="12">
        <f t="shared" si="6"/>
        <v>95.443839999999994</v>
      </c>
      <c r="AG121" s="4">
        <v>0.107</v>
      </c>
      <c r="AH121" s="11">
        <f t="shared" si="7"/>
        <v>11.436160000000001</v>
      </c>
      <c r="AI121" s="9">
        <v>4.0999999999999996</v>
      </c>
      <c r="AJ121" s="15" t="str">
        <f>IF(MONTH(Orders[[#This Row],[Date]]) = 1, "Jan",IF(MONTH(Orders[[#This Row],[Date]]) = 2, "Feb", "Mar"))</f>
        <v>Jan</v>
      </c>
    </row>
    <row r="122" spans="1:36" ht="15.75" x14ac:dyDescent="0.25">
      <c r="A122">
        <v>121</v>
      </c>
      <c r="B122" t="s">
        <v>144</v>
      </c>
      <c r="C122">
        <f>VLOOKUP(G122,email!A:B,2,FALSE)</f>
        <v>57</v>
      </c>
      <c r="D122" t="str">
        <f>Orders[[#This Row],[Customer First Name]] &amp;" "&amp; Orders[[#This Row],[Customer Last Name]]</f>
        <v>Steven Cartwright</v>
      </c>
      <c r="E122" t="s">
        <v>1364</v>
      </c>
      <c r="F122" t="s">
        <v>1365</v>
      </c>
      <c r="G122" t="str">
        <f t="shared" si="5"/>
        <v>steven.cartwright@mail.com</v>
      </c>
      <c r="H122" t="s">
        <v>15</v>
      </c>
      <c r="I122" s="7" t="s">
        <v>1037</v>
      </c>
      <c r="J122" s="7" t="s">
        <v>1038</v>
      </c>
      <c r="K122" s="7" t="s">
        <v>1110</v>
      </c>
      <c r="L122" s="7" t="s">
        <v>1077</v>
      </c>
      <c r="M122" s="7">
        <v>19805</v>
      </c>
      <c r="N122" s="7" t="s">
        <v>1065</v>
      </c>
      <c r="O122" t="str">
        <f>IF(COUNTIF($G$2:G122, G122) &gt; 1, INDEX($O$2:O122, MATCH(G122, $G$2:G122, 0)), H122)</f>
        <v>Male</v>
      </c>
      <c r="P122" t="str">
        <f>IF(COUNTIF($G$2:G122, G122) &gt; 1, INDEX($P$2:P122, MATCH(G122, $G$2:G122, 0)), I122)</f>
        <v>Consumer</v>
      </c>
      <c r="Q122" t="str">
        <f>IF(COUNTIF($G$2:G122, G122) &gt; 1, INDEX($Q$2:Q122, MATCH(G122, $G$2:G122, 0)), J122)</f>
        <v>United States</v>
      </c>
      <c r="R122" t="str">
        <f>IF(COUNTIF($G$2:G122, G122) &gt; 1, INDEX($R$2:R122, MATCH(G122, $G$2:G122, 0)), K122)</f>
        <v>Wilmington</v>
      </c>
      <c r="S122" t="str">
        <f>IF(COUNTIF($G$2:G122, G122) &gt; 1, INDEX($S$2:S122, MATCH(G122, $G$2:G122, 0)), L122)</f>
        <v>Delaware</v>
      </c>
      <c r="T122">
        <f>IF(COUNTIF($G$2:G122, G122) &gt; 1, INDEX($T$2:T122, MATCH(G122, $G$2:G122, 0)), M122)</f>
        <v>19805</v>
      </c>
      <c r="U122" t="str">
        <f>IF(COUNTIF($G$2:G122, G122) &gt; 1, INDEX($U$2:U122, MATCH(G122, $G$2:G122, 0)), N122)</f>
        <v>East</v>
      </c>
      <c r="V122" s="7" t="s">
        <v>2153</v>
      </c>
      <c r="W122" s="7" t="s">
        <v>2160</v>
      </c>
      <c r="X122" s="15">
        <f>Orders[[#This Row],[Date3]]</f>
        <v>43510</v>
      </c>
      <c r="Y122" s="15">
        <v>43510</v>
      </c>
      <c r="Z122" s="2">
        <v>0.7104166666666667</v>
      </c>
      <c r="AA122" s="12">
        <v>99.56</v>
      </c>
      <c r="AB122" s="8">
        <v>8</v>
      </c>
      <c r="AC122" s="11">
        <f t="shared" si="8"/>
        <v>39.824000000000005</v>
      </c>
      <c r="AD122" s="11">
        <f t="shared" si="9"/>
        <v>796.48</v>
      </c>
      <c r="AE122" t="s">
        <v>21</v>
      </c>
      <c r="AF122" s="12">
        <f t="shared" si="6"/>
        <v>759.28438400000005</v>
      </c>
      <c r="AG122" s="4">
        <v>4.6699999999999998E-2</v>
      </c>
      <c r="AH122" s="11">
        <f t="shared" si="7"/>
        <v>37.195615999999973</v>
      </c>
      <c r="AI122" s="9">
        <v>5.2</v>
      </c>
      <c r="AJ122" s="15" t="str">
        <f>IF(MONTH(Orders[[#This Row],[Date]]) = 1, "Jan",IF(MONTH(Orders[[#This Row],[Date]]) = 2, "Feb", "Mar"))</f>
        <v>Feb</v>
      </c>
    </row>
    <row r="123" spans="1:36" ht="15.75" x14ac:dyDescent="0.25">
      <c r="A123">
        <v>122</v>
      </c>
      <c r="B123" t="s">
        <v>145</v>
      </c>
      <c r="C123">
        <f>VLOOKUP(G123,email!A:B,2,FALSE)</f>
        <v>57</v>
      </c>
      <c r="D123" t="str">
        <f>Orders[[#This Row],[Customer First Name]] &amp;" "&amp; Orders[[#This Row],[Customer Last Name]]</f>
        <v>Steven Cartwright</v>
      </c>
      <c r="E123" t="s">
        <v>1364</v>
      </c>
      <c r="F123" t="s">
        <v>1365</v>
      </c>
      <c r="G123" t="str">
        <f t="shared" si="5"/>
        <v>steven.cartwright@mail.com</v>
      </c>
      <c r="H123" t="s">
        <v>15</v>
      </c>
      <c r="I123" s="7" t="s">
        <v>1037</v>
      </c>
      <c r="J123" s="7" t="s">
        <v>1038</v>
      </c>
      <c r="K123" s="7" t="s">
        <v>1110</v>
      </c>
      <c r="L123" s="7" t="s">
        <v>1077</v>
      </c>
      <c r="M123" s="7">
        <v>19805</v>
      </c>
      <c r="N123" s="7" t="s">
        <v>1065</v>
      </c>
      <c r="O123" t="str">
        <f>IF(COUNTIF($G$2:G123, G123) &gt; 1, INDEX($O$2:O123, MATCH(G123, $G$2:G123, 0)), H123)</f>
        <v>Male</v>
      </c>
      <c r="P123" t="str">
        <f>IF(COUNTIF($G$2:G123, G123) &gt; 1, INDEX($P$2:P123, MATCH(G123, $G$2:G123, 0)), I123)</f>
        <v>Consumer</v>
      </c>
      <c r="Q123" t="str">
        <f>IF(COUNTIF($G$2:G123, G123) &gt; 1, INDEX($Q$2:Q123, MATCH(G123, $G$2:G123, 0)), J123)</f>
        <v>United States</v>
      </c>
      <c r="R123" t="str">
        <f>IF(COUNTIF($G$2:G123, G123) &gt; 1, INDEX($R$2:R123, MATCH(G123, $G$2:G123, 0)), K123)</f>
        <v>Wilmington</v>
      </c>
      <c r="S123" t="str">
        <f>IF(COUNTIF($G$2:G123, G123) &gt; 1, INDEX($S$2:S123, MATCH(G123, $G$2:G123, 0)), L123)</f>
        <v>Delaware</v>
      </c>
      <c r="T123">
        <f>IF(COUNTIF($G$2:G123, G123) &gt; 1, INDEX($T$2:T123, MATCH(G123, $G$2:G123, 0)), M123)</f>
        <v>19805</v>
      </c>
      <c r="U123" t="str">
        <f>IF(COUNTIF($G$2:G123, G123) &gt; 1, INDEX($U$2:U123, MATCH(G123, $G$2:G123, 0)), N123)</f>
        <v>East</v>
      </c>
      <c r="V123" s="7" t="s">
        <v>2153</v>
      </c>
      <c r="W123" s="7" t="s">
        <v>2156</v>
      </c>
      <c r="X123" s="15">
        <f>Orders[[#This Row],[Date3]]</f>
        <v>43477</v>
      </c>
      <c r="Y123" s="15">
        <v>43477</v>
      </c>
      <c r="Z123" s="2">
        <v>0.50138888888888888</v>
      </c>
      <c r="AA123" s="12">
        <v>57.12</v>
      </c>
      <c r="AB123" s="8">
        <v>7</v>
      </c>
      <c r="AC123" s="11">
        <f t="shared" si="8"/>
        <v>19.992000000000001</v>
      </c>
      <c r="AD123" s="11">
        <f t="shared" si="9"/>
        <v>399.84</v>
      </c>
      <c r="AE123" t="s">
        <v>21</v>
      </c>
      <c r="AF123" s="12">
        <f t="shared" si="6"/>
        <v>381.16747199999998</v>
      </c>
      <c r="AG123" s="4">
        <v>4.6699999999999998E-2</v>
      </c>
      <c r="AH123" s="11">
        <f t="shared" si="7"/>
        <v>18.672528</v>
      </c>
      <c r="AI123" s="9">
        <v>6.5</v>
      </c>
      <c r="AJ123" s="15" t="str">
        <f>IF(MONTH(Orders[[#This Row],[Date]]) = 1, "Jan",IF(MONTH(Orders[[#This Row],[Date]]) = 2, "Feb", "Mar"))</f>
        <v>Jan</v>
      </c>
    </row>
    <row r="124" spans="1:36" ht="15.75" x14ac:dyDescent="0.25">
      <c r="A124">
        <v>123</v>
      </c>
      <c r="B124" t="s">
        <v>146</v>
      </c>
      <c r="C124">
        <f>VLOOKUP(G124,email!A:B,2,FALSE)</f>
        <v>57</v>
      </c>
      <c r="D124" t="str">
        <f>Orders[[#This Row],[Customer First Name]] &amp;" "&amp; Orders[[#This Row],[Customer Last Name]]</f>
        <v>Steven Cartwright</v>
      </c>
      <c r="E124" t="s">
        <v>1364</v>
      </c>
      <c r="F124" t="s">
        <v>1365</v>
      </c>
      <c r="G124" t="str">
        <f t="shared" si="5"/>
        <v>steven.cartwright@mail.com</v>
      </c>
      <c r="H124" t="s">
        <v>15</v>
      </c>
      <c r="I124" s="7" t="s">
        <v>1037</v>
      </c>
      <c r="J124" s="7" t="s">
        <v>1038</v>
      </c>
      <c r="K124" s="7" t="s">
        <v>1110</v>
      </c>
      <c r="L124" s="7" t="s">
        <v>1077</v>
      </c>
      <c r="M124" s="7">
        <v>19805</v>
      </c>
      <c r="N124" s="7" t="s">
        <v>1065</v>
      </c>
      <c r="O124" t="str">
        <f>IF(COUNTIF($G$2:G124, G124) &gt; 1, INDEX($O$2:O124, MATCH(G124, $G$2:G124, 0)), H124)</f>
        <v>Male</v>
      </c>
      <c r="P124" t="str">
        <f>IF(COUNTIF($G$2:G124, G124) &gt; 1, INDEX($P$2:P124, MATCH(G124, $G$2:G124, 0)), I124)</f>
        <v>Consumer</v>
      </c>
      <c r="Q124" t="str">
        <f>IF(COUNTIF($G$2:G124, G124) &gt; 1, INDEX($Q$2:Q124, MATCH(G124, $G$2:G124, 0)), J124)</f>
        <v>United States</v>
      </c>
      <c r="R124" t="str">
        <f>IF(COUNTIF($G$2:G124, G124) &gt; 1, INDEX($R$2:R124, MATCH(G124, $G$2:G124, 0)), K124)</f>
        <v>Wilmington</v>
      </c>
      <c r="S124" t="str">
        <f>IF(COUNTIF($G$2:G124, G124) &gt; 1, INDEX($S$2:S124, MATCH(G124, $G$2:G124, 0)), L124)</f>
        <v>Delaware</v>
      </c>
      <c r="T124">
        <f>IF(COUNTIF($G$2:G124, G124) &gt; 1, INDEX($T$2:T124, MATCH(G124, $G$2:G124, 0)), M124)</f>
        <v>19805</v>
      </c>
      <c r="U124" t="str">
        <f>IF(COUNTIF($G$2:G124, G124) &gt; 1, INDEX($U$2:U124, MATCH(G124, $G$2:G124, 0)), N124)</f>
        <v>East</v>
      </c>
      <c r="V124" s="7" t="s">
        <v>2153</v>
      </c>
      <c r="W124" s="7" t="s">
        <v>2164</v>
      </c>
      <c r="X124" s="15">
        <f>Orders[[#This Row],[Date3]]</f>
        <v>43533</v>
      </c>
      <c r="Y124" s="15">
        <v>43533</v>
      </c>
      <c r="Z124" s="2">
        <v>0.72638888888888886</v>
      </c>
      <c r="AA124" s="12">
        <v>99.96</v>
      </c>
      <c r="AB124" s="8">
        <v>9</v>
      </c>
      <c r="AC124" s="11">
        <f t="shared" si="8"/>
        <v>44.981999999999999</v>
      </c>
      <c r="AD124" s="11">
        <f t="shared" si="9"/>
        <v>899.64</v>
      </c>
      <c r="AE124" t="s">
        <v>21</v>
      </c>
      <c r="AF124" s="12">
        <f t="shared" si="6"/>
        <v>857.62681199999997</v>
      </c>
      <c r="AG124" s="4">
        <v>4.6699999999999998E-2</v>
      </c>
      <c r="AH124" s="11">
        <f t="shared" si="7"/>
        <v>42.013188000000014</v>
      </c>
      <c r="AI124" s="9">
        <v>4.2</v>
      </c>
      <c r="AJ124" s="15" t="str">
        <f>IF(MONTH(Orders[[#This Row],[Date]]) = 1, "Jan",IF(MONTH(Orders[[#This Row],[Date]]) = 2, "Feb", "Mar"))</f>
        <v>Mar</v>
      </c>
    </row>
    <row r="125" spans="1:36" ht="15.75" x14ac:dyDescent="0.25">
      <c r="A125">
        <v>124</v>
      </c>
      <c r="B125" t="s">
        <v>147</v>
      </c>
      <c r="C125">
        <f>VLOOKUP(G125,email!A:B,2,FALSE)</f>
        <v>57</v>
      </c>
      <c r="D125" t="str">
        <f>Orders[[#This Row],[Customer First Name]] &amp;" "&amp; Orders[[#This Row],[Customer Last Name]]</f>
        <v>Steven Cartwright</v>
      </c>
      <c r="E125" t="s">
        <v>1364</v>
      </c>
      <c r="F125" t="s">
        <v>1365</v>
      </c>
      <c r="G125" t="str">
        <f t="shared" si="5"/>
        <v>steven.cartwright@mail.com</v>
      </c>
      <c r="H125" t="s">
        <v>15</v>
      </c>
      <c r="I125" s="7" t="s">
        <v>1037</v>
      </c>
      <c r="J125" s="7" t="s">
        <v>1038</v>
      </c>
      <c r="K125" s="7" t="s">
        <v>1110</v>
      </c>
      <c r="L125" s="7" t="s">
        <v>1077</v>
      </c>
      <c r="M125" s="7">
        <v>19805</v>
      </c>
      <c r="N125" s="7" t="s">
        <v>1065</v>
      </c>
      <c r="O125" t="str">
        <f>IF(COUNTIF($G$2:G125, G125) &gt; 1, INDEX($O$2:O125, MATCH(G125, $G$2:G125, 0)), H125)</f>
        <v>Male</v>
      </c>
      <c r="P125" t="str">
        <f>IF(COUNTIF($G$2:G125, G125) &gt; 1, INDEX($P$2:P125, MATCH(G125, $G$2:G125, 0)), I125)</f>
        <v>Consumer</v>
      </c>
      <c r="Q125" t="str">
        <f>IF(COUNTIF($G$2:G125, G125) &gt; 1, INDEX($Q$2:Q125, MATCH(G125, $G$2:G125, 0)), J125)</f>
        <v>United States</v>
      </c>
      <c r="R125" t="str">
        <f>IF(COUNTIF($G$2:G125, G125) &gt; 1, INDEX($R$2:R125, MATCH(G125, $G$2:G125, 0)), K125)</f>
        <v>Wilmington</v>
      </c>
      <c r="S125" t="str">
        <f>IF(COUNTIF($G$2:G125, G125) &gt; 1, INDEX($S$2:S125, MATCH(G125, $G$2:G125, 0)), L125)</f>
        <v>Delaware</v>
      </c>
      <c r="T125">
        <f>IF(COUNTIF($G$2:G125, G125) &gt; 1, INDEX($T$2:T125, MATCH(G125, $G$2:G125, 0)), M125)</f>
        <v>19805</v>
      </c>
      <c r="U125" t="str">
        <f>IF(COUNTIF($G$2:G125, G125) &gt; 1, INDEX($U$2:U125, MATCH(G125, $G$2:G125, 0)), N125)</f>
        <v>East</v>
      </c>
      <c r="V125" s="7" t="s">
        <v>2158</v>
      </c>
      <c r="W125" s="7" t="s">
        <v>2159</v>
      </c>
      <c r="X125" s="15">
        <f>Orders[[#This Row],[Date3]]</f>
        <v>43537</v>
      </c>
      <c r="Y125" s="15">
        <v>43537</v>
      </c>
      <c r="Z125" s="2">
        <v>0.82777777777777783</v>
      </c>
      <c r="AA125" s="12">
        <v>63.91</v>
      </c>
      <c r="AB125" s="8">
        <v>8</v>
      </c>
      <c r="AC125" s="11">
        <f t="shared" si="8"/>
        <v>25.564</v>
      </c>
      <c r="AD125" s="11">
        <f t="shared" si="9"/>
        <v>511.28</v>
      </c>
      <c r="AE125" t="s">
        <v>21</v>
      </c>
      <c r="AF125" s="12">
        <f t="shared" si="6"/>
        <v>474.46783999999997</v>
      </c>
      <c r="AG125" s="4">
        <v>7.2000000000000008E-2</v>
      </c>
      <c r="AH125" s="11">
        <f t="shared" si="7"/>
        <v>36.812160000000006</v>
      </c>
      <c r="AI125" s="9">
        <v>4.5999999999999996</v>
      </c>
      <c r="AJ125" s="15" t="str">
        <f>IF(MONTH(Orders[[#This Row],[Date]]) = 1, "Jan",IF(MONTH(Orders[[#This Row],[Date]]) = 2, "Feb", "Mar"))</f>
        <v>Mar</v>
      </c>
    </row>
    <row r="126" spans="1:36" ht="15.75" x14ac:dyDescent="0.25">
      <c r="A126">
        <v>125</v>
      </c>
      <c r="B126" t="s">
        <v>148</v>
      </c>
      <c r="C126">
        <f>VLOOKUP(G126,email!A:B,2,FALSE)</f>
        <v>58</v>
      </c>
      <c r="D126" t="str">
        <f>Orders[[#This Row],[Customer First Name]] &amp;" "&amp; Orders[[#This Row],[Customer Last Name]]</f>
        <v>Alan Dominguez</v>
      </c>
      <c r="E126" t="s">
        <v>1366</v>
      </c>
      <c r="F126" t="s">
        <v>1367</v>
      </c>
      <c r="G126" t="str">
        <f t="shared" si="5"/>
        <v>alan.dominguez@mail.com</v>
      </c>
      <c r="H126" t="s">
        <v>20</v>
      </c>
      <c r="I126" s="7" t="s">
        <v>1052</v>
      </c>
      <c r="J126" s="7" t="s">
        <v>1038</v>
      </c>
      <c r="K126" s="7" t="s">
        <v>1202</v>
      </c>
      <c r="L126" s="7" t="s">
        <v>1203</v>
      </c>
      <c r="M126" s="7">
        <v>77041</v>
      </c>
      <c r="N126" s="7" t="s">
        <v>1055</v>
      </c>
      <c r="O126" t="str">
        <f>IF(COUNTIF($G$2:G126, G126) &gt; 1, INDEX($O$2:O126, MATCH(G126, $G$2:G126, 0)), H126)</f>
        <v>Male</v>
      </c>
      <c r="P126" t="str">
        <f>IF(COUNTIF($G$2:G126, G126) &gt; 1, INDEX($P$2:P126, MATCH(G126, $G$2:G126, 0)), I126)</f>
        <v>Home Office</v>
      </c>
      <c r="Q126" t="str">
        <f>IF(COUNTIF($G$2:G126, G126) &gt; 1, INDEX($Q$2:Q126, MATCH(G126, $G$2:G126, 0)), J126)</f>
        <v>United States</v>
      </c>
      <c r="R126" t="str">
        <f>IF(COUNTIF($G$2:G126, G126) &gt; 1, INDEX($R$2:R126, MATCH(G126, $G$2:G126, 0)), K126)</f>
        <v>Great Falls</v>
      </c>
      <c r="S126" t="str">
        <f>IF(COUNTIF($G$2:G126, G126) &gt; 1, INDEX($S$2:S126, MATCH(G126, $G$2:G126, 0)), L126)</f>
        <v>Montana</v>
      </c>
      <c r="T126">
        <f>IF(COUNTIF($G$2:G126, G126) &gt; 1, INDEX($T$2:T126, MATCH(G126, $G$2:G126, 0)), M126)</f>
        <v>77041</v>
      </c>
      <c r="U126" t="str">
        <f>IF(COUNTIF($G$2:G126, G126) &gt; 1, INDEX($U$2:U126, MATCH(G126, $G$2:G126, 0)), N126)</f>
        <v>Central</v>
      </c>
      <c r="V126" s="7" t="s">
        <v>2150</v>
      </c>
      <c r="W126" s="7" t="s">
        <v>2152</v>
      </c>
      <c r="X126" s="15">
        <f>Orders[[#This Row],[Date3]]</f>
        <v>43533</v>
      </c>
      <c r="Y126" s="15">
        <v>43533</v>
      </c>
      <c r="Z126" s="2">
        <v>0.62291666666666667</v>
      </c>
      <c r="AA126" s="12">
        <v>56.47</v>
      </c>
      <c r="AB126" s="8">
        <v>8</v>
      </c>
      <c r="AC126" s="11">
        <f t="shared" si="8"/>
        <v>22.588000000000001</v>
      </c>
      <c r="AD126" s="11">
        <f t="shared" si="9"/>
        <v>451.76</v>
      </c>
      <c r="AE126" t="s">
        <v>16</v>
      </c>
      <c r="AF126" s="12">
        <f t="shared" si="6"/>
        <v>403.42167999999998</v>
      </c>
      <c r="AG126" s="4">
        <v>0.107</v>
      </c>
      <c r="AH126" s="11">
        <f t="shared" si="7"/>
        <v>48.33832000000001</v>
      </c>
      <c r="AI126" s="9">
        <v>7.3</v>
      </c>
      <c r="AJ126" s="15" t="str">
        <f>IF(MONTH(Orders[[#This Row],[Date]]) = 1, "Jan",IF(MONTH(Orders[[#This Row],[Date]]) = 2, "Feb", "Mar"))</f>
        <v>Mar</v>
      </c>
    </row>
    <row r="127" spans="1:36" ht="15.75" x14ac:dyDescent="0.25">
      <c r="A127">
        <v>126</v>
      </c>
      <c r="B127" t="s">
        <v>149</v>
      </c>
      <c r="C127">
        <f>VLOOKUP(G127,email!A:B,2,FALSE)</f>
        <v>59</v>
      </c>
      <c r="D127" t="str">
        <f>Orders[[#This Row],[Customer First Name]] &amp;" "&amp; Orders[[#This Row],[Customer Last Name]]</f>
        <v>Philip Fox</v>
      </c>
      <c r="E127" t="s">
        <v>1368</v>
      </c>
      <c r="F127" t="s">
        <v>1369</v>
      </c>
      <c r="G127" t="str">
        <f t="shared" si="5"/>
        <v>philip.fox@mail.com</v>
      </c>
      <c r="H127" t="s">
        <v>15</v>
      </c>
      <c r="I127" s="7" t="s">
        <v>1037</v>
      </c>
      <c r="J127" s="7" t="s">
        <v>1038</v>
      </c>
      <c r="K127" s="7" t="s">
        <v>1111</v>
      </c>
      <c r="L127" s="7" t="s">
        <v>1070</v>
      </c>
      <c r="M127" s="7">
        <v>61701</v>
      </c>
      <c r="N127" s="7" t="s">
        <v>1055</v>
      </c>
      <c r="O127" t="str">
        <f>IF(COUNTIF($G$2:G127, G127) &gt; 1, INDEX($O$2:O127, MATCH(G127, $G$2:G127, 0)), H127)</f>
        <v>Female</v>
      </c>
      <c r="P127" t="str">
        <f>IF(COUNTIF($G$2:G127, G127) &gt; 1, INDEX($P$2:P127, MATCH(G127, $G$2:G127, 0)), I127)</f>
        <v>Consumer</v>
      </c>
      <c r="Q127" t="str">
        <f>IF(COUNTIF($G$2:G127, G127) &gt; 1, INDEX($Q$2:Q127, MATCH(G127, $G$2:G127, 0)), J127)</f>
        <v>United States</v>
      </c>
      <c r="R127" t="str">
        <f>IF(COUNTIF($G$2:G127, G127) &gt; 1, INDEX($R$2:R127, MATCH(G127, $G$2:G127, 0)), K127)</f>
        <v>Bloomington</v>
      </c>
      <c r="S127" t="str">
        <f>IF(COUNTIF($G$2:G127, G127) &gt; 1, INDEX($S$2:S127, MATCH(G127, $G$2:G127, 0)), L127)</f>
        <v>Illinois</v>
      </c>
      <c r="T127">
        <f>IF(COUNTIF($G$2:G127, G127) &gt; 1, INDEX($T$2:T127, MATCH(G127, $G$2:G127, 0)), M127)</f>
        <v>61701</v>
      </c>
      <c r="U127" t="str">
        <f>IF(COUNTIF($G$2:G127, G127) &gt; 1, INDEX($U$2:U127, MATCH(G127, $G$2:G127, 0)), N127)</f>
        <v>Central</v>
      </c>
      <c r="V127" s="7" t="s">
        <v>2150</v>
      </c>
      <c r="W127" s="7" t="s">
        <v>2155</v>
      </c>
      <c r="X127" s="15">
        <f>Orders[[#This Row],[Date3]]</f>
        <v>43534</v>
      </c>
      <c r="Y127" s="15">
        <v>43534</v>
      </c>
      <c r="Z127" s="2">
        <v>0.78055555555555556</v>
      </c>
      <c r="AA127" s="12">
        <v>93.69</v>
      </c>
      <c r="AB127" s="8">
        <v>7</v>
      </c>
      <c r="AC127" s="11">
        <f t="shared" si="8"/>
        <v>32.791499999999999</v>
      </c>
      <c r="AD127" s="11">
        <f t="shared" si="9"/>
        <v>655.82999999999993</v>
      </c>
      <c r="AE127" t="s">
        <v>21</v>
      </c>
      <c r="AF127" s="12">
        <f t="shared" si="6"/>
        <v>585.65618999999992</v>
      </c>
      <c r="AG127" s="4">
        <v>0.107</v>
      </c>
      <c r="AH127" s="11">
        <f t="shared" si="7"/>
        <v>70.173810000000003</v>
      </c>
      <c r="AI127" s="9">
        <v>4.5</v>
      </c>
      <c r="AJ127" s="15" t="str">
        <f>IF(MONTH(Orders[[#This Row],[Date]]) = 1, "Jan",IF(MONTH(Orders[[#This Row],[Date]]) = 2, "Feb", "Mar"))</f>
        <v>Mar</v>
      </c>
    </row>
    <row r="128" spans="1:36" ht="15.75" x14ac:dyDescent="0.25">
      <c r="A128">
        <v>127</v>
      </c>
      <c r="B128" t="s">
        <v>150</v>
      </c>
      <c r="C128">
        <f>VLOOKUP(G128,email!A:B,2,FALSE)</f>
        <v>60</v>
      </c>
      <c r="D128" t="str">
        <f>Orders[[#This Row],[Customer First Name]] &amp;" "&amp; Orders[[#This Row],[Customer Last Name]]</f>
        <v>Troy Staebel</v>
      </c>
      <c r="E128" t="s">
        <v>1082</v>
      </c>
      <c r="F128" t="s">
        <v>1370</v>
      </c>
      <c r="G128" t="str">
        <f t="shared" si="5"/>
        <v>troy.staebel@mail.com</v>
      </c>
      <c r="H128" t="s">
        <v>15</v>
      </c>
      <c r="I128" s="7" t="s">
        <v>1037</v>
      </c>
      <c r="J128" s="7" t="s">
        <v>1038</v>
      </c>
      <c r="K128" s="7" t="s">
        <v>1112</v>
      </c>
      <c r="L128" s="7" t="s">
        <v>1085</v>
      </c>
      <c r="M128" s="7">
        <v>85023</v>
      </c>
      <c r="N128" s="7" t="s">
        <v>1045</v>
      </c>
      <c r="O128" t="str">
        <f>IF(COUNTIF($G$2:G128, G128) &gt; 1, INDEX($O$2:O128, MATCH(G128, $G$2:G128, 0)), H128)</f>
        <v>Female</v>
      </c>
      <c r="P128" t="str">
        <f>IF(COUNTIF($G$2:G128, G128) &gt; 1, INDEX($P$2:P128, MATCH(G128, $G$2:G128, 0)), I128)</f>
        <v>Consumer</v>
      </c>
      <c r="Q128" t="str">
        <f>IF(COUNTIF($G$2:G128, G128) &gt; 1, INDEX($Q$2:Q128, MATCH(G128, $G$2:G128, 0)), J128)</f>
        <v>United States</v>
      </c>
      <c r="R128" t="str">
        <f>IF(COUNTIF($G$2:G128, G128) &gt; 1, INDEX($R$2:R128, MATCH(G128, $G$2:G128, 0)), K128)</f>
        <v>Phoenix</v>
      </c>
      <c r="S128" t="str">
        <f>IF(COUNTIF($G$2:G128, G128) &gt; 1, INDEX($S$2:S128, MATCH(G128, $G$2:G128, 0)), L128)</f>
        <v>Arizona</v>
      </c>
      <c r="T128">
        <f>IF(COUNTIF($G$2:G128, G128) &gt; 1, INDEX($T$2:T128, MATCH(G128, $G$2:G128, 0)), M128)</f>
        <v>85023</v>
      </c>
      <c r="U128" t="str">
        <f>IF(COUNTIF($G$2:G128, G128) &gt; 1, INDEX($U$2:U128, MATCH(G128, $G$2:G128, 0)), N128)</f>
        <v>West</v>
      </c>
      <c r="V128" s="7" t="s">
        <v>2153</v>
      </c>
      <c r="W128" s="7" t="s">
        <v>2160</v>
      </c>
      <c r="X128" s="15">
        <f>Orders[[#This Row],[Date3]]</f>
        <v>43492</v>
      </c>
      <c r="Y128" s="15">
        <v>43492</v>
      </c>
      <c r="Z128" s="2">
        <v>0.55972222222222223</v>
      </c>
      <c r="AA128" s="12">
        <v>32.25</v>
      </c>
      <c r="AB128" s="8">
        <v>5</v>
      </c>
      <c r="AC128" s="11">
        <f t="shared" si="8"/>
        <v>8.0625</v>
      </c>
      <c r="AD128" s="11">
        <f t="shared" si="9"/>
        <v>161.25</v>
      </c>
      <c r="AE128" t="s">
        <v>18</v>
      </c>
      <c r="AF128" s="12">
        <f t="shared" si="6"/>
        <v>153.71962500000001</v>
      </c>
      <c r="AG128" s="4">
        <v>4.6699999999999998E-2</v>
      </c>
      <c r="AH128" s="11">
        <f t="shared" si="7"/>
        <v>7.5303749999999923</v>
      </c>
      <c r="AI128" s="9" t="s">
        <v>151</v>
      </c>
      <c r="AJ128" s="15" t="str">
        <f>IF(MONTH(Orders[[#This Row],[Date]]) = 1, "Jan",IF(MONTH(Orders[[#This Row],[Date]]) = 2, "Feb", "Mar"))</f>
        <v>Jan</v>
      </c>
    </row>
    <row r="129" spans="1:36" ht="15.75" x14ac:dyDescent="0.25">
      <c r="A129">
        <v>128</v>
      </c>
      <c r="B129" t="s">
        <v>152</v>
      </c>
      <c r="C129">
        <f>VLOOKUP(G129,email!A:B,2,FALSE)</f>
        <v>60</v>
      </c>
      <c r="D129" t="str">
        <f>Orders[[#This Row],[Customer First Name]] &amp;" "&amp; Orders[[#This Row],[Customer Last Name]]</f>
        <v>Troy Staebel</v>
      </c>
      <c r="E129" t="s">
        <v>1082</v>
      </c>
      <c r="F129" t="s">
        <v>1370</v>
      </c>
      <c r="G129" t="str">
        <f t="shared" si="5"/>
        <v>troy.staebel@mail.com</v>
      </c>
      <c r="H129" t="s">
        <v>15</v>
      </c>
      <c r="I129" s="7" t="s">
        <v>1037</v>
      </c>
      <c r="J129" s="7" t="s">
        <v>1038</v>
      </c>
      <c r="K129" s="7" t="s">
        <v>1112</v>
      </c>
      <c r="L129" s="7" t="s">
        <v>1085</v>
      </c>
      <c r="M129" s="7">
        <v>85023</v>
      </c>
      <c r="N129" s="7" t="s">
        <v>1045</v>
      </c>
      <c r="O129" t="str">
        <f>IF(COUNTIF($G$2:G129, G129) &gt; 1, INDEX($O$2:O129, MATCH(G129, $G$2:G129, 0)), H129)</f>
        <v>Female</v>
      </c>
      <c r="P129" t="str">
        <f>IF(COUNTIF($G$2:G129, G129) &gt; 1, INDEX($P$2:P129, MATCH(G129, $G$2:G129, 0)), I129)</f>
        <v>Consumer</v>
      </c>
      <c r="Q129" t="str">
        <f>IF(COUNTIF($G$2:G129, G129) &gt; 1, INDEX($Q$2:Q129, MATCH(G129, $G$2:G129, 0)), J129)</f>
        <v>United States</v>
      </c>
      <c r="R129" t="str">
        <f>IF(COUNTIF($G$2:G129, G129) &gt; 1, INDEX($R$2:R129, MATCH(G129, $G$2:G129, 0)), K129)</f>
        <v>Phoenix</v>
      </c>
      <c r="S129" t="str">
        <f>IF(COUNTIF($G$2:G129, G129) &gt; 1, INDEX($S$2:S129, MATCH(G129, $G$2:G129, 0)), L129)</f>
        <v>Arizona</v>
      </c>
      <c r="T129">
        <f>IF(COUNTIF($G$2:G129, G129) &gt; 1, INDEX($T$2:T129, MATCH(G129, $G$2:G129, 0)), M129)</f>
        <v>85023</v>
      </c>
      <c r="U129" t="str">
        <f>IF(COUNTIF($G$2:G129, G129) &gt; 1, INDEX($U$2:U129, MATCH(G129, $G$2:G129, 0)), N129)</f>
        <v>West</v>
      </c>
      <c r="V129" s="7" t="s">
        <v>2153</v>
      </c>
      <c r="W129" s="7" t="s">
        <v>2156</v>
      </c>
      <c r="X129" s="15">
        <f>Orders[[#This Row],[Date3]]</f>
        <v>43473</v>
      </c>
      <c r="Y129" s="15">
        <v>43473</v>
      </c>
      <c r="Z129" s="2">
        <v>0.67847222222222225</v>
      </c>
      <c r="AA129" s="12">
        <v>31.73</v>
      </c>
      <c r="AB129" s="8">
        <v>9</v>
      </c>
      <c r="AC129" s="11">
        <f t="shared" si="8"/>
        <v>14.278500000000001</v>
      </c>
      <c r="AD129" s="11">
        <f t="shared" si="9"/>
        <v>285.57</v>
      </c>
      <c r="AE129" t="s">
        <v>21</v>
      </c>
      <c r="AF129" s="12">
        <f t="shared" si="6"/>
        <v>272.233881</v>
      </c>
      <c r="AG129" s="4">
        <v>4.6699999999999998E-2</v>
      </c>
      <c r="AH129" s="11">
        <f t="shared" si="7"/>
        <v>13.336118999999997</v>
      </c>
      <c r="AI129" s="9">
        <v>5.9</v>
      </c>
      <c r="AJ129" s="15" t="str">
        <f>IF(MONTH(Orders[[#This Row],[Date]]) = 1, "Jan",IF(MONTH(Orders[[#This Row],[Date]]) = 2, "Feb", "Mar"))</f>
        <v>Jan</v>
      </c>
    </row>
    <row r="130" spans="1:36" ht="15.75" x14ac:dyDescent="0.25">
      <c r="A130">
        <v>129</v>
      </c>
      <c r="B130" t="s">
        <v>153</v>
      </c>
      <c r="C130">
        <f>VLOOKUP(G130,email!A:B,2,FALSE)</f>
        <v>61</v>
      </c>
      <c r="D130" t="str">
        <f>Orders[[#This Row],[Customer First Name]] &amp;" "&amp; Orders[[#This Row],[Customer Last Name]]</f>
        <v>Lindsay Shagiari</v>
      </c>
      <c r="E130" t="s">
        <v>1371</v>
      </c>
      <c r="F130" t="s">
        <v>1372</v>
      </c>
      <c r="G130" t="str">
        <f t="shared" ref="G130:G193" si="10">LOWER(E130) &amp; "." &amp; LOWER(SUBSTITUTE(SUBSTITUTE(F130, "'", ""), " ", "")) &amp; "@mail.com"</f>
        <v>lindsay.shagiari@mail.com</v>
      </c>
      <c r="H130" t="s">
        <v>15</v>
      </c>
      <c r="I130" s="7" t="s">
        <v>1052</v>
      </c>
      <c r="J130" s="7" t="s">
        <v>1038</v>
      </c>
      <c r="K130" s="7" t="s">
        <v>1043</v>
      </c>
      <c r="L130" s="7" t="s">
        <v>1044</v>
      </c>
      <c r="M130" s="7">
        <v>90004</v>
      </c>
      <c r="N130" s="7" t="s">
        <v>1045</v>
      </c>
      <c r="O130" t="str">
        <f>IF(COUNTIF($G$2:G130, G130) &gt; 1, INDEX($O$2:O130, MATCH(G130, $G$2:G130, 0)), H130)</f>
        <v>Female</v>
      </c>
      <c r="P130" t="str">
        <f>IF(COUNTIF($G$2:G130, G130) &gt; 1, INDEX($P$2:P130, MATCH(G130, $G$2:G130, 0)), I130)</f>
        <v>Home Office</v>
      </c>
      <c r="Q130" t="str">
        <f>IF(COUNTIF($G$2:G130, G130) &gt; 1, INDEX($Q$2:Q130, MATCH(G130, $G$2:G130, 0)), J130)</f>
        <v>United States</v>
      </c>
      <c r="R130" t="str">
        <f>IF(COUNTIF($G$2:G130, G130) &gt; 1, INDEX($R$2:R130, MATCH(G130, $G$2:G130, 0)), K130)</f>
        <v>Los Angeles</v>
      </c>
      <c r="S130" t="str">
        <f>IF(COUNTIF($G$2:G130, G130) &gt; 1, INDEX($S$2:S130, MATCH(G130, $G$2:G130, 0)), L130)</f>
        <v>California</v>
      </c>
      <c r="T130">
        <f>IF(COUNTIF($G$2:G130, G130) &gt; 1, INDEX($T$2:T130, MATCH(G130, $G$2:G130, 0)), M130)</f>
        <v>90004</v>
      </c>
      <c r="U130" t="str">
        <f>IF(COUNTIF($G$2:G130, G130) &gt; 1, INDEX($U$2:U130, MATCH(G130, $G$2:G130, 0)), N130)</f>
        <v>West</v>
      </c>
      <c r="V130" s="7" t="s">
        <v>2150</v>
      </c>
      <c r="W130" s="7" t="s">
        <v>2152</v>
      </c>
      <c r="X130" s="15">
        <f>Orders[[#This Row],[Date3]]</f>
        <v>43473</v>
      </c>
      <c r="Y130" s="15">
        <v>43473</v>
      </c>
      <c r="Z130" s="2">
        <v>0.6645833333333333</v>
      </c>
      <c r="AA130" s="12">
        <v>68.540000000000006</v>
      </c>
      <c r="AB130" s="8">
        <v>8</v>
      </c>
      <c r="AC130" s="11">
        <f t="shared" si="8"/>
        <v>27.416000000000004</v>
      </c>
      <c r="AD130" s="11">
        <f t="shared" si="9"/>
        <v>548.32000000000005</v>
      </c>
      <c r="AE130" t="s">
        <v>16</v>
      </c>
      <c r="AF130" s="12">
        <f t="shared" ref="AF130:AF193" si="11">AD130-AD130*AG130</f>
        <v>489.64976000000001</v>
      </c>
      <c r="AG130" s="4">
        <v>0.107</v>
      </c>
      <c r="AH130" s="11">
        <f t="shared" ref="AH130:AH193" si="12">AD130-AF130</f>
        <v>58.670240000000035</v>
      </c>
      <c r="AI130" s="9">
        <v>8.5</v>
      </c>
      <c r="AJ130" s="15" t="str">
        <f>IF(MONTH(Orders[[#This Row],[Date]]) = 1, "Jan",IF(MONTH(Orders[[#This Row],[Date]]) = 2, "Feb", "Mar"))</f>
        <v>Jan</v>
      </c>
    </row>
    <row r="131" spans="1:36" ht="15.75" x14ac:dyDescent="0.25">
      <c r="A131">
        <v>130</v>
      </c>
      <c r="B131" t="s">
        <v>154</v>
      </c>
      <c r="C131">
        <f>VLOOKUP(G131,email!A:B,2,FALSE)</f>
        <v>61</v>
      </c>
      <c r="D131" t="str">
        <f>Orders[[#This Row],[Customer First Name]] &amp;" "&amp; Orders[[#This Row],[Customer Last Name]]</f>
        <v>Lindsay Shagiari</v>
      </c>
      <c r="E131" t="s">
        <v>1371</v>
      </c>
      <c r="F131" t="s">
        <v>1372</v>
      </c>
      <c r="G131" t="str">
        <f t="shared" si="10"/>
        <v>lindsay.shagiari@mail.com</v>
      </c>
      <c r="H131" t="s">
        <v>15</v>
      </c>
      <c r="I131" s="7" t="s">
        <v>1052</v>
      </c>
      <c r="J131" s="7" t="s">
        <v>1038</v>
      </c>
      <c r="K131" s="7" t="s">
        <v>1043</v>
      </c>
      <c r="L131" s="7" t="s">
        <v>1044</v>
      </c>
      <c r="M131" s="7">
        <v>90004</v>
      </c>
      <c r="N131" s="7" t="s">
        <v>1045</v>
      </c>
      <c r="O131" t="str">
        <f>IF(COUNTIF($G$2:G131, G131) &gt; 1, INDEX($O$2:O131, MATCH(G131, $G$2:G131, 0)), H131)</f>
        <v>Female</v>
      </c>
      <c r="P131" t="str">
        <f>IF(COUNTIF($G$2:G131, G131) &gt; 1, INDEX($P$2:P131, MATCH(G131, $G$2:G131, 0)), I131)</f>
        <v>Home Office</v>
      </c>
      <c r="Q131" t="str">
        <f>IF(COUNTIF($G$2:G131, G131) &gt; 1, INDEX($Q$2:Q131, MATCH(G131, $G$2:G131, 0)), J131)</f>
        <v>United States</v>
      </c>
      <c r="R131" t="str">
        <f>IF(COUNTIF($G$2:G131, G131) &gt; 1, INDEX($R$2:R131, MATCH(G131, $G$2:G131, 0)), K131)</f>
        <v>Los Angeles</v>
      </c>
      <c r="S131" t="str">
        <f>IF(COUNTIF($G$2:G131, G131) &gt; 1, INDEX($S$2:S131, MATCH(G131, $G$2:G131, 0)), L131)</f>
        <v>California</v>
      </c>
      <c r="T131">
        <f>IF(COUNTIF($G$2:G131, G131) &gt; 1, INDEX($T$2:T131, MATCH(G131, $G$2:G131, 0)), M131)</f>
        <v>90004</v>
      </c>
      <c r="U131" t="str">
        <f>IF(COUNTIF($G$2:G131, G131) &gt; 1, INDEX($U$2:U131, MATCH(G131, $G$2:G131, 0)), N131)</f>
        <v>West</v>
      </c>
      <c r="V131" s="7" t="s">
        <v>2150</v>
      </c>
      <c r="W131" s="7" t="s">
        <v>2157</v>
      </c>
      <c r="X131" s="15">
        <f>Orders[[#This Row],[Date3]]</f>
        <v>43504</v>
      </c>
      <c r="Y131" s="15">
        <v>43504</v>
      </c>
      <c r="Z131" s="2">
        <v>0.46875</v>
      </c>
      <c r="AA131" s="12">
        <v>90.28</v>
      </c>
      <c r="AB131" s="8">
        <v>9</v>
      </c>
      <c r="AC131" s="11">
        <f t="shared" ref="AC131:AC194" si="13">AD131*0.05</f>
        <v>40.626000000000005</v>
      </c>
      <c r="AD131" s="11">
        <f t="shared" ref="AD131:AD194" si="14">AA131*AB131</f>
        <v>812.52</v>
      </c>
      <c r="AE131" t="s">
        <v>16</v>
      </c>
      <c r="AF131" s="12">
        <f t="shared" si="11"/>
        <v>725.58035999999993</v>
      </c>
      <c r="AG131" s="4">
        <v>0.107</v>
      </c>
      <c r="AH131" s="11">
        <f t="shared" si="12"/>
        <v>86.939640000000054</v>
      </c>
      <c r="AI131" s="9">
        <v>7.2</v>
      </c>
      <c r="AJ131" s="15" t="str">
        <f>IF(MONTH(Orders[[#This Row],[Date]]) = 1, "Jan",IF(MONTH(Orders[[#This Row],[Date]]) = 2, "Feb", "Mar"))</f>
        <v>Feb</v>
      </c>
    </row>
    <row r="132" spans="1:36" ht="15.75" x14ac:dyDescent="0.25">
      <c r="A132">
        <v>131</v>
      </c>
      <c r="B132" t="s">
        <v>155</v>
      </c>
      <c r="C132">
        <f>VLOOKUP(G132,email!A:B,2,FALSE)</f>
        <v>62</v>
      </c>
      <c r="D132" t="str">
        <f>Orders[[#This Row],[Customer First Name]] &amp;" "&amp; Orders[[#This Row],[Customer Last Name]]</f>
        <v>Dorothy Wardle</v>
      </c>
      <c r="E132" t="s">
        <v>1373</v>
      </c>
      <c r="F132" t="s">
        <v>1374</v>
      </c>
      <c r="G132" t="str">
        <f t="shared" si="10"/>
        <v>dorothy.wardle@mail.com</v>
      </c>
      <c r="H132" t="s">
        <v>15</v>
      </c>
      <c r="I132" s="7" t="s">
        <v>1042</v>
      </c>
      <c r="J132" s="7" t="s">
        <v>1038</v>
      </c>
      <c r="K132" s="7" t="s">
        <v>1107</v>
      </c>
      <c r="L132" s="7" t="s">
        <v>1108</v>
      </c>
      <c r="M132" s="7">
        <v>43229</v>
      </c>
      <c r="N132" s="7" t="s">
        <v>1065</v>
      </c>
      <c r="O132" t="str">
        <f>IF(COUNTIF($G$2:G132, G132) &gt; 1, INDEX($O$2:O132, MATCH(G132, $G$2:G132, 0)), H132)</f>
        <v>Female</v>
      </c>
      <c r="P132" t="str">
        <f>IF(COUNTIF($G$2:G132, G132) &gt; 1, INDEX($P$2:P132, MATCH(G132, $G$2:G132, 0)), I132)</f>
        <v>Corporate</v>
      </c>
      <c r="Q132" t="str">
        <f>IF(COUNTIF($G$2:G132, G132) &gt; 1, INDEX($Q$2:Q132, MATCH(G132, $G$2:G132, 0)), J132)</f>
        <v>United States</v>
      </c>
      <c r="R132" t="str">
        <f>IF(COUNTIF($G$2:G132, G132) &gt; 1, INDEX($R$2:R132, MATCH(G132, $G$2:G132, 0)), K132)</f>
        <v>Columbus</v>
      </c>
      <c r="S132" t="str">
        <f>IF(COUNTIF($G$2:G132, G132) &gt; 1, INDEX($S$2:S132, MATCH(G132, $G$2:G132, 0)), L132)</f>
        <v>Ohio</v>
      </c>
      <c r="T132">
        <f>IF(COUNTIF($G$2:G132, G132) &gt; 1, INDEX($T$2:T132, MATCH(G132, $G$2:G132, 0)), M132)</f>
        <v>43229</v>
      </c>
      <c r="U132" t="str">
        <f>IF(COUNTIF($G$2:G132, G132) &gt; 1, INDEX($U$2:U132, MATCH(G132, $G$2:G132, 0)), N132)</f>
        <v>East</v>
      </c>
      <c r="V132" s="7" t="s">
        <v>2158</v>
      </c>
      <c r="W132" s="7" t="s">
        <v>2159</v>
      </c>
      <c r="X132" s="15">
        <f>Orders[[#This Row],[Date3]]</f>
        <v>43490</v>
      </c>
      <c r="Y132" s="15">
        <v>43490</v>
      </c>
      <c r="Z132" s="2">
        <v>0.5541666666666667</v>
      </c>
      <c r="AA132" s="12">
        <v>39.619999999999997</v>
      </c>
      <c r="AB132" s="8">
        <v>7</v>
      </c>
      <c r="AC132" s="11">
        <f t="shared" si="13"/>
        <v>13.866999999999999</v>
      </c>
      <c r="AD132" s="11">
        <f t="shared" si="14"/>
        <v>277.33999999999997</v>
      </c>
      <c r="AE132" t="s">
        <v>18</v>
      </c>
      <c r="AF132" s="12">
        <f t="shared" si="11"/>
        <v>257.37151999999998</v>
      </c>
      <c r="AG132" s="4">
        <v>7.2000000000000008E-2</v>
      </c>
      <c r="AH132" s="11">
        <f t="shared" si="12"/>
        <v>19.96848</v>
      </c>
      <c r="AI132" s="9">
        <v>7.5</v>
      </c>
      <c r="AJ132" s="15" t="str">
        <f>IF(MONTH(Orders[[#This Row],[Date]]) = 1, "Jan",IF(MONTH(Orders[[#This Row],[Date]]) = 2, "Feb", "Mar"))</f>
        <v>Jan</v>
      </c>
    </row>
    <row r="133" spans="1:36" ht="15.75" x14ac:dyDescent="0.25">
      <c r="A133">
        <v>132</v>
      </c>
      <c r="B133" t="s">
        <v>156</v>
      </c>
      <c r="C133">
        <f>VLOOKUP(G133,email!A:B,2,FALSE)</f>
        <v>62</v>
      </c>
      <c r="D133" t="str">
        <f>Orders[[#This Row],[Customer First Name]] &amp;" "&amp; Orders[[#This Row],[Customer Last Name]]</f>
        <v>Dorothy Wardle</v>
      </c>
      <c r="E133" t="s">
        <v>1373</v>
      </c>
      <c r="F133" t="s">
        <v>1374</v>
      </c>
      <c r="G133" t="str">
        <f t="shared" si="10"/>
        <v>dorothy.wardle@mail.com</v>
      </c>
      <c r="H133" t="s">
        <v>15</v>
      </c>
      <c r="I133" s="7" t="s">
        <v>1042</v>
      </c>
      <c r="J133" s="7" t="s">
        <v>1038</v>
      </c>
      <c r="K133" s="7" t="s">
        <v>1107</v>
      </c>
      <c r="L133" s="7" t="s">
        <v>1108</v>
      </c>
      <c r="M133" s="7">
        <v>43229</v>
      </c>
      <c r="N133" s="7" t="s">
        <v>1065</v>
      </c>
      <c r="O133" t="str">
        <f>IF(COUNTIF($G$2:G133, G133) &gt; 1, INDEX($O$2:O133, MATCH(G133, $G$2:G133, 0)), H133)</f>
        <v>Female</v>
      </c>
      <c r="P133" t="str">
        <f>IF(COUNTIF($G$2:G133, G133) &gt; 1, INDEX($P$2:P133, MATCH(G133, $G$2:G133, 0)), I133)</f>
        <v>Corporate</v>
      </c>
      <c r="Q133" t="str">
        <f>IF(COUNTIF($G$2:G133, G133) &gt; 1, INDEX($Q$2:Q133, MATCH(G133, $G$2:G133, 0)), J133)</f>
        <v>United States</v>
      </c>
      <c r="R133" t="str">
        <f>IF(COUNTIF($G$2:G133, G133) &gt; 1, INDEX($R$2:R133, MATCH(G133, $G$2:G133, 0)), K133)</f>
        <v>Columbus</v>
      </c>
      <c r="S133" t="str">
        <f>IF(COUNTIF($G$2:G133, G133) &gt; 1, INDEX($S$2:S133, MATCH(G133, $G$2:G133, 0)), L133)</f>
        <v>Ohio</v>
      </c>
      <c r="T133">
        <f>IF(COUNTIF($G$2:G133, G133) &gt; 1, INDEX($T$2:T133, MATCH(G133, $G$2:G133, 0)), M133)</f>
        <v>43229</v>
      </c>
      <c r="U133" t="str">
        <f>IF(COUNTIF($G$2:G133, G133) &gt; 1, INDEX($U$2:U133, MATCH(G133, $G$2:G133, 0)), N133)</f>
        <v>East</v>
      </c>
      <c r="V133" s="7" t="s">
        <v>2153</v>
      </c>
      <c r="W133" s="7" t="s">
        <v>2162</v>
      </c>
      <c r="X133" s="15">
        <f>Orders[[#This Row],[Date3]]</f>
        <v>43530</v>
      </c>
      <c r="Y133" s="15">
        <v>43530</v>
      </c>
      <c r="Z133" s="2">
        <v>0.8569444444444444</v>
      </c>
      <c r="AA133" s="12">
        <v>92.13</v>
      </c>
      <c r="AB133" s="8">
        <v>6</v>
      </c>
      <c r="AC133" s="11">
        <f t="shared" si="13"/>
        <v>27.638999999999999</v>
      </c>
      <c r="AD133" s="11">
        <f t="shared" si="14"/>
        <v>552.78</v>
      </c>
      <c r="AE133" t="s">
        <v>18</v>
      </c>
      <c r="AF133" s="12">
        <f t="shared" si="11"/>
        <v>526.96517399999993</v>
      </c>
      <c r="AG133" s="4">
        <v>4.6699999999999998E-2</v>
      </c>
      <c r="AH133" s="11">
        <f t="shared" si="12"/>
        <v>25.814826000000039</v>
      </c>
      <c r="AI133" s="9">
        <v>8.3000000000000007</v>
      </c>
      <c r="AJ133" s="15" t="str">
        <f>IF(MONTH(Orders[[#This Row],[Date]]) = 1, "Jan",IF(MONTH(Orders[[#This Row],[Date]]) = 2, "Feb", "Mar"))</f>
        <v>Mar</v>
      </c>
    </row>
    <row r="134" spans="1:36" ht="15.75" x14ac:dyDescent="0.25">
      <c r="A134">
        <v>133</v>
      </c>
      <c r="B134" t="s">
        <v>157</v>
      </c>
      <c r="C134">
        <f>VLOOKUP(G134,email!A:B,2,FALSE)</f>
        <v>62</v>
      </c>
      <c r="D134" t="str">
        <f>Orders[[#This Row],[Customer First Name]] &amp;" "&amp; Orders[[#This Row],[Customer Last Name]]</f>
        <v>Dorothy Wardle</v>
      </c>
      <c r="E134" t="s">
        <v>1373</v>
      </c>
      <c r="F134" t="s">
        <v>1374</v>
      </c>
      <c r="G134" t="str">
        <f t="shared" si="10"/>
        <v>dorothy.wardle@mail.com</v>
      </c>
      <c r="H134" t="s">
        <v>15</v>
      </c>
      <c r="I134" s="7" t="s">
        <v>1042</v>
      </c>
      <c r="J134" s="7" t="s">
        <v>1038</v>
      </c>
      <c r="K134" s="7" t="s">
        <v>1107</v>
      </c>
      <c r="L134" s="7" t="s">
        <v>1108</v>
      </c>
      <c r="M134" s="7">
        <v>43229</v>
      </c>
      <c r="N134" s="7" t="s">
        <v>1065</v>
      </c>
      <c r="O134" t="str">
        <f>IF(COUNTIF($G$2:G134, G134) &gt; 1, INDEX($O$2:O134, MATCH(G134, $G$2:G134, 0)), H134)</f>
        <v>Female</v>
      </c>
      <c r="P134" t="str">
        <f>IF(COUNTIF($G$2:G134, G134) &gt; 1, INDEX($P$2:P134, MATCH(G134, $G$2:G134, 0)), I134)</f>
        <v>Corporate</v>
      </c>
      <c r="Q134" t="str">
        <f>IF(COUNTIF($G$2:G134, G134) &gt; 1, INDEX($Q$2:Q134, MATCH(G134, $G$2:G134, 0)), J134)</f>
        <v>United States</v>
      </c>
      <c r="R134" t="str">
        <f>IF(COUNTIF($G$2:G134, G134) &gt; 1, INDEX($R$2:R134, MATCH(G134, $G$2:G134, 0)), K134)</f>
        <v>Columbus</v>
      </c>
      <c r="S134" t="str">
        <f>IF(COUNTIF($G$2:G134, G134) &gt; 1, INDEX($S$2:S134, MATCH(G134, $G$2:G134, 0)), L134)</f>
        <v>Ohio</v>
      </c>
      <c r="T134">
        <f>IF(COUNTIF($G$2:G134, G134) &gt; 1, INDEX($T$2:T134, MATCH(G134, $G$2:G134, 0)), M134)</f>
        <v>43229</v>
      </c>
      <c r="U134" t="str">
        <f>IF(COUNTIF($G$2:G134, G134) &gt; 1, INDEX($U$2:U134, MATCH(G134, $G$2:G134, 0)), N134)</f>
        <v>East</v>
      </c>
      <c r="V134" s="7" t="s">
        <v>2153</v>
      </c>
      <c r="W134" s="7" t="s">
        <v>2165</v>
      </c>
      <c r="X134" s="15">
        <f>Orders[[#This Row],[Date3]]</f>
        <v>43506</v>
      </c>
      <c r="Y134" s="15">
        <v>43506</v>
      </c>
      <c r="Z134" s="2">
        <v>0.77500000000000002</v>
      </c>
      <c r="AA134" s="12">
        <v>34.840000000000003</v>
      </c>
      <c r="AB134" s="8">
        <v>4</v>
      </c>
      <c r="AC134" s="11">
        <f t="shared" si="13"/>
        <v>6.9680000000000009</v>
      </c>
      <c r="AD134" s="11">
        <f t="shared" si="14"/>
        <v>139.36000000000001</v>
      </c>
      <c r="AE134" t="s">
        <v>18</v>
      </c>
      <c r="AF134" s="12">
        <f t="shared" si="11"/>
        <v>132.851888</v>
      </c>
      <c r="AG134" s="4">
        <v>4.6699999999999998E-2</v>
      </c>
      <c r="AH134" s="11">
        <f t="shared" si="12"/>
        <v>6.5081120000000112</v>
      </c>
      <c r="AI134" s="9">
        <v>7.4</v>
      </c>
      <c r="AJ134" s="15" t="str">
        <f>IF(MONTH(Orders[[#This Row],[Date]]) = 1, "Jan",IF(MONTH(Orders[[#This Row],[Date]]) = 2, "Feb", "Mar"))</f>
        <v>Feb</v>
      </c>
    </row>
    <row r="135" spans="1:36" ht="15.75" x14ac:dyDescent="0.25">
      <c r="A135">
        <v>134</v>
      </c>
      <c r="B135" t="s">
        <v>158</v>
      </c>
      <c r="C135">
        <f>VLOOKUP(G135,email!A:B,2,FALSE)</f>
        <v>63</v>
      </c>
      <c r="D135" t="str">
        <f>Orders[[#This Row],[Customer First Name]] &amp;" "&amp; Orders[[#This Row],[Customer Last Name]]</f>
        <v>Lena Creighton</v>
      </c>
      <c r="E135" t="s">
        <v>1304</v>
      </c>
      <c r="F135" t="s">
        <v>1330</v>
      </c>
      <c r="G135" t="str">
        <f t="shared" si="10"/>
        <v>lena.creighton@mail.com</v>
      </c>
      <c r="H135" t="s">
        <v>15</v>
      </c>
      <c r="I135" s="7" t="s">
        <v>1037</v>
      </c>
      <c r="J135" s="7" t="s">
        <v>1038</v>
      </c>
      <c r="K135" s="7" t="s">
        <v>1113</v>
      </c>
      <c r="L135" s="7" t="s">
        <v>1044</v>
      </c>
      <c r="M135" s="7">
        <v>95661</v>
      </c>
      <c r="N135" s="7" t="s">
        <v>1045</v>
      </c>
      <c r="O135" t="str">
        <f>IF(COUNTIF($G$2:G135, G135) &gt; 1, INDEX($O$2:O135, MATCH(G135, $G$2:G135, 0)), H135)</f>
        <v>Female</v>
      </c>
      <c r="P135" t="str">
        <f>IF(COUNTIF($G$2:G135, G135) &gt; 1, INDEX($P$2:P135, MATCH(G135, $G$2:G135, 0)), I135)</f>
        <v>Consumer</v>
      </c>
      <c r="Q135" t="str">
        <f>IF(COUNTIF($G$2:G135, G135) &gt; 1, INDEX($Q$2:Q135, MATCH(G135, $G$2:G135, 0)), J135)</f>
        <v>United States</v>
      </c>
      <c r="R135" t="str">
        <f>IF(COUNTIF($G$2:G135, G135) &gt; 1, INDEX($R$2:R135, MATCH(G135, $G$2:G135, 0)), K135)</f>
        <v>Roseville</v>
      </c>
      <c r="S135" t="str">
        <f>IF(COUNTIF($G$2:G135, G135) &gt; 1, INDEX($S$2:S135, MATCH(G135, $G$2:G135, 0)), L135)</f>
        <v>California</v>
      </c>
      <c r="T135">
        <f>IF(COUNTIF($G$2:G135, G135) &gt; 1, INDEX($T$2:T135, MATCH(G135, $G$2:G135, 0)), M135)</f>
        <v>95661</v>
      </c>
      <c r="U135" t="str">
        <f>IF(COUNTIF($G$2:G135, G135) &gt; 1, INDEX($U$2:U135, MATCH(G135, $G$2:G135, 0)), N135)</f>
        <v>West</v>
      </c>
      <c r="V135" s="7" t="s">
        <v>2153</v>
      </c>
      <c r="W135" s="7" t="s">
        <v>2162</v>
      </c>
      <c r="X135" s="15">
        <f>Orders[[#This Row],[Date3]]</f>
        <v>43513</v>
      </c>
      <c r="Y135" s="15">
        <v>43513</v>
      </c>
      <c r="Z135" s="2">
        <v>0.61111111111111105</v>
      </c>
      <c r="AA135" s="12">
        <v>87.45</v>
      </c>
      <c r="AB135" s="8">
        <v>6</v>
      </c>
      <c r="AC135" s="11">
        <f t="shared" si="13"/>
        <v>26.235000000000003</v>
      </c>
      <c r="AD135" s="11">
        <f t="shared" si="14"/>
        <v>524.70000000000005</v>
      </c>
      <c r="AE135" t="s">
        <v>21</v>
      </c>
      <c r="AF135" s="12">
        <f t="shared" si="11"/>
        <v>500.19651000000005</v>
      </c>
      <c r="AG135" s="4">
        <v>4.6699999999999998E-2</v>
      </c>
      <c r="AH135" s="11">
        <f t="shared" si="12"/>
        <v>24.503489999999999</v>
      </c>
      <c r="AI135" s="9">
        <v>8.8000000000000007</v>
      </c>
      <c r="AJ135" s="15" t="str">
        <f>IF(MONTH(Orders[[#This Row],[Date]]) = 1, "Jan",IF(MONTH(Orders[[#This Row],[Date]]) = 2, "Feb", "Mar"))</f>
        <v>Feb</v>
      </c>
    </row>
    <row r="136" spans="1:36" ht="15.75" x14ac:dyDescent="0.25">
      <c r="A136">
        <v>135</v>
      </c>
      <c r="B136" t="s">
        <v>159</v>
      </c>
      <c r="C136">
        <f>VLOOKUP(G136,email!A:B,2,FALSE)</f>
        <v>63</v>
      </c>
      <c r="D136" t="str">
        <f>Orders[[#This Row],[Customer First Name]] &amp;" "&amp; Orders[[#This Row],[Customer Last Name]]</f>
        <v>Lena Creighton</v>
      </c>
      <c r="E136" t="s">
        <v>1304</v>
      </c>
      <c r="F136" t="s">
        <v>1330</v>
      </c>
      <c r="G136" t="str">
        <f t="shared" si="10"/>
        <v>lena.creighton@mail.com</v>
      </c>
      <c r="H136" t="s">
        <v>15</v>
      </c>
      <c r="I136" s="7" t="s">
        <v>1037</v>
      </c>
      <c r="J136" s="7" t="s">
        <v>1038</v>
      </c>
      <c r="K136" s="7" t="s">
        <v>1113</v>
      </c>
      <c r="L136" s="7" t="s">
        <v>1044</v>
      </c>
      <c r="M136" s="7">
        <v>95661</v>
      </c>
      <c r="N136" s="7" t="s">
        <v>1045</v>
      </c>
      <c r="O136" t="str">
        <f>IF(COUNTIF($G$2:G136, G136) &gt; 1, INDEX($O$2:O136, MATCH(G136, $G$2:G136, 0)), H136)</f>
        <v>Female</v>
      </c>
      <c r="P136" t="str">
        <f>IF(COUNTIF($G$2:G136, G136) &gt; 1, INDEX($P$2:P136, MATCH(G136, $G$2:G136, 0)), I136)</f>
        <v>Consumer</v>
      </c>
      <c r="Q136" t="str">
        <f>IF(COUNTIF($G$2:G136, G136) &gt; 1, INDEX($Q$2:Q136, MATCH(G136, $G$2:G136, 0)), J136)</f>
        <v>United States</v>
      </c>
      <c r="R136" t="str">
        <f>IF(COUNTIF($G$2:G136, G136) &gt; 1, INDEX($R$2:R136, MATCH(G136, $G$2:G136, 0)), K136)</f>
        <v>Roseville</v>
      </c>
      <c r="S136" t="str">
        <f>IF(COUNTIF($G$2:G136, G136) &gt; 1, INDEX($S$2:S136, MATCH(G136, $G$2:G136, 0)), L136)</f>
        <v>California</v>
      </c>
      <c r="T136">
        <f>IF(COUNTIF($G$2:G136, G136) &gt; 1, INDEX($T$2:T136, MATCH(G136, $G$2:G136, 0)), M136)</f>
        <v>95661</v>
      </c>
      <c r="U136" t="str">
        <f>IF(COUNTIF($G$2:G136, G136) &gt; 1, INDEX($U$2:U136, MATCH(G136, $G$2:G136, 0)), N136)</f>
        <v>West</v>
      </c>
      <c r="V136" s="7" t="s">
        <v>2153</v>
      </c>
      <c r="W136" s="7" t="s">
        <v>2162</v>
      </c>
      <c r="X136" s="15">
        <f>Orders[[#This Row],[Date3]]</f>
        <v>43532</v>
      </c>
      <c r="Y136" s="15">
        <v>43532</v>
      </c>
      <c r="Z136" s="2">
        <v>0.69652777777777775</v>
      </c>
      <c r="AA136" s="12">
        <v>81.3</v>
      </c>
      <c r="AB136" s="8">
        <v>6</v>
      </c>
      <c r="AC136" s="11">
        <f t="shared" si="13"/>
        <v>24.39</v>
      </c>
      <c r="AD136" s="11">
        <f t="shared" si="14"/>
        <v>487.79999999999995</v>
      </c>
      <c r="AE136" t="s">
        <v>16</v>
      </c>
      <c r="AF136" s="12">
        <f t="shared" si="11"/>
        <v>465.01973999999996</v>
      </c>
      <c r="AG136" s="4">
        <v>4.6699999999999998E-2</v>
      </c>
      <c r="AH136" s="11">
        <f t="shared" si="12"/>
        <v>22.780259999999998</v>
      </c>
      <c r="AI136" s="9">
        <v>5.3</v>
      </c>
      <c r="AJ136" s="15" t="str">
        <f>IF(MONTH(Orders[[#This Row],[Date]]) = 1, "Jan",IF(MONTH(Orders[[#This Row],[Date]]) = 2, "Feb", "Mar"))</f>
        <v>Mar</v>
      </c>
    </row>
    <row r="137" spans="1:36" ht="15.75" x14ac:dyDescent="0.25">
      <c r="A137">
        <v>136</v>
      </c>
      <c r="B137" t="s">
        <v>160</v>
      </c>
      <c r="C137">
        <f>VLOOKUP(G137,email!A:B,2,FALSE)</f>
        <v>63</v>
      </c>
      <c r="D137" t="str">
        <f>Orders[[#This Row],[Customer First Name]] &amp;" "&amp; Orders[[#This Row],[Customer Last Name]]</f>
        <v>Lena Creighton</v>
      </c>
      <c r="E137" t="s">
        <v>1304</v>
      </c>
      <c r="F137" t="s">
        <v>1330</v>
      </c>
      <c r="G137" t="str">
        <f t="shared" si="10"/>
        <v>lena.creighton@mail.com</v>
      </c>
      <c r="H137" t="s">
        <v>15</v>
      </c>
      <c r="I137" s="7" t="s">
        <v>1037</v>
      </c>
      <c r="J137" s="7" t="s">
        <v>1038</v>
      </c>
      <c r="K137" s="7" t="s">
        <v>1113</v>
      </c>
      <c r="L137" s="7" t="s">
        <v>1044</v>
      </c>
      <c r="M137" s="7">
        <v>95661</v>
      </c>
      <c r="N137" s="7" t="s">
        <v>1045</v>
      </c>
      <c r="O137" t="str">
        <f>IF(COUNTIF($G$2:G137, G137) &gt; 1, INDEX($O$2:O137, MATCH(G137, $G$2:G137, 0)), H137)</f>
        <v>Female</v>
      </c>
      <c r="P137" t="str">
        <f>IF(COUNTIF($G$2:G137, G137) &gt; 1, INDEX($P$2:P137, MATCH(G137, $G$2:G137, 0)), I137)</f>
        <v>Consumer</v>
      </c>
      <c r="Q137" t="str">
        <f>IF(COUNTIF($G$2:G137, G137) &gt; 1, INDEX($Q$2:Q137, MATCH(G137, $G$2:G137, 0)), J137)</f>
        <v>United States</v>
      </c>
      <c r="R137" t="str">
        <f>IF(COUNTIF($G$2:G137, G137) &gt; 1, INDEX($R$2:R137, MATCH(G137, $G$2:G137, 0)), K137)</f>
        <v>Roseville</v>
      </c>
      <c r="S137" t="str">
        <f>IF(COUNTIF($G$2:G137, G137) &gt; 1, INDEX($S$2:S137, MATCH(G137, $G$2:G137, 0)), L137)</f>
        <v>California</v>
      </c>
      <c r="T137">
        <f>IF(COUNTIF($G$2:G137, G137) &gt; 1, INDEX($T$2:T137, MATCH(G137, $G$2:G137, 0)), M137)</f>
        <v>95661</v>
      </c>
      <c r="U137" t="str">
        <f>IF(COUNTIF($G$2:G137, G137) &gt; 1, INDEX($U$2:U137, MATCH(G137, $G$2:G137, 0)), N137)</f>
        <v>West</v>
      </c>
      <c r="V137" s="7" t="s">
        <v>2153</v>
      </c>
      <c r="W137" s="7" t="s">
        <v>1731</v>
      </c>
      <c r="X137" s="15">
        <f>Orders[[#This Row],[Date3]]</f>
        <v>43514</v>
      </c>
      <c r="Y137" s="15">
        <v>43514</v>
      </c>
      <c r="Z137" s="2">
        <v>0.81874999999999998</v>
      </c>
      <c r="AA137" s="12">
        <v>90.22</v>
      </c>
      <c r="AB137" s="8">
        <v>3</v>
      </c>
      <c r="AC137" s="11">
        <f t="shared" si="13"/>
        <v>13.532999999999999</v>
      </c>
      <c r="AD137" s="11">
        <f t="shared" si="14"/>
        <v>270.65999999999997</v>
      </c>
      <c r="AE137" t="s">
        <v>18</v>
      </c>
      <c r="AF137" s="12">
        <f t="shared" si="11"/>
        <v>258.02017799999999</v>
      </c>
      <c r="AG137" s="4">
        <v>4.6699999999999998E-2</v>
      </c>
      <c r="AH137" s="11">
        <f t="shared" si="12"/>
        <v>12.639821999999981</v>
      </c>
      <c r="AI137" s="9">
        <v>6.2</v>
      </c>
      <c r="AJ137" s="15" t="str">
        <f>IF(MONTH(Orders[[#This Row],[Date]]) = 1, "Jan",IF(MONTH(Orders[[#This Row],[Date]]) = 2, "Feb", "Mar"))</f>
        <v>Feb</v>
      </c>
    </row>
    <row r="138" spans="1:36" ht="15.75" x14ac:dyDescent="0.25">
      <c r="A138">
        <v>137</v>
      </c>
      <c r="B138" t="s">
        <v>161</v>
      </c>
      <c r="C138">
        <f>VLOOKUP(G138,email!A:B,2,FALSE)</f>
        <v>63</v>
      </c>
      <c r="D138" t="str">
        <f>Orders[[#This Row],[Customer First Name]] &amp;" "&amp; Orders[[#This Row],[Customer Last Name]]</f>
        <v>Lena Creighton</v>
      </c>
      <c r="E138" t="s">
        <v>1304</v>
      </c>
      <c r="F138" t="s">
        <v>1330</v>
      </c>
      <c r="G138" t="str">
        <f t="shared" si="10"/>
        <v>lena.creighton@mail.com</v>
      </c>
      <c r="H138" t="s">
        <v>15</v>
      </c>
      <c r="I138" s="7" t="s">
        <v>1037</v>
      </c>
      <c r="J138" s="7" t="s">
        <v>1038</v>
      </c>
      <c r="K138" s="7" t="s">
        <v>1113</v>
      </c>
      <c r="L138" s="7" t="s">
        <v>1044</v>
      </c>
      <c r="M138" s="7">
        <v>95661</v>
      </c>
      <c r="N138" s="7" t="s">
        <v>1045</v>
      </c>
      <c r="O138" t="str">
        <f>IF(COUNTIF($G$2:G138, G138) &gt; 1, INDEX($O$2:O138, MATCH(G138, $G$2:G138, 0)), H138)</f>
        <v>Female</v>
      </c>
      <c r="P138" t="str">
        <f>IF(COUNTIF($G$2:G138, G138) &gt; 1, INDEX($P$2:P138, MATCH(G138, $G$2:G138, 0)), I138)</f>
        <v>Consumer</v>
      </c>
      <c r="Q138" t="str">
        <f>IF(COUNTIF($G$2:G138, G138) &gt; 1, INDEX($Q$2:Q138, MATCH(G138, $G$2:G138, 0)), J138)</f>
        <v>United States</v>
      </c>
      <c r="R138" t="str">
        <f>IF(COUNTIF($G$2:G138, G138) &gt; 1, INDEX($R$2:R138, MATCH(G138, $G$2:G138, 0)), K138)</f>
        <v>Roseville</v>
      </c>
      <c r="S138" t="str">
        <f>IF(COUNTIF($G$2:G138, G138) &gt; 1, INDEX($S$2:S138, MATCH(G138, $G$2:G138, 0)), L138)</f>
        <v>California</v>
      </c>
      <c r="T138">
        <f>IF(COUNTIF($G$2:G138, G138) &gt; 1, INDEX($T$2:T138, MATCH(G138, $G$2:G138, 0)), M138)</f>
        <v>95661</v>
      </c>
      <c r="U138" t="str">
        <f>IF(COUNTIF($G$2:G138, G138) &gt; 1, INDEX($U$2:U138, MATCH(G138, $G$2:G138, 0)), N138)</f>
        <v>West</v>
      </c>
      <c r="V138" s="7" t="s">
        <v>2153</v>
      </c>
      <c r="W138" s="7" t="s">
        <v>2165</v>
      </c>
      <c r="X138" s="15">
        <f>Orders[[#This Row],[Date3]]</f>
        <v>43483</v>
      </c>
      <c r="Y138" s="15">
        <v>43483</v>
      </c>
      <c r="Z138" s="2">
        <v>0.87430555555555556</v>
      </c>
      <c r="AA138" s="12">
        <v>26.31</v>
      </c>
      <c r="AB138" s="8">
        <v>5</v>
      </c>
      <c r="AC138" s="11">
        <f t="shared" si="13"/>
        <v>6.5774999999999997</v>
      </c>
      <c r="AD138" s="11">
        <f t="shared" si="14"/>
        <v>131.54999999999998</v>
      </c>
      <c r="AE138" t="s">
        <v>21</v>
      </c>
      <c r="AF138" s="12">
        <f t="shared" si="11"/>
        <v>125.40661499999999</v>
      </c>
      <c r="AG138" s="4">
        <v>4.6699999999999998E-2</v>
      </c>
      <c r="AH138" s="11">
        <f t="shared" si="12"/>
        <v>6.143384999999995</v>
      </c>
      <c r="AI138" s="9">
        <v>8.8000000000000007</v>
      </c>
      <c r="AJ138" s="15" t="str">
        <f>IF(MONTH(Orders[[#This Row],[Date]]) = 1, "Jan",IF(MONTH(Orders[[#This Row],[Date]]) = 2, "Feb", "Mar"))</f>
        <v>Jan</v>
      </c>
    </row>
    <row r="139" spans="1:36" ht="15.75" x14ac:dyDescent="0.25">
      <c r="A139">
        <v>138</v>
      </c>
      <c r="B139" t="s">
        <v>162</v>
      </c>
      <c r="C139">
        <f>VLOOKUP(G139,email!A:B,2,FALSE)</f>
        <v>63</v>
      </c>
      <c r="D139" t="str">
        <f>Orders[[#This Row],[Customer First Name]] &amp;" "&amp; Orders[[#This Row],[Customer Last Name]]</f>
        <v>Lena Creighton</v>
      </c>
      <c r="E139" t="s">
        <v>1304</v>
      </c>
      <c r="F139" t="s">
        <v>1330</v>
      </c>
      <c r="G139" t="str">
        <f t="shared" si="10"/>
        <v>lena.creighton@mail.com</v>
      </c>
      <c r="H139" t="s">
        <v>15</v>
      </c>
      <c r="I139" s="7" t="s">
        <v>1037</v>
      </c>
      <c r="J139" s="7" t="s">
        <v>1038</v>
      </c>
      <c r="K139" s="7" t="s">
        <v>1113</v>
      </c>
      <c r="L139" s="7" t="s">
        <v>1044</v>
      </c>
      <c r="M139" s="7">
        <v>95661</v>
      </c>
      <c r="N139" s="7" t="s">
        <v>1045</v>
      </c>
      <c r="O139" t="str">
        <f>IF(COUNTIF($G$2:G139, G139) &gt; 1, INDEX($O$2:O139, MATCH(G139, $G$2:G139, 0)), H139)</f>
        <v>Female</v>
      </c>
      <c r="P139" t="str">
        <f>IF(COUNTIF($G$2:G139, G139) &gt; 1, INDEX($P$2:P139, MATCH(G139, $G$2:G139, 0)), I139)</f>
        <v>Consumer</v>
      </c>
      <c r="Q139" t="str">
        <f>IF(COUNTIF($G$2:G139, G139) &gt; 1, INDEX($Q$2:Q139, MATCH(G139, $G$2:G139, 0)), J139)</f>
        <v>United States</v>
      </c>
      <c r="R139" t="str">
        <f>IF(COUNTIF($G$2:G139, G139) &gt; 1, INDEX($R$2:R139, MATCH(G139, $G$2:G139, 0)), K139)</f>
        <v>Roseville</v>
      </c>
      <c r="S139" t="str">
        <f>IF(COUNTIF($G$2:G139, G139) &gt; 1, INDEX($S$2:S139, MATCH(G139, $G$2:G139, 0)), L139)</f>
        <v>California</v>
      </c>
      <c r="T139">
        <f>IF(COUNTIF($G$2:G139, G139) &gt; 1, INDEX($T$2:T139, MATCH(G139, $G$2:G139, 0)), M139)</f>
        <v>95661</v>
      </c>
      <c r="U139" t="str">
        <f>IF(COUNTIF($G$2:G139, G139) &gt; 1, INDEX($U$2:U139, MATCH(G139, $G$2:G139, 0)), N139)</f>
        <v>West</v>
      </c>
      <c r="V139" s="7" t="s">
        <v>2153</v>
      </c>
      <c r="W139" s="7" t="s">
        <v>2160</v>
      </c>
      <c r="X139" s="15">
        <f>Orders[[#This Row],[Date3]]</f>
        <v>43514</v>
      </c>
      <c r="Y139" s="15">
        <v>43514</v>
      </c>
      <c r="Z139" s="2">
        <v>0.65208333333333335</v>
      </c>
      <c r="AA139" s="12">
        <v>34.42</v>
      </c>
      <c r="AB139" s="8">
        <v>6</v>
      </c>
      <c r="AC139" s="11">
        <f t="shared" si="13"/>
        <v>10.326000000000001</v>
      </c>
      <c r="AD139" s="11">
        <f t="shared" si="14"/>
        <v>206.52</v>
      </c>
      <c r="AE139" t="s">
        <v>18</v>
      </c>
      <c r="AF139" s="12">
        <f t="shared" si="11"/>
        <v>196.875516</v>
      </c>
      <c r="AG139" s="4">
        <v>4.6699999999999998E-2</v>
      </c>
      <c r="AH139" s="11">
        <f t="shared" si="12"/>
        <v>9.6444840000000056</v>
      </c>
      <c r="AI139" s="9">
        <v>9.8000000000000007</v>
      </c>
      <c r="AJ139" s="15" t="str">
        <f>IF(MONTH(Orders[[#This Row],[Date]]) = 1, "Jan",IF(MONTH(Orders[[#This Row],[Date]]) = 2, "Feb", "Mar"))</f>
        <v>Feb</v>
      </c>
    </row>
    <row r="140" spans="1:36" ht="15.75" x14ac:dyDescent="0.25">
      <c r="A140">
        <v>139</v>
      </c>
      <c r="B140" t="s">
        <v>163</v>
      </c>
      <c r="C140">
        <f>VLOOKUP(G140,email!A:B,2,FALSE)</f>
        <v>63</v>
      </c>
      <c r="D140" t="str">
        <f>Orders[[#This Row],[Customer First Name]] &amp;" "&amp; Orders[[#This Row],[Customer Last Name]]</f>
        <v>Lena Creighton</v>
      </c>
      <c r="E140" t="s">
        <v>1304</v>
      </c>
      <c r="F140" t="s">
        <v>1330</v>
      </c>
      <c r="G140" t="str">
        <f t="shared" si="10"/>
        <v>lena.creighton@mail.com</v>
      </c>
      <c r="H140" t="s">
        <v>15</v>
      </c>
      <c r="I140" s="7" t="s">
        <v>1037</v>
      </c>
      <c r="J140" s="7" t="s">
        <v>1038</v>
      </c>
      <c r="K140" s="7" t="s">
        <v>1113</v>
      </c>
      <c r="L140" s="7" t="s">
        <v>1044</v>
      </c>
      <c r="M140" s="7">
        <v>95661</v>
      </c>
      <c r="N140" s="7" t="s">
        <v>1045</v>
      </c>
      <c r="O140" t="str">
        <f>IF(COUNTIF($G$2:G140, G140) &gt; 1, INDEX($O$2:O140, MATCH(G140, $G$2:G140, 0)), H140)</f>
        <v>Female</v>
      </c>
      <c r="P140" t="str">
        <f>IF(COUNTIF($G$2:G140, G140) &gt; 1, INDEX($P$2:P140, MATCH(G140, $G$2:G140, 0)), I140)</f>
        <v>Consumer</v>
      </c>
      <c r="Q140" t="str">
        <f>IF(COUNTIF($G$2:G140, G140) &gt; 1, INDEX($Q$2:Q140, MATCH(G140, $G$2:G140, 0)), J140)</f>
        <v>United States</v>
      </c>
      <c r="R140" t="str">
        <f>IF(COUNTIF($G$2:G140, G140) &gt; 1, INDEX($R$2:R140, MATCH(G140, $G$2:G140, 0)), K140)</f>
        <v>Roseville</v>
      </c>
      <c r="S140" t="str">
        <f>IF(COUNTIF($G$2:G140, G140) &gt; 1, INDEX($S$2:S140, MATCH(G140, $G$2:G140, 0)), L140)</f>
        <v>California</v>
      </c>
      <c r="T140">
        <f>IF(COUNTIF($G$2:G140, G140) &gt; 1, INDEX($T$2:T140, MATCH(G140, $G$2:G140, 0)), M140)</f>
        <v>95661</v>
      </c>
      <c r="U140" t="str">
        <f>IF(COUNTIF($G$2:G140, G140) &gt; 1, INDEX($U$2:U140, MATCH(G140, $G$2:G140, 0)), N140)</f>
        <v>West</v>
      </c>
      <c r="V140" s="7" t="s">
        <v>2153</v>
      </c>
      <c r="W140" s="7" t="s">
        <v>2166</v>
      </c>
      <c r="X140" s="15">
        <f>Orders[[#This Row],[Date3]]</f>
        <v>43512</v>
      </c>
      <c r="Y140" s="15">
        <v>43512</v>
      </c>
      <c r="Z140" s="2">
        <v>0.51458333333333328</v>
      </c>
      <c r="AA140" s="12">
        <v>51.91</v>
      </c>
      <c r="AB140" s="8">
        <v>10</v>
      </c>
      <c r="AC140" s="11">
        <f t="shared" si="13"/>
        <v>25.954999999999998</v>
      </c>
      <c r="AD140" s="11">
        <f t="shared" si="14"/>
        <v>519.09999999999991</v>
      </c>
      <c r="AE140" t="s">
        <v>18</v>
      </c>
      <c r="AF140" s="12">
        <f t="shared" si="11"/>
        <v>494.85802999999993</v>
      </c>
      <c r="AG140" s="4">
        <v>4.6699999999999998E-2</v>
      </c>
      <c r="AH140" s="11">
        <f t="shared" si="12"/>
        <v>24.241969999999981</v>
      </c>
      <c r="AI140" s="9">
        <v>8.1999999999999993</v>
      </c>
      <c r="AJ140" s="15" t="str">
        <f>IF(MONTH(Orders[[#This Row],[Date]]) = 1, "Jan",IF(MONTH(Orders[[#This Row],[Date]]) = 2, "Feb", "Mar"))</f>
        <v>Feb</v>
      </c>
    </row>
    <row r="141" spans="1:36" ht="15.75" x14ac:dyDescent="0.25">
      <c r="A141">
        <v>140</v>
      </c>
      <c r="B141" t="s">
        <v>164</v>
      </c>
      <c r="C141">
        <f>VLOOKUP(G141,email!A:B,2,FALSE)</f>
        <v>63</v>
      </c>
      <c r="D141" t="str">
        <f>Orders[[#This Row],[Customer First Name]] &amp;" "&amp; Orders[[#This Row],[Customer Last Name]]</f>
        <v>Lena Creighton</v>
      </c>
      <c r="E141" t="s">
        <v>1304</v>
      </c>
      <c r="F141" t="s">
        <v>1330</v>
      </c>
      <c r="G141" t="str">
        <f t="shared" si="10"/>
        <v>lena.creighton@mail.com</v>
      </c>
      <c r="H141" t="s">
        <v>15</v>
      </c>
      <c r="I141" s="7" t="s">
        <v>1037</v>
      </c>
      <c r="J141" s="7" t="s">
        <v>1038</v>
      </c>
      <c r="K141" s="7" t="s">
        <v>1113</v>
      </c>
      <c r="L141" s="7" t="s">
        <v>1044</v>
      </c>
      <c r="M141" s="7">
        <v>95661</v>
      </c>
      <c r="N141" s="7" t="s">
        <v>1045</v>
      </c>
      <c r="O141" t="str">
        <f>IF(COUNTIF($G$2:G141, G141) &gt; 1, INDEX($O$2:O141, MATCH(G141, $G$2:G141, 0)), H141)</f>
        <v>Female</v>
      </c>
      <c r="P141" t="str">
        <f>IF(COUNTIF($G$2:G141, G141) &gt; 1, INDEX($P$2:P141, MATCH(G141, $G$2:G141, 0)), I141)</f>
        <v>Consumer</v>
      </c>
      <c r="Q141" t="str">
        <f>IF(COUNTIF($G$2:G141, G141) &gt; 1, INDEX($Q$2:Q141, MATCH(G141, $G$2:G141, 0)), J141)</f>
        <v>United States</v>
      </c>
      <c r="R141" t="str">
        <f>IF(COUNTIF($G$2:G141, G141) &gt; 1, INDEX($R$2:R141, MATCH(G141, $G$2:G141, 0)), K141)</f>
        <v>Roseville</v>
      </c>
      <c r="S141" t="str">
        <f>IF(COUNTIF($G$2:G141, G141) &gt; 1, INDEX($S$2:S141, MATCH(G141, $G$2:G141, 0)), L141)</f>
        <v>California</v>
      </c>
      <c r="T141">
        <f>IF(COUNTIF($G$2:G141, G141) &gt; 1, INDEX($T$2:T141, MATCH(G141, $G$2:G141, 0)), M141)</f>
        <v>95661</v>
      </c>
      <c r="U141" t="str">
        <f>IF(COUNTIF($G$2:G141, G141) &gt; 1, INDEX($U$2:U141, MATCH(G141, $G$2:G141, 0)), N141)</f>
        <v>West</v>
      </c>
      <c r="V141" s="7" t="s">
        <v>2150</v>
      </c>
      <c r="W141" s="7" t="s">
        <v>2157</v>
      </c>
      <c r="X141" s="15">
        <f>Orders[[#This Row],[Date3]]</f>
        <v>43540</v>
      </c>
      <c r="Y141" s="15">
        <v>43540</v>
      </c>
      <c r="Z141" s="2">
        <v>0.80902777777777779</v>
      </c>
      <c r="AA141" s="12">
        <v>72.5</v>
      </c>
      <c r="AB141" s="8">
        <v>8</v>
      </c>
      <c r="AC141" s="11">
        <f t="shared" si="13"/>
        <v>29</v>
      </c>
      <c r="AD141" s="11">
        <f t="shared" si="14"/>
        <v>580</v>
      </c>
      <c r="AE141" t="s">
        <v>16</v>
      </c>
      <c r="AF141" s="12">
        <f t="shared" si="11"/>
        <v>517.94000000000005</v>
      </c>
      <c r="AG141" s="4">
        <v>0.107</v>
      </c>
      <c r="AH141" s="11">
        <f t="shared" si="12"/>
        <v>62.059999999999945</v>
      </c>
      <c r="AI141" s="9">
        <v>9.1999999999999993</v>
      </c>
      <c r="AJ141" s="15" t="str">
        <f>IF(MONTH(Orders[[#This Row],[Date]]) = 1, "Jan",IF(MONTH(Orders[[#This Row],[Date]]) = 2, "Feb", "Mar"))</f>
        <v>Mar</v>
      </c>
    </row>
    <row r="142" spans="1:36" ht="15.75" x14ac:dyDescent="0.25">
      <c r="A142">
        <v>141</v>
      </c>
      <c r="B142" t="s">
        <v>165</v>
      </c>
      <c r="C142">
        <f>VLOOKUP(G142,email!A:B,2,FALSE)</f>
        <v>64</v>
      </c>
      <c r="D142" t="str">
        <f>Orders[[#This Row],[Customer First Name]] &amp;" "&amp; Orders[[#This Row],[Customer Last Name]]</f>
        <v>Jonathan Doherty</v>
      </c>
      <c r="E142" t="s">
        <v>1375</v>
      </c>
      <c r="F142" t="s">
        <v>1376</v>
      </c>
      <c r="G142" t="str">
        <f t="shared" si="10"/>
        <v>jonathan.doherty@mail.com</v>
      </c>
      <c r="H142" t="s">
        <v>15</v>
      </c>
      <c r="I142" s="7" t="s">
        <v>1042</v>
      </c>
      <c r="J142" s="7" t="s">
        <v>1038</v>
      </c>
      <c r="K142" s="7" t="s">
        <v>1063</v>
      </c>
      <c r="L142" s="7" t="s">
        <v>1064</v>
      </c>
      <c r="M142" s="7">
        <v>19140</v>
      </c>
      <c r="N142" s="7" t="s">
        <v>1065</v>
      </c>
      <c r="O142" t="str">
        <f>IF(COUNTIF($G$2:G142, G142) &gt; 1, INDEX($O$2:O142, MATCH(G142, $G$2:G142, 0)), H142)</f>
        <v>Female</v>
      </c>
      <c r="P142" t="str">
        <f>IF(COUNTIF($G$2:G142, G142) &gt; 1, INDEX($P$2:P142, MATCH(G142, $G$2:G142, 0)), I142)</f>
        <v>Corporate</v>
      </c>
      <c r="Q142" t="str">
        <f>IF(COUNTIF($G$2:G142, G142) &gt; 1, INDEX($Q$2:Q142, MATCH(G142, $G$2:G142, 0)), J142)</f>
        <v>United States</v>
      </c>
      <c r="R142" t="str">
        <f>IF(COUNTIF($G$2:G142, G142) &gt; 1, INDEX($R$2:R142, MATCH(G142, $G$2:G142, 0)), K142)</f>
        <v>Philadelphia</v>
      </c>
      <c r="S142" t="str">
        <f>IF(COUNTIF($G$2:G142, G142) &gt; 1, INDEX($S$2:S142, MATCH(G142, $G$2:G142, 0)), L142)</f>
        <v>Pennsylvania</v>
      </c>
      <c r="T142">
        <f>IF(COUNTIF($G$2:G142, G142) &gt; 1, INDEX($T$2:T142, MATCH(G142, $G$2:G142, 0)), M142)</f>
        <v>19140</v>
      </c>
      <c r="U142" t="str">
        <f>IF(COUNTIF($G$2:G142, G142) &gt; 1, INDEX($U$2:U142, MATCH(G142, $G$2:G142, 0)), N142)</f>
        <v>East</v>
      </c>
      <c r="V142" s="7" t="s">
        <v>2150</v>
      </c>
      <c r="W142" s="7" t="s">
        <v>2157</v>
      </c>
      <c r="X142" s="15">
        <f>Orders[[#This Row],[Date3]]</f>
        <v>43488</v>
      </c>
      <c r="Y142" s="15">
        <v>43488</v>
      </c>
      <c r="Z142" s="2">
        <v>0.54166666666666663</v>
      </c>
      <c r="AA142" s="12">
        <v>89.8</v>
      </c>
      <c r="AB142" s="8">
        <v>10</v>
      </c>
      <c r="AC142" s="11">
        <f t="shared" si="13"/>
        <v>44.900000000000006</v>
      </c>
      <c r="AD142" s="11">
        <f t="shared" si="14"/>
        <v>898</v>
      </c>
      <c r="AE142" t="s">
        <v>21</v>
      </c>
      <c r="AF142" s="12">
        <f t="shared" si="11"/>
        <v>801.91399999999999</v>
      </c>
      <c r="AG142" s="4">
        <v>0.107</v>
      </c>
      <c r="AH142" s="11">
        <f t="shared" si="12"/>
        <v>96.086000000000013</v>
      </c>
      <c r="AI142" s="9">
        <v>5.4</v>
      </c>
      <c r="AJ142" s="15" t="str">
        <f>IF(MONTH(Orders[[#This Row],[Date]]) = 1, "Jan",IF(MONTH(Orders[[#This Row],[Date]]) = 2, "Feb", "Mar"))</f>
        <v>Jan</v>
      </c>
    </row>
    <row r="143" spans="1:36" ht="15.75" x14ac:dyDescent="0.25">
      <c r="A143">
        <v>142</v>
      </c>
      <c r="B143" t="s">
        <v>166</v>
      </c>
      <c r="C143">
        <f>VLOOKUP(G143,email!A:B,2,FALSE)</f>
        <v>65</v>
      </c>
      <c r="D143" t="str">
        <f>Orders[[#This Row],[Customer First Name]] &amp;" "&amp; Orders[[#This Row],[Customer Last Name]]</f>
        <v>Sally Hughsby</v>
      </c>
      <c r="E143" t="s">
        <v>1377</v>
      </c>
      <c r="F143" t="s">
        <v>1378</v>
      </c>
      <c r="G143" t="str">
        <f t="shared" si="10"/>
        <v>sally.hughsby@mail.com</v>
      </c>
      <c r="H143" t="s">
        <v>20</v>
      </c>
      <c r="I143" s="7" t="s">
        <v>1042</v>
      </c>
      <c r="J143" s="7" t="s">
        <v>1038</v>
      </c>
      <c r="K143" s="7" t="s">
        <v>1060</v>
      </c>
      <c r="L143" s="7" t="s">
        <v>1044</v>
      </c>
      <c r="M143" s="7">
        <v>94122</v>
      </c>
      <c r="N143" s="7" t="s">
        <v>1045</v>
      </c>
      <c r="O143" t="str">
        <f>IF(COUNTIF($G$2:G143, G143) &gt; 1, INDEX($O$2:O143, MATCH(G143, $G$2:G143, 0)), H143)</f>
        <v>Male</v>
      </c>
      <c r="P143" t="str">
        <f>IF(COUNTIF($G$2:G143, G143) &gt; 1, INDEX($P$2:P143, MATCH(G143, $G$2:G143, 0)), I143)</f>
        <v>Corporate</v>
      </c>
      <c r="Q143" t="str">
        <f>IF(COUNTIF($G$2:G143, G143) &gt; 1, INDEX($Q$2:Q143, MATCH(G143, $G$2:G143, 0)), J143)</f>
        <v>United States</v>
      </c>
      <c r="R143" t="str">
        <f>IF(COUNTIF($G$2:G143, G143) &gt; 1, INDEX($R$2:R143, MATCH(G143, $G$2:G143, 0)), K143)</f>
        <v>San Francisco</v>
      </c>
      <c r="S143" t="str">
        <f>IF(COUNTIF($G$2:G143, G143) &gt; 1, INDEX($S$2:S143, MATCH(G143, $G$2:G143, 0)), L143)</f>
        <v>California</v>
      </c>
      <c r="T143">
        <f>IF(COUNTIF($G$2:G143, G143) &gt; 1, INDEX($T$2:T143, MATCH(G143, $G$2:G143, 0)), M143)</f>
        <v>94122</v>
      </c>
      <c r="U143" t="str">
        <f>IF(COUNTIF($G$2:G143, G143) &gt; 1, INDEX($U$2:U143, MATCH(G143, $G$2:G143, 0)), N143)</f>
        <v>West</v>
      </c>
      <c r="V143" s="7" t="s">
        <v>2153</v>
      </c>
      <c r="W143" s="7" t="s">
        <v>1731</v>
      </c>
      <c r="X143" s="15">
        <f>Orders[[#This Row],[Date3]]</f>
        <v>43490</v>
      </c>
      <c r="Y143" s="15">
        <v>43490</v>
      </c>
      <c r="Z143" s="2">
        <v>0.57500000000000007</v>
      </c>
      <c r="AA143" s="12">
        <v>90.5</v>
      </c>
      <c r="AB143" s="8">
        <v>10</v>
      </c>
      <c r="AC143" s="11">
        <f t="shared" si="13"/>
        <v>45.25</v>
      </c>
      <c r="AD143" s="11">
        <f t="shared" si="14"/>
        <v>905</v>
      </c>
      <c r="AE143" t="s">
        <v>18</v>
      </c>
      <c r="AF143" s="12">
        <f t="shared" si="11"/>
        <v>862.73649999999998</v>
      </c>
      <c r="AG143" s="4">
        <v>4.6699999999999998E-2</v>
      </c>
      <c r="AH143" s="11">
        <f t="shared" si="12"/>
        <v>42.263500000000022</v>
      </c>
      <c r="AI143" s="9">
        <v>8.1</v>
      </c>
      <c r="AJ143" s="15" t="str">
        <f>IF(MONTH(Orders[[#This Row],[Date]]) = 1, "Jan",IF(MONTH(Orders[[#This Row],[Date]]) = 2, "Feb", "Mar"))</f>
        <v>Jan</v>
      </c>
    </row>
    <row r="144" spans="1:36" ht="15.75" x14ac:dyDescent="0.25">
      <c r="A144">
        <v>143</v>
      </c>
      <c r="B144" t="s">
        <v>167</v>
      </c>
      <c r="C144">
        <f>VLOOKUP(G144,email!A:B,2,FALSE)</f>
        <v>65</v>
      </c>
      <c r="D144" t="str">
        <f>Orders[[#This Row],[Customer First Name]] &amp;" "&amp; Orders[[#This Row],[Customer Last Name]]</f>
        <v>Sally Hughsby</v>
      </c>
      <c r="E144" t="s">
        <v>1377</v>
      </c>
      <c r="F144" t="s">
        <v>1378</v>
      </c>
      <c r="G144" t="str">
        <f t="shared" si="10"/>
        <v>sally.hughsby@mail.com</v>
      </c>
      <c r="H144" t="s">
        <v>20</v>
      </c>
      <c r="I144" s="7" t="s">
        <v>1042</v>
      </c>
      <c r="J144" s="7" t="s">
        <v>1038</v>
      </c>
      <c r="K144" s="7" t="s">
        <v>1060</v>
      </c>
      <c r="L144" s="7" t="s">
        <v>1044</v>
      </c>
      <c r="M144" s="7">
        <v>94122</v>
      </c>
      <c r="N144" s="7" t="s">
        <v>1045</v>
      </c>
      <c r="O144" t="str">
        <f>IF(COUNTIF($G$2:G144, G144) &gt; 1, INDEX($O$2:O144, MATCH(G144, $G$2:G144, 0)), H144)</f>
        <v>Male</v>
      </c>
      <c r="P144" t="str">
        <f>IF(COUNTIF($G$2:G144, G144) &gt; 1, INDEX($P$2:P144, MATCH(G144, $G$2:G144, 0)), I144)</f>
        <v>Corporate</v>
      </c>
      <c r="Q144" t="str">
        <f>IF(COUNTIF($G$2:G144, G144) &gt; 1, INDEX($Q$2:Q144, MATCH(G144, $G$2:G144, 0)), J144)</f>
        <v>United States</v>
      </c>
      <c r="R144" t="str">
        <f>IF(COUNTIF($G$2:G144, G144) &gt; 1, INDEX($R$2:R144, MATCH(G144, $G$2:G144, 0)), K144)</f>
        <v>San Francisco</v>
      </c>
      <c r="S144" t="str">
        <f>IF(COUNTIF($G$2:G144, G144) &gt; 1, INDEX($S$2:S144, MATCH(G144, $G$2:G144, 0)), L144)</f>
        <v>California</v>
      </c>
      <c r="T144">
        <f>IF(COUNTIF($G$2:G144, G144) &gt; 1, INDEX($T$2:T144, MATCH(G144, $G$2:G144, 0)), M144)</f>
        <v>94122</v>
      </c>
      <c r="U144" t="str">
        <f>IF(COUNTIF($G$2:G144, G144) &gt; 1, INDEX($U$2:U144, MATCH(G144, $G$2:G144, 0)), N144)</f>
        <v>West</v>
      </c>
      <c r="V144" s="7" t="s">
        <v>2153</v>
      </c>
      <c r="W144" s="7" t="s">
        <v>2164</v>
      </c>
      <c r="X144" s="15">
        <f>Orders[[#This Row],[Date3]]</f>
        <v>43501</v>
      </c>
      <c r="Y144" s="15">
        <v>43501</v>
      </c>
      <c r="Z144" s="2">
        <v>0.83124999999999993</v>
      </c>
      <c r="AA144" s="12">
        <v>68.599999999999994</v>
      </c>
      <c r="AB144" s="8">
        <v>10</v>
      </c>
      <c r="AC144" s="11">
        <f t="shared" si="13"/>
        <v>34.300000000000004</v>
      </c>
      <c r="AD144" s="11">
        <f t="shared" si="14"/>
        <v>686</v>
      </c>
      <c r="AE144" t="s">
        <v>18</v>
      </c>
      <c r="AF144" s="12">
        <f t="shared" si="11"/>
        <v>653.96379999999999</v>
      </c>
      <c r="AG144" s="4">
        <v>4.6699999999999998E-2</v>
      </c>
      <c r="AH144" s="11">
        <f t="shared" si="12"/>
        <v>32.036200000000008</v>
      </c>
      <c r="AI144" s="9">
        <v>9.1</v>
      </c>
      <c r="AJ144" s="15" t="str">
        <f>IF(MONTH(Orders[[#This Row],[Date]]) = 1, "Jan",IF(MONTH(Orders[[#This Row],[Date]]) = 2, "Feb", "Mar"))</f>
        <v>Feb</v>
      </c>
    </row>
    <row r="145" spans="1:36" ht="15.75" x14ac:dyDescent="0.25">
      <c r="A145">
        <v>144</v>
      </c>
      <c r="B145" t="s">
        <v>168</v>
      </c>
      <c r="C145">
        <f>VLOOKUP(G145,email!A:B,2,FALSE)</f>
        <v>65</v>
      </c>
      <c r="D145" t="str">
        <f>Orders[[#This Row],[Customer First Name]] &amp;" "&amp; Orders[[#This Row],[Customer Last Name]]</f>
        <v>Sally Hughsby</v>
      </c>
      <c r="E145" t="s">
        <v>1377</v>
      </c>
      <c r="F145" t="s">
        <v>1378</v>
      </c>
      <c r="G145" t="str">
        <f t="shared" si="10"/>
        <v>sally.hughsby@mail.com</v>
      </c>
      <c r="H145" t="s">
        <v>20</v>
      </c>
      <c r="I145" s="7" t="s">
        <v>1042</v>
      </c>
      <c r="J145" s="7" t="s">
        <v>1038</v>
      </c>
      <c r="K145" s="7" t="s">
        <v>1060</v>
      </c>
      <c r="L145" s="7" t="s">
        <v>1044</v>
      </c>
      <c r="M145" s="7">
        <v>94122</v>
      </c>
      <c r="N145" s="7" t="s">
        <v>1045</v>
      </c>
      <c r="O145" t="str">
        <f>IF(COUNTIF($G$2:G145, G145) &gt; 1, INDEX($O$2:O145, MATCH(G145, $G$2:G145, 0)), H145)</f>
        <v>Male</v>
      </c>
      <c r="P145" t="str">
        <f>IF(COUNTIF($G$2:G145, G145) &gt; 1, INDEX($P$2:P145, MATCH(G145, $G$2:G145, 0)), I145)</f>
        <v>Corporate</v>
      </c>
      <c r="Q145" t="str">
        <f>IF(COUNTIF($G$2:G145, G145) &gt; 1, INDEX($Q$2:Q145, MATCH(G145, $G$2:G145, 0)), J145)</f>
        <v>United States</v>
      </c>
      <c r="R145" t="str">
        <f>IF(COUNTIF($G$2:G145, G145) &gt; 1, INDEX($R$2:R145, MATCH(G145, $G$2:G145, 0)), K145)</f>
        <v>San Francisco</v>
      </c>
      <c r="S145" t="str">
        <f>IF(COUNTIF($G$2:G145, G145) &gt; 1, INDEX($S$2:S145, MATCH(G145, $G$2:G145, 0)), L145)</f>
        <v>California</v>
      </c>
      <c r="T145">
        <f>IF(COUNTIF($G$2:G145, G145) &gt; 1, INDEX($T$2:T145, MATCH(G145, $G$2:G145, 0)), M145)</f>
        <v>94122</v>
      </c>
      <c r="U145" t="str">
        <f>IF(COUNTIF($G$2:G145, G145) &gt; 1, INDEX($U$2:U145, MATCH(G145, $G$2:G145, 0)), N145)</f>
        <v>West</v>
      </c>
      <c r="V145" s="7" t="s">
        <v>2153</v>
      </c>
      <c r="W145" s="7" t="s">
        <v>2162</v>
      </c>
      <c r="X145" s="15">
        <f>Orders[[#This Row],[Date3]]</f>
        <v>43518</v>
      </c>
      <c r="Y145" s="15">
        <v>43518</v>
      </c>
      <c r="Z145" s="2">
        <v>0.44166666666666665</v>
      </c>
      <c r="AA145" s="12">
        <v>30.41</v>
      </c>
      <c r="AB145" s="8">
        <v>1</v>
      </c>
      <c r="AC145" s="11">
        <f t="shared" si="13"/>
        <v>1.5205000000000002</v>
      </c>
      <c r="AD145" s="11">
        <f t="shared" si="14"/>
        <v>30.41</v>
      </c>
      <c r="AE145" t="s">
        <v>21</v>
      </c>
      <c r="AF145" s="12">
        <f t="shared" si="11"/>
        <v>28.989853</v>
      </c>
      <c r="AG145" s="4">
        <v>4.6699999999999998E-2</v>
      </c>
      <c r="AH145" s="11">
        <f t="shared" si="12"/>
        <v>1.420147</v>
      </c>
      <c r="AI145" s="9">
        <v>8.4</v>
      </c>
      <c r="AJ145" s="15" t="str">
        <f>IF(MONTH(Orders[[#This Row],[Date]]) = 1, "Jan",IF(MONTH(Orders[[#This Row],[Date]]) = 2, "Feb", "Mar"))</f>
        <v>Feb</v>
      </c>
    </row>
    <row r="146" spans="1:36" ht="15.75" x14ac:dyDescent="0.25">
      <c r="A146">
        <v>145</v>
      </c>
      <c r="B146" t="s">
        <v>169</v>
      </c>
      <c r="C146">
        <f>VLOOKUP(G146,email!A:B,2,FALSE)</f>
        <v>66</v>
      </c>
      <c r="D146" t="str">
        <f>Orders[[#This Row],[Customer First Name]] &amp;" "&amp; Orders[[#This Row],[Customer Last Name]]</f>
        <v>Sandra Glassco</v>
      </c>
      <c r="E146" t="s">
        <v>1281</v>
      </c>
      <c r="F146" t="s">
        <v>1379</v>
      </c>
      <c r="G146" t="str">
        <f t="shared" si="10"/>
        <v>sandra.glassco@mail.com</v>
      </c>
      <c r="H146" t="s">
        <v>20</v>
      </c>
      <c r="I146" s="7" t="s">
        <v>1037</v>
      </c>
      <c r="J146" s="7" t="s">
        <v>1038</v>
      </c>
      <c r="K146" s="7" t="s">
        <v>1114</v>
      </c>
      <c r="L146" s="7" t="s">
        <v>1115</v>
      </c>
      <c r="M146" s="7">
        <v>64055</v>
      </c>
      <c r="N146" s="7" t="s">
        <v>1055</v>
      </c>
      <c r="O146" t="str">
        <f>IF(COUNTIF($G$2:G146, G146) &gt; 1, INDEX($O$2:O146, MATCH(G146, $G$2:G146, 0)), H146)</f>
        <v>Male</v>
      </c>
      <c r="P146" t="str">
        <f>IF(COUNTIF($G$2:G146, G146) &gt; 1, INDEX($P$2:P146, MATCH(G146, $G$2:G146, 0)), I146)</f>
        <v>Consumer</v>
      </c>
      <c r="Q146" t="str">
        <f>IF(COUNTIF($G$2:G146, G146) &gt; 1, INDEX($Q$2:Q146, MATCH(G146, $G$2:G146, 0)), J146)</f>
        <v>United States</v>
      </c>
      <c r="R146" t="str">
        <f>IF(COUNTIF($G$2:G146, G146) &gt; 1, INDEX($R$2:R146, MATCH(G146, $G$2:G146, 0)), K146)</f>
        <v>Independence</v>
      </c>
      <c r="S146" t="str">
        <f>IF(COUNTIF($G$2:G146, G146) &gt; 1, INDEX($S$2:S146, MATCH(G146, $G$2:G146, 0)), L146)</f>
        <v>Missouri</v>
      </c>
      <c r="T146">
        <f>IF(COUNTIF($G$2:G146, G146) &gt; 1, INDEX($T$2:T146, MATCH(G146, $G$2:G146, 0)), M146)</f>
        <v>64055</v>
      </c>
      <c r="U146" t="str">
        <f>IF(COUNTIF($G$2:G146, G146) &gt; 1, INDEX($U$2:U146, MATCH(G146, $G$2:G146, 0)), N146)</f>
        <v>Central</v>
      </c>
      <c r="V146" s="7" t="s">
        <v>2153</v>
      </c>
      <c r="W146" s="7" t="s">
        <v>2161</v>
      </c>
      <c r="X146" s="15">
        <f>Orders[[#This Row],[Date3]]</f>
        <v>43486</v>
      </c>
      <c r="Y146" s="15">
        <v>43486</v>
      </c>
      <c r="Z146" s="2">
        <v>0.69236111111111109</v>
      </c>
      <c r="AA146" s="12">
        <v>77.95</v>
      </c>
      <c r="AB146" s="8">
        <v>6</v>
      </c>
      <c r="AC146" s="11">
        <f t="shared" si="13"/>
        <v>23.385000000000005</v>
      </c>
      <c r="AD146" s="11">
        <f t="shared" si="14"/>
        <v>467.70000000000005</v>
      </c>
      <c r="AE146" t="s">
        <v>16</v>
      </c>
      <c r="AF146" s="12">
        <f t="shared" si="11"/>
        <v>445.85841000000005</v>
      </c>
      <c r="AG146" s="4">
        <v>4.6699999999999998E-2</v>
      </c>
      <c r="AH146" s="11">
        <f t="shared" si="12"/>
        <v>21.841589999999997</v>
      </c>
      <c r="AI146" s="9" t="s">
        <v>27</v>
      </c>
      <c r="AJ146" s="15" t="str">
        <f>IF(MONTH(Orders[[#This Row],[Date]]) = 1, "Jan",IF(MONTH(Orders[[#This Row],[Date]]) = 2, "Feb", "Mar"))</f>
        <v>Jan</v>
      </c>
    </row>
    <row r="147" spans="1:36" ht="15.75" x14ac:dyDescent="0.25">
      <c r="A147">
        <v>146</v>
      </c>
      <c r="B147" t="s">
        <v>170</v>
      </c>
      <c r="C147">
        <f>VLOOKUP(G147,email!A:B,2,FALSE)</f>
        <v>67</v>
      </c>
      <c r="D147" t="str">
        <f>Orders[[#This Row],[Customer First Name]] &amp;" "&amp; Orders[[#This Row],[Customer Last Name]]</f>
        <v>Helen Andreada</v>
      </c>
      <c r="E147" t="s">
        <v>1380</v>
      </c>
      <c r="F147" t="s">
        <v>1381</v>
      </c>
      <c r="G147" t="str">
        <f t="shared" si="10"/>
        <v>helen.andreada@mail.com</v>
      </c>
      <c r="H147" t="s">
        <v>20</v>
      </c>
      <c r="I147" s="7" t="s">
        <v>1037</v>
      </c>
      <c r="J147" s="7" t="s">
        <v>1038</v>
      </c>
      <c r="K147" s="7" t="s">
        <v>1116</v>
      </c>
      <c r="L147" s="7" t="s">
        <v>1044</v>
      </c>
      <c r="M147" s="7">
        <v>91104</v>
      </c>
      <c r="N147" s="7" t="s">
        <v>1045</v>
      </c>
      <c r="O147" t="str">
        <f>IF(COUNTIF($G$2:G147, G147) &gt; 1, INDEX($O$2:O147, MATCH(G147, $G$2:G147, 0)), H147)</f>
        <v>Male</v>
      </c>
      <c r="P147" t="str">
        <f>IF(COUNTIF($G$2:G147, G147) &gt; 1, INDEX($P$2:P147, MATCH(G147, $G$2:G147, 0)), I147)</f>
        <v>Consumer</v>
      </c>
      <c r="Q147" t="str">
        <f>IF(COUNTIF($G$2:G147, G147) &gt; 1, INDEX($Q$2:Q147, MATCH(G147, $G$2:G147, 0)), J147)</f>
        <v>United States</v>
      </c>
      <c r="R147" t="str">
        <f>IF(COUNTIF($G$2:G147, G147) &gt; 1, INDEX($R$2:R147, MATCH(G147, $G$2:G147, 0)), K147)</f>
        <v>Pasadena</v>
      </c>
      <c r="S147" t="str">
        <f>IF(COUNTIF($G$2:G147, G147) &gt; 1, INDEX($S$2:S147, MATCH(G147, $G$2:G147, 0)), L147)</f>
        <v>California</v>
      </c>
      <c r="T147">
        <f>IF(COUNTIF($G$2:G147, G147) &gt; 1, INDEX($T$2:T147, MATCH(G147, $G$2:G147, 0)), M147)</f>
        <v>91104</v>
      </c>
      <c r="U147" t="str">
        <f>IF(COUNTIF($G$2:G147, G147) &gt; 1, INDEX($U$2:U147, MATCH(G147, $G$2:G147, 0)), N147)</f>
        <v>West</v>
      </c>
      <c r="V147" s="7" t="s">
        <v>2153</v>
      </c>
      <c r="W147" s="7" t="s">
        <v>2156</v>
      </c>
      <c r="X147" s="15">
        <f>Orders[[#This Row],[Date3]]</f>
        <v>43532</v>
      </c>
      <c r="Y147" s="15">
        <v>43532</v>
      </c>
      <c r="Z147" s="2">
        <v>0.71597222222222223</v>
      </c>
      <c r="AA147" s="12">
        <v>46.26</v>
      </c>
      <c r="AB147" s="8">
        <v>6</v>
      </c>
      <c r="AC147" s="11">
        <f t="shared" si="13"/>
        <v>13.878</v>
      </c>
      <c r="AD147" s="11">
        <f t="shared" si="14"/>
        <v>277.56</v>
      </c>
      <c r="AE147" t="s">
        <v>21</v>
      </c>
      <c r="AF147" s="12">
        <f t="shared" si="11"/>
        <v>264.59794799999997</v>
      </c>
      <c r="AG147" s="4">
        <v>4.6699999999999998E-2</v>
      </c>
      <c r="AH147" s="11">
        <f t="shared" si="12"/>
        <v>12.962052000000028</v>
      </c>
      <c r="AI147" s="9">
        <v>9.5</v>
      </c>
      <c r="AJ147" s="15" t="str">
        <f>IF(MONTH(Orders[[#This Row],[Date]]) = 1, "Jan",IF(MONTH(Orders[[#This Row],[Date]]) = 2, "Feb", "Mar"))</f>
        <v>Mar</v>
      </c>
    </row>
    <row r="148" spans="1:36" ht="15.75" x14ac:dyDescent="0.25">
      <c r="A148">
        <v>147</v>
      </c>
      <c r="B148" t="s">
        <v>171</v>
      </c>
      <c r="C148">
        <f>VLOOKUP(G148,email!A:B,2,FALSE)</f>
        <v>68</v>
      </c>
      <c r="D148" t="str">
        <f>Orders[[#This Row],[Customer First Name]] &amp;" "&amp; Orders[[#This Row],[Customer Last Name]]</f>
        <v>Maureen Gastineau</v>
      </c>
      <c r="E148" t="s">
        <v>1382</v>
      </c>
      <c r="F148" t="s">
        <v>1383</v>
      </c>
      <c r="G148" t="str">
        <f t="shared" si="10"/>
        <v>maureen.gastineau@mail.com</v>
      </c>
      <c r="H148" t="s">
        <v>20</v>
      </c>
      <c r="I148" s="7" t="s">
        <v>1052</v>
      </c>
      <c r="J148" s="7" t="s">
        <v>1038</v>
      </c>
      <c r="K148" s="7" t="s">
        <v>1117</v>
      </c>
      <c r="L148" s="7" t="s">
        <v>1108</v>
      </c>
      <c r="M148" s="7">
        <v>43055</v>
      </c>
      <c r="N148" s="7" t="s">
        <v>1065</v>
      </c>
      <c r="O148" t="str">
        <f>IF(COUNTIF($G$2:G148, G148) &gt; 1, INDEX($O$2:O148, MATCH(G148, $G$2:G148, 0)), H148)</f>
        <v>Male</v>
      </c>
      <c r="P148" t="str">
        <f>IF(COUNTIF($G$2:G148, G148) &gt; 1, INDEX($P$2:P148, MATCH(G148, $G$2:G148, 0)), I148)</f>
        <v>Home Office</v>
      </c>
      <c r="Q148" t="str">
        <f>IF(COUNTIF($G$2:G148, G148) &gt; 1, INDEX($Q$2:Q148, MATCH(G148, $G$2:G148, 0)), J148)</f>
        <v>United States</v>
      </c>
      <c r="R148" t="str">
        <f>IF(COUNTIF($G$2:G148, G148) &gt; 1, INDEX($R$2:R148, MATCH(G148, $G$2:G148, 0)), K148)</f>
        <v>Newark</v>
      </c>
      <c r="S148" t="str">
        <f>IF(COUNTIF($G$2:G148, G148) &gt; 1, INDEX($S$2:S148, MATCH(G148, $G$2:G148, 0)), L148)</f>
        <v>Ohio</v>
      </c>
      <c r="T148">
        <f>IF(COUNTIF($G$2:G148, G148) &gt; 1, INDEX($T$2:T148, MATCH(G148, $G$2:G148, 0)), M148)</f>
        <v>43055</v>
      </c>
      <c r="U148" t="str">
        <f>IF(COUNTIF($G$2:G148, G148) &gt; 1, INDEX($U$2:U148, MATCH(G148, $G$2:G148, 0)), N148)</f>
        <v>East</v>
      </c>
      <c r="V148" s="7" t="s">
        <v>2150</v>
      </c>
      <c r="W148" s="7" t="s">
        <v>2157</v>
      </c>
      <c r="X148" s="15">
        <f>Orders[[#This Row],[Date3]]</f>
        <v>43506</v>
      </c>
      <c r="Y148" s="15">
        <v>43506</v>
      </c>
      <c r="Z148" s="2">
        <v>0.51944444444444449</v>
      </c>
      <c r="AA148" s="12">
        <v>30.14</v>
      </c>
      <c r="AB148" s="8">
        <v>10</v>
      </c>
      <c r="AC148" s="11">
        <f t="shared" si="13"/>
        <v>15.07</v>
      </c>
      <c r="AD148" s="11">
        <f t="shared" si="14"/>
        <v>301.39999999999998</v>
      </c>
      <c r="AE148" t="s">
        <v>16</v>
      </c>
      <c r="AF148" s="12">
        <f t="shared" si="11"/>
        <v>269.15019999999998</v>
      </c>
      <c r="AG148" s="4">
        <v>0.107</v>
      </c>
      <c r="AH148" s="11">
        <f t="shared" si="12"/>
        <v>32.249799999999993</v>
      </c>
      <c r="AI148" s="9">
        <v>9.1999999999999993</v>
      </c>
      <c r="AJ148" s="15" t="str">
        <f>IF(MONTH(Orders[[#This Row],[Date]]) = 1, "Jan",IF(MONTH(Orders[[#This Row],[Date]]) = 2, "Feb", "Mar"))</f>
        <v>Feb</v>
      </c>
    </row>
    <row r="149" spans="1:36" ht="15.75" x14ac:dyDescent="0.25">
      <c r="A149">
        <v>148</v>
      </c>
      <c r="B149" t="s">
        <v>172</v>
      </c>
      <c r="C149">
        <f>VLOOKUP(G149,email!A:B,2,FALSE)</f>
        <v>69</v>
      </c>
      <c r="D149" t="str">
        <f>Orders[[#This Row],[Customer First Name]] &amp;" "&amp; Orders[[#This Row],[Customer Last Name]]</f>
        <v>Justin Ellison</v>
      </c>
      <c r="E149" t="s">
        <v>1384</v>
      </c>
      <c r="F149" t="s">
        <v>1385</v>
      </c>
      <c r="G149" t="str">
        <f t="shared" si="10"/>
        <v>justin.ellison@mail.com</v>
      </c>
      <c r="H149" t="s">
        <v>20</v>
      </c>
      <c r="I149" s="7" t="s">
        <v>1042</v>
      </c>
      <c r="J149" s="7" t="s">
        <v>1038</v>
      </c>
      <c r="K149" s="7" t="s">
        <v>1118</v>
      </c>
      <c r="L149" s="7" t="s">
        <v>1057</v>
      </c>
      <c r="M149" s="7">
        <v>53132</v>
      </c>
      <c r="N149" s="7" t="s">
        <v>1055</v>
      </c>
      <c r="O149" t="str">
        <f>IF(COUNTIF($G$2:G149, G149) &gt; 1, INDEX($O$2:O149, MATCH(G149, $G$2:G149, 0)), H149)</f>
        <v>Male</v>
      </c>
      <c r="P149" t="str">
        <f>IF(COUNTIF($G$2:G149, G149) &gt; 1, INDEX($P$2:P149, MATCH(G149, $G$2:G149, 0)), I149)</f>
        <v>Corporate</v>
      </c>
      <c r="Q149" t="str">
        <f>IF(COUNTIF($G$2:G149, G149) &gt; 1, INDEX($Q$2:Q149, MATCH(G149, $G$2:G149, 0)), J149)</f>
        <v>United States</v>
      </c>
      <c r="R149" t="str">
        <f>IF(COUNTIF($G$2:G149, G149) &gt; 1, INDEX($R$2:R149, MATCH(G149, $G$2:G149, 0)), K149)</f>
        <v>Franklin</v>
      </c>
      <c r="S149" t="str">
        <f>IF(COUNTIF($G$2:G149, G149) &gt; 1, INDEX($S$2:S149, MATCH(G149, $G$2:G149, 0)), L149)</f>
        <v>Wisconsin</v>
      </c>
      <c r="T149">
        <f>IF(COUNTIF($G$2:G149, G149) &gt; 1, INDEX($T$2:T149, MATCH(G149, $G$2:G149, 0)), M149)</f>
        <v>53132</v>
      </c>
      <c r="U149" t="str">
        <f>IF(COUNTIF($G$2:G149, G149) &gt; 1, INDEX($U$2:U149, MATCH(G149, $G$2:G149, 0)), N149)</f>
        <v>Central</v>
      </c>
      <c r="V149" s="7" t="s">
        <v>2158</v>
      </c>
      <c r="W149" s="7" t="s">
        <v>2159</v>
      </c>
      <c r="X149" s="15">
        <f>Orders[[#This Row],[Date3]]</f>
        <v>43543</v>
      </c>
      <c r="Y149" s="15">
        <v>43543</v>
      </c>
      <c r="Z149" s="2">
        <v>0.53194444444444444</v>
      </c>
      <c r="AA149" s="12">
        <v>66.14</v>
      </c>
      <c r="AB149" s="8">
        <v>4</v>
      </c>
      <c r="AC149" s="11">
        <f t="shared" si="13"/>
        <v>13.228000000000002</v>
      </c>
      <c r="AD149" s="11">
        <f t="shared" si="14"/>
        <v>264.56</v>
      </c>
      <c r="AE149" t="s">
        <v>21</v>
      </c>
      <c r="AF149" s="12">
        <f t="shared" si="11"/>
        <v>245.51168000000001</v>
      </c>
      <c r="AG149" s="4">
        <v>7.2000000000000008E-2</v>
      </c>
      <c r="AH149" s="11">
        <f t="shared" si="12"/>
        <v>19.04831999999999</v>
      </c>
      <c r="AI149" s="9">
        <v>5.6</v>
      </c>
      <c r="AJ149" s="15" t="str">
        <f>IF(MONTH(Orders[[#This Row],[Date]]) = 1, "Jan",IF(MONTH(Orders[[#This Row],[Date]]) = 2, "Feb", "Mar"))</f>
        <v>Mar</v>
      </c>
    </row>
    <row r="150" spans="1:36" ht="15.75" x14ac:dyDescent="0.25">
      <c r="A150">
        <v>149</v>
      </c>
      <c r="B150" t="s">
        <v>173</v>
      </c>
      <c r="C150">
        <f>VLOOKUP(G150,email!A:B,2,FALSE)</f>
        <v>69</v>
      </c>
      <c r="D150" t="str">
        <f>Orders[[#This Row],[Customer First Name]] &amp;" "&amp; Orders[[#This Row],[Customer Last Name]]</f>
        <v>Justin Ellison</v>
      </c>
      <c r="E150" t="s">
        <v>1384</v>
      </c>
      <c r="F150" t="s">
        <v>1385</v>
      </c>
      <c r="G150" t="str">
        <f t="shared" si="10"/>
        <v>justin.ellison@mail.com</v>
      </c>
      <c r="H150" t="s">
        <v>20</v>
      </c>
      <c r="I150" s="7" t="s">
        <v>1042</v>
      </c>
      <c r="J150" s="7" t="s">
        <v>1038</v>
      </c>
      <c r="K150" s="7" t="s">
        <v>1118</v>
      </c>
      <c r="L150" s="7" t="s">
        <v>1057</v>
      </c>
      <c r="M150" s="7">
        <v>53132</v>
      </c>
      <c r="N150" s="7" t="s">
        <v>1055</v>
      </c>
      <c r="O150" t="str">
        <f>IF(COUNTIF($G$2:G150, G150) &gt; 1, INDEX($O$2:O150, MATCH(G150, $G$2:G150, 0)), H150)</f>
        <v>Male</v>
      </c>
      <c r="P150" t="str">
        <f>IF(COUNTIF($G$2:G150, G150) &gt; 1, INDEX($P$2:P150, MATCH(G150, $G$2:G150, 0)), I150)</f>
        <v>Corporate</v>
      </c>
      <c r="Q150" t="str">
        <f>IF(COUNTIF($G$2:G150, G150) &gt; 1, INDEX($Q$2:Q150, MATCH(G150, $G$2:G150, 0)), J150)</f>
        <v>United States</v>
      </c>
      <c r="R150" t="str">
        <f>IF(COUNTIF($G$2:G150, G150) &gt; 1, INDEX($R$2:R150, MATCH(G150, $G$2:G150, 0)), K150)</f>
        <v>Franklin</v>
      </c>
      <c r="S150" t="str">
        <f>IF(COUNTIF($G$2:G150, G150) &gt; 1, INDEX($S$2:S150, MATCH(G150, $G$2:G150, 0)), L150)</f>
        <v>Wisconsin</v>
      </c>
      <c r="T150">
        <f>IF(COUNTIF($G$2:G150, G150) &gt; 1, INDEX($T$2:T150, MATCH(G150, $G$2:G150, 0)), M150)</f>
        <v>53132</v>
      </c>
      <c r="U150" t="str">
        <f>IF(COUNTIF($G$2:G150, G150) &gt; 1, INDEX($U$2:U150, MATCH(G150, $G$2:G150, 0)), N150)</f>
        <v>Central</v>
      </c>
      <c r="V150" s="7" t="s">
        <v>2158</v>
      </c>
      <c r="W150" s="7" t="s">
        <v>2159</v>
      </c>
      <c r="X150" s="15">
        <f>Orders[[#This Row],[Date3]]</f>
        <v>43530</v>
      </c>
      <c r="Y150" s="15">
        <v>43530</v>
      </c>
      <c r="Z150" s="2">
        <v>0.62986111111111109</v>
      </c>
      <c r="AA150" s="12">
        <v>71.86</v>
      </c>
      <c r="AB150" s="8">
        <v>8</v>
      </c>
      <c r="AC150" s="11">
        <f t="shared" si="13"/>
        <v>28.744</v>
      </c>
      <c r="AD150" s="11">
        <f t="shared" si="14"/>
        <v>574.88</v>
      </c>
      <c r="AE150" t="s">
        <v>21</v>
      </c>
      <c r="AF150" s="12">
        <f t="shared" si="11"/>
        <v>533.48864000000003</v>
      </c>
      <c r="AG150" s="4">
        <v>7.2000000000000008E-2</v>
      </c>
      <c r="AH150" s="11">
        <f t="shared" si="12"/>
        <v>41.391359999999963</v>
      </c>
      <c r="AI150" s="9">
        <v>6.2</v>
      </c>
      <c r="AJ150" s="15" t="str">
        <f>IF(MONTH(Orders[[#This Row],[Date]]) = 1, "Jan",IF(MONTH(Orders[[#This Row],[Date]]) = 2, "Feb", "Mar"))</f>
        <v>Mar</v>
      </c>
    </row>
    <row r="151" spans="1:36" ht="15.75" x14ac:dyDescent="0.25">
      <c r="A151">
        <v>150</v>
      </c>
      <c r="B151" t="s">
        <v>174</v>
      </c>
      <c r="C151">
        <f>VLOOKUP(G151,email!A:B,2,FALSE)</f>
        <v>69</v>
      </c>
      <c r="D151" t="str">
        <f>Orders[[#This Row],[Customer First Name]] &amp;" "&amp; Orders[[#This Row],[Customer Last Name]]</f>
        <v>Justin Ellison</v>
      </c>
      <c r="E151" t="s">
        <v>1384</v>
      </c>
      <c r="F151" t="s">
        <v>1385</v>
      </c>
      <c r="G151" t="str">
        <f t="shared" si="10"/>
        <v>justin.ellison@mail.com</v>
      </c>
      <c r="H151" t="s">
        <v>20</v>
      </c>
      <c r="I151" s="7" t="s">
        <v>1042</v>
      </c>
      <c r="J151" s="7" t="s">
        <v>1038</v>
      </c>
      <c r="K151" s="7" t="s">
        <v>1118</v>
      </c>
      <c r="L151" s="7" t="s">
        <v>1057</v>
      </c>
      <c r="M151" s="7">
        <v>53132</v>
      </c>
      <c r="N151" s="7" t="s">
        <v>1055</v>
      </c>
      <c r="O151" t="str">
        <f>IF(COUNTIF($G$2:G151, G151) &gt; 1, INDEX($O$2:O151, MATCH(G151, $G$2:G151, 0)), H151)</f>
        <v>Male</v>
      </c>
      <c r="P151" t="str">
        <f>IF(COUNTIF($G$2:G151, G151) &gt; 1, INDEX($P$2:P151, MATCH(G151, $G$2:G151, 0)), I151)</f>
        <v>Corporate</v>
      </c>
      <c r="Q151" t="str">
        <f>IF(COUNTIF($G$2:G151, G151) &gt; 1, INDEX($Q$2:Q151, MATCH(G151, $G$2:G151, 0)), J151)</f>
        <v>United States</v>
      </c>
      <c r="R151" t="str">
        <f>IF(COUNTIF($G$2:G151, G151) &gt; 1, INDEX($R$2:R151, MATCH(G151, $G$2:G151, 0)), K151)</f>
        <v>Franklin</v>
      </c>
      <c r="S151" t="str">
        <f>IF(COUNTIF($G$2:G151, G151) &gt; 1, INDEX($S$2:S151, MATCH(G151, $G$2:G151, 0)), L151)</f>
        <v>Wisconsin</v>
      </c>
      <c r="T151">
        <f>IF(COUNTIF($G$2:G151, G151) &gt; 1, INDEX($T$2:T151, MATCH(G151, $G$2:G151, 0)), M151)</f>
        <v>53132</v>
      </c>
      <c r="U151" t="str">
        <f>IF(COUNTIF($G$2:G151, G151) &gt; 1, INDEX($U$2:U151, MATCH(G151, $G$2:G151, 0)), N151)</f>
        <v>Central</v>
      </c>
      <c r="V151" s="7" t="s">
        <v>2150</v>
      </c>
      <c r="W151" s="7" t="s">
        <v>2152</v>
      </c>
      <c r="X151" s="15">
        <f>Orders[[#This Row],[Date3]]</f>
        <v>43551</v>
      </c>
      <c r="Y151" s="15">
        <v>43551</v>
      </c>
      <c r="Z151" s="2">
        <v>0.57500000000000007</v>
      </c>
      <c r="AA151" s="12">
        <v>32.46</v>
      </c>
      <c r="AB151" s="8">
        <v>8</v>
      </c>
      <c r="AC151" s="11">
        <f t="shared" si="13"/>
        <v>12.984000000000002</v>
      </c>
      <c r="AD151" s="11">
        <f t="shared" si="14"/>
        <v>259.68</v>
      </c>
      <c r="AE151" t="s">
        <v>21</v>
      </c>
      <c r="AF151" s="12">
        <f t="shared" si="11"/>
        <v>231.89424</v>
      </c>
      <c r="AG151" s="4">
        <v>0.107</v>
      </c>
      <c r="AH151" s="11">
        <f t="shared" si="12"/>
        <v>27.78576000000001</v>
      </c>
      <c r="AI151" s="9">
        <v>4.9000000000000004</v>
      </c>
      <c r="AJ151" s="15" t="str">
        <f>IF(MONTH(Orders[[#This Row],[Date]]) = 1, "Jan",IF(MONTH(Orders[[#This Row],[Date]]) = 2, "Feb", "Mar"))</f>
        <v>Mar</v>
      </c>
    </row>
    <row r="152" spans="1:36" ht="15.75" x14ac:dyDescent="0.25">
      <c r="A152">
        <v>151</v>
      </c>
      <c r="B152" t="s">
        <v>175</v>
      </c>
      <c r="C152">
        <f>VLOOKUP(G152,email!A:B,2,FALSE)</f>
        <v>69</v>
      </c>
      <c r="D152" t="str">
        <f>Orders[[#This Row],[Customer First Name]] &amp;" "&amp; Orders[[#This Row],[Customer Last Name]]</f>
        <v>Justin Ellison</v>
      </c>
      <c r="E152" t="s">
        <v>1384</v>
      </c>
      <c r="F152" t="s">
        <v>1385</v>
      </c>
      <c r="G152" t="str">
        <f t="shared" si="10"/>
        <v>justin.ellison@mail.com</v>
      </c>
      <c r="H152" t="s">
        <v>20</v>
      </c>
      <c r="I152" s="7" t="s">
        <v>1042</v>
      </c>
      <c r="J152" s="7" t="s">
        <v>1038</v>
      </c>
      <c r="K152" s="7" t="s">
        <v>1118</v>
      </c>
      <c r="L152" s="7" t="s">
        <v>1057</v>
      </c>
      <c r="M152" s="7">
        <v>53132</v>
      </c>
      <c r="N152" s="7" t="s">
        <v>1055</v>
      </c>
      <c r="O152" t="str">
        <f>IF(COUNTIF($G$2:G152, G152) &gt; 1, INDEX($O$2:O152, MATCH(G152, $G$2:G152, 0)), H152)</f>
        <v>Male</v>
      </c>
      <c r="P152" t="str">
        <f>IF(COUNTIF($G$2:G152, G152) &gt; 1, INDEX($P$2:P152, MATCH(G152, $G$2:G152, 0)), I152)</f>
        <v>Corporate</v>
      </c>
      <c r="Q152" t="str">
        <f>IF(COUNTIF($G$2:G152, G152) &gt; 1, INDEX($Q$2:Q152, MATCH(G152, $G$2:G152, 0)), J152)</f>
        <v>United States</v>
      </c>
      <c r="R152" t="str">
        <f>IF(COUNTIF($G$2:G152, G152) &gt; 1, INDEX($R$2:R152, MATCH(G152, $G$2:G152, 0)), K152)</f>
        <v>Franklin</v>
      </c>
      <c r="S152" t="str">
        <f>IF(COUNTIF($G$2:G152, G152) &gt; 1, INDEX($S$2:S152, MATCH(G152, $G$2:G152, 0)), L152)</f>
        <v>Wisconsin</v>
      </c>
      <c r="T152">
        <f>IF(COUNTIF($G$2:G152, G152) &gt; 1, INDEX($T$2:T152, MATCH(G152, $G$2:G152, 0)), M152)</f>
        <v>53132</v>
      </c>
      <c r="U152" t="str">
        <f>IF(COUNTIF($G$2:G152, G152) &gt; 1, INDEX($U$2:U152, MATCH(G152, $G$2:G152, 0)), N152)</f>
        <v>Central</v>
      </c>
      <c r="V152" s="7" t="s">
        <v>2153</v>
      </c>
      <c r="W152" s="7" t="s">
        <v>2160</v>
      </c>
      <c r="X152" s="15">
        <f>Orders[[#This Row],[Date3]]</f>
        <v>43547</v>
      </c>
      <c r="Y152" s="15">
        <v>43547</v>
      </c>
      <c r="Z152" s="2">
        <v>0.80555555555555547</v>
      </c>
      <c r="AA152" s="12">
        <v>91.54</v>
      </c>
      <c r="AB152" s="8">
        <v>4</v>
      </c>
      <c r="AC152" s="11">
        <f t="shared" si="13"/>
        <v>18.308000000000003</v>
      </c>
      <c r="AD152" s="11">
        <f t="shared" si="14"/>
        <v>366.16</v>
      </c>
      <c r="AE152" t="s">
        <v>21</v>
      </c>
      <c r="AF152" s="12">
        <f t="shared" si="11"/>
        <v>349.06032800000003</v>
      </c>
      <c r="AG152" s="4">
        <v>4.6699999999999998E-2</v>
      </c>
      <c r="AH152" s="11">
        <f t="shared" si="12"/>
        <v>17.099671999999998</v>
      </c>
      <c r="AI152" s="9">
        <v>4.8</v>
      </c>
      <c r="AJ152" s="15" t="str">
        <f>IF(MONTH(Orders[[#This Row],[Date]]) = 1, "Jan",IF(MONTH(Orders[[#This Row],[Date]]) = 2, "Feb", "Mar"))</f>
        <v>Mar</v>
      </c>
    </row>
    <row r="153" spans="1:36" ht="15.75" x14ac:dyDescent="0.25">
      <c r="A153">
        <v>152</v>
      </c>
      <c r="B153" t="s">
        <v>176</v>
      </c>
      <c r="C153">
        <f>VLOOKUP(G153,email!A:B,2,FALSE)</f>
        <v>70</v>
      </c>
      <c r="D153" t="str">
        <f>Orders[[#This Row],[Customer First Name]] &amp;" "&amp; Orders[[#This Row],[Customer Last Name]]</f>
        <v>Tamara Willingham</v>
      </c>
      <c r="E153" t="s">
        <v>1386</v>
      </c>
      <c r="F153" t="s">
        <v>1387</v>
      </c>
      <c r="G153" t="str">
        <f t="shared" si="10"/>
        <v>tamara.willingham@mail.com</v>
      </c>
      <c r="H153" t="s">
        <v>20</v>
      </c>
      <c r="I153" s="7" t="s">
        <v>1052</v>
      </c>
      <c r="J153" s="7" t="s">
        <v>1038</v>
      </c>
      <c r="K153" s="7" t="s">
        <v>1119</v>
      </c>
      <c r="L153" s="7" t="s">
        <v>1085</v>
      </c>
      <c r="M153" s="7">
        <v>85254</v>
      </c>
      <c r="N153" s="7" t="s">
        <v>1045</v>
      </c>
      <c r="O153" t="str">
        <f>IF(COUNTIF($G$2:G153, G153) &gt; 1, INDEX($O$2:O153, MATCH(G153, $G$2:G153, 0)), H153)</f>
        <v>Male</v>
      </c>
      <c r="P153" t="str">
        <f>IF(COUNTIF($G$2:G153, G153) &gt; 1, INDEX($P$2:P153, MATCH(G153, $G$2:G153, 0)), I153)</f>
        <v>Home Office</v>
      </c>
      <c r="Q153" t="str">
        <f>IF(COUNTIF($G$2:G153, G153) &gt; 1, INDEX($Q$2:Q153, MATCH(G153, $G$2:G153, 0)), J153)</f>
        <v>United States</v>
      </c>
      <c r="R153" t="str">
        <f>IF(COUNTIF($G$2:G153, G153) &gt; 1, INDEX($R$2:R153, MATCH(G153, $G$2:G153, 0)), K153)</f>
        <v>Scottsdale</v>
      </c>
      <c r="S153" t="str">
        <f>IF(COUNTIF($G$2:G153, G153) &gt; 1, INDEX($S$2:S153, MATCH(G153, $G$2:G153, 0)), L153)</f>
        <v>Arizona</v>
      </c>
      <c r="T153">
        <f>IF(COUNTIF($G$2:G153, G153) &gt; 1, INDEX($T$2:T153, MATCH(G153, $G$2:G153, 0)), M153)</f>
        <v>85254</v>
      </c>
      <c r="U153" t="str">
        <f>IF(COUNTIF($G$2:G153, G153) &gt; 1, INDEX($U$2:U153, MATCH(G153, $G$2:G153, 0)), N153)</f>
        <v>West</v>
      </c>
      <c r="V153" s="7" t="s">
        <v>2153</v>
      </c>
      <c r="W153" s="7" t="s">
        <v>2161</v>
      </c>
      <c r="X153" s="15">
        <f>Orders[[#This Row],[Date3]]</f>
        <v>43535</v>
      </c>
      <c r="Y153" s="15">
        <v>43535</v>
      </c>
      <c r="Z153" s="2">
        <v>0.67152777777777783</v>
      </c>
      <c r="AA153" s="12">
        <v>34.56</v>
      </c>
      <c r="AB153" s="8">
        <v>7</v>
      </c>
      <c r="AC153" s="11">
        <f t="shared" si="13"/>
        <v>12.096000000000002</v>
      </c>
      <c r="AD153" s="11">
        <f t="shared" si="14"/>
        <v>241.92000000000002</v>
      </c>
      <c r="AE153" t="s">
        <v>21</v>
      </c>
      <c r="AF153" s="12">
        <f t="shared" si="11"/>
        <v>230.62233600000002</v>
      </c>
      <c r="AG153" s="4">
        <v>4.6699999999999998E-2</v>
      </c>
      <c r="AH153" s="11">
        <f t="shared" si="12"/>
        <v>11.297663999999997</v>
      </c>
      <c r="AI153" s="9">
        <v>7.3</v>
      </c>
      <c r="AJ153" s="15" t="str">
        <f>IF(MONTH(Orders[[#This Row],[Date]]) = 1, "Jan",IF(MONTH(Orders[[#This Row],[Date]]) = 2, "Feb", "Mar"))</f>
        <v>Mar</v>
      </c>
    </row>
    <row r="154" spans="1:36" ht="15.75" x14ac:dyDescent="0.25">
      <c r="A154">
        <v>153</v>
      </c>
      <c r="B154" t="s">
        <v>177</v>
      </c>
      <c r="C154">
        <f>VLOOKUP(G154,email!A:B,2,FALSE)</f>
        <v>70</v>
      </c>
      <c r="D154" t="str">
        <f>Orders[[#This Row],[Customer First Name]] &amp;" "&amp; Orders[[#This Row],[Customer Last Name]]</f>
        <v>Tamara Willingham</v>
      </c>
      <c r="E154" t="s">
        <v>1386</v>
      </c>
      <c r="F154" t="s">
        <v>1387</v>
      </c>
      <c r="G154" t="str">
        <f t="shared" si="10"/>
        <v>tamara.willingham@mail.com</v>
      </c>
      <c r="H154" t="s">
        <v>20</v>
      </c>
      <c r="I154" s="7" t="s">
        <v>1052</v>
      </c>
      <c r="J154" s="7" t="s">
        <v>1038</v>
      </c>
      <c r="K154" s="7" t="s">
        <v>1119</v>
      </c>
      <c r="L154" s="7" t="s">
        <v>1085</v>
      </c>
      <c r="M154" s="7">
        <v>85254</v>
      </c>
      <c r="N154" s="7" t="s">
        <v>1045</v>
      </c>
      <c r="O154" t="str">
        <f>IF(COUNTIF($G$2:G154, G154) &gt; 1, INDEX($O$2:O154, MATCH(G154, $G$2:G154, 0)), H154)</f>
        <v>Male</v>
      </c>
      <c r="P154" t="str">
        <f>IF(COUNTIF($G$2:G154, G154) &gt; 1, INDEX($P$2:P154, MATCH(G154, $G$2:G154, 0)), I154)</f>
        <v>Home Office</v>
      </c>
      <c r="Q154" t="str">
        <f>IF(COUNTIF($G$2:G154, G154) &gt; 1, INDEX($Q$2:Q154, MATCH(G154, $G$2:G154, 0)), J154)</f>
        <v>United States</v>
      </c>
      <c r="R154" t="str">
        <f>IF(COUNTIF($G$2:G154, G154) &gt; 1, INDEX($R$2:R154, MATCH(G154, $G$2:G154, 0)), K154)</f>
        <v>Scottsdale</v>
      </c>
      <c r="S154" t="str">
        <f>IF(COUNTIF($G$2:G154, G154) &gt; 1, INDEX($S$2:S154, MATCH(G154, $G$2:G154, 0)), L154)</f>
        <v>Arizona</v>
      </c>
      <c r="T154">
        <f>IF(COUNTIF($G$2:G154, G154) &gt; 1, INDEX($T$2:T154, MATCH(G154, $G$2:G154, 0)), M154)</f>
        <v>85254</v>
      </c>
      <c r="U154" t="str">
        <f>IF(COUNTIF($G$2:G154, G154) &gt; 1, INDEX($U$2:U154, MATCH(G154, $G$2:G154, 0)), N154)</f>
        <v>West</v>
      </c>
      <c r="V154" s="7" t="s">
        <v>2158</v>
      </c>
      <c r="W154" s="7" t="s">
        <v>2159</v>
      </c>
      <c r="X154" s="15">
        <f>Orders[[#This Row],[Date3]]</f>
        <v>43494</v>
      </c>
      <c r="Y154" s="15">
        <v>43494</v>
      </c>
      <c r="Z154" s="2">
        <v>0.49722222222222223</v>
      </c>
      <c r="AA154" s="12">
        <v>83.24</v>
      </c>
      <c r="AB154" s="8">
        <v>9</v>
      </c>
      <c r="AC154" s="11">
        <f t="shared" si="13"/>
        <v>37.457999999999998</v>
      </c>
      <c r="AD154" s="11">
        <f t="shared" si="14"/>
        <v>749.16</v>
      </c>
      <c r="AE154" t="s">
        <v>21</v>
      </c>
      <c r="AF154" s="12">
        <f t="shared" si="11"/>
        <v>695.22047999999995</v>
      </c>
      <c r="AG154" s="4">
        <v>7.2000000000000008E-2</v>
      </c>
      <c r="AH154" s="11">
        <f t="shared" si="12"/>
        <v>53.939520000000016</v>
      </c>
      <c r="AI154" s="9">
        <v>7.4</v>
      </c>
      <c r="AJ154" s="15" t="str">
        <f>IF(MONTH(Orders[[#This Row],[Date]]) = 1, "Jan",IF(MONTH(Orders[[#This Row],[Date]]) = 2, "Feb", "Mar"))</f>
        <v>Jan</v>
      </c>
    </row>
    <row r="155" spans="1:36" ht="15.75" x14ac:dyDescent="0.25">
      <c r="A155">
        <v>154</v>
      </c>
      <c r="B155" t="s">
        <v>178</v>
      </c>
      <c r="C155">
        <f>VLOOKUP(G155,email!A:B,2,FALSE)</f>
        <v>71</v>
      </c>
      <c r="D155" t="str">
        <f>Orders[[#This Row],[Customer First Name]] &amp;" "&amp; Orders[[#This Row],[Customer Last Name]]</f>
        <v>Stephanie Phelps</v>
      </c>
      <c r="E155" t="s">
        <v>1388</v>
      </c>
      <c r="F155" t="s">
        <v>1389</v>
      </c>
      <c r="G155" t="str">
        <f t="shared" si="10"/>
        <v>stephanie.phelps@mail.com</v>
      </c>
      <c r="H155" t="s">
        <v>20</v>
      </c>
      <c r="I155" s="7" t="s">
        <v>1042</v>
      </c>
      <c r="J155" s="7" t="s">
        <v>1038</v>
      </c>
      <c r="K155" s="7" t="s">
        <v>1120</v>
      </c>
      <c r="L155" s="7" t="s">
        <v>1044</v>
      </c>
      <c r="M155" s="7">
        <v>95123</v>
      </c>
      <c r="N155" s="7" t="s">
        <v>1045</v>
      </c>
      <c r="O155" t="str">
        <f>IF(COUNTIF($G$2:G155, G155) &gt; 1, INDEX($O$2:O155, MATCH(G155, $G$2:G155, 0)), H155)</f>
        <v>Male</v>
      </c>
      <c r="P155" t="str">
        <f>IF(COUNTIF($G$2:G155, G155) &gt; 1, INDEX($P$2:P155, MATCH(G155, $G$2:G155, 0)), I155)</f>
        <v>Corporate</v>
      </c>
      <c r="Q155" t="str">
        <f>IF(COUNTIF($G$2:G155, G155) &gt; 1, INDEX($Q$2:Q155, MATCH(G155, $G$2:G155, 0)), J155)</f>
        <v>United States</v>
      </c>
      <c r="R155" t="str">
        <f>IF(COUNTIF($G$2:G155, G155) &gt; 1, INDEX($R$2:R155, MATCH(G155, $G$2:G155, 0)), K155)</f>
        <v>San Jose</v>
      </c>
      <c r="S155" t="str">
        <f>IF(COUNTIF($G$2:G155, G155) &gt; 1, INDEX($S$2:S155, MATCH(G155, $G$2:G155, 0)), L155)</f>
        <v>California</v>
      </c>
      <c r="T155">
        <f>IF(COUNTIF($G$2:G155, G155) &gt; 1, INDEX($T$2:T155, MATCH(G155, $G$2:G155, 0)), M155)</f>
        <v>95123</v>
      </c>
      <c r="U155" t="str">
        <f>IF(COUNTIF($G$2:G155, G155) &gt; 1, INDEX($U$2:U155, MATCH(G155, $G$2:G155, 0)), N155)</f>
        <v>West</v>
      </c>
      <c r="V155" s="7" t="s">
        <v>2153</v>
      </c>
      <c r="W155" s="7" t="s">
        <v>2162</v>
      </c>
      <c r="X155" s="15">
        <f>Orders[[#This Row],[Date3]]</f>
        <v>43503</v>
      </c>
      <c r="Y155" s="15">
        <v>43503</v>
      </c>
      <c r="Z155" s="2">
        <v>0.76597222222222217</v>
      </c>
      <c r="AA155" s="12">
        <v>16.48</v>
      </c>
      <c r="AB155" s="8">
        <v>6</v>
      </c>
      <c r="AC155" s="11">
        <f t="shared" si="13"/>
        <v>4.944</v>
      </c>
      <c r="AD155" s="11">
        <f t="shared" si="14"/>
        <v>98.88</v>
      </c>
      <c r="AE155" t="s">
        <v>16</v>
      </c>
      <c r="AF155" s="12">
        <f t="shared" si="11"/>
        <v>94.262304</v>
      </c>
      <c r="AG155" s="4">
        <v>4.6699999999999998E-2</v>
      </c>
      <c r="AH155" s="11">
        <f t="shared" si="12"/>
        <v>4.6176959999999951</v>
      </c>
      <c r="AI155" s="9">
        <v>9.9</v>
      </c>
      <c r="AJ155" s="15" t="str">
        <f>IF(MONTH(Orders[[#This Row],[Date]]) = 1, "Jan",IF(MONTH(Orders[[#This Row],[Date]]) = 2, "Feb", "Mar"))</f>
        <v>Feb</v>
      </c>
    </row>
    <row r="156" spans="1:36" ht="15.75" x14ac:dyDescent="0.25">
      <c r="A156">
        <v>155</v>
      </c>
      <c r="B156" t="s">
        <v>179</v>
      </c>
      <c r="C156">
        <f>VLOOKUP(G156,email!A:B,2,FALSE)</f>
        <v>71</v>
      </c>
      <c r="D156" t="str">
        <f>Orders[[#This Row],[Customer First Name]] &amp;" "&amp; Orders[[#This Row],[Customer Last Name]]</f>
        <v>Stephanie Phelps</v>
      </c>
      <c r="E156" t="s">
        <v>1388</v>
      </c>
      <c r="F156" t="s">
        <v>1389</v>
      </c>
      <c r="G156" t="str">
        <f t="shared" si="10"/>
        <v>stephanie.phelps@mail.com</v>
      </c>
      <c r="H156" t="s">
        <v>20</v>
      </c>
      <c r="I156" s="7" t="s">
        <v>1042</v>
      </c>
      <c r="J156" s="7" t="s">
        <v>1038</v>
      </c>
      <c r="K156" s="7" t="s">
        <v>1120</v>
      </c>
      <c r="L156" s="7" t="s">
        <v>1044</v>
      </c>
      <c r="M156" s="7">
        <v>95123</v>
      </c>
      <c r="N156" s="7" t="s">
        <v>1045</v>
      </c>
      <c r="O156" t="str">
        <f>IF(COUNTIF($G$2:G156, G156) &gt; 1, INDEX($O$2:O156, MATCH(G156, $G$2:G156, 0)), H156)</f>
        <v>Male</v>
      </c>
      <c r="P156" t="str">
        <f>IF(COUNTIF($G$2:G156, G156) &gt; 1, INDEX($P$2:P156, MATCH(G156, $G$2:G156, 0)), I156)</f>
        <v>Corporate</v>
      </c>
      <c r="Q156" t="str">
        <f>IF(COUNTIF($G$2:G156, G156) &gt; 1, INDEX($Q$2:Q156, MATCH(G156, $G$2:G156, 0)), J156)</f>
        <v>United States</v>
      </c>
      <c r="R156" t="str">
        <f>IF(COUNTIF($G$2:G156, G156) &gt; 1, INDEX($R$2:R156, MATCH(G156, $G$2:G156, 0)), K156)</f>
        <v>San Jose</v>
      </c>
      <c r="S156" t="str">
        <f>IF(COUNTIF($G$2:G156, G156) &gt; 1, INDEX($S$2:S156, MATCH(G156, $G$2:G156, 0)), L156)</f>
        <v>California</v>
      </c>
      <c r="T156">
        <f>IF(COUNTIF($G$2:G156, G156) &gt; 1, INDEX($T$2:T156, MATCH(G156, $G$2:G156, 0)), M156)</f>
        <v>95123</v>
      </c>
      <c r="U156" t="str">
        <f>IF(COUNTIF($G$2:G156, G156) &gt; 1, INDEX($U$2:U156, MATCH(G156, $G$2:G156, 0)), N156)</f>
        <v>West</v>
      </c>
      <c r="V156" s="7" t="s">
        <v>2153</v>
      </c>
      <c r="W156" s="7" t="s">
        <v>2162</v>
      </c>
      <c r="X156" s="15">
        <f>Orders[[#This Row],[Date3]]</f>
        <v>43493</v>
      </c>
      <c r="Y156" s="15">
        <v>43493</v>
      </c>
      <c r="Z156" s="2">
        <v>0.54513888888888895</v>
      </c>
      <c r="AA156" s="12">
        <v>80.97</v>
      </c>
      <c r="AB156" s="8">
        <v>8</v>
      </c>
      <c r="AC156" s="11">
        <f t="shared" si="13"/>
        <v>32.387999999999998</v>
      </c>
      <c r="AD156" s="11">
        <f t="shared" si="14"/>
        <v>647.76</v>
      </c>
      <c r="AE156" t="s">
        <v>18</v>
      </c>
      <c r="AF156" s="12">
        <f t="shared" si="11"/>
        <v>617.50960799999996</v>
      </c>
      <c r="AG156" s="4">
        <v>4.6699999999999998E-2</v>
      </c>
      <c r="AH156" s="11">
        <f t="shared" si="12"/>
        <v>30.250392000000033</v>
      </c>
      <c r="AI156" s="9">
        <v>9.3000000000000007</v>
      </c>
      <c r="AJ156" s="15" t="str">
        <f>IF(MONTH(Orders[[#This Row],[Date]]) = 1, "Jan",IF(MONTH(Orders[[#This Row],[Date]]) = 2, "Feb", "Mar"))</f>
        <v>Jan</v>
      </c>
    </row>
    <row r="157" spans="1:36" ht="15.75" x14ac:dyDescent="0.25">
      <c r="A157">
        <v>156</v>
      </c>
      <c r="B157" t="s">
        <v>180</v>
      </c>
      <c r="C157">
        <f>VLOOKUP(G157,email!A:B,2,FALSE)</f>
        <v>71</v>
      </c>
      <c r="D157" t="str">
        <f>Orders[[#This Row],[Customer First Name]] &amp;" "&amp; Orders[[#This Row],[Customer Last Name]]</f>
        <v>Stephanie Phelps</v>
      </c>
      <c r="E157" t="s">
        <v>1388</v>
      </c>
      <c r="F157" t="s">
        <v>1389</v>
      </c>
      <c r="G157" t="str">
        <f t="shared" si="10"/>
        <v>stephanie.phelps@mail.com</v>
      </c>
      <c r="H157" t="s">
        <v>20</v>
      </c>
      <c r="I157" s="7" t="s">
        <v>1042</v>
      </c>
      <c r="J157" s="7" t="s">
        <v>1038</v>
      </c>
      <c r="K157" s="7" t="s">
        <v>1120</v>
      </c>
      <c r="L157" s="7" t="s">
        <v>1044</v>
      </c>
      <c r="M157" s="7">
        <v>95123</v>
      </c>
      <c r="N157" s="7" t="s">
        <v>1045</v>
      </c>
      <c r="O157" t="str">
        <f>IF(COUNTIF($G$2:G157, G157) &gt; 1, INDEX($O$2:O157, MATCH(G157, $G$2:G157, 0)), H157)</f>
        <v>Male</v>
      </c>
      <c r="P157" t="str">
        <f>IF(COUNTIF($G$2:G157, G157) &gt; 1, INDEX($P$2:P157, MATCH(G157, $G$2:G157, 0)), I157)</f>
        <v>Corporate</v>
      </c>
      <c r="Q157" t="str">
        <f>IF(COUNTIF($G$2:G157, G157) &gt; 1, INDEX($Q$2:Q157, MATCH(G157, $G$2:G157, 0)), J157)</f>
        <v>United States</v>
      </c>
      <c r="R157" t="str">
        <f>IF(COUNTIF($G$2:G157, G157) &gt; 1, INDEX($R$2:R157, MATCH(G157, $G$2:G157, 0)), K157)</f>
        <v>San Jose</v>
      </c>
      <c r="S157" t="str">
        <f>IF(COUNTIF($G$2:G157, G157) &gt; 1, INDEX($S$2:S157, MATCH(G157, $G$2:G157, 0)), L157)</f>
        <v>California</v>
      </c>
      <c r="T157">
        <f>IF(COUNTIF($G$2:G157, G157) &gt; 1, INDEX($T$2:T157, MATCH(G157, $G$2:G157, 0)), M157)</f>
        <v>95123</v>
      </c>
      <c r="U157" t="str">
        <f>IF(COUNTIF($G$2:G157, G157) &gt; 1, INDEX($U$2:U157, MATCH(G157, $G$2:G157, 0)), N157)</f>
        <v>West</v>
      </c>
      <c r="V157" s="7" t="s">
        <v>2153</v>
      </c>
      <c r="W157" s="7" t="s">
        <v>2156</v>
      </c>
      <c r="X157" s="15">
        <f>Orders[[#This Row],[Date3]]</f>
        <v>43516</v>
      </c>
      <c r="Y157" s="15">
        <v>43516</v>
      </c>
      <c r="Z157" s="2">
        <v>0.66319444444444442</v>
      </c>
      <c r="AA157" s="12">
        <v>92.29</v>
      </c>
      <c r="AB157" s="8">
        <v>5</v>
      </c>
      <c r="AC157" s="11">
        <f t="shared" si="13"/>
        <v>23.072500000000005</v>
      </c>
      <c r="AD157" s="11">
        <f t="shared" si="14"/>
        <v>461.45000000000005</v>
      </c>
      <c r="AE157" t="s">
        <v>21</v>
      </c>
      <c r="AF157" s="12">
        <f t="shared" si="11"/>
        <v>439.90028500000005</v>
      </c>
      <c r="AG157" s="4">
        <v>4.6699999999999998E-2</v>
      </c>
      <c r="AH157" s="11">
        <f t="shared" si="12"/>
        <v>21.549714999999992</v>
      </c>
      <c r="AI157" s="9" t="s">
        <v>151</v>
      </c>
      <c r="AJ157" s="15" t="str">
        <f>IF(MONTH(Orders[[#This Row],[Date]]) = 1, "Jan",IF(MONTH(Orders[[#This Row],[Date]]) = 2, "Feb", "Mar"))</f>
        <v>Feb</v>
      </c>
    </row>
    <row r="158" spans="1:36" ht="15.75" x14ac:dyDescent="0.25">
      <c r="A158">
        <v>157</v>
      </c>
      <c r="B158" t="s">
        <v>181</v>
      </c>
      <c r="C158">
        <f>VLOOKUP(G158,email!A:B,2,FALSE)</f>
        <v>72</v>
      </c>
      <c r="D158" t="str">
        <f>Orders[[#This Row],[Customer First Name]] &amp;" "&amp; Orders[[#This Row],[Customer Last Name]]</f>
        <v>Neil Knudson</v>
      </c>
      <c r="E158" t="s">
        <v>1390</v>
      </c>
      <c r="F158" t="s">
        <v>1391</v>
      </c>
      <c r="G158" t="str">
        <f t="shared" si="10"/>
        <v>neil.knudson@mail.com</v>
      </c>
      <c r="H158" t="s">
        <v>20</v>
      </c>
      <c r="I158" s="7" t="s">
        <v>1052</v>
      </c>
      <c r="J158" s="7" t="s">
        <v>1038</v>
      </c>
      <c r="K158" s="7" t="s">
        <v>1050</v>
      </c>
      <c r="L158" s="7" t="s">
        <v>1051</v>
      </c>
      <c r="M158" s="7">
        <v>98105</v>
      </c>
      <c r="N158" s="7" t="s">
        <v>1045</v>
      </c>
      <c r="O158" t="str">
        <f>IF(COUNTIF($G$2:G158, G158) &gt; 1, INDEX($O$2:O158, MATCH(G158, $G$2:G158, 0)), H158)</f>
        <v>Male</v>
      </c>
      <c r="P158" t="str">
        <f>IF(COUNTIF($G$2:G158, G158) &gt; 1, INDEX($P$2:P158, MATCH(G158, $G$2:G158, 0)), I158)</f>
        <v>Home Office</v>
      </c>
      <c r="Q158" t="str">
        <f>IF(COUNTIF($G$2:G158, G158) &gt; 1, INDEX($Q$2:Q158, MATCH(G158, $G$2:G158, 0)), J158)</f>
        <v>United States</v>
      </c>
      <c r="R158" t="str">
        <f>IF(COUNTIF($G$2:G158, G158) &gt; 1, INDEX($R$2:R158, MATCH(G158, $G$2:G158, 0)), K158)</f>
        <v>Seattle</v>
      </c>
      <c r="S158" t="str">
        <f>IF(COUNTIF($G$2:G158, G158) &gt; 1, INDEX($S$2:S158, MATCH(G158, $G$2:G158, 0)), L158)</f>
        <v>Washington</v>
      </c>
      <c r="T158">
        <f>IF(COUNTIF($G$2:G158, G158) &gt; 1, INDEX($T$2:T158, MATCH(G158, $G$2:G158, 0)), M158)</f>
        <v>98105</v>
      </c>
      <c r="U158" t="str">
        <f>IF(COUNTIF($G$2:G158, G158) &gt; 1, INDEX($U$2:U158, MATCH(G158, $G$2:G158, 0)), N158)</f>
        <v>West</v>
      </c>
      <c r="V158" s="7" t="s">
        <v>2153</v>
      </c>
      <c r="W158" s="7" t="s">
        <v>1731</v>
      </c>
      <c r="X158" s="15">
        <f>Orders[[#This Row],[Date3]]</f>
        <v>43469</v>
      </c>
      <c r="Y158" s="15">
        <v>43469</v>
      </c>
      <c r="Z158" s="2">
        <v>0.81944444444444453</v>
      </c>
      <c r="AA158" s="12">
        <v>72.17</v>
      </c>
      <c r="AB158" s="8">
        <v>1</v>
      </c>
      <c r="AC158" s="11">
        <f t="shared" si="13"/>
        <v>3.6085000000000003</v>
      </c>
      <c r="AD158" s="11">
        <f t="shared" si="14"/>
        <v>72.17</v>
      </c>
      <c r="AE158" t="s">
        <v>18</v>
      </c>
      <c r="AF158" s="12">
        <f t="shared" si="11"/>
        <v>68.799661</v>
      </c>
      <c r="AG158" s="4">
        <v>4.6699999999999998E-2</v>
      </c>
      <c r="AH158" s="11">
        <f t="shared" si="12"/>
        <v>3.3703390000000013</v>
      </c>
      <c r="AI158" s="9">
        <v>6.1</v>
      </c>
      <c r="AJ158" s="15" t="str">
        <f>IF(MONTH(Orders[[#This Row],[Date]]) = 1, "Jan",IF(MONTH(Orders[[#This Row],[Date]]) = 2, "Feb", "Mar"))</f>
        <v>Jan</v>
      </c>
    </row>
    <row r="159" spans="1:36" ht="15.75" x14ac:dyDescent="0.25">
      <c r="A159">
        <v>158</v>
      </c>
      <c r="B159" t="s">
        <v>182</v>
      </c>
      <c r="C159">
        <f>VLOOKUP(G159,email!A:B,2,FALSE)</f>
        <v>73</v>
      </c>
      <c r="D159" t="str">
        <f>Orders[[#This Row],[Customer First Name]] &amp;" "&amp; Orders[[#This Row],[Customer Last Name]]</f>
        <v>Dave Brooks</v>
      </c>
      <c r="E159" t="s">
        <v>1360</v>
      </c>
      <c r="F159" t="s">
        <v>1392</v>
      </c>
      <c r="G159" t="str">
        <f t="shared" si="10"/>
        <v>dave.brooks@mail.com</v>
      </c>
      <c r="H159" t="s">
        <v>20</v>
      </c>
      <c r="I159" s="7" t="s">
        <v>1037</v>
      </c>
      <c r="J159" s="7" t="s">
        <v>1038</v>
      </c>
      <c r="K159" s="7" t="s">
        <v>1050</v>
      </c>
      <c r="L159" s="7" t="s">
        <v>1051</v>
      </c>
      <c r="M159" s="7">
        <v>98115</v>
      </c>
      <c r="N159" s="7" t="s">
        <v>1045</v>
      </c>
      <c r="O159" t="str">
        <f>IF(COUNTIF($G$2:G159, G159) &gt; 1, INDEX($O$2:O159, MATCH(G159, $G$2:G159, 0)), H159)</f>
        <v>Male</v>
      </c>
      <c r="P159" t="str">
        <f>IF(COUNTIF($G$2:G159, G159) &gt; 1, INDEX($P$2:P159, MATCH(G159, $G$2:G159, 0)), I159)</f>
        <v>Consumer</v>
      </c>
      <c r="Q159" t="str">
        <f>IF(COUNTIF($G$2:G159, G159) &gt; 1, INDEX($Q$2:Q159, MATCH(G159, $G$2:G159, 0)), J159)</f>
        <v>United States</v>
      </c>
      <c r="R159" t="str">
        <f>IF(COUNTIF($G$2:G159, G159) &gt; 1, INDEX($R$2:R159, MATCH(G159, $G$2:G159, 0)), K159)</f>
        <v>Seattle</v>
      </c>
      <c r="S159" t="str">
        <f>IF(COUNTIF($G$2:G159, G159) &gt; 1, INDEX($S$2:S159, MATCH(G159, $G$2:G159, 0)), L159)</f>
        <v>Washington</v>
      </c>
      <c r="T159">
        <f>IF(COUNTIF($G$2:G159, G159) &gt; 1, INDEX($T$2:T159, MATCH(G159, $G$2:G159, 0)), M159)</f>
        <v>98115</v>
      </c>
      <c r="U159" t="str">
        <f>IF(COUNTIF($G$2:G159, G159) &gt; 1, INDEX($U$2:U159, MATCH(G159, $G$2:G159, 0)), N159)</f>
        <v>West</v>
      </c>
      <c r="V159" s="7" t="s">
        <v>2150</v>
      </c>
      <c r="W159" s="7" t="s">
        <v>2152</v>
      </c>
      <c r="X159" s="15">
        <f>Orders[[#This Row],[Date3]]</f>
        <v>43531</v>
      </c>
      <c r="Y159" s="15">
        <v>43531</v>
      </c>
      <c r="Z159" s="2">
        <v>0.58194444444444449</v>
      </c>
      <c r="AA159" s="12">
        <v>50.28</v>
      </c>
      <c r="AB159" s="8">
        <v>5</v>
      </c>
      <c r="AC159" s="11">
        <f t="shared" si="13"/>
        <v>12.57</v>
      </c>
      <c r="AD159" s="11">
        <f t="shared" si="14"/>
        <v>251.4</v>
      </c>
      <c r="AE159" t="s">
        <v>16</v>
      </c>
      <c r="AF159" s="12">
        <f t="shared" si="11"/>
        <v>224.50020000000001</v>
      </c>
      <c r="AG159" s="4">
        <v>0.107</v>
      </c>
      <c r="AH159" s="11">
        <f t="shared" si="12"/>
        <v>26.899799999999999</v>
      </c>
      <c r="AI159" s="9">
        <v>9.6999999999999993</v>
      </c>
      <c r="AJ159" s="15" t="str">
        <f>IF(MONTH(Orders[[#This Row],[Date]]) = 1, "Jan",IF(MONTH(Orders[[#This Row],[Date]]) = 2, "Feb", "Mar"))</f>
        <v>Mar</v>
      </c>
    </row>
    <row r="160" spans="1:36" ht="15.75" x14ac:dyDescent="0.25">
      <c r="A160">
        <v>159</v>
      </c>
      <c r="B160" t="s">
        <v>183</v>
      </c>
      <c r="C160">
        <f>VLOOKUP(G160,email!A:B,2,FALSE)</f>
        <v>74</v>
      </c>
      <c r="D160" t="str">
        <f>Orders[[#This Row],[Customer First Name]] &amp;" "&amp; Orders[[#This Row],[Customer Last Name]]</f>
        <v>Nora Paige</v>
      </c>
      <c r="E160" t="s">
        <v>1393</v>
      </c>
      <c r="F160" t="s">
        <v>1394</v>
      </c>
      <c r="G160" t="str">
        <f t="shared" si="10"/>
        <v>nora.paige@mail.com</v>
      </c>
      <c r="H160" t="s">
        <v>20</v>
      </c>
      <c r="I160" s="7" t="s">
        <v>1037</v>
      </c>
      <c r="J160" s="7" t="s">
        <v>1038</v>
      </c>
      <c r="K160" s="7" t="s">
        <v>1121</v>
      </c>
      <c r="L160" s="7" t="s">
        <v>1122</v>
      </c>
      <c r="M160" s="7">
        <v>73034</v>
      </c>
      <c r="N160" s="7" t="s">
        <v>1055</v>
      </c>
      <c r="O160" t="str">
        <f>IF(COUNTIF($G$2:G160, G160) &gt; 1, INDEX($O$2:O160, MATCH(G160, $G$2:G160, 0)), H160)</f>
        <v>Male</v>
      </c>
      <c r="P160" t="str">
        <f>IF(COUNTIF($G$2:G160, G160) &gt; 1, INDEX($P$2:P160, MATCH(G160, $G$2:G160, 0)), I160)</f>
        <v>Consumer</v>
      </c>
      <c r="Q160" t="str">
        <f>IF(COUNTIF($G$2:G160, G160) &gt; 1, INDEX($Q$2:Q160, MATCH(G160, $G$2:G160, 0)), J160)</f>
        <v>United States</v>
      </c>
      <c r="R160" t="str">
        <f>IF(COUNTIF($G$2:G160, G160) &gt; 1, INDEX($R$2:R160, MATCH(G160, $G$2:G160, 0)), K160)</f>
        <v>Edmond</v>
      </c>
      <c r="S160" t="str">
        <f>IF(COUNTIF($G$2:G160, G160) &gt; 1, INDEX($S$2:S160, MATCH(G160, $G$2:G160, 0)), L160)</f>
        <v>Oklahoma</v>
      </c>
      <c r="T160">
        <f>IF(COUNTIF($G$2:G160, G160) &gt; 1, INDEX($T$2:T160, MATCH(G160, $G$2:G160, 0)), M160)</f>
        <v>73034</v>
      </c>
      <c r="U160" t="str">
        <f>IF(COUNTIF($G$2:G160, G160) &gt; 1, INDEX($U$2:U160, MATCH(G160, $G$2:G160, 0)), N160)</f>
        <v>Central</v>
      </c>
      <c r="V160" s="7" t="s">
        <v>2153</v>
      </c>
      <c r="W160" s="7" t="s">
        <v>2154</v>
      </c>
      <c r="X160" s="15">
        <f>Orders[[#This Row],[Date3]]</f>
        <v>43554</v>
      </c>
      <c r="Y160" s="15">
        <v>43554</v>
      </c>
      <c r="Z160" s="2">
        <v>0.61319444444444449</v>
      </c>
      <c r="AA160" s="12">
        <v>97.22</v>
      </c>
      <c r="AB160" s="8">
        <v>9</v>
      </c>
      <c r="AC160" s="11">
        <f t="shared" si="13"/>
        <v>43.749000000000002</v>
      </c>
      <c r="AD160" s="11">
        <f t="shared" si="14"/>
        <v>874.98</v>
      </c>
      <c r="AE160" t="s">
        <v>16</v>
      </c>
      <c r="AF160" s="12">
        <f t="shared" si="11"/>
        <v>834.11843399999998</v>
      </c>
      <c r="AG160" s="4">
        <v>4.6699999999999998E-2</v>
      </c>
      <c r="AH160" s="11">
        <f t="shared" si="12"/>
        <v>40.861566000000039</v>
      </c>
      <c r="AI160" s="9" t="s">
        <v>45</v>
      </c>
      <c r="AJ160" s="15" t="str">
        <f>IF(MONTH(Orders[[#This Row],[Date]]) = 1, "Jan",IF(MONTH(Orders[[#This Row],[Date]]) = 2, "Feb", "Mar"))</f>
        <v>Mar</v>
      </c>
    </row>
    <row r="161" spans="1:36" ht="15.75" x14ac:dyDescent="0.25">
      <c r="A161">
        <v>160</v>
      </c>
      <c r="B161" t="s">
        <v>184</v>
      </c>
      <c r="C161">
        <f>VLOOKUP(G161,email!A:B,2,FALSE)</f>
        <v>74</v>
      </c>
      <c r="D161" t="str">
        <f>Orders[[#This Row],[Customer First Name]] &amp;" "&amp; Orders[[#This Row],[Customer Last Name]]</f>
        <v>Nora Paige</v>
      </c>
      <c r="E161" t="s">
        <v>1393</v>
      </c>
      <c r="F161" t="s">
        <v>1394</v>
      </c>
      <c r="G161" t="str">
        <f t="shared" si="10"/>
        <v>nora.paige@mail.com</v>
      </c>
      <c r="H161" t="s">
        <v>20</v>
      </c>
      <c r="I161" s="7" t="s">
        <v>1037</v>
      </c>
      <c r="J161" s="7" t="s">
        <v>1038</v>
      </c>
      <c r="K161" s="7" t="s">
        <v>1121</v>
      </c>
      <c r="L161" s="7" t="s">
        <v>1122</v>
      </c>
      <c r="M161" s="7">
        <v>73034</v>
      </c>
      <c r="N161" s="7" t="s">
        <v>1055</v>
      </c>
      <c r="O161" t="str">
        <f>IF(COUNTIF($G$2:G161, G161) &gt; 1, INDEX($O$2:O161, MATCH(G161, $G$2:G161, 0)), H161)</f>
        <v>Male</v>
      </c>
      <c r="P161" t="str">
        <f>IF(COUNTIF($G$2:G161, G161) &gt; 1, INDEX($P$2:P161, MATCH(G161, $G$2:G161, 0)), I161)</f>
        <v>Consumer</v>
      </c>
      <c r="Q161" t="str">
        <f>IF(COUNTIF($G$2:G161, G161) &gt; 1, INDEX($Q$2:Q161, MATCH(G161, $G$2:G161, 0)), J161)</f>
        <v>United States</v>
      </c>
      <c r="R161" t="str">
        <f>IF(COUNTIF($G$2:G161, G161) &gt; 1, INDEX($R$2:R161, MATCH(G161, $G$2:G161, 0)), K161)</f>
        <v>Edmond</v>
      </c>
      <c r="S161" t="str">
        <f>IF(COUNTIF($G$2:G161, G161) &gt; 1, INDEX($S$2:S161, MATCH(G161, $G$2:G161, 0)), L161)</f>
        <v>Oklahoma</v>
      </c>
      <c r="T161">
        <f>IF(COUNTIF($G$2:G161, G161) &gt; 1, INDEX($T$2:T161, MATCH(G161, $G$2:G161, 0)), M161)</f>
        <v>73034</v>
      </c>
      <c r="U161" t="str">
        <f>IF(COUNTIF($G$2:G161, G161) &gt; 1, INDEX($U$2:U161, MATCH(G161, $G$2:G161, 0)), N161)</f>
        <v>Central</v>
      </c>
      <c r="V161" s="7" t="s">
        <v>2158</v>
      </c>
      <c r="W161" s="7" t="s">
        <v>2159</v>
      </c>
      <c r="X161" s="15">
        <f>Orders[[#This Row],[Date3]]</f>
        <v>43551</v>
      </c>
      <c r="Y161" s="15">
        <v>43551</v>
      </c>
      <c r="Z161" s="2">
        <v>0.8041666666666667</v>
      </c>
      <c r="AA161" s="12">
        <v>93.39</v>
      </c>
      <c r="AB161" s="8">
        <v>6</v>
      </c>
      <c r="AC161" s="11">
        <f t="shared" si="13"/>
        <v>28.017000000000003</v>
      </c>
      <c r="AD161" s="11">
        <f t="shared" si="14"/>
        <v>560.34</v>
      </c>
      <c r="AE161" t="s">
        <v>16</v>
      </c>
      <c r="AF161" s="12">
        <f t="shared" si="11"/>
        <v>519.99552000000006</v>
      </c>
      <c r="AG161" s="4">
        <v>7.2000000000000008E-2</v>
      </c>
      <c r="AH161" s="11">
        <f t="shared" si="12"/>
        <v>40.344479999999976</v>
      </c>
      <c r="AI161" s="9" t="s">
        <v>83</v>
      </c>
      <c r="AJ161" s="15" t="str">
        <f>IF(MONTH(Orders[[#This Row],[Date]]) = 1, "Jan",IF(MONTH(Orders[[#This Row],[Date]]) = 2, "Feb", "Mar"))</f>
        <v>Mar</v>
      </c>
    </row>
    <row r="162" spans="1:36" ht="15.75" x14ac:dyDescent="0.25">
      <c r="A162">
        <v>161</v>
      </c>
      <c r="B162" t="s">
        <v>185</v>
      </c>
      <c r="C162">
        <f>VLOOKUP(G162,email!A:B,2,FALSE)</f>
        <v>75</v>
      </c>
      <c r="D162" t="str">
        <f>Orders[[#This Row],[Customer First Name]] &amp;" "&amp; Orders[[#This Row],[Customer Last Name]]</f>
        <v>Ted Trevino</v>
      </c>
      <c r="E162" t="s">
        <v>1310</v>
      </c>
      <c r="F162" t="s">
        <v>1395</v>
      </c>
      <c r="G162" t="str">
        <f t="shared" si="10"/>
        <v>ted.trevino@mail.com</v>
      </c>
      <c r="H162" t="s">
        <v>20</v>
      </c>
      <c r="I162" s="7" t="s">
        <v>1037</v>
      </c>
      <c r="J162" s="7" t="s">
        <v>1038</v>
      </c>
      <c r="K162" s="7" t="s">
        <v>1043</v>
      </c>
      <c r="L162" s="7" t="s">
        <v>1044</v>
      </c>
      <c r="M162" s="7">
        <v>90045</v>
      </c>
      <c r="N162" s="7" t="s">
        <v>1045</v>
      </c>
      <c r="O162" t="str">
        <f>IF(COUNTIF($G$2:G162, G162) &gt; 1, INDEX($O$2:O162, MATCH(G162, $G$2:G162, 0)), H162)</f>
        <v>Male</v>
      </c>
      <c r="P162" t="str">
        <f>IF(COUNTIF($G$2:G162, G162) &gt; 1, INDEX($P$2:P162, MATCH(G162, $G$2:G162, 0)), I162)</f>
        <v>Consumer</v>
      </c>
      <c r="Q162" t="str">
        <f>IF(COUNTIF($G$2:G162, G162) &gt; 1, INDEX($Q$2:Q162, MATCH(G162, $G$2:G162, 0)), J162)</f>
        <v>United States</v>
      </c>
      <c r="R162" t="str">
        <f>IF(COUNTIF($G$2:G162, G162) &gt; 1, INDEX($R$2:R162, MATCH(G162, $G$2:G162, 0)), K162)</f>
        <v>Los Angeles</v>
      </c>
      <c r="S162" t="str">
        <f>IF(COUNTIF($G$2:G162, G162) &gt; 1, INDEX($S$2:S162, MATCH(G162, $G$2:G162, 0)), L162)</f>
        <v>California</v>
      </c>
      <c r="T162">
        <f>IF(COUNTIF($G$2:G162, G162) &gt; 1, INDEX($T$2:T162, MATCH(G162, $G$2:G162, 0)), M162)</f>
        <v>90045</v>
      </c>
      <c r="U162" t="str">
        <f>IF(COUNTIF($G$2:G162, G162) &gt; 1, INDEX($U$2:U162, MATCH(G162, $G$2:G162, 0)), N162)</f>
        <v>West</v>
      </c>
      <c r="V162" s="7" t="s">
        <v>2153</v>
      </c>
      <c r="W162" s="7" t="s">
        <v>2162</v>
      </c>
      <c r="X162" s="15">
        <f>Orders[[#This Row],[Date3]]</f>
        <v>43484</v>
      </c>
      <c r="Y162" s="15">
        <v>43484</v>
      </c>
      <c r="Z162" s="2">
        <v>0.81874999999999998</v>
      </c>
      <c r="AA162" s="12">
        <v>43.18</v>
      </c>
      <c r="AB162" s="8">
        <v>8</v>
      </c>
      <c r="AC162" s="11">
        <f t="shared" si="13"/>
        <v>17.272000000000002</v>
      </c>
      <c r="AD162" s="11">
        <f t="shared" si="14"/>
        <v>345.44</v>
      </c>
      <c r="AE162" t="s">
        <v>21</v>
      </c>
      <c r="AF162" s="12">
        <f t="shared" si="11"/>
        <v>329.307952</v>
      </c>
      <c r="AG162" s="4">
        <v>4.6699999999999998E-2</v>
      </c>
      <c r="AH162" s="11">
        <f t="shared" si="12"/>
        <v>16.132047999999998</v>
      </c>
      <c r="AI162" s="9">
        <v>8.3000000000000007</v>
      </c>
      <c r="AJ162" s="15" t="str">
        <f>IF(MONTH(Orders[[#This Row],[Date]]) = 1, "Jan",IF(MONTH(Orders[[#This Row],[Date]]) = 2, "Feb", "Mar"))</f>
        <v>Jan</v>
      </c>
    </row>
    <row r="163" spans="1:36" ht="15.75" x14ac:dyDescent="0.25">
      <c r="A163">
        <v>162</v>
      </c>
      <c r="B163" t="s">
        <v>186</v>
      </c>
      <c r="C163">
        <f>VLOOKUP(G163,email!A:B,2,FALSE)</f>
        <v>76</v>
      </c>
      <c r="D163" t="str">
        <f>Orders[[#This Row],[Customer First Name]] &amp;" "&amp; Orders[[#This Row],[Customer Last Name]]</f>
        <v>Eric Murdock</v>
      </c>
      <c r="E163" t="s">
        <v>1285</v>
      </c>
      <c r="F163" t="s">
        <v>1396</v>
      </c>
      <c r="G163" t="str">
        <f t="shared" si="10"/>
        <v>eric.murdock@mail.com</v>
      </c>
      <c r="H163" t="s">
        <v>20</v>
      </c>
      <c r="I163" s="7" t="s">
        <v>1037</v>
      </c>
      <c r="J163" s="7" t="s">
        <v>1038</v>
      </c>
      <c r="K163" s="7" t="s">
        <v>1063</v>
      </c>
      <c r="L163" s="7" t="s">
        <v>1064</v>
      </c>
      <c r="M163" s="7">
        <v>19134</v>
      </c>
      <c r="N163" s="7" t="s">
        <v>1065</v>
      </c>
      <c r="O163" t="str">
        <f>IF(COUNTIF($G$2:G163, G163) &gt; 1, INDEX($O$2:O163, MATCH(G163, $G$2:G163, 0)), H163)</f>
        <v>Male</v>
      </c>
      <c r="P163" t="str">
        <f>IF(COUNTIF($G$2:G163, G163) &gt; 1, INDEX($P$2:P163, MATCH(G163, $G$2:G163, 0)), I163)</f>
        <v>Consumer</v>
      </c>
      <c r="Q163" t="str">
        <f>IF(COUNTIF($G$2:G163, G163) &gt; 1, INDEX($Q$2:Q163, MATCH(G163, $G$2:G163, 0)), J163)</f>
        <v>United States</v>
      </c>
      <c r="R163" t="str">
        <f>IF(COUNTIF($G$2:G163, G163) &gt; 1, INDEX($R$2:R163, MATCH(G163, $G$2:G163, 0)), K163)</f>
        <v>Philadelphia</v>
      </c>
      <c r="S163" t="str">
        <f>IF(COUNTIF($G$2:G163, G163) &gt; 1, INDEX($S$2:S163, MATCH(G163, $G$2:G163, 0)), L163)</f>
        <v>Pennsylvania</v>
      </c>
      <c r="T163">
        <f>IF(COUNTIF($G$2:G163, G163) &gt; 1, INDEX($T$2:T163, MATCH(G163, $G$2:G163, 0)), M163)</f>
        <v>19134</v>
      </c>
      <c r="U163" t="str">
        <f>IF(COUNTIF($G$2:G163, G163) &gt; 1, INDEX($U$2:U163, MATCH(G163, $G$2:G163, 0)), N163)</f>
        <v>East</v>
      </c>
      <c r="V163" s="7" t="s">
        <v>2158</v>
      </c>
      <c r="W163" s="7" t="s">
        <v>2163</v>
      </c>
      <c r="X163" s="15">
        <f>Orders[[#This Row],[Date3]]</f>
        <v>43521</v>
      </c>
      <c r="Y163" s="15">
        <v>43521</v>
      </c>
      <c r="Z163" s="2">
        <v>0.68125000000000002</v>
      </c>
      <c r="AA163" s="12">
        <v>63.69</v>
      </c>
      <c r="AB163" s="8">
        <v>1</v>
      </c>
      <c r="AC163" s="11">
        <f t="shared" si="13"/>
        <v>3.1844999999999999</v>
      </c>
      <c r="AD163" s="11">
        <f t="shared" si="14"/>
        <v>63.69</v>
      </c>
      <c r="AE163" t="s">
        <v>18</v>
      </c>
      <c r="AF163" s="12">
        <f t="shared" si="11"/>
        <v>59.104320000000001</v>
      </c>
      <c r="AG163" s="4">
        <v>7.2000000000000008E-2</v>
      </c>
      <c r="AH163" s="11">
        <f t="shared" si="12"/>
        <v>4.5856799999999964</v>
      </c>
      <c r="AI163" s="9" t="s">
        <v>45</v>
      </c>
      <c r="AJ163" s="15" t="str">
        <f>IF(MONTH(Orders[[#This Row],[Date]]) = 1, "Jan",IF(MONTH(Orders[[#This Row],[Date]]) = 2, "Feb", "Mar"))</f>
        <v>Feb</v>
      </c>
    </row>
    <row r="164" spans="1:36" ht="15.75" x14ac:dyDescent="0.25">
      <c r="A164">
        <v>163</v>
      </c>
      <c r="B164" t="s">
        <v>187</v>
      </c>
      <c r="C164">
        <f>VLOOKUP(G164,email!A:B,2,FALSE)</f>
        <v>77</v>
      </c>
      <c r="D164" t="str">
        <f>Orders[[#This Row],[Customer First Name]] &amp;" "&amp; Orders[[#This Row],[Customer Last Name]]</f>
        <v>Ruben Dartt</v>
      </c>
      <c r="E164" t="s">
        <v>1297</v>
      </c>
      <c r="F164" t="s">
        <v>1397</v>
      </c>
      <c r="G164" t="str">
        <f t="shared" si="10"/>
        <v>ruben.dartt@mail.com</v>
      </c>
      <c r="H164" t="s">
        <v>20</v>
      </c>
      <c r="I164" s="7" t="s">
        <v>1037</v>
      </c>
      <c r="J164" s="7" t="s">
        <v>1038</v>
      </c>
      <c r="K164" s="7" t="s">
        <v>1123</v>
      </c>
      <c r="L164" s="7" t="s">
        <v>1124</v>
      </c>
      <c r="M164" s="7">
        <v>88220</v>
      </c>
      <c r="N164" s="7" t="s">
        <v>1045</v>
      </c>
      <c r="O164" t="str">
        <f>IF(COUNTIF($G$2:G164, G164) &gt; 1, INDEX($O$2:O164, MATCH(G164, $G$2:G164, 0)), H164)</f>
        <v>Male</v>
      </c>
      <c r="P164" t="str">
        <f>IF(COUNTIF($G$2:G164, G164) &gt; 1, INDEX($P$2:P164, MATCH(G164, $G$2:G164, 0)), I164)</f>
        <v>Consumer</v>
      </c>
      <c r="Q164" t="str">
        <f>IF(COUNTIF($G$2:G164, G164) &gt; 1, INDEX($Q$2:Q164, MATCH(G164, $G$2:G164, 0)), J164)</f>
        <v>United States</v>
      </c>
      <c r="R164" t="str">
        <f>IF(COUNTIF($G$2:G164, G164) &gt; 1, INDEX($R$2:R164, MATCH(G164, $G$2:G164, 0)), K164)</f>
        <v>Carlsbad</v>
      </c>
      <c r="S164" t="str">
        <f>IF(COUNTIF($G$2:G164, G164) &gt; 1, INDEX($S$2:S164, MATCH(G164, $G$2:G164, 0)), L164)</f>
        <v>New Mexico</v>
      </c>
      <c r="T164">
        <f>IF(COUNTIF($G$2:G164, G164) &gt; 1, INDEX($T$2:T164, MATCH(G164, $G$2:G164, 0)), M164)</f>
        <v>88220</v>
      </c>
      <c r="U164" t="str">
        <f>IF(COUNTIF($G$2:G164, G164) &gt; 1, INDEX($U$2:U164, MATCH(G164, $G$2:G164, 0)), N164)</f>
        <v>West</v>
      </c>
      <c r="V164" s="7" t="s">
        <v>2153</v>
      </c>
      <c r="W164" s="7" t="s">
        <v>2164</v>
      </c>
      <c r="X164" s="15">
        <f>Orders[[#This Row],[Date3]]</f>
        <v>43537</v>
      </c>
      <c r="Y164" s="15">
        <v>43537</v>
      </c>
      <c r="Z164" s="2">
        <v>0.8222222222222223</v>
      </c>
      <c r="AA164" s="12">
        <v>45.79</v>
      </c>
      <c r="AB164" s="8">
        <v>7</v>
      </c>
      <c r="AC164" s="11">
        <f t="shared" si="13"/>
        <v>16.026499999999999</v>
      </c>
      <c r="AD164" s="11">
        <f t="shared" si="14"/>
        <v>320.52999999999997</v>
      </c>
      <c r="AE164" t="s">
        <v>21</v>
      </c>
      <c r="AF164" s="12">
        <f t="shared" si="11"/>
        <v>305.56124899999998</v>
      </c>
      <c r="AG164" s="4">
        <v>4.6699999999999998E-2</v>
      </c>
      <c r="AH164" s="11">
        <f t="shared" si="12"/>
        <v>14.968750999999997</v>
      </c>
      <c r="AI164" s="9" t="s">
        <v>58</v>
      </c>
      <c r="AJ164" s="15" t="str">
        <f>IF(MONTH(Orders[[#This Row],[Date]]) = 1, "Jan",IF(MONTH(Orders[[#This Row],[Date]]) = 2, "Feb", "Mar"))</f>
        <v>Mar</v>
      </c>
    </row>
    <row r="165" spans="1:36" ht="15.75" x14ac:dyDescent="0.25">
      <c r="A165">
        <v>164</v>
      </c>
      <c r="B165" t="s">
        <v>188</v>
      </c>
      <c r="C165">
        <f>VLOOKUP(G165,email!A:B,2,FALSE)</f>
        <v>78</v>
      </c>
      <c r="D165" t="str">
        <f>Orders[[#This Row],[Customer First Name]] &amp;" "&amp; Orders[[#This Row],[Customer Last Name]]</f>
        <v>Max Jones</v>
      </c>
      <c r="E165" t="s">
        <v>1398</v>
      </c>
      <c r="F165" t="s">
        <v>1399</v>
      </c>
      <c r="G165" t="str">
        <f t="shared" si="10"/>
        <v>max.jones@mail.com</v>
      </c>
      <c r="H165" t="s">
        <v>20</v>
      </c>
      <c r="I165" s="7" t="s">
        <v>1037</v>
      </c>
      <c r="J165" s="7" t="s">
        <v>1038</v>
      </c>
      <c r="K165" s="7" t="s">
        <v>1050</v>
      </c>
      <c r="L165" s="7" t="s">
        <v>1051</v>
      </c>
      <c r="M165" s="7">
        <v>98115</v>
      </c>
      <c r="N165" s="7" t="s">
        <v>1045</v>
      </c>
      <c r="O165" t="str">
        <f>IF(COUNTIF($G$2:G165, G165) &gt; 1, INDEX($O$2:O165, MATCH(G165, $G$2:G165, 0)), H165)</f>
        <v>Male</v>
      </c>
      <c r="P165" t="str">
        <f>IF(COUNTIF($G$2:G165, G165) &gt; 1, INDEX($P$2:P165, MATCH(G165, $G$2:G165, 0)), I165)</f>
        <v>Consumer</v>
      </c>
      <c r="Q165" t="str">
        <f>IF(COUNTIF($G$2:G165, G165) &gt; 1, INDEX($Q$2:Q165, MATCH(G165, $G$2:G165, 0)), J165)</f>
        <v>United States</v>
      </c>
      <c r="R165" t="str">
        <f>IF(COUNTIF($G$2:G165, G165) &gt; 1, INDEX($R$2:R165, MATCH(G165, $G$2:G165, 0)), K165)</f>
        <v>Seattle</v>
      </c>
      <c r="S165" t="str">
        <f>IF(COUNTIF($G$2:G165, G165) &gt; 1, INDEX($S$2:S165, MATCH(G165, $G$2:G165, 0)), L165)</f>
        <v>Washington</v>
      </c>
      <c r="T165">
        <f>IF(COUNTIF($G$2:G165, G165) &gt; 1, INDEX($T$2:T165, MATCH(G165, $G$2:G165, 0)), M165)</f>
        <v>98115</v>
      </c>
      <c r="U165" t="str">
        <f>IF(COUNTIF($G$2:G165, G165) &gt; 1, INDEX($U$2:U165, MATCH(G165, $G$2:G165, 0)), N165)</f>
        <v>West</v>
      </c>
      <c r="V165" s="7" t="s">
        <v>2153</v>
      </c>
      <c r="W165" s="7" t="s">
        <v>2160</v>
      </c>
      <c r="X165" s="15">
        <f>Orders[[#This Row],[Date3]]</f>
        <v>43495</v>
      </c>
      <c r="Y165" s="15">
        <v>43495</v>
      </c>
      <c r="Z165" s="2">
        <v>0.8208333333333333</v>
      </c>
      <c r="AA165" s="12">
        <v>76.400000000000006</v>
      </c>
      <c r="AB165" s="8">
        <v>2</v>
      </c>
      <c r="AC165" s="11">
        <f t="shared" si="13"/>
        <v>7.6400000000000006</v>
      </c>
      <c r="AD165" s="11">
        <f t="shared" si="14"/>
        <v>152.80000000000001</v>
      </c>
      <c r="AE165" t="s">
        <v>16</v>
      </c>
      <c r="AF165" s="12">
        <f t="shared" si="11"/>
        <v>145.66424000000001</v>
      </c>
      <c r="AG165" s="4">
        <v>4.6699999999999998E-2</v>
      </c>
      <c r="AH165" s="11">
        <f t="shared" si="12"/>
        <v>7.1357600000000048</v>
      </c>
      <c r="AI165" s="9">
        <v>6.5</v>
      </c>
      <c r="AJ165" s="15" t="str">
        <f>IF(MONTH(Orders[[#This Row],[Date]]) = 1, "Jan",IF(MONTH(Orders[[#This Row],[Date]]) = 2, "Feb", "Mar"))</f>
        <v>Jan</v>
      </c>
    </row>
    <row r="166" spans="1:36" ht="15.75" x14ac:dyDescent="0.25">
      <c r="A166">
        <v>165</v>
      </c>
      <c r="B166" t="s">
        <v>189</v>
      </c>
      <c r="C166">
        <f>VLOOKUP(G166,email!A:B,2,FALSE)</f>
        <v>79</v>
      </c>
      <c r="D166" t="str">
        <f>Orders[[#This Row],[Customer First Name]] &amp;" "&amp; Orders[[#This Row],[Customer Last Name]]</f>
        <v>Becky Martin</v>
      </c>
      <c r="E166" t="s">
        <v>1400</v>
      </c>
      <c r="F166" t="s">
        <v>1352</v>
      </c>
      <c r="G166" t="str">
        <f t="shared" si="10"/>
        <v>becky.martin@mail.com</v>
      </c>
      <c r="H166" t="s">
        <v>20</v>
      </c>
      <c r="I166" s="7" t="s">
        <v>1037</v>
      </c>
      <c r="J166" s="7" t="s">
        <v>1038</v>
      </c>
      <c r="K166" s="7" t="s">
        <v>1125</v>
      </c>
      <c r="L166" s="7" t="s">
        <v>1054</v>
      </c>
      <c r="M166" s="7">
        <v>78207</v>
      </c>
      <c r="N166" s="7" t="s">
        <v>1055</v>
      </c>
      <c r="O166" t="str">
        <f>IF(COUNTIF($G$2:G166, G166) &gt; 1, INDEX($O$2:O166, MATCH(G166, $G$2:G166, 0)), H166)</f>
        <v>Male</v>
      </c>
      <c r="P166" t="str">
        <f>IF(COUNTIF($G$2:G166, G166) &gt; 1, INDEX($P$2:P166, MATCH(G166, $G$2:G166, 0)), I166)</f>
        <v>Consumer</v>
      </c>
      <c r="Q166" t="str">
        <f>IF(COUNTIF($G$2:G166, G166) &gt; 1, INDEX($Q$2:Q166, MATCH(G166, $G$2:G166, 0)), J166)</f>
        <v>United States</v>
      </c>
      <c r="R166" t="str">
        <f>IF(COUNTIF($G$2:G166, G166) &gt; 1, INDEX($R$2:R166, MATCH(G166, $G$2:G166, 0)), K166)</f>
        <v>San Antonio</v>
      </c>
      <c r="S166" t="str">
        <f>IF(COUNTIF($G$2:G166, G166) &gt; 1, INDEX($S$2:S166, MATCH(G166, $G$2:G166, 0)), L166)</f>
        <v>Texas</v>
      </c>
      <c r="T166">
        <f>IF(COUNTIF($G$2:G166, G166) &gt; 1, INDEX($T$2:T166, MATCH(G166, $G$2:G166, 0)), M166)</f>
        <v>78207</v>
      </c>
      <c r="U166" t="str">
        <f>IF(COUNTIF($G$2:G166, G166) &gt; 1, INDEX($U$2:U166, MATCH(G166, $G$2:G166, 0)), N166)</f>
        <v>Central</v>
      </c>
      <c r="V166" s="7" t="s">
        <v>2153</v>
      </c>
      <c r="W166" s="7" t="s">
        <v>1731</v>
      </c>
      <c r="X166" s="15">
        <f>Orders[[#This Row],[Date3]]</f>
        <v>43516</v>
      </c>
      <c r="Y166" s="15">
        <v>43516</v>
      </c>
      <c r="Z166" s="2">
        <v>0.64166666666666672</v>
      </c>
      <c r="AA166" s="12">
        <v>39.9</v>
      </c>
      <c r="AB166" s="8">
        <v>10</v>
      </c>
      <c r="AC166" s="11">
        <f t="shared" si="13"/>
        <v>19.950000000000003</v>
      </c>
      <c r="AD166" s="11">
        <f t="shared" si="14"/>
        <v>399</v>
      </c>
      <c r="AE166" t="s">
        <v>21</v>
      </c>
      <c r="AF166" s="12">
        <f t="shared" si="11"/>
        <v>380.36669999999998</v>
      </c>
      <c r="AG166" s="4">
        <v>4.6699999999999998E-2</v>
      </c>
      <c r="AH166" s="11">
        <f t="shared" si="12"/>
        <v>18.63330000000002</v>
      </c>
      <c r="AI166" s="9">
        <v>5.9</v>
      </c>
      <c r="AJ166" s="15" t="str">
        <f>IF(MONTH(Orders[[#This Row],[Date]]) = 1, "Jan",IF(MONTH(Orders[[#This Row],[Date]]) = 2, "Feb", "Mar"))</f>
        <v>Feb</v>
      </c>
    </row>
    <row r="167" spans="1:36" ht="15.75" x14ac:dyDescent="0.25">
      <c r="A167">
        <v>166</v>
      </c>
      <c r="B167" t="s">
        <v>190</v>
      </c>
      <c r="C167">
        <f>VLOOKUP(G167,email!A:B,2,FALSE)</f>
        <v>79</v>
      </c>
      <c r="D167" t="str">
        <f>Orders[[#This Row],[Customer First Name]] &amp;" "&amp; Orders[[#This Row],[Customer Last Name]]</f>
        <v>Becky Martin</v>
      </c>
      <c r="E167" t="s">
        <v>1400</v>
      </c>
      <c r="F167" t="s">
        <v>1352</v>
      </c>
      <c r="G167" t="str">
        <f t="shared" si="10"/>
        <v>becky.martin@mail.com</v>
      </c>
      <c r="H167" t="s">
        <v>20</v>
      </c>
      <c r="I167" s="7" t="s">
        <v>1037</v>
      </c>
      <c r="J167" s="7" t="s">
        <v>1038</v>
      </c>
      <c r="K167" s="7" t="s">
        <v>1125</v>
      </c>
      <c r="L167" s="7" t="s">
        <v>1054</v>
      </c>
      <c r="M167" s="7">
        <v>78207</v>
      </c>
      <c r="N167" s="7" t="s">
        <v>1055</v>
      </c>
      <c r="O167" t="str">
        <f>IF(COUNTIF($G$2:G167, G167) &gt; 1, INDEX($O$2:O167, MATCH(G167, $G$2:G167, 0)), H167)</f>
        <v>Male</v>
      </c>
      <c r="P167" t="str">
        <f>IF(COUNTIF($G$2:G167, G167) &gt; 1, INDEX($P$2:P167, MATCH(G167, $G$2:G167, 0)), I167)</f>
        <v>Consumer</v>
      </c>
      <c r="Q167" t="str">
        <f>IF(COUNTIF($G$2:G167, G167) &gt; 1, INDEX($Q$2:Q167, MATCH(G167, $G$2:G167, 0)), J167)</f>
        <v>United States</v>
      </c>
      <c r="R167" t="str">
        <f>IF(COUNTIF($G$2:G167, G167) &gt; 1, INDEX($R$2:R167, MATCH(G167, $G$2:G167, 0)), K167)</f>
        <v>San Antonio</v>
      </c>
      <c r="S167" t="str">
        <f>IF(COUNTIF($G$2:G167, G167) &gt; 1, INDEX($S$2:S167, MATCH(G167, $G$2:G167, 0)), L167)</f>
        <v>Texas</v>
      </c>
      <c r="T167">
        <f>IF(COUNTIF($G$2:G167, G167) &gt; 1, INDEX($T$2:T167, MATCH(G167, $G$2:G167, 0)), M167)</f>
        <v>78207</v>
      </c>
      <c r="U167" t="str">
        <f>IF(COUNTIF($G$2:G167, G167) &gt; 1, INDEX($U$2:U167, MATCH(G167, $G$2:G167, 0)), N167)</f>
        <v>Central</v>
      </c>
      <c r="V167" s="7" t="s">
        <v>2158</v>
      </c>
      <c r="W167" s="7" t="s">
        <v>2167</v>
      </c>
      <c r="X167" s="15">
        <f>Orders[[#This Row],[Date3]]</f>
        <v>43521</v>
      </c>
      <c r="Y167" s="15">
        <v>43521</v>
      </c>
      <c r="Z167" s="2">
        <v>0.59166666666666667</v>
      </c>
      <c r="AA167" s="12">
        <v>42.57</v>
      </c>
      <c r="AB167" s="8">
        <v>8</v>
      </c>
      <c r="AC167" s="11">
        <f t="shared" si="13"/>
        <v>17.028000000000002</v>
      </c>
      <c r="AD167" s="11">
        <f t="shared" si="14"/>
        <v>340.56</v>
      </c>
      <c r="AE167" t="s">
        <v>16</v>
      </c>
      <c r="AF167" s="12">
        <f t="shared" si="11"/>
        <v>316.03967999999998</v>
      </c>
      <c r="AG167" s="4">
        <v>7.2000000000000008E-2</v>
      </c>
      <c r="AH167" s="11">
        <f t="shared" si="12"/>
        <v>24.520320000000027</v>
      </c>
      <c r="AI167" s="9">
        <v>5.6</v>
      </c>
      <c r="AJ167" s="15" t="str">
        <f>IF(MONTH(Orders[[#This Row],[Date]]) = 1, "Jan",IF(MONTH(Orders[[#This Row],[Date]]) = 2, "Feb", "Mar"))</f>
        <v>Feb</v>
      </c>
    </row>
    <row r="168" spans="1:36" ht="15.75" x14ac:dyDescent="0.25">
      <c r="A168">
        <v>167</v>
      </c>
      <c r="B168" t="s">
        <v>191</v>
      </c>
      <c r="C168">
        <f>VLOOKUP(G168,email!A:B,2,FALSE)</f>
        <v>79</v>
      </c>
      <c r="D168" t="str">
        <f>Orders[[#This Row],[Customer First Name]] &amp;" "&amp; Orders[[#This Row],[Customer Last Name]]</f>
        <v>Becky Martin</v>
      </c>
      <c r="E168" t="s">
        <v>1400</v>
      </c>
      <c r="F168" t="s">
        <v>1352</v>
      </c>
      <c r="G168" t="str">
        <f t="shared" si="10"/>
        <v>becky.martin@mail.com</v>
      </c>
      <c r="H168" t="s">
        <v>20</v>
      </c>
      <c r="I168" s="7" t="s">
        <v>1037</v>
      </c>
      <c r="J168" s="7" t="s">
        <v>1038</v>
      </c>
      <c r="K168" s="7" t="s">
        <v>1125</v>
      </c>
      <c r="L168" s="7" t="s">
        <v>1054</v>
      </c>
      <c r="M168" s="7">
        <v>78207</v>
      </c>
      <c r="N168" s="7" t="s">
        <v>1055</v>
      </c>
      <c r="O168" t="str">
        <f>IF(COUNTIF($G$2:G168, G168) &gt; 1, INDEX($O$2:O168, MATCH(G168, $G$2:G168, 0)), H168)</f>
        <v>Male</v>
      </c>
      <c r="P168" t="str">
        <f>IF(COUNTIF($G$2:G168, G168) &gt; 1, INDEX($P$2:P168, MATCH(G168, $G$2:G168, 0)), I168)</f>
        <v>Consumer</v>
      </c>
      <c r="Q168" t="str">
        <f>IF(COUNTIF($G$2:G168, G168) &gt; 1, INDEX($Q$2:Q168, MATCH(G168, $G$2:G168, 0)), J168)</f>
        <v>United States</v>
      </c>
      <c r="R168" t="str">
        <f>IF(COUNTIF($G$2:G168, G168) &gt; 1, INDEX($R$2:R168, MATCH(G168, $G$2:G168, 0)), K168)</f>
        <v>San Antonio</v>
      </c>
      <c r="S168" t="str">
        <f>IF(COUNTIF($G$2:G168, G168) &gt; 1, INDEX($S$2:S168, MATCH(G168, $G$2:G168, 0)), L168)</f>
        <v>Texas</v>
      </c>
      <c r="T168">
        <f>IF(COUNTIF($G$2:G168, G168) &gt; 1, INDEX($T$2:T168, MATCH(G168, $G$2:G168, 0)), M168)</f>
        <v>78207</v>
      </c>
      <c r="U168" t="str">
        <f>IF(COUNTIF($G$2:G168, G168) &gt; 1, INDEX($U$2:U168, MATCH(G168, $G$2:G168, 0)), N168)</f>
        <v>Central</v>
      </c>
      <c r="V168" s="7" t="s">
        <v>2153</v>
      </c>
      <c r="W168" s="7" t="s">
        <v>2156</v>
      </c>
      <c r="X168" s="15">
        <f>Orders[[#This Row],[Date3]]</f>
        <v>43481</v>
      </c>
      <c r="Y168" s="15">
        <v>43481</v>
      </c>
      <c r="Z168" s="2">
        <v>0.56388888888888888</v>
      </c>
      <c r="AA168" s="12">
        <v>95.58</v>
      </c>
      <c r="AB168" s="8">
        <v>10</v>
      </c>
      <c r="AC168" s="11">
        <f t="shared" si="13"/>
        <v>47.79</v>
      </c>
      <c r="AD168" s="11">
        <f t="shared" si="14"/>
        <v>955.8</v>
      </c>
      <c r="AE168" t="s">
        <v>18</v>
      </c>
      <c r="AF168" s="12">
        <f t="shared" si="11"/>
        <v>911.16413999999997</v>
      </c>
      <c r="AG168" s="4">
        <v>4.6699999999999998E-2</v>
      </c>
      <c r="AH168" s="11">
        <f t="shared" si="12"/>
        <v>44.63585999999998</v>
      </c>
      <c r="AI168" s="9">
        <v>4.8</v>
      </c>
      <c r="AJ168" s="15" t="str">
        <f>IF(MONTH(Orders[[#This Row],[Date]]) = 1, "Jan",IF(MONTH(Orders[[#This Row],[Date]]) = 2, "Feb", "Mar"))</f>
        <v>Jan</v>
      </c>
    </row>
    <row r="169" spans="1:36" ht="15.75" x14ac:dyDescent="0.25">
      <c r="A169">
        <v>168</v>
      </c>
      <c r="B169" t="s">
        <v>192</v>
      </c>
      <c r="C169">
        <f>VLOOKUP(G169,email!A:B,2,FALSE)</f>
        <v>79</v>
      </c>
      <c r="D169" t="str">
        <f>Orders[[#This Row],[Customer First Name]] &amp;" "&amp; Orders[[#This Row],[Customer Last Name]]</f>
        <v>Becky Martin</v>
      </c>
      <c r="E169" t="s">
        <v>1400</v>
      </c>
      <c r="F169" t="s">
        <v>1352</v>
      </c>
      <c r="G169" t="str">
        <f t="shared" si="10"/>
        <v>becky.martin@mail.com</v>
      </c>
      <c r="H169" t="s">
        <v>20</v>
      </c>
      <c r="I169" s="7" t="s">
        <v>1037</v>
      </c>
      <c r="J169" s="7" t="s">
        <v>1038</v>
      </c>
      <c r="K169" s="7" t="s">
        <v>1125</v>
      </c>
      <c r="L169" s="7" t="s">
        <v>1054</v>
      </c>
      <c r="M169" s="7">
        <v>78207</v>
      </c>
      <c r="N169" s="7" t="s">
        <v>1055</v>
      </c>
      <c r="O169" t="str">
        <f>IF(COUNTIF($G$2:G169, G169) &gt; 1, INDEX($O$2:O169, MATCH(G169, $G$2:G169, 0)), H169)</f>
        <v>Male</v>
      </c>
      <c r="P169" t="str">
        <f>IF(COUNTIF($G$2:G169, G169) &gt; 1, INDEX($P$2:P169, MATCH(G169, $G$2:G169, 0)), I169)</f>
        <v>Consumer</v>
      </c>
      <c r="Q169" t="str">
        <f>IF(COUNTIF($G$2:G169, G169) &gt; 1, INDEX($Q$2:Q169, MATCH(G169, $G$2:G169, 0)), J169)</f>
        <v>United States</v>
      </c>
      <c r="R169" t="str">
        <f>IF(COUNTIF($G$2:G169, G169) &gt; 1, INDEX($R$2:R169, MATCH(G169, $G$2:G169, 0)), K169)</f>
        <v>San Antonio</v>
      </c>
      <c r="S169" t="str">
        <f>IF(COUNTIF($G$2:G169, G169) &gt; 1, INDEX($S$2:S169, MATCH(G169, $G$2:G169, 0)), L169)</f>
        <v>Texas</v>
      </c>
      <c r="T169">
        <f>IF(COUNTIF($G$2:G169, G169) &gt; 1, INDEX($T$2:T169, MATCH(G169, $G$2:G169, 0)), M169)</f>
        <v>78207</v>
      </c>
      <c r="U169" t="str">
        <f>IF(COUNTIF($G$2:G169, G169) &gt; 1, INDEX($U$2:U169, MATCH(G169, $G$2:G169, 0)), N169)</f>
        <v>Central</v>
      </c>
      <c r="V169" s="7" t="s">
        <v>2150</v>
      </c>
      <c r="W169" s="7" t="s">
        <v>2152</v>
      </c>
      <c r="X169" s="15">
        <f>Orders[[#This Row],[Date3]]</f>
        <v>43504</v>
      </c>
      <c r="Y169" s="15">
        <v>43504</v>
      </c>
      <c r="Z169" s="2">
        <v>0.68055555555555547</v>
      </c>
      <c r="AA169" s="12">
        <v>98.98</v>
      </c>
      <c r="AB169" s="8">
        <v>10</v>
      </c>
      <c r="AC169" s="11">
        <f t="shared" si="13"/>
        <v>49.490000000000009</v>
      </c>
      <c r="AD169" s="11">
        <f t="shared" si="14"/>
        <v>989.80000000000007</v>
      </c>
      <c r="AE169" t="s">
        <v>21</v>
      </c>
      <c r="AF169" s="12">
        <f t="shared" si="11"/>
        <v>883.89140000000009</v>
      </c>
      <c r="AG169" s="4">
        <v>0.107</v>
      </c>
      <c r="AH169" s="11">
        <f t="shared" si="12"/>
        <v>105.90859999999998</v>
      </c>
      <c r="AI169" s="9">
        <v>8.6999999999999993</v>
      </c>
      <c r="AJ169" s="15" t="str">
        <f>IF(MONTH(Orders[[#This Row],[Date]]) = 1, "Jan",IF(MONTH(Orders[[#This Row],[Date]]) = 2, "Feb", "Mar"))</f>
        <v>Feb</v>
      </c>
    </row>
    <row r="170" spans="1:36" ht="15.75" x14ac:dyDescent="0.25">
      <c r="A170">
        <v>169</v>
      </c>
      <c r="B170" t="s">
        <v>193</v>
      </c>
      <c r="C170">
        <f>VLOOKUP(G170,email!A:B,2,FALSE)</f>
        <v>79</v>
      </c>
      <c r="D170" t="str">
        <f>Orders[[#This Row],[Customer First Name]] &amp;" "&amp; Orders[[#This Row],[Customer Last Name]]</f>
        <v>Becky Martin</v>
      </c>
      <c r="E170" t="s">
        <v>1400</v>
      </c>
      <c r="F170" t="s">
        <v>1352</v>
      </c>
      <c r="G170" t="str">
        <f t="shared" si="10"/>
        <v>becky.martin@mail.com</v>
      </c>
      <c r="H170" t="s">
        <v>20</v>
      </c>
      <c r="I170" s="7" t="s">
        <v>1037</v>
      </c>
      <c r="J170" s="7" t="s">
        <v>1038</v>
      </c>
      <c r="K170" s="7" t="s">
        <v>1125</v>
      </c>
      <c r="L170" s="7" t="s">
        <v>1054</v>
      </c>
      <c r="M170" s="7">
        <v>78207</v>
      </c>
      <c r="N170" s="7" t="s">
        <v>1055</v>
      </c>
      <c r="O170" t="str">
        <f>IF(COUNTIF($G$2:G170, G170) &gt; 1, INDEX($O$2:O170, MATCH(G170, $G$2:G170, 0)), H170)</f>
        <v>Male</v>
      </c>
      <c r="P170" t="str">
        <f>IF(COUNTIF($G$2:G170, G170) &gt; 1, INDEX($P$2:P170, MATCH(G170, $G$2:G170, 0)), I170)</f>
        <v>Consumer</v>
      </c>
      <c r="Q170" t="str">
        <f>IF(COUNTIF($G$2:G170, G170) &gt; 1, INDEX($Q$2:Q170, MATCH(G170, $G$2:G170, 0)), J170)</f>
        <v>United States</v>
      </c>
      <c r="R170" t="str">
        <f>IF(COUNTIF($G$2:G170, G170) &gt; 1, INDEX($R$2:R170, MATCH(G170, $G$2:G170, 0)), K170)</f>
        <v>San Antonio</v>
      </c>
      <c r="S170" t="str">
        <f>IF(COUNTIF($G$2:G170, G170) &gt; 1, INDEX($S$2:S170, MATCH(G170, $G$2:G170, 0)), L170)</f>
        <v>Texas</v>
      </c>
      <c r="T170">
        <f>IF(COUNTIF($G$2:G170, G170) &gt; 1, INDEX($T$2:T170, MATCH(G170, $G$2:G170, 0)), M170)</f>
        <v>78207</v>
      </c>
      <c r="U170" t="str">
        <f>IF(COUNTIF($G$2:G170, G170) &gt; 1, INDEX($U$2:U170, MATCH(G170, $G$2:G170, 0)), N170)</f>
        <v>Central</v>
      </c>
      <c r="V170" s="7" t="s">
        <v>2153</v>
      </c>
      <c r="W170" s="7" t="s">
        <v>1731</v>
      </c>
      <c r="X170" s="15">
        <f>Orders[[#This Row],[Date3]]</f>
        <v>43484</v>
      </c>
      <c r="Y170" s="15">
        <v>43484</v>
      </c>
      <c r="Z170" s="2">
        <v>0.68819444444444444</v>
      </c>
      <c r="AA170" s="12">
        <v>51.28</v>
      </c>
      <c r="AB170" s="8">
        <v>6</v>
      </c>
      <c r="AC170" s="11">
        <f t="shared" si="13"/>
        <v>15.384</v>
      </c>
      <c r="AD170" s="11">
        <f t="shared" si="14"/>
        <v>307.68</v>
      </c>
      <c r="AE170" t="s">
        <v>18</v>
      </c>
      <c r="AF170" s="12">
        <f t="shared" si="11"/>
        <v>293.31134400000002</v>
      </c>
      <c r="AG170" s="4">
        <v>4.6699999999999998E-2</v>
      </c>
      <c r="AH170" s="11">
        <f t="shared" si="12"/>
        <v>14.368655999999987</v>
      </c>
      <c r="AI170" s="9">
        <v>6.5</v>
      </c>
      <c r="AJ170" s="15" t="str">
        <f>IF(MONTH(Orders[[#This Row],[Date]]) = 1, "Jan",IF(MONTH(Orders[[#This Row],[Date]]) = 2, "Feb", "Mar"))</f>
        <v>Jan</v>
      </c>
    </row>
    <row r="171" spans="1:36" ht="15.75" x14ac:dyDescent="0.25">
      <c r="A171">
        <v>170</v>
      </c>
      <c r="B171" t="s">
        <v>194</v>
      </c>
      <c r="C171">
        <f>VLOOKUP(G171,email!A:B,2,FALSE)</f>
        <v>79</v>
      </c>
      <c r="D171" t="str">
        <f>Orders[[#This Row],[Customer First Name]] &amp;" "&amp; Orders[[#This Row],[Customer Last Name]]</f>
        <v>Becky Martin</v>
      </c>
      <c r="E171" t="s">
        <v>1400</v>
      </c>
      <c r="F171" t="s">
        <v>1352</v>
      </c>
      <c r="G171" t="str">
        <f t="shared" si="10"/>
        <v>becky.martin@mail.com</v>
      </c>
      <c r="H171" t="s">
        <v>20</v>
      </c>
      <c r="I171" s="7" t="s">
        <v>1037</v>
      </c>
      <c r="J171" s="7" t="s">
        <v>1038</v>
      </c>
      <c r="K171" s="7" t="s">
        <v>1125</v>
      </c>
      <c r="L171" s="7" t="s">
        <v>1054</v>
      </c>
      <c r="M171" s="7">
        <v>78207</v>
      </c>
      <c r="N171" s="7" t="s">
        <v>1055</v>
      </c>
      <c r="O171" t="str">
        <f>IF(COUNTIF($G$2:G171, G171) &gt; 1, INDEX($O$2:O171, MATCH(G171, $G$2:G171, 0)), H171)</f>
        <v>Male</v>
      </c>
      <c r="P171" t="str">
        <f>IF(COUNTIF($G$2:G171, G171) &gt; 1, INDEX($P$2:P171, MATCH(G171, $G$2:G171, 0)), I171)</f>
        <v>Consumer</v>
      </c>
      <c r="Q171" t="str">
        <f>IF(COUNTIF($G$2:G171, G171) &gt; 1, INDEX($Q$2:Q171, MATCH(G171, $G$2:G171, 0)), J171)</f>
        <v>United States</v>
      </c>
      <c r="R171" t="str">
        <f>IF(COUNTIF($G$2:G171, G171) &gt; 1, INDEX($R$2:R171, MATCH(G171, $G$2:G171, 0)), K171)</f>
        <v>San Antonio</v>
      </c>
      <c r="S171" t="str">
        <f>IF(COUNTIF($G$2:G171, G171) &gt; 1, INDEX($S$2:S171, MATCH(G171, $G$2:G171, 0)), L171)</f>
        <v>Texas</v>
      </c>
      <c r="T171">
        <f>IF(COUNTIF($G$2:G171, G171) &gt; 1, INDEX($T$2:T171, MATCH(G171, $G$2:G171, 0)), M171)</f>
        <v>78207</v>
      </c>
      <c r="U171" t="str">
        <f>IF(COUNTIF($G$2:G171, G171) &gt; 1, INDEX($U$2:U171, MATCH(G171, $G$2:G171, 0)), N171)</f>
        <v>Central</v>
      </c>
      <c r="V171" s="7" t="s">
        <v>2153</v>
      </c>
      <c r="W171" s="7" t="s">
        <v>2161</v>
      </c>
      <c r="X171" s="15">
        <f>Orders[[#This Row],[Date3]]</f>
        <v>43497</v>
      </c>
      <c r="Y171" s="15">
        <v>43497</v>
      </c>
      <c r="Z171" s="2">
        <v>0.63194444444444442</v>
      </c>
      <c r="AA171" s="12">
        <v>69.52</v>
      </c>
      <c r="AB171" s="8">
        <v>7</v>
      </c>
      <c r="AC171" s="11">
        <f t="shared" si="13"/>
        <v>24.332000000000001</v>
      </c>
      <c r="AD171" s="11">
        <f t="shared" si="14"/>
        <v>486.64</v>
      </c>
      <c r="AE171" t="s">
        <v>21</v>
      </c>
      <c r="AF171" s="12">
        <f t="shared" si="11"/>
        <v>463.91391199999998</v>
      </c>
      <c r="AG171" s="4">
        <v>4.6699999999999998E-2</v>
      </c>
      <c r="AH171" s="11">
        <f t="shared" si="12"/>
        <v>22.726088000000004</v>
      </c>
      <c r="AI171" s="9">
        <v>8.5</v>
      </c>
      <c r="AJ171" s="15" t="str">
        <f>IF(MONTH(Orders[[#This Row],[Date]]) = 1, "Jan",IF(MONTH(Orders[[#This Row],[Date]]) = 2, "Feb", "Mar"))</f>
        <v>Feb</v>
      </c>
    </row>
    <row r="172" spans="1:36" ht="15.75" x14ac:dyDescent="0.25">
      <c r="A172">
        <v>171</v>
      </c>
      <c r="B172" t="s">
        <v>195</v>
      </c>
      <c r="C172">
        <f>VLOOKUP(G172,email!A:B,2,FALSE)</f>
        <v>79</v>
      </c>
      <c r="D172" t="str">
        <f>Orders[[#This Row],[Customer First Name]] &amp;" "&amp; Orders[[#This Row],[Customer Last Name]]</f>
        <v>Becky Martin</v>
      </c>
      <c r="E172" t="s">
        <v>1400</v>
      </c>
      <c r="F172" t="s">
        <v>1352</v>
      </c>
      <c r="G172" t="str">
        <f t="shared" si="10"/>
        <v>becky.martin@mail.com</v>
      </c>
      <c r="H172" t="s">
        <v>20</v>
      </c>
      <c r="I172" s="7" t="s">
        <v>1037</v>
      </c>
      <c r="J172" s="7" t="s">
        <v>1038</v>
      </c>
      <c r="K172" s="7" t="s">
        <v>1125</v>
      </c>
      <c r="L172" s="7" t="s">
        <v>1054</v>
      </c>
      <c r="M172" s="7">
        <v>78207</v>
      </c>
      <c r="N172" s="7" t="s">
        <v>1055</v>
      </c>
      <c r="O172" t="str">
        <f>IF(COUNTIF($G$2:G172, G172) &gt; 1, INDEX($O$2:O172, MATCH(G172, $G$2:G172, 0)), H172)</f>
        <v>Male</v>
      </c>
      <c r="P172" t="str">
        <f>IF(COUNTIF($G$2:G172, G172) &gt; 1, INDEX($P$2:P172, MATCH(G172, $G$2:G172, 0)), I172)</f>
        <v>Consumer</v>
      </c>
      <c r="Q172" t="str">
        <f>IF(COUNTIF($G$2:G172, G172) &gt; 1, INDEX($Q$2:Q172, MATCH(G172, $G$2:G172, 0)), J172)</f>
        <v>United States</v>
      </c>
      <c r="R172" t="str">
        <f>IF(COUNTIF($G$2:G172, G172) &gt; 1, INDEX($R$2:R172, MATCH(G172, $G$2:G172, 0)), K172)</f>
        <v>San Antonio</v>
      </c>
      <c r="S172" t="str">
        <f>IF(COUNTIF($G$2:G172, G172) &gt; 1, INDEX($S$2:S172, MATCH(G172, $G$2:G172, 0)), L172)</f>
        <v>Texas</v>
      </c>
      <c r="T172">
        <f>IF(COUNTIF($G$2:G172, G172) &gt; 1, INDEX($T$2:T172, MATCH(G172, $G$2:G172, 0)), M172)</f>
        <v>78207</v>
      </c>
      <c r="U172" t="str">
        <f>IF(COUNTIF($G$2:G172, G172) &gt; 1, INDEX($U$2:U172, MATCH(G172, $G$2:G172, 0)), N172)</f>
        <v>Central</v>
      </c>
      <c r="V172" s="7" t="s">
        <v>2158</v>
      </c>
      <c r="W172" s="7" t="s">
        <v>2159</v>
      </c>
      <c r="X172" s="15">
        <f>Orders[[#This Row],[Date3]]</f>
        <v>43468</v>
      </c>
      <c r="Y172" s="15">
        <v>43468</v>
      </c>
      <c r="Z172" s="2">
        <v>0.48333333333333334</v>
      </c>
      <c r="AA172" s="12">
        <v>70.010000000000005</v>
      </c>
      <c r="AB172" s="8">
        <v>5</v>
      </c>
      <c r="AC172" s="11">
        <f t="shared" si="13"/>
        <v>17.502500000000001</v>
      </c>
      <c r="AD172" s="11">
        <f t="shared" si="14"/>
        <v>350.05</v>
      </c>
      <c r="AE172" t="s">
        <v>16</v>
      </c>
      <c r="AF172" s="12">
        <f t="shared" si="11"/>
        <v>324.84640000000002</v>
      </c>
      <c r="AG172" s="4">
        <v>7.2000000000000008E-2</v>
      </c>
      <c r="AH172" s="11">
        <f t="shared" si="12"/>
        <v>25.203599999999994</v>
      </c>
      <c r="AI172" s="9">
        <v>5.5</v>
      </c>
      <c r="AJ172" s="15" t="str">
        <f>IF(MONTH(Orders[[#This Row],[Date]]) = 1, "Jan",IF(MONTH(Orders[[#This Row],[Date]]) = 2, "Feb", "Mar"))</f>
        <v>Jan</v>
      </c>
    </row>
    <row r="173" spans="1:36" ht="15.75" x14ac:dyDescent="0.25">
      <c r="A173">
        <v>172</v>
      </c>
      <c r="B173" t="s">
        <v>196</v>
      </c>
      <c r="C173">
        <f>VLOOKUP(G173,email!A:B,2,FALSE)</f>
        <v>80</v>
      </c>
      <c r="D173" t="str">
        <f>Orders[[#This Row],[Customer First Name]] &amp;" "&amp; Orders[[#This Row],[Customer Last Name]]</f>
        <v>Chad Sievert</v>
      </c>
      <c r="E173" t="s">
        <v>1401</v>
      </c>
      <c r="F173" t="s">
        <v>1402</v>
      </c>
      <c r="G173" t="str">
        <f t="shared" si="10"/>
        <v>chad.sievert@mail.com</v>
      </c>
      <c r="H173" t="s">
        <v>20</v>
      </c>
      <c r="I173" s="7" t="s">
        <v>1037</v>
      </c>
      <c r="J173" s="7" t="s">
        <v>1038</v>
      </c>
      <c r="K173" s="7" t="s">
        <v>1043</v>
      </c>
      <c r="L173" s="7" t="s">
        <v>1044</v>
      </c>
      <c r="M173" s="7">
        <v>90004</v>
      </c>
      <c r="N173" s="7" t="s">
        <v>1045</v>
      </c>
      <c r="O173" t="str">
        <f>IF(COUNTIF($G$2:G173, G173) &gt; 1, INDEX($O$2:O173, MATCH(G173, $G$2:G173, 0)), H173)</f>
        <v>Male</v>
      </c>
      <c r="P173" t="str">
        <f>IF(COUNTIF($G$2:G173, G173) &gt; 1, INDEX($P$2:P173, MATCH(G173, $G$2:G173, 0)), I173)</f>
        <v>Consumer</v>
      </c>
      <c r="Q173" t="str">
        <f>IF(COUNTIF($G$2:G173, G173) &gt; 1, INDEX($Q$2:Q173, MATCH(G173, $G$2:G173, 0)), J173)</f>
        <v>United States</v>
      </c>
      <c r="R173" t="str">
        <f>IF(COUNTIF($G$2:G173, G173) &gt; 1, INDEX($R$2:R173, MATCH(G173, $G$2:G173, 0)), K173)</f>
        <v>Los Angeles</v>
      </c>
      <c r="S173" t="str">
        <f>IF(COUNTIF($G$2:G173, G173) &gt; 1, INDEX($S$2:S173, MATCH(G173, $G$2:G173, 0)), L173)</f>
        <v>California</v>
      </c>
      <c r="T173">
        <f>IF(COUNTIF($G$2:G173, G173) &gt; 1, INDEX($T$2:T173, MATCH(G173, $G$2:G173, 0)), M173)</f>
        <v>90004</v>
      </c>
      <c r="U173" t="str">
        <f>IF(COUNTIF($G$2:G173, G173) &gt; 1, INDEX($U$2:U173, MATCH(G173, $G$2:G173, 0)), N173)</f>
        <v>West</v>
      </c>
      <c r="V173" s="7" t="s">
        <v>2153</v>
      </c>
      <c r="W173" s="7" t="s">
        <v>2162</v>
      </c>
      <c r="X173" s="15">
        <f>Orders[[#This Row],[Date3]]</f>
        <v>43491</v>
      </c>
      <c r="Y173" s="15">
        <v>43491</v>
      </c>
      <c r="Z173" s="2">
        <v>0.53125</v>
      </c>
      <c r="AA173" s="12">
        <v>80.05</v>
      </c>
      <c r="AB173" s="8">
        <v>5</v>
      </c>
      <c r="AC173" s="11">
        <f t="shared" si="13"/>
        <v>20.012500000000003</v>
      </c>
      <c r="AD173" s="11">
        <f t="shared" si="14"/>
        <v>400.25</v>
      </c>
      <c r="AE173" t="s">
        <v>21</v>
      </c>
      <c r="AF173" s="12">
        <f t="shared" si="11"/>
        <v>381.55832500000002</v>
      </c>
      <c r="AG173" s="4">
        <v>4.6699999999999998E-2</v>
      </c>
      <c r="AH173" s="11">
        <f t="shared" si="12"/>
        <v>18.691674999999975</v>
      </c>
      <c r="AI173" s="9">
        <v>9.4</v>
      </c>
      <c r="AJ173" s="15" t="str">
        <f>IF(MONTH(Orders[[#This Row],[Date]]) = 1, "Jan",IF(MONTH(Orders[[#This Row],[Date]]) = 2, "Feb", "Mar"))</f>
        <v>Jan</v>
      </c>
    </row>
    <row r="174" spans="1:36" ht="15.75" x14ac:dyDescent="0.25">
      <c r="A174">
        <v>173</v>
      </c>
      <c r="B174" t="s">
        <v>197</v>
      </c>
      <c r="C174">
        <f>VLOOKUP(G174,email!A:B,2,FALSE)</f>
        <v>80</v>
      </c>
      <c r="D174" t="str">
        <f>Orders[[#This Row],[Customer First Name]] &amp;" "&amp; Orders[[#This Row],[Customer Last Name]]</f>
        <v>Chad Sievert</v>
      </c>
      <c r="E174" t="s">
        <v>1401</v>
      </c>
      <c r="F174" t="s">
        <v>1402</v>
      </c>
      <c r="G174" t="str">
        <f t="shared" si="10"/>
        <v>chad.sievert@mail.com</v>
      </c>
      <c r="H174" t="s">
        <v>20</v>
      </c>
      <c r="I174" s="7" t="s">
        <v>1037</v>
      </c>
      <c r="J174" s="7" t="s">
        <v>1038</v>
      </c>
      <c r="K174" s="7" t="s">
        <v>1043</v>
      </c>
      <c r="L174" s="7" t="s">
        <v>1044</v>
      </c>
      <c r="M174" s="7">
        <v>90004</v>
      </c>
      <c r="N174" s="7" t="s">
        <v>1045</v>
      </c>
      <c r="O174" t="str">
        <f>IF(COUNTIF($G$2:G174, G174) &gt; 1, INDEX($O$2:O174, MATCH(G174, $G$2:G174, 0)), H174)</f>
        <v>Male</v>
      </c>
      <c r="P174" t="str">
        <f>IF(COUNTIF($G$2:G174, G174) &gt; 1, INDEX($P$2:P174, MATCH(G174, $G$2:G174, 0)), I174)</f>
        <v>Consumer</v>
      </c>
      <c r="Q174" t="str">
        <f>IF(COUNTIF($G$2:G174, G174) &gt; 1, INDEX($Q$2:Q174, MATCH(G174, $G$2:G174, 0)), J174)</f>
        <v>United States</v>
      </c>
      <c r="R174" t="str">
        <f>IF(COUNTIF($G$2:G174, G174) &gt; 1, INDEX($R$2:R174, MATCH(G174, $G$2:G174, 0)), K174)</f>
        <v>Los Angeles</v>
      </c>
      <c r="S174" t="str">
        <f>IF(COUNTIF($G$2:G174, G174) &gt; 1, INDEX($S$2:S174, MATCH(G174, $G$2:G174, 0)), L174)</f>
        <v>California</v>
      </c>
      <c r="T174">
        <f>IF(COUNTIF($G$2:G174, G174) &gt; 1, INDEX($T$2:T174, MATCH(G174, $G$2:G174, 0)), M174)</f>
        <v>90004</v>
      </c>
      <c r="U174" t="str">
        <f>IF(COUNTIF($G$2:G174, G174) &gt; 1, INDEX($U$2:U174, MATCH(G174, $G$2:G174, 0)), N174)</f>
        <v>West</v>
      </c>
      <c r="V174" s="7" t="s">
        <v>2153</v>
      </c>
      <c r="W174" s="7" t="s">
        <v>2162</v>
      </c>
      <c r="X174" s="15">
        <f>Orders[[#This Row],[Date3]]</f>
        <v>43527</v>
      </c>
      <c r="Y174" s="15">
        <v>43527</v>
      </c>
      <c r="Z174" s="2">
        <v>0.80347222222222225</v>
      </c>
      <c r="AA174" s="12">
        <v>20.85</v>
      </c>
      <c r="AB174" s="8">
        <v>8</v>
      </c>
      <c r="AC174" s="11">
        <f t="shared" si="13"/>
        <v>8.3400000000000016</v>
      </c>
      <c r="AD174" s="11">
        <f t="shared" si="14"/>
        <v>166.8</v>
      </c>
      <c r="AE174" t="s">
        <v>18</v>
      </c>
      <c r="AF174" s="12">
        <f t="shared" si="11"/>
        <v>159.01044000000002</v>
      </c>
      <c r="AG174" s="4">
        <v>4.6699999999999998E-2</v>
      </c>
      <c r="AH174" s="11">
        <f t="shared" si="12"/>
        <v>7.7895599999999945</v>
      </c>
      <c r="AI174" s="9">
        <v>6.3</v>
      </c>
      <c r="AJ174" s="15" t="str">
        <f>IF(MONTH(Orders[[#This Row],[Date]]) = 1, "Jan",IF(MONTH(Orders[[#This Row],[Date]]) = 2, "Feb", "Mar"))</f>
        <v>Mar</v>
      </c>
    </row>
    <row r="175" spans="1:36" ht="15.75" x14ac:dyDescent="0.25">
      <c r="A175">
        <v>174</v>
      </c>
      <c r="B175" t="s">
        <v>198</v>
      </c>
      <c r="C175">
        <f>VLOOKUP(G175,email!A:B,2,FALSE)</f>
        <v>80</v>
      </c>
      <c r="D175" t="str">
        <f>Orders[[#This Row],[Customer First Name]] &amp;" "&amp; Orders[[#This Row],[Customer Last Name]]</f>
        <v>Chad Sievert</v>
      </c>
      <c r="E175" t="s">
        <v>1401</v>
      </c>
      <c r="F175" t="s">
        <v>1402</v>
      </c>
      <c r="G175" t="str">
        <f t="shared" si="10"/>
        <v>chad.sievert@mail.com</v>
      </c>
      <c r="H175" t="s">
        <v>20</v>
      </c>
      <c r="I175" s="7" t="s">
        <v>1037</v>
      </c>
      <c r="J175" s="7" t="s">
        <v>1038</v>
      </c>
      <c r="K175" s="7" t="s">
        <v>1043</v>
      </c>
      <c r="L175" s="7" t="s">
        <v>1044</v>
      </c>
      <c r="M175" s="7">
        <v>90004</v>
      </c>
      <c r="N175" s="7" t="s">
        <v>1045</v>
      </c>
      <c r="O175" t="str">
        <f>IF(COUNTIF($G$2:G175, G175) &gt; 1, INDEX($O$2:O175, MATCH(G175, $G$2:G175, 0)), H175)</f>
        <v>Male</v>
      </c>
      <c r="P175" t="str">
        <f>IF(COUNTIF($G$2:G175, G175) &gt; 1, INDEX($P$2:P175, MATCH(G175, $G$2:G175, 0)), I175)</f>
        <v>Consumer</v>
      </c>
      <c r="Q175" t="str">
        <f>IF(COUNTIF($G$2:G175, G175) &gt; 1, INDEX($Q$2:Q175, MATCH(G175, $G$2:G175, 0)), J175)</f>
        <v>United States</v>
      </c>
      <c r="R175" t="str">
        <f>IF(COUNTIF($G$2:G175, G175) &gt; 1, INDEX($R$2:R175, MATCH(G175, $G$2:G175, 0)), K175)</f>
        <v>Los Angeles</v>
      </c>
      <c r="S175" t="str">
        <f>IF(COUNTIF($G$2:G175, G175) &gt; 1, INDEX($S$2:S175, MATCH(G175, $G$2:G175, 0)), L175)</f>
        <v>California</v>
      </c>
      <c r="T175">
        <f>IF(COUNTIF($G$2:G175, G175) &gt; 1, INDEX($T$2:T175, MATCH(G175, $G$2:G175, 0)), M175)</f>
        <v>90004</v>
      </c>
      <c r="U175" t="str">
        <f>IF(COUNTIF($G$2:G175, G175) &gt; 1, INDEX($U$2:U175, MATCH(G175, $G$2:G175, 0)), N175)</f>
        <v>West</v>
      </c>
      <c r="V175" s="7" t="s">
        <v>2150</v>
      </c>
      <c r="W175" s="7" t="s">
        <v>2152</v>
      </c>
      <c r="X175" s="15">
        <f>Orders[[#This Row],[Date3]]</f>
        <v>43484</v>
      </c>
      <c r="Y175" s="15">
        <v>43484</v>
      </c>
      <c r="Z175" s="2">
        <v>0.7319444444444444</v>
      </c>
      <c r="AA175" s="12">
        <v>52.89</v>
      </c>
      <c r="AB175" s="8">
        <v>6</v>
      </c>
      <c r="AC175" s="11">
        <f t="shared" si="13"/>
        <v>15.867000000000003</v>
      </c>
      <c r="AD175" s="11">
        <f t="shared" si="14"/>
        <v>317.34000000000003</v>
      </c>
      <c r="AE175" t="s">
        <v>21</v>
      </c>
      <c r="AF175" s="12">
        <f t="shared" si="11"/>
        <v>283.38462000000004</v>
      </c>
      <c r="AG175" s="4">
        <v>0.107</v>
      </c>
      <c r="AH175" s="11">
        <f t="shared" si="12"/>
        <v>33.955379999999991</v>
      </c>
      <c r="AI175" s="9">
        <v>9.8000000000000007</v>
      </c>
      <c r="AJ175" s="15" t="str">
        <f>IF(MONTH(Orders[[#This Row],[Date]]) = 1, "Jan",IF(MONTH(Orders[[#This Row],[Date]]) = 2, "Feb", "Mar"))</f>
        <v>Jan</v>
      </c>
    </row>
    <row r="176" spans="1:36" ht="15.75" x14ac:dyDescent="0.25">
      <c r="A176">
        <v>175</v>
      </c>
      <c r="B176" t="s">
        <v>199</v>
      </c>
      <c r="C176">
        <f>VLOOKUP(G176,email!A:B,2,FALSE)</f>
        <v>81</v>
      </c>
      <c r="D176" t="str">
        <f>Orders[[#This Row],[Customer First Name]] &amp;" "&amp; Orders[[#This Row],[Customer Last Name]]</f>
        <v>Jennifer Braxton</v>
      </c>
      <c r="E176" t="s">
        <v>1403</v>
      </c>
      <c r="F176" t="s">
        <v>1404</v>
      </c>
      <c r="G176" t="str">
        <f t="shared" si="10"/>
        <v>jennifer.braxton@mail.com</v>
      </c>
      <c r="H176" t="s">
        <v>20</v>
      </c>
      <c r="I176" s="7" t="s">
        <v>1042</v>
      </c>
      <c r="J176" s="7" t="s">
        <v>1038</v>
      </c>
      <c r="K176" s="7" t="s">
        <v>1083</v>
      </c>
      <c r="L176" s="7" t="s">
        <v>1070</v>
      </c>
      <c r="M176" s="7">
        <v>60623</v>
      </c>
      <c r="N176" s="7" t="s">
        <v>1055</v>
      </c>
      <c r="O176" t="str">
        <f>IF(COUNTIF($G$2:G176, G176) &gt; 1, INDEX($O$2:O176, MATCH(G176, $G$2:G176, 0)), H176)</f>
        <v>Male</v>
      </c>
      <c r="P176" t="str">
        <f>IF(COUNTIF($G$2:G176, G176) &gt; 1, INDEX($P$2:P176, MATCH(G176, $G$2:G176, 0)), I176)</f>
        <v>Corporate</v>
      </c>
      <c r="Q176" t="str">
        <f>IF(COUNTIF($G$2:G176, G176) &gt; 1, INDEX($Q$2:Q176, MATCH(G176, $G$2:G176, 0)), J176)</f>
        <v>United States</v>
      </c>
      <c r="R176" t="str">
        <f>IF(COUNTIF($G$2:G176, G176) &gt; 1, INDEX($R$2:R176, MATCH(G176, $G$2:G176, 0)), K176)</f>
        <v>Chicago</v>
      </c>
      <c r="S176" t="str">
        <f>IF(COUNTIF($G$2:G176, G176) &gt; 1, INDEX($S$2:S176, MATCH(G176, $G$2:G176, 0)), L176)</f>
        <v>Illinois</v>
      </c>
      <c r="T176">
        <f>IF(COUNTIF($G$2:G176, G176) &gt; 1, INDEX($T$2:T176, MATCH(G176, $G$2:G176, 0)), M176)</f>
        <v>60623</v>
      </c>
      <c r="U176" t="str">
        <f>IF(COUNTIF($G$2:G176, G176) &gt; 1, INDEX($U$2:U176, MATCH(G176, $G$2:G176, 0)), N176)</f>
        <v>Central</v>
      </c>
      <c r="V176" s="7" t="s">
        <v>2153</v>
      </c>
      <c r="W176" s="7" t="s">
        <v>2161</v>
      </c>
      <c r="X176" s="15">
        <f>Orders[[#This Row],[Date3]]</f>
        <v>43483</v>
      </c>
      <c r="Y176" s="15">
        <v>43483</v>
      </c>
      <c r="Z176" s="2">
        <v>0.50277777777777777</v>
      </c>
      <c r="AA176" s="12">
        <v>19.79</v>
      </c>
      <c r="AB176" s="8">
        <v>8</v>
      </c>
      <c r="AC176" s="11">
        <f t="shared" si="13"/>
        <v>7.9160000000000004</v>
      </c>
      <c r="AD176" s="11">
        <f t="shared" si="14"/>
        <v>158.32</v>
      </c>
      <c r="AE176" t="s">
        <v>16</v>
      </c>
      <c r="AF176" s="12">
        <f t="shared" si="11"/>
        <v>150.926456</v>
      </c>
      <c r="AG176" s="4">
        <v>4.6699999999999998E-2</v>
      </c>
      <c r="AH176" s="11">
        <f t="shared" si="12"/>
        <v>7.3935439999999915</v>
      </c>
      <c r="AI176" s="9">
        <v>8.6999999999999993</v>
      </c>
      <c r="AJ176" s="15" t="str">
        <f>IF(MONTH(Orders[[#This Row],[Date]]) = 1, "Jan",IF(MONTH(Orders[[#This Row],[Date]]) = 2, "Feb", "Mar"))</f>
        <v>Jan</v>
      </c>
    </row>
    <row r="177" spans="1:36" ht="15.75" x14ac:dyDescent="0.25">
      <c r="A177">
        <v>176</v>
      </c>
      <c r="B177" t="s">
        <v>200</v>
      </c>
      <c r="C177">
        <f>VLOOKUP(G177,email!A:B,2,FALSE)</f>
        <v>81</v>
      </c>
      <c r="D177" t="str">
        <f>Orders[[#This Row],[Customer First Name]] &amp;" "&amp; Orders[[#This Row],[Customer Last Name]]</f>
        <v>Jennifer Braxton</v>
      </c>
      <c r="E177" t="s">
        <v>1403</v>
      </c>
      <c r="F177" t="s">
        <v>1404</v>
      </c>
      <c r="G177" t="str">
        <f t="shared" si="10"/>
        <v>jennifer.braxton@mail.com</v>
      </c>
      <c r="H177" t="s">
        <v>20</v>
      </c>
      <c r="I177" s="7" t="s">
        <v>1042</v>
      </c>
      <c r="J177" s="7" t="s">
        <v>1038</v>
      </c>
      <c r="K177" s="7" t="s">
        <v>1083</v>
      </c>
      <c r="L177" s="7" t="s">
        <v>1070</v>
      </c>
      <c r="M177" s="7">
        <v>60623</v>
      </c>
      <c r="N177" s="7" t="s">
        <v>1055</v>
      </c>
      <c r="O177" t="str">
        <f>IF(COUNTIF($G$2:G177, G177) &gt; 1, INDEX($O$2:O177, MATCH(G177, $G$2:G177, 0)), H177)</f>
        <v>Male</v>
      </c>
      <c r="P177" t="str">
        <f>IF(COUNTIF($G$2:G177, G177) &gt; 1, INDEX($P$2:P177, MATCH(G177, $G$2:G177, 0)), I177)</f>
        <v>Corporate</v>
      </c>
      <c r="Q177" t="str">
        <f>IF(COUNTIF($G$2:G177, G177) &gt; 1, INDEX($Q$2:Q177, MATCH(G177, $G$2:G177, 0)), J177)</f>
        <v>United States</v>
      </c>
      <c r="R177" t="str">
        <f>IF(COUNTIF($G$2:G177, G177) &gt; 1, INDEX($R$2:R177, MATCH(G177, $G$2:G177, 0)), K177)</f>
        <v>Chicago</v>
      </c>
      <c r="S177" t="str">
        <f>IF(COUNTIF($G$2:G177, G177) &gt; 1, INDEX($S$2:S177, MATCH(G177, $G$2:G177, 0)), L177)</f>
        <v>Illinois</v>
      </c>
      <c r="T177">
        <f>IF(COUNTIF($G$2:G177, G177) &gt; 1, INDEX($T$2:T177, MATCH(G177, $G$2:G177, 0)), M177)</f>
        <v>60623</v>
      </c>
      <c r="U177" t="str">
        <f>IF(COUNTIF($G$2:G177, G177) &gt; 1, INDEX($U$2:U177, MATCH(G177, $G$2:G177, 0)), N177)</f>
        <v>Central</v>
      </c>
      <c r="V177" s="7" t="s">
        <v>2153</v>
      </c>
      <c r="W177" s="7" t="s">
        <v>2154</v>
      </c>
      <c r="X177" s="15">
        <f>Orders[[#This Row],[Date3]]</f>
        <v>43545</v>
      </c>
      <c r="Y177" s="15">
        <v>43545</v>
      </c>
      <c r="Z177" s="2">
        <v>0.68125000000000002</v>
      </c>
      <c r="AA177" s="12">
        <v>33.840000000000003</v>
      </c>
      <c r="AB177" s="8">
        <v>9</v>
      </c>
      <c r="AC177" s="11">
        <f t="shared" si="13"/>
        <v>15.228000000000003</v>
      </c>
      <c r="AD177" s="11">
        <f t="shared" si="14"/>
        <v>304.56000000000006</v>
      </c>
      <c r="AE177" t="s">
        <v>16</v>
      </c>
      <c r="AF177" s="12">
        <f t="shared" si="11"/>
        <v>290.33704800000004</v>
      </c>
      <c r="AG177" s="4">
        <v>4.6699999999999998E-2</v>
      </c>
      <c r="AH177" s="11">
        <f t="shared" si="12"/>
        <v>14.222952000000021</v>
      </c>
      <c r="AI177" s="9">
        <v>8.8000000000000007</v>
      </c>
      <c r="AJ177" s="15" t="str">
        <f>IF(MONTH(Orders[[#This Row],[Date]]) = 1, "Jan",IF(MONTH(Orders[[#This Row],[Date]]) = 2, "Feb", "Mar"))</f>
        <v>Mar</v>
      </c>
    </row>
    <row r="178" spans="1:36" ht="15.75" x14ac:dyDescent="0.25">
      <c r="A178">
        <v>177</v>
      </c>
      <c r="B178" t="s">
        <v>201</v>
      </c>
      <c r="C178">
        <f>VLOOKUP(G178,email!A:B,2,FALSE)</f>
        <v>82</v>
      </c>
      <c r="D178" t="str">
        <f>Orders[[#This Row],[Customer First Name]] &amp;" "&amp; Orders[[#This Row],[Customer Last Name]]</f>
        <v>Shirley Jackson</v>
      </c>
      <c r="E178" t="s">
        <v>1405</v>
      </c>
      <c r="F178" t="s">
        <v>1088</v>
      </c>
      <c r="G178" t="str">
        <f t="shared" si="10"/>
        <v>shirley.jackson@mail.com</v>
      </c>
      <c r="H178" t="s">
        <v>20</v>
      </c>
      <c r="I178" s="7" t="s">
        <v>1037</v>
      </c>
      <c r="J178" s="7" t="s">
        <v>1038</v>
      </c>
      <c r="K178" s="7" t="s">
        <v>1067</v>
      </c>
      <c r="L178" s="7" t="s">
        <v>1054</v>
      </c>
      <c r="M178" s="7">
        <v>77036</v>
      </c>
      <c r="N178" s="7" t="s">
        <v>1055</v>
      </c>
      <c r="O178" t="str">
        <f>IF(COUNTIF($G$2:G178, G178) &gt; 1, INDEX($O$2:O178, MATCH(G178, $G$2:G178, 0)), H178)</f>
        <v>Male</v>
      </c>
      <c r="P178" t="str">
        <f>IF(COUNTIF($G$2:G178, G178) &gt; 1, INDEX($P$2:P178, MATCH(G178, $G$2:G178, 0)), I178)</f>
        <v>Consumer</v>
      </c>
      <c r="Q178" t="str">
        <f>IF(COUNTIF($G$2:G178, G178) &gt; 1, INDEX($Q$2:Q178, MATCH(G178, $G$2:G178, 0)), J178)</f>
        <v>United States</v>
      </c>
      <c r="R178" t="str">
        <f>IF(COUNTIF($G$2:G178, G178) &gt; 1, INDEX($R$2:R178, MATCH(G178, $G$2:G178, 0)), K178)</f>
        <v>Houston</v>
      </c>
      <c r="S178" t="str">
        <f>IF(COUNTIF($G$2:G178, G178) &gt; 1, INDEX($S$2:S178, MATCH(G178, $G$2:G178, 0)), L178)</f>
        <v>Texas</v>
      </c>
      <c r="T178">
        <f>IF(COUNTIF($G$2:G178, G178) &gt; 1, INDEX($T$2:T178, MATCH(G178, $G$2:G178, 0)), M178)</f>
        <v>77036</v>
      </c>
      <c r="U178" t="str">
        <f>IF(COUNTIF($G$2:G178, G178) &gt; 1, INDEX($U$2:U178, MATCH(G178, $G$2:G178, 0)), N178)</f>
        <v>Central</v>
      </c>
      <c r="V178" s="7" t="s">
        <v>2153</v>
      </c>
      <c r="W178" s="7" t="s">
        <v>2161</v>
      </c>
      <c r="X178" s="15">
        <f>Orders[[#This Row],[Date3]]</f>
        <v>43527</v>
      </c>
      <c r="Y178" s="15">
        <v>43527</v>
      </c>
      <c r="Z178" s="2">
        <v>0.7090277777777777</v>
      </c>
      <c r="AA178" s="12">
        <v>22.17</v>
      </c>
      <c r="AB178" s="8">
        <v>8</v>
      </c>
      <c r="AC178" s="11">
        <f t="shared" si="13"/>
        <v>8.8680000000000003</v>
      </c>
      <c r="AD178" s="11">
        <f t="shared" si="14"/>
        <v>177.36</v>
      </c>
      <c r="AE178" t="s">
        <v>21</v>
      </c>
      <c r="AF178" s="12">
        <f t="shared" si="11"/>
        <v>169.07728800000001</v>
      </c>
      <c r="AG178" s="4">
        <v>4.6699999999999998E-2</v>
      </c>
      <c r="AH178" s="11">
        <f t="shared" si="12"/>
        <v>8.2827120000000036</v>
      </c>
      <c r="AI178" s="9">
        <v>9.6</v>
      </c>
      <c r="AJ178" s="15" t="str">
        <f>IF(MONTH(Orders[[#This Row],[Date]]) = 1, "Jan",IF(MONTH(Orders[[#This Row],[Date]]) = 2, "Feb", "Mar"))</f>
        <v>Mar</v>
      </c>
    </row>
    <row r="179" spans="1:36" ht="15.75" x14ac:dyDescent="0.25">
      <c r="A179">
        <v>178</v>
      </c>
      <c r="B179" t="s">
        <v>202</v>
      </c>
      <c r="C179">
        <f>VLOOKUP(G179,email!A:B,2,FALSE)</f>
        <v>33</v>
      </c>
      <c r="D179" t="str">
        <f>Orders[[#This Row],[Customer First Name]] &amp;" "&amp; Orders[[#This Row],[Customer Last Name]]</f>
        <v>Joel Eaton</v>
      </c>
      <c r="E179" t="s">
        <v>1322</v>
      </c>
      <c r="F179" t="s">
        <v>1323</v>
      </c>
      <c r="G179" t="str">
        <f t="shared" si="10"/>
        <v>joel.eaton@mail.com</v>
      </c>
      <c r="H179" t="s">
        <v>20</v>
      </c>
      <c r="I179" s="7" t="s">
        <v>1037</v>
      </c>
      <c r="J179" s="7" t="s">
        <v>1038</v>
      </c>
      <c r="K179" s="7" t="s">
        <v>1117</v>
      </c>
      <c r="L179" s="7" t="s">
        <v>1108</v>
      </c>
      <c r="M179" s="7">
        <v>43055</v>
      </c>
      <c r="N179" s="7" t="s">
        <v>1065</v>
      </c>
      <c r="O179" t="str">
        <f>IF(COUNTIF($G$2:G179, G179) &gt; 1, INDEX($O$2:O179, MATCH(G179, $G$2:G179, 0)), H179)</f>
        <v>Female</v>
      </c>
      <c r="P179" t="str">
        <f>IF(COUNTIF($G$2:G179, G179) &gt; 1, INDEX($P$2:P179, MATCH(G179, $G$2:G179, 0)), I179)</f>
        <v>Consumer</v>
      </c>
      <c r="Q179" t="str">
        <f>IF(COUNTIF($G$2:G179, G179) &gt; 1, INDEX($Q$2:Q179, MATCH(G179, $G$2:G179, 0)), J179)</f>
        <v>United States</v>
      </c>
      <c r="R179" t="str">
        <f>IF(COUNTIF($G$2:G179, G179) &gt; 1, INDEX($R$2:R179, MATCH(G179, $G$2:G179, 0)), K179)</f>
        <v>Memphis</v>
      </c>
      <c r="S179" t="str">
        <f>IF(COUNTIF($G$2:G179, G179) &gt; 1, INDEX($S$2:S179, MATCH(G179, $G$2:G179, 0)), L179)</f>
        <v>Tennessee</v>
      </c>
      <c r="T179">
        <f>IF(COUNTIF($G$2:G179, G179) &gt; 1, INDEX($T$2:T179, MATCH(G179, $G$2:G179, 0)), M179)</f>
        <v>38109</v>
      </c>
      <c r="U179" t="str">
        <f>IF(COUNTIF($G$2:G179, G179) &gt; 1, INDEX($U$2:U179, MATCH(G179, $G$2:G179, 0)), N179)</f>
        <v>South</v>
      </c>
      <c r="V179" s="7" t="s">
        <v>2150</v>
      </c>
      <c r="W179" s="7" t="s">
        <v>2152</v>
      </c>
      <c r="X179" s="15">
        <f>Orders[[#This Row],[Date3]]</f>
        <v>43509</v>
      </c>
      <c r="Y179" s="15">
        <v>43509</v>
      </c>
      <c r="Z179" s="2">
        <v>0.4513888888888889</v>
      </c>
      <c r="AA179" s="12">
        <v>22.51</v>
      </c>
      <c r="AB179" s="8">
        <v>7</v>
      </c>
      <c r="AC179" s="11">
        <f t="shared" si="13"/>
        <v>7.8785000000000016</v>
      </c>
      <c r="AD179" s="11">
        <f t="shared" si="14"/>
        <v>157.57000000000002</v>
      </c>
      <c r="AE179" t="s">
        <v>21</v>
      </c>
      <c r="AF179" s="12">
        <f t="shared" si="11"/>
        <v>140.71001000000001</v>
      </c>
      <c r="AG179" s="4">
        <v>0.107</v>
      </c>
      <c r="AH179" s="11">
        <f t="shared" si="12"/>
        <v>16.85999000000001</v>
      </c>
      <c r="AI179" s="9">
        <v>4.8</v>
      </c>
      <c r="AJ179" s="15" t="str">
        <f>IF(MONTH(Orders[[#This Row],[Date]]) = 1, "Jan",IF(MONTH(Orders[[#This Row],[Date]]) = 2, "Feb", "Mar"))</f>
        <v>Feb</v>
      </c>
    </row>
    <row r="180" spans="1:36" ht="15.75" x14ac:dyDescent="0.25">
      <c r="A180">
        <v>179</v>
      </c>
      <c r="B180" t="s">
        <v>203</v>
      </c>
      <c r="C180">
        <f>VLOOKUP(G180,email!A:B,2,FALSE)</f>
        <v>33</v>
      </c>
      <c r="D180" t="str">
        <f>Orders[[#This Row],[Customer First Name]] &amp;" "&amp; Orders[[#This Row],[Customer Last Name]]</f>
        <v>Joel Eaton</v>
      </c>
      <c r="E180" t="s">
        <v>1322</v>
      </c>
      <c r="F180" t="s">
        <v>1323</v>
      </c>
      <c r="G180" t="str">
        <f t="shared" si="10"/>
        <v>joel.eaton@mail.com</v>
      </c>
      <c r="H180" t="s">
        <v>20</v>
      </c>
      <c r="I180" s="7" t="s">
        <v>1037</v>
      </c>
      <c r="J180" s="7" t="s">
        <v>1038</v>
      </c>
      <c r="K180" s="7" t="s">
        <v>1117</v>
      </c>
      <c r="L180" s="7" t="s">
        <v>1108</v>
      </c>
      <c r="M180" s="7">
        <v>43055</v>
      </c>
      <c r="N180" s="7" t="s">
        <v>1065</v>
      </c>
      <c r="O180" t="str">
        <f>IF(COUNTIF($G$2:G180, G180) &gt; 1, INDEX($O$2:O180, MATCH(G180, $G$2:G180, 0)), H180)</f>
        <v>Female</v>
      </c>
      <c r="P180" t="str">
        <f>IF(COUNTIF($G$2:G180, G180) &gt; 1, INDEX($P$2:P180, MATCH(G180, $G$2:G180, 0)), I180)</f>
        <v>Consumer</v>
      </c>
      <c r="Q180" t="str">
        <f>IF(COUNTIF($G$2:G180, G180) &gt; 1, INDEX($Q$2:Q180, MATCH(G180, $G$2:G180, 0)), J180)</f>
        <v>United States</v>
      </c>
      <c r="R180" t="str">
        <f>IF(COUNTIF($G$2:G180, G180) &gt; 1, INDEX($R$2:R180, MATCH(G180, $G$2:G180, 0)), K180)</f>
        <v>Memphis</v>
      </c>
      <c r="S180" t="str">
        <f>IF(COUNTIF($G$2:G180, G180) &gt; 1, INDEX($S$2:S180, MATCH(G180, $G$2:G180, 0)), L180)</f>
        <v>Tennessee</v>
      </c>
      <c r="T180">
        <f>IF(COUNTIF($G$2:G180, G180) &gt; 1, INDEX($T$2:T180, MATCH(G180, $G$2:G180, 0)), M180)</f>
        <v>38109</v>
      </c>
      <c r="U180" t="str">
        <f>IF(COUNTIF($G$2:G180, G180) &gt; 1, INDEX($U$2:U180, MATCH(G180, $G$2:G180, 0)), N180)</f>
        <v>South</v>
      </c>
      <c r="V180" s="7" t="s">
        <v>2153</v>
      </c>
      <c r="W180" s="7" t="s">
        <v>2166</v>
      </c>
      <c r="X180" s="15">
        <f>Orders[[#This Row],[Date3]]</f>
        <v>43547</v>
      </c>
      <c r="Y180" s="15">
        <v>43547</v>
      </c>
      <c r="Z180" s="2">
        <v>0.8027777777777777</v>
      </c>
      <c r="AA180" s="12">
        <v>73.88</v>
      </c>
      <c r="AB180" s="8">
        <v>6</v>
      </c>
      <c r="AC180" s="11">
        <f t="shared" si="13"/>
        <v>22.164000000000001</v>
      </c>
      <c r="AD180" s="11">
        <f t="shared" si="14"/>
        <v>443.28</v>
      </c>
      <c r="AE180" t="s">
        <v>16</v>
      </c>
      <c r="AF180" s="12">
        <f t="shared" si="11"/>
        <v>422.578824</v>
      </c>
      <c r="AG180" s="4">
        <v>4.6699999999999998E-2</v>
      </c>
      <c r="AH180" s="11">
        <f t="shared" si="12"/>
        <v>20.701175999999975</v>
      </c>
      <c r="AI180" s="9">
        <v>4.4000000000000004</v>
      </c>
      <c r="AJ180" s="15" t="str">
        <f>IF(MONTH(Orders[[#This Row],[Date]]) = 1, "Jan",IF(MONTH(Orders[[#This Row],[Date]]) = 2, "Feb", "Mar"))</f>
        <v>Mar</v>
      </c>
    </row>
    <row r="181" spans="1:36" ht="15.75" x14ac:dyDescent="0.25">
      <c r="A181">
        <v>180</v>
      </c>
      <c r="B181" t="s">
        <v>204</v>
      </c>
      <c r="C181">
        <f>VLOOKUP(G181,email!A:B,2,FALSE)</f>
        <v>83</v>
      </c>
      <c r="D181" t="str">
        <f>Orders[[#This Row],[Customer First Name]] &amp;" "&amp; Orders[[#This Row],[Customer Last Name]]</f>
        <v>Jim Kriz</v>
      </c>
      <c r="E181" t="s">
        <v>1336</v>
      </c>
      <c r="F181" t="s">
        <v>1274</v>
      </c>
      <c r="G181" t="str">
        <f t="shared" si="10"/>
        <v>jim.kriz@mail.com</v>
      </c>
      <c r="H181" t="s">
        <v>20</v>
      </c>
      <c r="I181" s="7" t="s">
        <v>1052</v>
      </c>
      <c r="J181" s="7" t="s">
        <v>1038</v>
      </c>
      <c r="K181" s="7" t="s">
        <v>1080</v>
      </c>
      <c r="L181" s="7" t="s">
        <v>1081</v>
      </c>
      <c r="M181" s="7">
        <v>10009</v>
      </c>
      <c r="N181" s="7" t="s">
        <v>1065</v>
      </c>
      <c r="O181" t="str">
        <f>IF(COUNTIF($G$2:G181, G181) &gt; 1, INDEX($O$2:O181, MATCH(G181, $G$2:G181, 0)), H181)</f>
        <v>Male</v>
      </c>
      <c r="P181" t="str">
        <f>IF(COUNTIF($G$2:G181, G181) &gt; 1, INDEX($P$2:P181, MATCH(G181, $G$2:G181, 0)), I181)</f>
        <v>Home Office</v>
      </c>
      <c r="Q181" t="str">
        <f>IF(COUNTIF($G$2:G181, G181) &gt; 1, INDEX($Q$2:Q181, MATCH(G181, $G$2:G181, 0)), J181)</f>
        <v>United States</v>
      </c>
      <c r="R181" t="str">
        <f>IF(COUNTIF($G$2:G181, G181) &gt; 1, INDEX($R$2:R181, MATCH(G181, $G$2:G181, 0)), K181)</f>
        <v>New York City</v>
      </c>
      <c r="S181" t="str">
        <f>IF(COUNTIF($G$2:G181, G181) &gt; 1, INDEX($S$2:S181, MATCH(G181, $G$2:G181, 0)), L181)</f>
        <v>New York</v>
      </c>
      <c r="T181">
        <f>IF(COUNTIF($G$2:G181, G181) &gt; 1, INDEX($T$2:T181, MATCH(G181, $G$2:G181, 0)), M181)</f>
        <v>10009</v>
      </c>
      <c r="U181" t="str">
        <f>IF(COUNTIF($G$2:G181, G181) &gt; 1, INDEX($U$2:U181, MATCH(G181, $G$2:G181, 0)), N181)</f>
        <v>East</v>
      </c>
      <c r="V181" s="7" t="s">
        <v>2153</v>
      </c>
      <c r="W181" s="7" t="s">
        <v>1731</v>
      </c>
      <c r="X181" s="15">
        <f>Orders[[#This Row],[Date3]]</f>
        <v>43493</v>
      </c>
      <c r="Y181" s="15">
        <v>43493</v>
      </c>
      <c r="Z181" s="2">
        <v>0.69930555555555562</v>
      </c>
      <c r="AA181" s="12">
        <v>86.8</v>
      </c>
      <c r="AB181" s="8">
        <v>3</v>
      </c>
      <c r="AC181" s="11">
        <f t="shared" si="13"/>
        <v>13.02</v>
      </c>
      <c r="AD181" s="11">
        <f t="shared" si="14"/>
        <v>260.39999999999998</v>
      </c>
      <c r="AE181" t="s">
        <v>16</v>
      </c>
      <c r="AF181" s="12">
        <f t="shared" si="11"/>
        <v>248.23931999999996</v>
      </c>
      <c r="AG181" s="4">
        <v>4.6699999999999998E-2</v>
      </c>
      <c r="AH181" s="11">
        <f t="shared" si="12"/>
        <v>12.160680000000013</v>
      </c>
      <c r="AI181" s="9">
        <v>9.9</v>
      </c>
      <c r="AJ181" s="15" t="str">
        <f>IF(MONTH(Orders[[#This Row],[Date]]) = 1, "Jan",IF(MONTH(Orders[[#This Row],[Date]]) = 2, "Feb", "Mar"))</f>
        <v>Jan</v>
      </c>
    </row>
    <row r="182" spans="1:36" ht="15.75" x14ac:dyDescent="0.25">
      <c r="A182">
        <v>181</v>
      </c>
      <c r="B182" t="s">
        <v>205</v>
      </c>
      <c r="C182">
        <f>VLOOKUP(G182,email!A:B,2,FALSE)</f>
        <v>84</v>
      </c>
      <c r="D182" t="str">
        <f>Orders[[#This Row],[Customer First Name]] &amp;" "&amp; Orders[[#This Row],[Customer Last Name]]</f>
        <v>David Kendrick</v>
      </c>
      <c r="E182" t="s">
        <v>1406</v>
      </c>
      <c r="F182" t="s">
        <v>1407</v>
      </c>
      <c r="G182" t="str">
        <f t="shared" si="10"/>
        <v>david.kendrick@mail.com</v>
      </c>
      <c r="H182" t="s">
        <v>20</v>
      </c>
      <c r="I182" s="7" t="s">
        <v>1042</v>
      </c>
      <c r="J182" s="7" t="s">
        <v>1038</v>
      </c>
      <c r="K182" s="7" t="s">
        <v>1091</v>
      </c>
      <c r="L182" s="7" t="s">
        <v>1070</v>
      </c>
      <c r="M182" s="7">
        <v>62521</v>
      </c>
      <c r="N182" s="7" t="s">
        <v>1055</v>
      </c>
      <c r="O182" t="str">
        <f>IF(COUNTIF($G$2:G182, G182) &gt; 1, INDEX($O$2:O182, MATCH(G182, $G$2:G182, 0)), H182)</f>
        <v>Male</v>
      </c>
      <c r="P182" t="str">
        <f>IF(COUNTIF($G$2:G182, G182) &gt; 1, INDEX($P$2:P182, MATCH(G182, $G$2:G182, 0)), I182)</f>
        <v>Corporate</v>
      </c>
      <c r="Q182" t="str">
        <f>IF(COUNTIF($G$2:G182, G182) &gt; 1, INDEX($Q$2:Q182, MATCH(G182, $G$2:G182, 0)), J182)</f>
        <v>United States</v>
      </c>
      <c r="R182" t="str">
        <f>IF(COUNTIF($G$2:G182, G182) &gt; 1, INDEX($R$2:R182, MATCH(G182, $G$2:G182, 0)), K182)</f>
        <v>Decatur</v>
      </c>
      <c r="S182" t="str">
        <f>IF(COUNTIF($G$2:G182, G182) &gt; 1, INDEX($S$2:S182, MATCH(G182, $G$2:G182, 0)), L182)</f>
        <v>Illinois</v>
      </c>
      <c r="T182">
        <f>IF(COUNTIF($G$2:G182, G182) &gt; 1, INDEX($T$2:T182, MATCH(G182, $G$2:G182, 0)), M182)</f>
        <v>62521</v>
      </c>
      <c r="U182" t="str">
        <f>IF(COUNTIF($G$2:G182, G182) &gt; 1, INDEX($U$2:U182, MATCH(G182, $G$2:G182, 0)), N182)</f>
        <v>Central</v>
      </c>
      <c r="V182" s="7" t="s">
        <v>2153</v>
      </c>
      <c r="W182" s="7" t="s">
        <v>2156</v>
      </c>
      <c r="X182" s="15">
        <f>Orders[[#This Row],[Date3]]</f>
        <v>43505</v>
      </c>
      <c r="Y182" s="15">
        <v>43505</v>
      </c>
      <c r="Z182" s="2">
        <v>0.41666666666666669</v>
      </c>
      <c r="AA182" s="12">
        <v>64.260000000000005</v>
      </c>
      <c r="AB182" s="8">
        <v>7</v>
      </c>
      <c r="AC182" s="11">
        <f t="shared" si="13"/>
        <v>22.491000000000003</v>
      </c>
      <c r="AD182" s="11">
        <f t="shared" si="14"/>
        <v>449.82000000000005</v>
      </c>
      <c r="AE182" t="s">
        <v>18</v>
      </c>
      <c r="AF182" s="12">
        <f t="shared" si="11"/>
        <v>428.81340600000004</v>
      </c>
      <c r="AG182" s="4">
        <v>4.6699999999999998E-2</v>
      </c>
      <c r="AH182" s="11">
        <f t="shared" si="12"/>
        <v>21.006594000000007</v>
      </c>
      <c r="AI182" s="9">
        <v>5.7</v>
      </c>
      <c r="AJ182" s="15" t="str">
        <f>IF(MONTH(Orders[[#This Row],[Date]]) = 1, "Jan",IF(MONTH(Orders[[#This Row],[Date]]) = 2, "Feb", "Mar"))</f>
        <v>Feb</v>
      </c>
    </row>
    <row r="183" spans="1:36" ht="15.75" x14ac:dyDescent="0.25">
      <c r="A183">
        <v>182</v>
      </c>
      <c r="B183" t="s">
        <v>206</v>
      </c>
      <c r="C183">
        <f>VLOOKUP(G183,email!A:B,2,FALSE)</f>
        <v>84</v>
      </c>
      <c r="D183" t="str">
        <f>Orders[[#This Row],[Customer First Name]] &amp;" "&amp; Orders[[#This Row],[Customer Last Name]]</f>
        <v>David Kendrick</v>
      </c>
      <c r="E183" t="s">
        <v>1406</v>
      </c>
      <c r="F183" t="s">
        <v>1407</v>
      </c>
      <c r="G183" t="str">
        <f t="shared" si="10"/>
        <v>david.kendrick@mail.com</v>
      </c>
      <c r="H183" t="s">
        <v>20</v>
      </c>
      <c r="I183" s="7" t="s">
        <v>1042</v>
      </c>
      <c r="J183" s="7" t="s">
        <v>1038</v>
      </c>
      <c r="K183" s="7" t="s">
        <v>1091</v>
      </c>
      <c r="L183" s="7" t="s">
        <v>1070</v>
      </c>
      <c r="M183" s="7">
        <v>62521</v>
      </c>
      <c r="N183" s="7" t="s">
        <v>1055</v>
      </c>
      <c r="O183" t="str">
        <f>IF(COUNTIF($G$2:G183, G183) &gt; 1, INDEX($O$2:O183, MATCH(G183, $G$2:G183, 0)), H183)</f>
        <v>Male</v>
      </c>
      <c r="P183" t="str">
        <f>IF(COUNTIF($G$2:G183, G183) &gt; 1, INDEX($P$2:P183, MATCH(G183, $G$2:G183, 0)), I183)</f>
        <v>Corporate</v>
      </c>
      <c r="Q183" t="str">
        <f>IF(COUNTIF($G$2:G183, G183) &gt; 1, INDEX($Q$2:Q183, MATCH(G183, $G$2:G183, 0)), J183)</f>
        <v>United States</v>
      </c>
      <c r="R183" t="str">
        <f>IF(COUNTIF($G$2:G183, G183) &gt; 1, INDEX($R$2:R183, MATCH(G183, $G$2:G183, 0)), K183)</f>
        <v>Decatur</v>
      </c>
      <c r="S183" t="str">
        <f>IF(COUNTIF($G$2:G183, G183) &gt; 1, INDEX($S$2:S183, MATCH(G183, $G$2:G183, 0)), L183)</f>
        <v>Illinois</v>
      </c>
      <c r="T183">
        <f>IF(COUNTIF($G$2:G183, G183) &gt; 1, INDEX($T$2:T183, MATCH(G183, $G$2:G183, 0)), M183)</f>
        <v>62521</v>
      </c>
      <c r="U183" t="str">
        <f>IF(COUNTIF($G$2:G183, G183) &gt; 1, INDEX($U$2:U183, MATCH(G183, $G$2:G183, 0)), N183)</f>
        <v>Central</v>
      </c>
      <c r="V183" s="7" t="s">
        <v>2158</v>
      </c>
      <c r="W183" s="7" t="s">
        <v>2163</v>
      </c>
      <c r="X183" s="15">
        <f>Orders[[#This Row],[Date3]]</f>
        <v>43488</v>
      </c>
      <c r="Y183" s="15">
        <v>43488</v>
      </c>
      <c r="Z183" s="2">
        <v>0.49374999999999997</v>
      </c>
      <c r="AA183" s="12">
        <v>38.47</v>
      </c>
      <c r="AB183" s="8">
        <v>8</v>
      </c>
      <c r="AC183" s="11">
        <f t="shared" si="13"/>
        <v>15.388</v>
      </c>
      <c r="AD183" s="11">
        <f t="shared" si="14"/>
        <v>307.76</v>
      </c>
      <c r="AE183" t="s">
        <v>18</v>
      </c>
      <c r="AF183" s="12">
        <f t="shared" si="11"/>
        <v>285.60127999999997</v>
      </c>
      <c r="AG183" s="4">
        <v>7.2000000000000008E-2</v>
      </c>
      <c r="AH183" s="11">
        <f t="shared" si="12"/>
        <v>22.158720000000017</v>
      </c>
      <c r="AI183" s="9">
        <v>7.7</v>
      </c>
      <c r="AJ183" s="15" t="str">
        <f>IF(MONTH(Orders[[#This Row],[Date]]) = 1, "Jan",IF(MONTH(Orders[[#This Row],[Date]]) = 2, "Feb", "Mar"))</f>
        <v>Jan</v>
      </c>
    </row>
    <row r="184" spans="1:36" ht="15.75" x14ac:dyDescent="0.25">
      <c r="A184">
        <v>183</v>
      </c>
      <c r="B184" t="s">
        <v>207</v>
      </c>
      <c r="C184">
        <f>VLOOKUP(G184,email!A:B,2,FALSE)</f>
        <v>85</v>
      </c>
      <c r="D184" t="str">
        <f>Orders[[#This Row],[Customer First Name]] &amp;" "&amp; Orders[[#This Row],[Customer Last Name]]</f>
        <v>Robert Marley</v>
      </c>
      <c r="E184" t="s">
        <v>1408</v>
      </c>
      <c r="F184" t="s">
        <v>1409</v>
      </c>
      <c r="G184" t="str">
        <f t="shared" si="10"/>
        <v>robert.marley@mail.com</v>
      </c>
      <c r="H184" t="s">
        <v>20</v>
      </c>
      <c r="I184" s="7" t="s">
        <v>1052</v>
      </c>
      <c r="J184" s="7" t="s">
        <v>1038</v>
      </c>
      <c r="K184" s="7" t="s">
        <v>1126</v>
      </c>
      <c r="L184" s="7" t="s">
        <v>1127</v>
      </c>
      <c r="M184" s="7">
        <v>71203</v>
      </c>
      <c r="N184" s="7" t="s">
        <v>1041</v>
      </c>
      <c r="O184" t="str">
        <f>IF(COUNTIF($G$2:G184, G184) &gt; 1, INDEX($O$2:O184, MATCH(G184, $G$2:G184, 0)), H184)</f>
        <v>Male</v>
      </c>
      <c r="P184" t="str">
        <f>IF(COUNTIF($G$2:G184, G184) &gt; 1, INDEX($P$2:P184, MATCH(G184, $G$2:G184, 0)), I184)</f>
        <v>Home Office</v>
      </c>
      <c r="Q184" t="str">
        <f>IF(COUNTIF($G$2:G184, G184) &gt; 1, INDEX($Q$2:Q184, MATCH(G184, $G$2:G184, 0)), J184)</f>
        <v>United States</v>
      </c>
      <c r="R184" t="str">
        <f>IF(COUNTIF($G$2:G184, G184) &gt; 1, INDEX($R$2:R184, MATCH(G184, $G$2:G184, 0)), K184)</f>
        <v>Monroe</v>
      </c>
      <c r="S184" t="str">
        <f>IF(COUNTIF($G$2:G184, G184) &gt; 1, INDEX($S$2:S184, MATCH(G184, $G$2:G184, 0)), L184)</f>
        <v>Louisiana</v>
      </c>
      <c r="T184">
        <f>IF(COUNTIF($G$2:G184, G184) &gt; 1, INDEX($T$2:T184, MATCH(G184, $G$2:G184, 0)), M184)</f>
        <v>71203</v>
      </c>
      <c r="U184" t="str">
        <f>IF(COUNTIF($G$2:G184, G184) &gt; 1, INDEX($U$2:U184, MATCH(G184, $G$2:G184, 0)), N184)</f>
        <v>South</v>
      </c>
      <c r="V184" s="7" t="s">
        <v>2158</v>
      </c>
      <c r="W184" s="7" t="s">
        <v>2159</v>
      </c>
      <c r="X184" s="15">
        <f>Orders[[#This Row],[Date3]]</f>
        <v>43547</v>
      </c>
      <c r="Y184" s="15">
        <v>43547</v>
      </c>
      <c r="Z184" s="2">
        <v>0.4548611111111111</v>
      </c>
      <c r="AA184" s="12">
        <v>15.5</v>
      </c>
      <c r="AB184" s="8">
        <v>10</v>
      </c>
      <c r="AC184" s="11">
        <f t="shared" si="13"/>
        <v>7.75</v>
      </c>
      <c r="AD184" s="11">
        <f t="shared" si="14"/>
        <v>155</v>
      </c>
      <c r="AE184" t="s">
        <v>16</v>
      </c>
      <c r="AF184" s="12">
        <f t="shared" si="11"/>
        <v>143.84</v>
      </c>
      <c r="AG184" s="4">
        <v>7.2000000000000008E-2</v>
      </c>
      <c r="AH184" s="11">
        <f t="shared" si="12"/>
        <v>11.159999999999997</v>
      </c>
      <c r="AI184" s="9" t="s">
        <v>27</v>
      </c>
      <c r="AJ184" s="15" t="str">
        <f>IF(MONTH(Orders[[#This Row],[Date]]) = 1, "Jan",IF(MONTH(Orders[[#This Row],[Date]]) = 2, "Feb", "Mar"))</f>
        <v>Mar</v>
      </c>
    </row>
    <row r="185" spans="1:36" ht="15.75" x14ac:dyDescent="0.25">
      <c r="A185">
        <v>184</v>
      </c>
      <c r="B185" t="s">
        <v>208</v>
      </c>
      <c r="C185">
        <f>VLOOKUP(G185,email!A:B,2,FALSE)</f>
        <v>85</v>
      </c>
      <c r="D185" t="str">
        <f>Orders[[#This Row],[Customer First Name]] &amp;" "&amp; Orders[[#This Row],[Customer Last Name]]</f>
        <v>Robert Marley</v>
      </c>
      <c r="E185" t="s">
        <v>1408</v>
      </c>
      <c r="F185" t="s">
        <v>1409</v>
      </c>
      <c r="G185" t="str">
        <f t="shared" si="10"/>
        <v>robert.marley@mail.com</v>
      </c>
      <c r="H185" t="s">
        <v>20</v>
      </c>
      <c r="I185" s="7" t="s">
        <v>1052</v>
      </c>
      <c r="J185" s="7" t="s">
        <v>1038</v>
      </c>
      <c r="K185" s="7" t="s">
        <v>1126</v>
      </c>
      <c r="L185" s="7" t="s">
        <v>1127</v>
      </c>
      <c r="M185" s="7">
        <v>71203</v>
      </c>
      <c r="N185" s="7" t="s">
        <v>1041</v>
      </c>
      <c r="O185" t="str">
        <f>IF(COUNTIF($G$2:G185, G185) &gt; 1, INDEX($O$2:O185, MATCH(G185, $G$2:G185, 0)), H185)</f>
        <v>Male</v>
      </c>
      <c r="P185" t="str">
        <f>IF(COUNTIF($G$2:G185, G185) &gt; 1, INDEX($P$2:P185, MATCH(G185, $G$2:G185, 0)), I185)</f>
        <v>Home Office</v>
      </c>
      <c r="Q185" t="str">
        <f>IF(COUNTIF($G$2:G185, G185) &gt; 1, INDEX($Q$2:Q185, MATCH(G185, $G$2:G185, 0)), J185)</f>
        <v>United States</v>
      </c>
      <c r="R185" t="str">
        <f>IF(COUNTIF($G$2:G185, G185) &gt; 1, INDEX($R$2:R185, MATCH(G185, $G$2:G185, 0)), K185)</f>
        <v>Monroe</v>
      </c>
      <c r="S185" t="str">
        <f>IF(COUNTIF($G$2:G185, G185) &gt; 1, INDEX($S$2:S185, MATCH(G185, $G$2:G185, 0)), L185)</f>
        <v>Louisiana</v>
      </c>
      <c r="T185">
        <f>IF(COUNTIF($G$2:G185, G185) &gt; 1, INDEX($T$2:T185, MATCH(G185, $G$2:G185, 0)), M185)</f>
        <v>71203</v>
      </c>
      <c r="U185" t="str">
        <f>IF(COUNTIF($G$2:G185, G185) &gt; 1, INDEX($U$2:U185, MATCH(G185, $G$2:G185, 0)), N185)</f>
        <v>South</v>
      </c>
      <c r="V185" s="7" t="s">
        <v>2158</v>
      </c>
      <c r="W185" s="7" t="s">
        <v>2159</v>
      </c>
      <c r="X185" s="15">
        <f>Orders[[#This Row],[Date3]]</f>
        <v>43490</v>
      </c>
      <c r="Y185" s="15">
        <v>43490</v>
      </c>
      <c r="Z185" s="2">
        <v>0.625</v>
      </c>
      <c r="AA185" s="12">
        <v>34.31</v>
      </c>
      <c r="AB185" s="8">
        <v>8</v>
      </c>
      <c r="AC185" s="11">
        <f t="shared" si="13"/>
        <v>13.724000000000002</v>
      </c>
      <c r="AD185" s="11">
        <f t="shared" si="14"/>
        <v>274.48</v>
      </c>
      <c r="AE185" t="s">
        <v>16</v>
      </c>
      <c r="AF185" s="12">
        <f t="shared" si="11"/>
        <v>254.71744000000001</v>
      </c>
      <c r="AG185" s="4">
        <v>7.2000000000000008E-2</v>
      </c>
      <c r="AH185" s="11">
        <f t="shared" si="12"/>
        <v>19.762560000000008</v>
      </c>
      <c r="AI185" s="9">
        <v>5.7</v>
      </c>
      <c r="AJ185" s="15" t="str">
        <f>IF(MONTH(Orders[[#This Row],[Date]]) = 1, "Jan",IF(MONTH(Orders[[#This Row],[Date]]) = 2, "Feb", "Mar"))</f>
        <v>Jan</v>
      </c>
    </row>
    <row r="186" spans="1:36" ht="15.75" x14ac:dyDescent="0.25">
      <c r="A186">
        <v>185</v>
      </c>
      <c r="B186" t="s">
        <v>209</v>
      </c>
      <c r="C186">
        <f>VLOOKUP(G186,email!A:B,2,FALSE)</f>
        <v>85</v>
      </c>
      <c r="D186" t="str">
        <f>Orders[[#This Row],[Customer First Name]] &amp;" "&amp; Orders[[#This Row],[Customer Last Name]]</f>
        <v>Robert Marley</v>
      </c>
      <c r="E186" t="s">
        <v>1408</v>
      </c>
      <c r="F186" t="s">
        <v>1409</v>
      </c>
      <c r="G186" t="str">
        <f t="shared" si="10"/>
        <v>robert.marley@mail.com</v>
      </c>
      <c r="H186" t="s">
        <v>20</v>
      </c>
      <c r="I186" s="7" t="s">
        <v>1052</v>
      </c>
      <c r="J186" s="7" t="s">
        <v>1038</v>
      </c>
      <c r="K186" s="7" t="s">
        <v>1126</v>
      </c>
      <c r="L186" s="7" t="s">
        <v>1127</v>
      </c>
      <c r="M186" s="7">
        <v>71203</v>
      </c>
      <c r="N186" s="7" t="s">
        <v>1041</v>
      </c>
      <c r="O186" t="str">
        <f>IF(COUNTIF($G$2:G186, G186) &gt; 1, INDEX($O$2:O186, MATCH(G186, $G$2:G186, 0)), H186)</f>
        <v>Male</v>
      </c>
      <c r="P186" t="str">
        <f>IF(COUNTIF($G$2:G186, G186) &gt; 1, INDEX($P$2:P186, MATCH(G186, $G$2:G186, 0)), I186)</f>
        <v>Home Office</v>
      </c>
      <c r="Q186" t="str">
        <f>IF(COUNTIF($G$2:G186, G186) &gt; 1, INDEX($Q$2:Q186, MATCH(G186, $G$2:G186, 0)), J186)</f>
        <v>United States</v>
      </c>
      <c r="R186" t="str">
        <f>IF(COUNTIF($G$2:G186, G186) &gt; 1, INDEX($R$2:R186, MATCH(G186, $G$2:G186, 0)), K186)</f>
        <v>Monroe</v>
      </c>
      <c r="S186" t="str">
        <f>IF(COUNTIF($G$2:G186, G186) &gt; 1, INDEX($S$2:S186, MATCH(G186, $G$2:G186, 0)), L186)</f>
        <v>Louisiana</v>
      </c>
      <c r="T186">
        <f>IF(COUNTIF($G$2:G186, G186) &gt; 1, INDEX($T$2:T186, MATCH(G186, $G$2:G186, 0)), M186)</f>
        <v>71203</v>
      </c>
      <c r="U186" t="str">
        <f>IF(COUNTIF($G$2:G186, G186) &gt; 1, INDEX($U$2:U186, MATCH(G186, $G$2:G186, 0)), N186)</f>
        <v>South</v>
      </c>
      <c r="V186" s="7" t="s">
        <v>2158</v>
      </c>
      <c r="W186" s="7" t="s">
        <v>2163</v>
      </c>
      <c r="X186" s="15">
        <f>Orders[[#This Row],[Date3]]</f>
        <v>43528</v>
      </c>
      <c r="Y186" s="15">
        <v>43528</v>
      </c>
      <c r="Z186" s="2">
        <v>0.47152777777777777</v>
      </c>
      <c r="AA186" s="12">
        <v>12.34</v>
      </c>
      <c r="AB186" s="8">
        <v>7</v>
      </c>
      <c r="AC186" s="11">
        <f t="shared" si="13"/>
        <v>4.319</v>
      </c>
      <c r="AD186" s="11">
        <f t="shared" si="14"/>
        <v>86.38</v>
      </c>
      <c r="AE186" t="s">
        <v>21</v>
      </c>
      <c r="AF186" s="12">
        <f t="shared" si="11"/>
        <v>80.160640000000001</v>
      </c>
      <c r="AG186" s="4">
        <v>7.2000000000000008E-2</v>
      </c>
      <c r="AH186" s="11">
        <f t="shared" si="12"/>
        <v>6.2193599999999947</v>
      </c>
      <c r="AI186" s="9">
        <v>6.7</v>
      </c>
      <c r="AJ186" s="15" t="str">
        <f>IF(MONTH(Orders[[#This Row],[Date]]) = 1, "Jan",IF(MONTH(Orders[[#This Row],[Date]]) = 2, "Feb", "Mar"))</f>
        <v>Mar</v>
      </c>
    </row>
    <row r="187" spans="1:36" ht="15.75" x14ac:dyDescent="0.25">
      <c r="A187">
        <v>186</v>
      </c>
      <c r="B187" t="s">
        <v>210</v>
      </c>
      <c r="C187">
        <f>VLOOKUP(G187,email!A:B,2,FALSE)</f>
        <v>86</v>
      </c>
      <c r="D187" t="str">
        <f>Orders[[#This Row],[Customer First Name]] &amp;" "&amp; Orders[[#This Row],[Customer Last Name]]</f>
        <v>Sally Knutson</v>
      </c>
      <c r="E187" t="s">
        <v>1377</v>
      </c>
      <c r="F187" t="s">
        <v>1410</v>
      </c>
      <c r="G187" t="str">
        <f t="shared" si="10"/>
        <v>sally.knutson@mail.com</v>
      </c>
      <c r="H187" t="s">
        <v>20</v>
      </c>
      <c r="I187" s="7" t="s">
        <v>1037</v>
      </c>
      <c r="J187" s="7" t="s">
        <v>1038</v>
      </c>
      <c r="K187" s="7" t="s">
        <v>1128</v>
      </c>
      <c r="L187" s="7" t="s">
        <v>1129</v>
      </c>
      <c r="M187" s="7">
        <v>6824</v>
      </c>
      <c r="N187" s="7" t="s">
        <v>1065</v>
      </c>
      <c r="O187" t="str">
        <f>IF(COUNTIF($G$2:G187, G187) &gt; 1, INDEX($O$2:O187, MATCH(G187, $G$2:G187, 0)), H187)</f>
        <v>Male</v>
      </c>
      <c r="P187" t="str">
        <f>IF(COUNTIF($G$2:G187, G187) &gt; 1, INDEX($P$2:P187, MATCH(G187, $G$2:G187, 0)), I187)</f>
        <v>Consumer</v>
      </c>
      <c r="Q187" t="str">
        <f>IF(COUNTIF($G$2:G187, G187) &gt; 1, INDEX($Q$2:Q187, MATCH(G187, $G$2:G187, 0)), J187)</f>
        <v>United States</v>
      </c>
      <c r="R187" t="str">
        <f>IF(COUNTIF($G$2:G187, G187) &gt; 1, INDEX($R$2:R187, MATCH(G187, $G$2:G187, 0)), K187)</f>
        <v>Fairfield</v>
      </c>
      <c r="S187" t="str">
        <f>IF(COUNTIF($G$2:G187, G187) &gt; 1, INDEX($S$2:S187, MATCH(G187, $G$2:G187, 0)), L187)</f>
        <v>Connecticut</v>
      </c>
      <c r="T187">
        <f>IF(COUNTIF($G$2:G187, G187) &gt; 1, INDEX($T$2:T187, MATCH(G187, $G$2:G187, 0)), M187)</f>
        <v>6824</v>
      </c>
      <c r="U187" t="str">
        <f>IF(COUNTIF($G$2:G187, G187) &gt; 1, INDEX($U$2:U187, MATCH(G187, $G$2:G187, 0)), N187)</f>
        <v>East</v>
      </c>
      <c r="V187" s="7" t="s">
        <v>2153</v>
      </c>
      <c r="W187" s="7" t="s">
        <v>2160</v>
      </c>
      <c r="X187" s="15">
        <f>Orders[[#This Row],[Date3]]</f>
        <v>43529</v>
      </c>
      <c r="Y187" s="15">
        <v>43529</v>
      </c>
      <c r="Z187" s="2">
        <v>0.82361111111111107</v>
      </c>
      <c r="AA187" s="12">
        <v>18.079999999999998</v>
      </c>
      <c r="AB187" s="8">
        <v>3</v>
      </c>
      <c r="AC187" s="11">
        <f t="shared" si="13"/>
        <v>2.7119999999999997</v>
      </c>
      <c r="AD187" s="11">
        <f t="shared" si="14"/>
        <v>54.239999999999995</v>
      </c>
      <c r="AE187" t="s">
        <v>16</v>
      </c>
      <c r="AF187" s="12">
        <f t="shared" si="11"/>
        <v>51.706991999999993</v>
      </c>
      <c r="AG187" s="4">
        <v>4.6699999999999998E-2</v>
      </c>
      <c r="AH187" s="11">
        <f t="shared" si="12"/>
        <v>2.5330080000000024</v>
      </c>
      <c r="AI187" s="9" t="s">
        <v>27</v>
      </c>
      <c r="AJ187" s="15" t="str">
        <f>IF(MONTH(Orders[[#This Row],[Date]]) = 1, "Jan",IF(MONTH(Orders[[#This Row],[Date]]) = 2, "Feb", "Mar"))</f>
        <v>Mar</v>
      </c>
    </row>
    <row r="188" spans="1:36" ht="15.75" x14ac:dyDescent="0.25">
      <c r="A188">
        <v>187</v>
      </c>
      <c r="B188" t="s">
        <v>211</v>
      </c>
      <c r="C188">
        <f>VLOOKUP(G188,email!A:B,2,FALSE)</f>
        <v>87</v>
      </c>
      <c r="D188" t="str">
        <f>Orders[[#This Row],[Customer First Name]] &amp;" "&amp; Orders[[#This Row],[Customer Last Name]]</f>
        <v>Frank Merwin</v>
      </c>
      <c r="E188" t="s">
        <v>1411</v>
      </c>
      <c r="F188" t="s">
        <v>1412</v>
      </c>
      <c r="G188" t="str">
        <f t="shared" si="10"/>
        <v>frank.merwin@mail.com</v>
      </c>
      <c r="H188" t="s">
        <v>20</v>
      </c>
      <c r="I188" s="7" t="s">
        <v>1052</v>
      </c>
      <c r="J188" s="7" t="s">
        <v>1038</v>
      </c>
      <c r="K188" s="7" t="s">
        <v>1043</v>
      </c>
      <c r="L188" s="7" t="s">
        <v>1044</v>
      </c>
      <c r="M188" s="7">
        <v>90032</v>
      </c>
      <c r="N188" s="7" t="s">
        <v>1045</v>
      </c>
      <c r="O188" t="str">
        <f>IF(COUNTIF($G$2:G188, G188) &gt; 1, INDEX($O$2:O188, MATCH(G188, $G$2:G188, 0)), H188)</f>
        <v>Male</v>
      </c>
      <c r="P188" t="str">
        <f>IF(COUNTIF($G$2:G188, G188) &gt; 1, INDEX($P$2:P188, MATCH(G188, $G$2:G188, 0)), I188)</f>
        <v>Home Office</v>
      </c>
      <c r="Q188" t="str">
        <f>IF(COUNTIF($G$2:G188, G188) &gt; 1, INDEX($Q$2:Q188, MATCH(G188, $G$2:G188, 0)), J188)</f>
        <v>United States</v>
      </c>
      <c r="R188" t="str">
        <f>IF(COUNTIF($G$2:G188, G188) &gt; 1, INDEX($R$2:R188, MATCH(G188, $G$2:G188, 0)), K188)</f>
        <v>Los Angeles</v>
      </c>
      <c r="S188" t="str">
        <f>IF(COUNTIF($G$2:G188, G188) &gt; 1, INDEX($S$2:S188, MATCH(G188, $G$2:G188, 0)), L188)</f>
        <v>California</v>
      </c>
      <c r="T188">
        <f>IF(COUNTIF($G$2:G188, G188) &gt; 1, INDEX($T$2:T188, MATCH(G188, $G$2:G188, 0)), M188)</f>
        <v>90032</v>
      </c>
      <c r="U188" t="str">
        <f>IF(COUNTIF($G$2:G188, G188) &gt; 1, INDEX($U$2:U188, MATCH(G188, $G$2:G188, 0)), N188)</f>
        <v>West</v>
      </c>
      <c r="V188" s="7" t="s">
        <v>2158</v>
      </c>
      <c r="W188" s="7" t="s">
        <v>2163</v>
      </c>
      <c r="X188" s="15">
        <f>Orders[[#This Row],[Date3]]</f>
        <v>43527</v>
      </c>
      <c r="Y188" s="15">
        <v>43527</v>
      </c>
      <c r="Z188" s="2">
        <v>0.79166666666666663</v>
      </c>
      <c r="AA188" s="12">
        <v>94.49</v>
      </c>
      <c r="AB188" s="8">
        <v>8</v>
      </c>
      <c r="AC188" s="11">
        <f t="shared" si="13"/>
        <v>37.795999999999999</v>
      </c>
      <c r="AD188" s="11">
        <f t="shared" si="14"/>
        <v>755.92</v>
      </c>
      <c r="AE188" t="s">
        <v>16</v>
      </c>
      <c r="AF188" s="12">
        <f t="shared" si="11"/>
        <v>701.49375999999995</v>
      </c>
      <c r="AG188" s="4">
        <v>7.2000000000000008E-2</v>
      </c>
      <c r="AH188" s="11">
        <f t="shared" si="12"/>
        <v>54.426240000000007</v>
      </c>
      <c r="AI188" s="9">
        <v>7.5</v>
      </c>
      <c r="AJ188" s="15" t="str">
        <f>IF(MONTH(Orders[[#This Row],[Date]]) = 1, "Jan",IF(MONTH(Orders[[#This Row],[Date]]) = 2, "Feb", "Mar"))</f>
        <v>Mar</v>
      </c>
    </row>
    <row r="189" spans="1:36" ht="15.75" x14ac:dyDescent="0.25">
      <c r="A189">
        <v>188</v>
      </c>
      <c r="B189" t="s">
        <v>212</v>
      </c>
      <c r="C189">
        <f>VLOOKUP(G189,email!A:B,2,FALSE)</f>
        <v>88</v>
      </c>
      <c r="D189" t="str">
        <f>Orders[[#This Row],[Customer First Name]] &amp;" "&amp; Orders[[#This Row],[Customer Last Name]]</f>
        <v>Alice McCarthy</v>
      </c>
      <c r="E189" t="s">
        <v>1413</v>
      </c>
      <c r="F189" t="s">
        <v>1414</v>
      </c>
      <c r="G189" t="str">
        <f t="shared" si="10"/>
        <v>alice.mccarthy@mail.com</v>
      </c>
      <c r="H189" t="s">
        <v>20</v>
      </c>
      <c r="I189" s="7" t="s">
        <v>1042</v>
      </c>
      <c r="J189" s="7" t="s">
        <v>1038</v>
      </c>
      <c r="K189" s="7" t="s">
        <v>1130</v>
      </c>
      <c r="L189" s="7" t="s">
        <v>1054</v>
      </c>
      <c r="M189" s="7">
        <v>75051</v>
      </c>
      <c r="N189" s="7" t="s">
        <v>1055</v>
      </c>
      <c r="O189" t="str">
        <f>IF(COUNTIF($G$2:G189, G189) &gt; 1, INDEX($O$2:O189, MATCH(G189, $G$2:G189, 0)), H189)</f>
        <v>Male</v>
      </c>
      <c r="P189" t="str">
        <f>IF(COUNTIF($G$2:G189, G189) &gt; 1, INDEX($P$2:P189, MATCH(G189, $G$2:G189, 0)), I189)</f>
        <v>Corporate</v>
      </c>
      <c r="Q189" t="str">
        <f>IF(COUNTIF($G$2:G189, G189) &gt; 1, INDEX($Q$2:Q189, MATCH(G189, $G$2:G189, 0)), J189)</f>
        <v>United States</v>
      </c>
      <c r="R189" t="str">
        <f>IF(COUNTIF($G$2:G189, G189) &gt; 1, INDEX($R$2:R189, MATCH(G189, $G$2:G189, 0)), K189)</f>
        <v>Grand Prairie</v>
      </c>
      <c r="S189" t="str">
        <f>IF(COUNTIF($G$2:G189, G189) &gt; 1, INDEX($S$2:S189, MATCH(G189, $G$2:G189, 0)), L189)</f>
        <v>Texas</v>
      </c>
      <c r="T189">
        <f>IF(COUNTIF($G$2:G189, G189) &gt; 1, INDEX($T$2:T189, MATCH(G189, $G$2:G189, 0)), M189)</f>
        <v>75051</v>
      </c>
      <c r="U189" t="str">
        <f>IF(COUNTIF($G$2:G189, G189) &gt; 1, INDEX($U$2:U189, MATCH(G189, $G$2:G189, 0)), N189)</f>
        <v>Central</v>
      </c>
      <c r="V189" s="7" t="s">
        <v>2153</v>
      </c>
      <c r="W189" s="7" t="s">
        <v>2156</v>
      </c>
      <c r="X189" s="15">
        <f>Orders[[#This Row],[Date3]]</f>
        <v>43504</v>
      </c>
      <c r="Y189" s="15">
        <v>43504</v>
      </c>
      <c r="Z189" s="2">
        <v>0.45347222222222222</v>
      </c>
      <c r="AA189" s="12">
        <v>46.47</v>
      </c>
      <c r="AB189" s="8">
        <v>4</v>
      </c>
      <c r="AC189" s="11">
        <f t="shared" si="13"/>
        <v>9.2940000000000005</v>
      </c>
      <c r="AD189" s="11">
        <f t="shared" si="14"/>
        <v>185.88</v>
      </c>
      <c r="AE189" t="s">
        <v>18</v>
      </c>
      <c r="AF189" s="12">
        <f t="shared" si="11"/>
        <v>177.19940399999999</v>
      </c>
      <c r="AG189" s="4">
        <v>4.6699999999999998E-2</v>
      </c>
      <c r="AH189" s="11">
        <f t="shared" si="12"/>
        <v>8.6805960000000084</v>
      </c>
      <c r="AI189" s="9" t="s">
        <v>58</v>
      </c>
      <c r="AJ189" s="15" t="str">
        <f>IF(MONTH(Orders[[#This Row],[Date]]) = 1, "Jan",IF(MONTH(Orders[[#This Row],[Date]]) = 2, "Feb", "Mar"))</f>
        <v>Feb</v>
      </c>
    </row>
    <row r="190" spans="1:36" ht="15.75" x14ac:dyDescent="0.25">
      <c r="A190">
        <v>189</v>
      </c>
      <c r="B190" t="s">
        <v>213</v>
      </c>
      <c r="C190">
        <f>VLOOKUP(G190,email!A:B,2,FALSE)</f>
        <v>88</v>
      </c>
      <c r="D190" t="str">
        <f>Orders[[#This Row],[Customer First Name]] &amp;" "&amp; Orders[[#This Row],[Customer Last Name]]</f>
        <v>Alice McCarthy</v>
      </c>
      <c r="E190" t="s">
        <v>1413</v>
      </c>
      <c r="F190" t="s">
        <v>1414</v>
      </c>
      <c r="G190" t="str">
        <f t="shared" si="10"/>
        <v>alice.mccarthy@mail.com</v>
      </c>
      <c r="H190" t="s">
        <v>20</v>
      </c>
      <c r="I190" s="7" t="s">
        <v>1042</v>
      </c>
      <c r="J190" s="7" t="s">
        <v>1038</v>
      </c>
      <c r="K190" s="7" t="s">
        <v>1130</v>
      </c>
      <c r="L190" s="7" t="s">
        <v>1054</v>
      </c>
      <c r="M190" s="7">
        <v>75051</v>
      </c>
      <c r="N190" s="7" t="s">
        <v>1055</v>
      </c>
      <c r="O190" t="str">
        <f>IF(COUNTIF($G$2:G190, G190) &gt; 1, INDEX($O$2:O190, MATCH(G190, $G$2:G190, 0)), H190)</f>
        <v>Male</v>
      </c>
      <c r="P190" t="str">
        <f>IF(COUNTIF($G$2:G190, G190) &gt; 1, INDEX($P$2:P190, MATCH(G190, $G$2:G190, 0)), I190)</f>
        <v>Corporate</v>
      </c>
      <c r="Q190" t="str">
        <f>IF(COUNTIF($G$2:G190, G190) &gt; 1, INDEX($Q$2:Q190, MATCH(G190, $G$2:G190, 0)), J190)</f>
        <v>United States</v>
      </c>
      <c r="R190" t="str">
        <f>IF(COUNTIF($G$2:G190, G190) &gt; 1, INDEX($R$2:R190, MATCH(G190, $G$2:G190, 0)), K190)</f>
        <v>Grand Prairie</v>
      </c>
      <c r="S190" t="str">
        <f>IF(COUNTIF($G$2:G190, G190) &gt; 1, INDEX($S$2:S190, MATCH(G190, $G$2:G190, 0)), L190)</f>
        <v>Texas</v>
      </c>
      <c r="T190">
        <f>IF(COUNTIF($G$2:G190, G190) &gt; 1, INDEX($T$2:T190, MATCH(G190, $G$2:G190, 0)), M190)</f>
        <v>75051</v>
      </c>
      <c r="U190" t="str">
        <f>IF(COUNTIF($G$2:G190, G190) &gt; 1, INDEX($U$2:U190, MATCH(G190, $G$2:G190, 0)), N190)</f>
        <v>Central</v>
      </c>
      <c r="V190" s="7" t="s">
        <v>2153</v>
      </c>
      <c r="W190" s="7" t="s">
        <v>2162</v>
      </c>
      <c r="X190" s="15">
        <f>Orders[[#This Row],[Date3]]</f>
        <v>43506</v>
      </c>
      <c r="Y190" s="15">
        <v>43506</v>
      </c>
      <c r="Z190" s="2">
        <v>0.53472222222222221</v>
      </c>
      <c r="AA190" s="12">
        <v>74.069999999999993</v>
      </c>
      <c r="AB190" s="8">
        <v>1</v>
      </c>
      <c r="AC190" s="11">
        <f t="shared" si="13"/>
        <v>3.7035</v>
      </c>
      <c r="AD190" s="11">
        <f t="shared" si="14"/>
        <v>74.069999999999993</v>
      </c>
      <c r="AE190" t="s">
        <v>16</v>
      </c>
      <c r="AF190" s="12">
        <f t="shared" si="11"/>
        <v>70.610930999999994</v>
      </c>
      <c r="AG190" s="4">
        <v>4.6699999999999998E-2</v>
      </c>
      <c r="AH190" s="11">
        <f t="shared" si="12"/>
        <v>3.4590689999999995</v>
      </c>
      <c r="AI190" s="9">
        <v>9.9</v>
      </c>
      <c r="AJ190" s="15" t="str">
        <f>IF(MONTH(Orders[[#This Row],[Date]]) = 1, "Jan",IF(MONTH(Orders[[#This Row],[Date]]) = 2, "Feb", "Mar"))</f>
        <v>Feb</v>
      </c>
    </row>
    <row r="191" spans="1:36" ht="15.75" x14ac:dyDescent="0.25">
      <c r="A191">
        <v>190</v>
      </c>
      <c r="B191" t="s">
        <v>214</v>
      </c>
      <c r="C191">
        <f>VLOOKUP(G191,email!A:B,2,FALSE)</f>
        <v>89</v>
      </c>
      <c r="D191" t="str">
        <f>Orders[[#This Row],[Customer First Name]] &amp;" "&amp; Orders[[#This Row],[Customer Last Name]]</f>
        <v>Mark Packer</v>
      </c>
      <c r="E191" t="s">
        <v>1415</v>
      </c>
      <c r="F191" t="s">
        <v>1416</v>
      </c>
      <c r="G191" t="str">
        <f t="shared" si="10"/>
        <v>mark.packer@mail.com</v>
      </c>
      <c r="H191" t="s">
        <v>20</v>
      </c>
      <c r="I191" s="7" t="s">
        <v>1052</v>
      </c>
      <c r="J191" s="7" t="s">
        <v>1038</v>
      </c>
      <c r="K191" s="7" t="s">
        <v>1080</v>
      </c>
      <c r="L191" s="7" t="s">
        <v>1081</v>
      </c>
      <c r="M191" s="7">
        <v>10035</v>
      </c>
      <c r="N191" s="7" t="s">
        <v>1065</v>
      </c>
      <c r="O191" t="str">
        <f>IF(COUNTIF($G$2:G191, G191) &gt; 1, INDEX($O$2:O191, MATCH(G191, $G$2:G191, 0)), H191)</f>
        <v>Male</v>
      </c>
      <c r="P191" t="str">
        <f>IF(COUNTIF($G$2:G191, G191) &gt; 1, INDEX($P$2:P191, MATCH(G191, $G$2:G191, 0)), I191)</f>
        <v>Home Office</v>
      </c>
      <c r="Q191" t="str">
        <f>IF(COUNTIF($G$2:G191, G191) &gt; 1, INDEX($Q$2:Q191, MATCH(G191, $G$2:G191, 0)), J191)</f>
        <v>United States</v>
      </c>
      <c r="R191" t="str">
        <f>IF(COUNTIF($G$2:G191, G191) &gt; 1, INDEX($R$2:R191, MATCH(G191, $G$2:G191, 0)), K191)</f>
        <v>New York City</v>
      </c>
      <c r="S191" t="str">
        <f>IF(COUNTIF($G$2:G191, G191) &gt; 1, INDEX($S$2:S191, MATCH(G191, $G$2:G191, 0)), L191)</f>
        <v>New York</v>
      </c>
      <c r="T191">
        <f>IF(COUNTIF($G$2:G191, G191) &gt; 1, INDEX($T$2:T191, MATCH(G191, $G$2:G191, 0)), M191)</f>
        <v>10035</v>
      </c>
      <c r="U191" t="str">
        <f>IF(COUNTIF($G$2:G191, G191) &gt; 1, INDEX($U$2:U191, MATCH(G191, $G$2:G191, 0)), N191)</f>
        <v>East</v>
      </c>
      <c r="V191" s="7" t="s">
        <v>2150</v>
      </c>
      <c r="W191" s="7" t="s">
        <v>2151</v>
      </c>
      <c r="X191" s="15">
        <f>Orders[[#This Row],[Date3]]</f>
        <v>43493</v>
      </c>
      <c r="Y191" s="15">
        <v>43493</v>
      </c>
      <c r="Z191" s="2">
        <v>0.86805555555555547</v>
      </c>
      <c r="AA191" s="12">
        <v>69.81</v>
      </c>
      <c r="AB191" s="8">
        <v>4</v>
      </c>
      <c r="AC191" s="11">
        <f t="shared" si="13"/>
        <v>13.962000000000002</v>
      </c>
      <c r="AD191" s="11">
        <f t="shared" si="14"/>
        <v>279.24</v>
      </c>
      <c r="AE191" t="s">
        <v>21</v>
      </c>
      <c r="AF191" s="12">
        <f t="shared" si="11"/>
        <v>249.36132000000001</v>
      </c>
      <c r="AG191" s="4">
        <v>0.107</v>
      </c>
      <c r="AH191" s="11">
        <f t="shared" si="12"/>
        <v>29.878680000000003</v>
      </c>
      <c r="AI191" s="9">
        <v>5.9</v>
      </c>
      <c r="AJ191" s="15" t="str">
        <f>IF(MONTH(Orders[[#This Row],[Date]]) = 1, "Jan",IF(MONTH(Orders[[#This Row],[Date]]) = 2, "Feb", "Mar"))</f>
        <v>Jan</v>
      </c>
    </row>
    <row r="192" spans="1:36" ht="15.75" x14ac:dyDescent="0.25">
      <c r="A192">
        <v>191</v>
      </c>
      <c r="B192" t="s">
        <v>215</v>
      </c>
      <c r="C192">
        <f>VLOOKUP(G192,email!A:B,2,FALSE)</f>
        <v>89</v>
      </c>
      <c r="D192" t="str">
        <f>Orders[[#This Row],[Customer First Name]] &amp;" "&amp; Orders[[#This Row],[Customer Last Name]]</f>
        <v>Mark Packer</v>
      </c>
      <c r="E192" t="s">
        <v>1415</v>
      </c>
      <c r="F192" t="s">
        <v>1416</v>
      </c>
      <c r="G192" t="str">
        <f t="shared" si="10"/>
        <v>mark.packer@mail.com</v>
      </c>
      <c r="H192" t="s">
        <v>20</v>
      </c>
      <c r="I192" s="7" t="s">
        <v>1052</v>
      </c>
      <c r="J192" s="7" t="s">
        <v>1038</v>
      </c>
      <c r="K192" s="7" t="s">
        <v>1080</v>
      </c>
      <c r="L192" s="7" t="s">
        <v>1081</v>
      </c>
      <c r="M192" s="7">
        <v>10035</v>
      </c>
      <c r="N192" s="7" t="s">
        <v>1065</v>
      </c>
      <c r="O192" t="str">
        <f>IF(COUNTIF($G$2:G192, G192) &gt; 1, INDEX($O$2:O192, MATCH(G192, $G$2:G192, 0)), H192)</f>
        <v>Male</v>
      </c>
      <c r="P192" t="str">
        <f>IF(COUNTIF($G$2:G192, G192) &gt; 1, INDEX($P$2:P192, MATCH(G192, $G$2:G192, 0)), I192)</f>
        <v>Home Office</v>
      </c>
      <c r="Q192" t="str">
        <f>IF(COUNTIF($G$2:G192, G192) &gt; 1, INDEX($Q$2:Q192, MATCH(G192, $G$2:G192, 0)), J192)</f>
        <v>United States</v>
      </c>
      <c r="R192" t="str">
        <f>IF(COUNTIF($G$2:G192, G192) &gt; 1, INDEX($R$2:R192, MATCH(G192, $G$2:G192, 0)), K192)</f>
        <v>New York City</v>
      </c>
      <c r="S192" t="str">
        <f>IF(COUNTIF($G$2:G192, G192) &gt; 1, INDEX($S$2:S192, MATCH(G192, $G$2:G192, 0)), L192)</f>
        <v>New York</v>
      </c>
      <c r="T192">
        <f>IF(COUNTIF($G$2:G192, G192) &gt; 1, INDEX($T$2:T192, MATCH(G192, $G$2:G192, 0)), M192)</f>
        <v>10035</v>
      </c>
      <c r="U192" t="str">
        <f>IF(COUNTIF($G$2:G192, G192) &gt; 1, INDEX($U$2:U192, MATCH(G192, $G$2:G192, 0)), N192)</f>
        <v>East</v>
      </c>
      <c r="V192" s="7" t="s">
        <v>2158</v>
      </c>
      <c r="W192" s="7" t="s">
        <v>2159</v>
      </c>
      <c r="X192" s="15">
        <f>Orders[[#This Row],[Date3]]</f>
        <v>43507</v>
      </c>
      <c r="Y192" s="15">
        <v>43507</v>
      </c>
      <c r="Z192" s="2">
        <v>0.44375000000000003</v>
      </c>
      <c r="AA192" s="12">
        <v>77.040000000000006</v>
      </c>
      <c r="AB192" s="8">
        <v>3</v>
      </c>
      <c r="AC192" s="11">
        <f t="shared" si="13"/>
        <v>11.556000000000001</v>
      </c>
      <c r="AD192" s="11">
        <f t="shared" si="14"/>
        <v>231.12</v>
      </c>
      <c r="AE192" t="s">
        <v>21</v>
      </c>
      <c r="AF192" s="12">
        <f t="shared" si="11"/>
        <v>214.47936000000001</v>
      </c>
      <c r="AG192" s="4">
        <v>7.2000000000000008E-2</v>
      </c>
      <c r="AH192" s="11">
        <f t="shared" si="12"/>
        <v>16.640639999999991</v>
      </c>
      <c r="AI192" s="9">
        <v>7.2</v>
      </c>
      <c r="AJ192" s="15" t="str">
        <f>IF(MONTH(Orders[[#This Row],[Date]]) = 1, "Jan",IF(MONTH(Orders[[#This Row],[Date]]) = 2, "Feb", "Mar"))</f>
        <v>Feb</v>
      </c>
    </row>
    <row r="193" spans="1:36" ht="15.75" x14ac:dyDescent="0.25">
      <c r="A193">
        <v>192</v>
      </c>
      <c r="B193" t="s">
        <v>216</v>
      </c>
      <c r="C193">
        <f>VLOOKUP(G193,email!A:B,2,FALSE)</f>
        <v>89</v>
      </c>
      <c r="D193" t="str">
        <f>Orders[[#This Row],[Customer First Name]] &amp;" "&amp; Orders[[#This Row],[Customer Last Name]]</f>
        <v>Mark Packer</v>
      </c>
      <c r="E193" t="s">
        <v>1415</v>
      </c>
      <c r="F193" t="s">
        <v>1416</v>
      </c>
      <c r="G193" t="str">
        <f t="shared" si="10"/>
        <v>mark.packer@mail.com</v>
      </c>
      <c r="H193" t="s">
        <v>20</v>
      </c>
      <c r="I193" s="7" t="s">
        <v>1052</v>
      </c>
      <c r="J193" s="7" t="s">
        <v>1038</v>
      </c>
      <c r="K193" s="7" t="s">
        <v>1080</v>
      </c>
      <c r="L193" s="7" t="s">
        <v>1081</v>
      </c>
      <c r="M193" s="7">
        <v>10035</v>
      </c>
      <c r="N193" s="7" t="s">
        <v>1065</v>
      </c>
      <c r="O193" t="str">
        <f>IF(COUNTIF($G$2:G193, G193) &gt; 1, INDEX($O$2:O193, MATCH(G193, $G$2:G193, 0)), H193)</f>
        <v>Male</v>
      </c>
      <c r="P193" t="str">
        <f>IF(COUNTIF($G$2:G193, G193) &gt; 1, INDEX($P$2:P193, MATCH(G193, $G$2:G193, 0)), I193)</f>
        <v>Home Office</v>
      </c>
      <c r="Q193" t="str">
        <f>IF(COUNTIF($G$2:G193, G193) &gt; 1, INDEX($Q$2:Q193, MATCH(G193, $G$2:G193, 0)), J193)</f>
        <v>United States</v>
      </c>
      <c r="R193" t="str">
        <f>IF(COUNTIF($G$2:G193, G193) &gt; 1, INDEX($R$2:R193, MATCH(G193, $G$2:G193, 0)), K193)</f>
        <v>New York City</v>
      </c>
      <c r="S193" t="str">
        <f>IF(COUNTIF($G$2:G193, G193) &gt; 1, INDEX($S$2:S193, MATCH(G193, $G$2:G193, 0)), L193)</f>
        <v>New York</v>
      </c>
      <c r="T193">
        <f>IF(COUNTIF($G$2:G193, G193) &gt; 1, INDEX($T$2:T193, MATCH(G193, $G$2:G193, 0)), M193)</f>
        <v>10035</v>
      </c>
      <c r="U193" t="str">
        <f>IF(COUNTIF($G$2:G193, G193) &gt; 1, INDEX($U$2:U193, MATCH(G193, $G$2:G193, 0)), N193)</f>
        <v>East</v>
      </c>
      <c r="V193" s="7" t="s">
        <v>2153</v>
      </c>
      <c r="W193" s="7" t="s">
        <v>2162</v>
      </c>
      <c r="X193" s="15">
        <f>Orders[[#This Row],[Date3]]</f>
        <v>43480</v>
      </c>
      <c r="Y193" s="15">
        <v>43480</v>
      </c>
      <c r="Z193" s="2">
        <v>0.57013888888888886</v>
      </c>
      <c r="AA193" s="12">
        <v>73.52</v>
      </c>
      <c r="AB193" s="8">
        <v>2</v>
      </c>
      <c r="AC193" s="11">
        <f t="shared" si="13"/>
        <v>7.3520000000000003</v>
      </c>
      <c r="AD193" s="11">
        <f t="shared" si="14"/>
        <v>147.04</v>
      </c>
      <c r="AE193" t="s">
        <v>16</v>
      </c>
      <c r="AF193" s="12">
        <f t="shared" si="11"/>
        <v>140.17323199999998</v>
      </c>
      <c r="AG193" s="4">
        <v>4.6699999999999998E-2</v>
      </c>
      <c r="AH193" s="11">
        <f t="shared" si="12"/>
        <v>6.8667680000000075</v>
      </c>
      <c r="AI193" s="9">
        <v>4.5999999999999996</v>
      </c>
      <c r="AJ193" s="15" t="str">
        <f>IF(MONTH(Orders[[#This Row],[Date]]) = 1, "Jan",IF(MONTH(Orders[[#This Row],[Date]]) = 2, "Feb", "Mar"))</f>
        <v>Jan</v>
      </c>
    </row>
    <row r="194" spans="1:36" ht="15.75" x14ac:dyDescent="0.25">
      <c r="A194">
        <v>193</v>
      </c>
      <c r="B194" t="s">
        <v>217</v>
      </c>
      <c r="C194">
        <f>VLOOKUP(G194,email!A:B,2,FALSE)</f>
        <v>89</v>
      </c>
      <c r="D194" t="str">
        <f>Orders[[#This Row],[Customer First Name]] &amp;" "&amp; Orders[[#This Row],[Customer Last Name]]</f>
        <v>Mark Packer</v>
      </c>
      <c r="E194" t="s">
        <v>1415</v>
      </c>
      <c r="F194" t="s">
        <v>1416</v>
      </c>
      <c r="G194" t="str">
        <f t="shared" ref="G194:G257" si="15">LOWER(E194) &amp; "." &amp; LOWER(SUBSTITUTE(SUBSTITUTE(F194, "'", ""), " ", "")) &amp; "@mail.com"</f>
        <v>mark.packer@mail.com</v>
      </c>
      <c r="H194" t="s">
        <v>20</v>
      </c>
      <c r="I194" s="7" t="s">
        <v>1052</v>
      </c>
      <c r="J194" s="7" t="s">
        <v>1038</v>
      </c>
      <c r="K194" s="7" t="s">
        <v>1080</v>
      </c>
      <c r="L194" s="7" t="s">
        <v>1081</v>
      </c>
      <c r="M194" s="7">
        <v>10035</v>
      </c>
      <c r="N194" s="7" t="s">
        <v>1065</v>
      </c>
      <c r="O194" t="str">
        <f>IF(COUNTIF($G$2:G194, G194) &gt; 1, INDEX($O$2:O194, MATCH(G194, $G$2:G194, 0)), H194)</f>
        <v>Male</v>
      </c>
      <c r="P194" t="str">
        <f>IF(COUNTIF($G$2:G194, G194) &gt; 1, INDEX($P$2:P194, MATCH(G194, $G$2:G194, 0)), I194)</f>
        <v>Home Office</v>
      </c>
      <c r="Q194" t="str">
        <f>IF(COUNTIF($G$2:G194, G194) &gt; 1, INDEX($Q$2:Q194, MATCH(G194, $G$2:G194, 0)), J194)</f>
        <v>United States</v>
      </c>
      <c r="R194" t="str">
        <f>IF(COUNTIF($G$2:G194, G194) &gt; 1, INDEX($R$2:R194, MATCH(G194, $G$2:G194, 0)), K194)</f>
        <v>New York City</v>
      </c>
      <c r="S194" t="str">
        <f>IF(COUNTIF($G$2:G194, G194) &gt; 1, INDEX($S$2:S194, MATCH(G194, $G$2:G194, 0)), L194)</f>
        <v>New York</v>
      </c>
      <c r="T194">
        <f>IF(COUNTIF($G$2:G194, G194) &gt; 1, INDEX($T$2:T194, MATCH(G194, $G$2:G194, 0)), M194)</f>
        <v>10035</v>
      </c>
      <c r="U194" t="str">
        <f>IF(COUNTIF($G$2:G194, G194) &gt; 1, INDEX($U$2:U194, MATCH(G194, $G$2:G194, 0)), N194)</f>
        <v>East</v>
      </c>
      <c r="V194" s="7" t="s">
        <v>2150</v>
      </c>
      <c r="W194" s="7" t="s">
        <v>2151</v>
      </c>
      <c r="X194" s="15">
        <f>Orders[[#This Row],[Date3]]</f>
        <v>43540</v>
      </c>
      <c r="Y194" s="15">
        <v>43540</v>
      </c>
      <c r="Z194" s="2">
        <v>0.79722222222222217</v>
      </c>
      <c r="AA194" s="12">
        <v>87.8</v>
      </c>
      <c r="AB194" s="8">
        <v>9</v>
      </c>
      <c r="AC194" s="11">
        <f t="shared" si="13"/>
        <v>39.51</v>
      </c>
      <c r="AD194" s="11">
        <f t="shared" si="14"/>
        <v>790.19999999999993</v>
      </c>
      <c r="AE194" t="s">
        <v>18</v>
      </c>
      <c r="AF194" s="12">
        <f t="shared" ref="AF194:AF257" si="16">AD194-AD194*AG194</f>
        <v>705.64859999999999</v>
      </c>
      <c r="AG194" s="4">
        <v>0.107</v>
      </c>
      <c r="AH194" s="11">
        <f t="shared" ref="AH194:AH257" si="17">AD194-AF194</f>
        <v>84.551399999999944</v>
      </c>
      <c r="AI194" s="9">
        <v>9.1999999999999993</v>
      </c>
      <c r="AJ194" s="15" t="str">
        <f>IF(MONTH(Orders[[#This Row],[Date]]) = 1, "Jan",IF(MONTH(Orders[[#This Row],[Date]]) = 2, "Feb", "Mar"))</f>
        <v>Mar</v>
      </c>
    </row>
    <row r="195" spans="1:36" ht="15.75" x14ac:dyDescent="0.25">
      <c r="A195">
        <v>194</v>
      </c>
      <c r="B195" t="s">
        <v>218</v>
      </c>
      <c r="C195">
        <f>VLOOKUP(G195,email!A:B,2,FALSE)</f>
        <v>89</v>
      </c>
      <c r="D195" t="str">
        <f>Orders[[#This Row],[Customer First Name]] &amp;" "&amp; Orders[[#This Row],[Customer Last Name]]</f>
        <v>Mark Packer</v>
      </c>
      <c r="E195" t="s">
        <v>1415</v>
      </c>
      <c r="F195" t="s">
        <v>1416</v>
      </c>
      <c r="G195" t="str">
        <f t="shared" si="15"/>
        <v>mark.packer@mail.com</v>
      </c>
      <c r="H195" t="s">
        <v>20</v>
      </c>
      <c r="I195" s="7" t="s">
        <v>1052</v>
      </c>
      <c r="J195" s="7" t="s">
        <v>1038</v>
      </c>
      <c r="K195" s="7" t="s">
        <v>1080</v>
      </c>
      <c r="L195" s="7" t="s">
        <v>1081</v>
      </c>
      <c r="M195" s="7">
        <v>10035</v>
      </c>
      <c r="N195" s="7" t="s">
        <v>1065</v>
      </c>
      <c r="O195" t="str">
        <f>IF(COUNTIF($G$2:G195, G195) &gt; 1, INDEX($O$2:O195, MATCH(G195, $G$2:G195, 0)), H195)</f>
        <v>Male</v>
      </c>
      <c r="P195" t="str">
        <f>IF(COUNTIF($G$2:G195, G195) &gt; 1, INDEX($P$2:P195, MATCH(G195, $G$2:G195, 0)), I195)</f>
        <v>Home Office</v>
      </c>
      <c r="Q195" t="str">
        <f>IF(COUNTIF($G$2:G195, G195) &gt; 1, INDEX($Q$2:Q195, MATCH(G195, $G$2:G195, 0)), J195)</f>
        <v>United States</v>
      </c>
      <c r="R195" t="str">
        <f>IF(COUNTIF($G$2:G195, G195) &gt; 1, INDEX($R$2:R195, MATCH(G195, $G$2:G195, 0)), K195)</f>
        <v>New York City</v>
      </c>
      <c r="S195" t="str">
        <f>IF(COUNTIF($G$2:G195, G195) &gt; 1, INDEX($S$2:S195, MATCH(G195, $G$2:G195, 0)), L195)</f>
        <v>New York</v>
      </c>
      <c r="T195">
        <f>IF(COUNTIF($G$2:G195, G195) &gt; 1, INDEX($T$2:T195, MATCH(G195, $G$2:G195, 0)), M195)</f>
        <v>10035</v>
      </c>
      <c r="U195" t="str">
        <f>IF(COUNTIF($G$2:G195, G195) &gt; 1, INDEX($U$2:U195, MATCH(G195, $G$2:G195, 0)), N195)</f>
        <v>East</v>
      </c>
      <c r="V195" s="7" t="s">
        <v>2153</v>
      </c>
      <c r="W195" s="7" t="s">
        <v>1731</v>
      </c>
      <c r="X195" s="15">
        <f>Orders[[#This Row],[Date3]]</f>
        <v>43491</v>
      </c>
      <c r="Y195" s="15">
        <v>43491</v>
      </c>
      <c r="Z195" s="2">
        <v>0.84930555555555554</v>
      </c>
      <c r="AA195" s="12">
        <v>25.55</v>
      </c>
      <c r="AB195" s="8">
        <v>4</v>
      </c>
      <c r="AC195" s="11">
        <f t="shared" ref="AC195:AC258" si="18">AD195*0.05</f>
        <v>5.1100000000000003</v>
      </c>
      <c r="AD195" s="11">
        <f t="shared" ref="AD195:AD258" si="19">AA195*AB195</f>
        <v>102.2</v>
      </c>
      <c r="AE195" t="s">
        <v>16</v>
      </c>
      <c r="AF195" s="12">
        <f t="shared" si="16"/>
        <v>97.427260000000004</v>
      </c>
      <c r="AG195" s="4">
        <v>4.6699999999999998E-2</v>
      </c>
      <c r="AH195" s="11">
        <f t="shared" si="17"/>
        <v>4.7727399999999989</v>
      </c>
      <c r="AI195" s="9">
        <v>5.7</v>
      </c>
      <c r="AJ195" s="15" t="str">
        <f>IF(MONTH(Orders[[#This Row],[Date]]) = 1, "Jan",IF(MONTH(Orders[[#This Row],[Date]]) = 2, "Feb", "Mar"))</f>
        <v>Jan</v>
      </c>
    </row>
    <row r="196" spans="1:36" ht="15.75" x14ac:dyDescent="0.25">
      <c r="A196">
        <v>195</v>
      </c>
      <c r="B196" t="s">
        <v>219</v>
      </c>
      <c r="C196">
        <f>VLOOKUP(G196,email!A:B,2,FALSE)</f>
        <v>90</v>
      </c>
      <c r="D196" t="str">
        <f>Orders[[#This Row],[Customer First Name]] &amp;" "&amp; Orders[[#This Row],[Customer Last Name]]</f>
        <v>Mary Zewe</v>
      </c>
      <c r="E196" t="s">
        <v>1417</v>
      </c>
      <c r="F196" t="s">
        <v>1418</v>
      </c>
      <c r="G196" t="str">
        <f t="shared" si="15"/>
        <v>mary.zewe@mail.com</v>
      </c>
      <c r="H196" t="s">
        <v>20</v>
      </c>
      <c r="I196" s="7" t="s">
        <v>1042</v>
      </c>
      <c r="J196" s="7" t="s">
        <v>1038</v>
      </c>
      <c r="K196" s="7" t="s">
        <v>1131</v>
      </c>
      <c r="L196" s="7" t="s">
        <v>1044</v>
      </c>
      <c r="M196" s="7">
        <v>92374</v>
      </c>
      <c r="N196" s="7" t="s">
        <v>1045</v>
      </c>
      <c r="O196" t="str">
        <f>IF(COUNTIF($G$2:G196, G196) &gt; 1, INDEX($O$2:O196, MATCH(G196, $G$2:G196, 0)), H196)</f>
        <v>Male</v>
      </c>
      <c r="P196" t="str">
        <f>IF(COUNTIF($G$2:G196, G196) &gt; 1, INDEX($P$2:P196, MATCH(G196, $G$2:G196, 0)), I196)</f>
        <v>Corporate</v>
      </c>
      <c r="Q196" t="str">
        <f>IF(COUNTIF($G$2:G196, G196) &gt; 1, INDEX($Q$2:Q196, MATCH(G196, $G$2:G196, 0)), J196)</f>
        <v>United States</v>
      </c>
      <c r="R196" t="str">
        <f>IF(COUNTIF($G$2:G196, G196) &gt; 1, INDEX($R$2:R196, MATCH(G196, $G$2:G196, 0)), K196)</f>
        <v>Redlands</v>
      </c>
      <c r="S196" t="str">
        <f>IF(COUNTIF($G$2:G196, G196) &gt; 1, INDEX($S$2:S196, MATCH(G196, $G$2:G196, 0)), L196)</f>
        <v>California</v>
      </c>
      <c r="T196">
        <f>IF(COUNTIF($G$2:G196, G196) &gt; 1, INDEX($T$2:T196, MATCH(G196, $G$2:G196, 0)), M196)</f>
        <v>92374</v>
      </c>
      <c r="U196" t="str">
        <f>IF(COUNTIF($G$2:G196, G196) &gt; 1, INDEX($U$2:U196, MATCH(G196, $G$2:G196, 0)), N196)</f>
        <v>West</v>
      </c>
      <c r="V196" s="7" t="s">
        <v>2153</v>
      </c>
      <c r="W196" s="7" t="s">
        <v>2164</v>
      </c>
      <c r="X196" s="15">
        <f>Orders[[#This Row],[Date3]]</f>
        <v>43543</v>
      </c>
      <c r="Y196" s="15">
        <v>43543</v>
      </c>
      <c r="Z196" s="2">
        <v>0.47916666666666669</v>
      </c>
      <c r="AA196" s="12">
        <v>32.71</v>
      </c>
      <c r="AB196" s="8">
        <v>5</v>
      </c>
      <c r="AC196" s="11">
        <f t="shared" si="18"/>
        <v>8.1775000000000002</v>
      </c>
      <c r="AD196" s="11">
        <f t="shared" si="19"/>
        <v>163.55000000000001</v>
      </c>
      <c r="AE196" t="s">
        <v>21</v>
      </c>
      <c r="AF196" s="12">
        <f t="shared" si="16"/>
        <v>155.912215</v>
      </c>
      <c r="AG196" s="4">
        <v>4.6699999999999998E-2</v>
      </c>
      <c r="AH196" s="11">
        <f t="shared" si="17"/>
        <v>7.637785000000008</v>
      </c>
      <c r="AI196" s="9">
        <v>9.9</v>
      </c>
      <c r="AJ196" s="15" t="str">
        <f>IF(MONTH(Orders[[#This Row],[Date]]) = 1, "Jan",IF(MONTH(Orders[[#This Row],[Date]]) = 2, "Feb", "Mar"))</f>
        <v>Mar</v>
      </c>
    </row>
    <row r="197" spans="1:36" ht="15.75" x14ac:dyDescent="0.25">
      <c r="A197">
        <v>196</v>
      </c>
      <c r="B197" t="s">
        <v>220</v>
      </c>
      <c r="C197">
        <f>VLOOKUP(G197,email!A:B,2,FALSE)</f>
        <v>91</v>
      </c>
      <c r="D197" t="str">
        <f>Orders[[#This Row],[Customer First Name]] &amp;" "&amp; Orders[[#This Row],[Customer Last Name]]</f>
        <v>Cassandra Brandow</v>
      </c>
      <c r="E197" t="s">
        <v>1419</v>
      </c>
      <c r="F197" t="s">
        <v>1420</v>
      </c>
      <c r="G197" t="str">
        <f t="shared" si="15"/>
        <v>cassandra.brandow@mail.com</v>
      </c>
      <c r="H197" t="s">
        <v>20</v>
      </c>
      <c r="I197" s="7" t="s">
        <v>1037</v>
      </c>
      <c r="J197" s="7" t="s">
        <v>1038</v>
      </c>
      <c r="K197" s="7" t="s">
        <v>1132</v>
      </c>
      <c r="L197" s="7" t="s">
        <v>1108</v>
      </c>
      <c r="M197" s="7">
        <v>45011</v>
      </c>
      <c r="N197" s="7" t="s">
        <v>1065</v>
      </c>
      <c r="O197" t="str">
        <f>IF(COUNTIF($G$2:G197, G197) &gt; 1, INDEX($O$2:O197, MATCH(G197, $G$2:G197, 0)), H197)</f>
        <v>Male</v>
      </c>
      <c r="P197" t="str">
        <f>IF(COUNTIF($G$2:G197, G197) &gt; 1, INDEX($P$2:P197, MATCH(G197, $G$2:G197, 0)), I197)</f>
        <v>Consumer</v>
      </c>
      <c r="Q197" t="str">
        <f>IF(COUNTIF($G$2:G197, G197) &gt; 1, INDEX($Q$2:Q197, MATCH(G197, $G$2:G197, 0)), J197)</f>
        <v>United States</v>
      </c>
      <c r="R197" t="str">
        <f>IF(COUNTIF($G$2:G197, G197) &gt; 1, INDEX($R$2:R197, MATCH(G197, $G$2:G197, 0)), K197)</f>
        <v>Hamilton</v>
      </c>
      <c r="S197" t="str">
        <f>IF(COUNTIF($G$2:G197, G197) &gt; 1, INDEX($S$2:S197, MATCH(G197, $G$2:G197, 0)), L197)</f>
        <v>Ohio</v>
      </c>
      <c r="T197">
        <f>IF(COUNTIF($G$2:G197, G197) &gt; 1, INDEX($T$2:T197, MATCH(G197, $G$2:G197, 0)), M197)</f>
        <v>45011</v>
      </c>
      <c r="U197" t="str">
        <f>IF(COUNTIF($G$2:G197, G197) &gt; 1, INDEX($U$2:U197, MATCH(G197, $G$2:G197, 0)), N197)</f>
        <v>East</v>
      </c>
      <c r="V197" s="7" t="s">
        <v>2153</v>
      </c>
      <c r="W197" s="7" t="s">
        <v>1731</v>
      </c>
      <c r="X197" s="15">
        <f>Orders[[#This Row],[Date3]]</f>
        <v>43478</v>
      </c>
      <c r="Y197" s="15">
        <v>43478</v>
      </c>
      <c r="Z197" s="2">
        <v>0.8125</v>
      </c>
      <c r="AA197" s="12">
        <v>74.290000000000006</v>
      </c>
      <c r="AB197" s="8">
        <v>1</v>
      </c>
      <c r="AC197" s="11">
        <f t="shared" si="18"/>
        <v>3.7145000000000006</v>
      </c>
      <c r="AD197" s="11">
        <f t="shared" si="19"/>
        <v>74.290000000000006</v>
      </c>
      <c r="AE197" t="s">
        <v>18</v>
      </c>
      <c r="AF197" s="12">
        <f t="shared" si="16"/>
        <v>70.820657000000011</v>
      </c>
      <c r="AG197" s="4">
        <v>4.6699999999999998E-2</v>
      </c>
      <c r="AH197" s="11">
        <f t="shared" si="17"/>
        <v>3.469342999999995</v>
      </c>
      <c r="AI197" s="9" t="s">
        <v>221</v>
      </c>
      <c r="AJ197" s="15" t="str">
        <f>IF(MONTH(Orders[[#This Row],[Date]]) = 1, "Jan",IF(MONTH(Orders[[#This Row],[Date]]) = 2, "Feb", "Mar"))</f>
        <v>Jan</v>
      </c>
    </row>
    <row r="198" spans="1:36" ht="15.75" x14ac:dyDescent="0.25">
      <c r="A198">
        <v>197</v>
      </c>
      <c r="B198" t="s">
        <v>222</v>
      </c>
      <c r="C198">
        <f>VLOOKUP(G198,email!A:B,2,FALSE)</f>
        <v>91</v>
      </c>
      <c r="D198" t="str">
        <f>Orders[[#This Row],[Customer First Name]] &amp;" "&amp; Orders[[#This Row],[Customer Last Name]]</f>
        <v>Cassandra Brandow</v>
      </c>
      <c r="E198" t="s">
        <v>1419</v>
      </c>
      <c r="F198" t="s">
        <v>1420</v>
      </c>
      <c r="G198" t="str">
        <f t="shared" si="15"/>
        <v>cassandra.brandow@mail.com</v>
      </c>
      <c r="H198" t="s">
        <v>20</v>
      </c>
      <c r="I198" s="7" t="s">
        <v>1037</v>
      </c>
      <c r="J198" s="7" t="s">
        <v>1038</v>
      </c>
      <c r="K198" s="7" t="s">
        <v>1132</v>
      </c>
      <c r="L198" s="7" t="s">
        <v>1108</v>
      </c>
      <c r="M198" s="7">
        <v>45011</v>
      </c>
      <c r="N198" s="7" t="s">
        <v>1065</v>
      </c>
      <c r="O198" t="str">
        <f>IF(COUNTIF($G$2:G198, G198) &gt; 1, INDEX($O$2:O198, MATCH(G198, $G$2:G198, 0)), H198)</f>
        <v>Male</v>
      </c>
      <c r="P198" t="str">
        <f>IF(COUNTIF($G$2:G198, G198) &gt; 1, INDEX($P$2:P198, MATCH(G198, $G$2:G198, 0)), I198)</f>
        <v>Consumer</v>
      </c>
      <c r="Q198" t="str">
        <f>IF(COUNTIF($G$2:G198, G198) &gt; 1, INDEX($Q$2:Q198, MATCH(G198, $G$2:G198, 0)), J198)</f>
        <v>United States</v>
      </c>
      <c r="R198" t="str">
        <f>IF(COUNTIF($G$2:G198, G198) &gt; 1, INDEX($R$2:R198, MATCH(G198, $G$2:G198, 0)), K198)</f>
        <v>Hamilton</v>
      </c>
      <c r="S198" t="str">
        <f>IF(COUNTIF($G$2:G198, G198) &gt; 1, INDEX($S$2:S198, MATCH(G198, $G$2:G198, 0)), L198)</f>
        <v>Ohio</v>
      </c>
      <c r="T198">
        <f>IF(COUNTIF($G$2:G198, G198) &gt; 1, INDEX($T$2:T198, MATCH(G198, $G$2:G198, 0)), M198)</f>
        <v>45011</v>
      </c>
      <c r="U198" t="str">
        <f>IF(COUNTIF($G$2:G198, G198) &gt; 1, INDEX($U$2:U198, MATCH(G198, $G$2:G198, 0)), N198)</f>
        <v>East</v>
      </c>
      <c r="V198" s="7" t="s">
        <v>2153</v>
      </c>
      <c r="W198" s="7" t="s">
        <v>1731</v>
      </c>
      <c r="X198" s="15">
        <f>Orders[[#This Row],[Date3]]</f>
        <v>43550</v>
      </c>
      <c r="Y198" s="15">
        <v>43550</v>
      </c>
      <c r="Z198" s="2">
        <v>0.75208333333333333</v>
      </c>
      <c r="AA198" s="12">
        <v>43.7</v>
      </c>
      <c r="AB198" s="8">
        <v>2</v>
      </c>
      <c r="AC198" s="11">
        <f t="shared" si="18"/>
        <v>4.37</v>
      </c>
      <c r="AD198" s="11">
        <f t="shared" si="19"/>
        <v>87.4</v>
      </c>
      <c r="AE198" t="s">
        <v>18</v>
      </c>
      <c r="AF198" s="12">
        <f t="shared" si="16"/>
        <v>83.318420000000003</v>
      </c>
      <c r="AG198" s="4">
        <v>4.6699999999999998E-2</v>
      </c>
      <c r="AH198" s="11">
        <f t="shared" si="17"/>
        <v>4.0815800000000024</v>
      </c>
      <c r="AI198" s="9">
        <v>4.9000000000000004</v>
      </c>
      <c r="AJ198" s="15" t="str">
        <f>IF(MONTH(Orders[[#This Row],[Date]]) = 1, "Jan",IF(MONTH(Orders[[#This Row],[Date]]) = 2, "Feb", "Mar"))</f>
        <v>Mar</v>
      </c>
    </row>
    <row r="199" spans="1:36" ht="15.75" x14ac:dyDescent="0.25">
      <c r="A199">
        <v>198</v>
      </c>
      <c r="B199" t="s">
        <v>223</v>
      </c>
      <c r="C199">
        <f>VLOOKUP(G199,email!A:B,2,FALSE)</f>
        <v>92</v>
      </c>
      <c r="D199" t="str">
        <f>Orders[[#This Row],[Customer First Name]] &amp;" "&amp; Orders[[#This Row],[Customer Last Name]]</f>
        <v>Valerie Mitchum</v>
      </c>
      <c r="E199" t="s">
        <v>1421</v>
      </c>
      <c r="F199" t="s">
        <v>1335</v>
      </c>
      <c r="G199" t="str">
        <f t="shared" si="15"/>
        <v>valerie.mitchum@mail.com</v>
      </c>
      <c r="H199" t="s">
        <v>20</v>
      </c>
      <c r="I199" s="7" t="s">
        <v>1052</v>
      </c>
      <c r="J199" s="7" t="s">
        <v>1038</v>
      </c>
      <c r="K199" s="7" t="s">
        <v>1133</v>
      </c>
      <c r="L199" s="7" t="s">
        <v>1134</v>
      </c>
      <c r="M199" s="7">
        <v>7090</v>
      </c>
      <c r="N199" s="7" t="s">
        <v>1065</v>
      </c>
      <c r="O199" t="str">
        <f>IF(COUNTIF($G$2:G199, G199) &gt; 1, INDEX($O$2:O199, MATCH(G199, $G$2:G199, 0)), H199)</f>
        <v>Male</v>
      </c>
      <c r="P199" t="str">
        <f>IF(COUNTIF($G$2:G199, G199) &gt; 1, INDEX($P$2:P199, MATCH(G199, $G$2:G199, 0)), I199)</f>
        <v>Home Office</v>
      </c>
      <c r="Q199" t="str">
        <f>IF(COUNTIF($G$2:G199, G199) &gt; 1, INDEX($Q$2:Q199, MATCH(G199, $G$2:G199, 0)), J199)</f>
        <v>United States</v>
      </c>
      <c r="R199" t="str">
        <f>IF(COUNTIF($G$2:G199, G199) &gt; 1, INDEX($R$2:R199, MATCH(G199, $G$2:G199, 0)), K199)</f>
        <v>Westfield</v>
      </c>
      <c r="S199" t="str">
        <f>IF(COUNTIF($G$2:G199, G199) &gt; 1, INDEX($S$2:S199, MATCH(G199, $G$2:G199, 0)), L199)</f>
        <v>New Jersey</v>
      </c>
      <c r="T199">
        <f>IF(COUNTIF($G$2:G199, G199) &gt; 1, INDEX($T$2:T199, MATCH(G199, $G$2:G199, 0)), M199)</f>
        <v>7090</v>
      </c>
      <c r="U199" t="str">
        <f>IF(COUNTIF($G$2:G199, G199) &gt; 1, INDEX($U$2:U199, MATCH(G199, $G$2:G199, 0)), N199)</f>
        <v>East</v>
      </c>
      <c r="V199" s="7" t="s">
        <v>2153</v>
      </c>
      <c r="W199" s="7" t="s">
        <v>2156</v>
      </c>
      <c r="X199" s="15">
        <f>Orders[[#This Row],[Date3]]</f>
        <v>43547</v>
      </c>
      <c r="Y199" s="15">
        <v>43547</v>
      </c>
      <c r="Z199" s="2">
        <v>0.42569444444444443</v>
      </c>
      <c r="AA199" s="12">
        <v>25.29</v>
      </c>
      <c r="AB199" s="8">
        <v>1</v>
      </c>
      <c r="AC199" s="11">
        <f t="shared" si="18"/>
        <v>1.2645</v>
      </c>
      <c r="AD199" s="11">
        <f t="shared" si="19"/>
        <v>25.29</v>
      </c>
      <c r="AE199" t="s">
        <v>16</v>
      </c>
      <c r="AF199" s="12">
        <f t="shared" si="16"/>
        <v>24.108957</v>
      </c>
      <c r="AG199" s="4">
        <v>4.6699999999999998E-2</v>
      </c>
      <c r="AH199" s="11">
        <f t="shared" si="17"/>
        <v>1.181042999999999</v>
      </c>
      <c r="AI199" s="9">
        <v>6.1</v>
      </c>
      <c r="AJ199" s="15" t="str">
        <f>IF(MONTH(Orders[[#This Row],[Date]]) = 1, "Jan",IF(MONTH(Orders[[#This Row],[Date]]) = 2, "Feb", "Mar"))</f>
        <v>Mar</v>
      </c>
    </row>
    <row r="200" spans="1:36" ht="15.75" x14ac:dyDescent="0.25">
      <c r="A200">
        <v>199</v>
      </c>
      <c r="B200" t="s">
        <v>224</v>
      </c>
      <c r="C200">
        <f>VLOOKUP(G200,email!A:B,2,FALSE)</f>
        <v>93</v>
      </c>
      <c r="D200" t="str">
        <f>Orders[[#This Row],[Customer First Name]] &amp;" "&amp; Orders[[#This Row],[Customer Last Name]]</f>
        <v>Fred Hopkins</v>
      </c>
      <c r="E200" t="s">
        <v>1422</v>
      </c>
      <c r="F200" t="s">
        <v>1423</v>
      </c>
      <c r="G200" t="str">
        <f t="shared" si="15"/>
        <v>fred.hopkins@mail.com</v>
      </c>
      <c r="H200" t="s">
        <v>20</v>
      </c>
      <c r="I200" s="7" t="s">
        <v>1042</v>
      </c>
      <c r="J200" s="7" t="s">
        <v>1038</v>
      </c>
      <c r="K200" s="7" t="s">
        <v>1063</v>
      </c>
      <c r="L200" s="7" t="s">
        <v>1064</v>
      </c>
      <c r="M200" s="7">
        <v>19120</v>
      </c>
      <c r="N200" s="7" t="s">
        <v>1065</v>
      </c>
      <c r="O200" t="str">
        <f>IF(COUNTIF($G$2:G200, G200) &gt; 1, INDEX($O$2:O200, MATCH(G200, $G$2:G200, 0)), H200)</f>
        <v>Male</v>
      </c>
      <c r="P200" t="str">
        <f>IF(COUNTIF($G$2:G200, G200) &gt; 1, INDEX($P$2:P200, MATCH(G200, $G$2:G200, 0)), I200)</f>
        <v>Corporate</v>
      </c>
      <c r="Q200" t="str">
        <f>IF(COUNTIF($G$2:G200, G200) &gt; 1, INDEX($Q$2:Q200, MATCH(G200, $G$2:G200, 0)), J200)</f>
        <v>United States</v>
      </c>
      <c r="R200" t="str">
        <f>IF(COUNTIF($G$2:G200, G200) &gt; 1, INDEX($R$2:R200, MATCH(G200, $G$2:G200, 0)), K200)</f>
        <v>Philadelphia</v>
      </c>
      <c r="S200" t="str">
        <f>IF(COUNTIF($G$2:G200, G200) &gt; 1, INDEX($S$2:S200, MATCH(G200, $G$2:G200, 0)), L200)</f>
        <v>Pennsylvania</v>
      </c>
      <c r="T200">
        <f>IF(COUNTIF($G$2:G200, G200) &gt; 1, INDEX($T$2:T200, MATCH(G200, $G$2:G200, 0)), M200)</f>
        <v>19120</v>
      </c>
      <c r="U200" t="str">
        <f>IF(COUNTIF($G$2:G200, G200) &gt; 1, INDEX($U$2:U200, MATCH(G200, $G$2:G200, 0)), N200)</f>
        <v>East</v>
      </c>
      <c r="V200" s="7" t="s">
        <v>2153</v>
      </c>
      <c r="W200" s="7" t="s">
        <v>2160</v>
      </c>
      <c r="X200" s="15">
        <f>Orders[[#This Row],[Date3]]</f>
        <v>43536</v>
      </c>
      <c r="Y200" s="15">
        <v>43536</v>
      </c>
      <c r="Z200" s="2">
        <v>0.83194444444444438</v>
      </c>
      <c r="AA200" s="12">
        <v>41.5</v>
      </c>
      <c r="AB200" s="8">
        <v>4</v>
      </c>
      <c r="AC200" s="11">
        <f t="shared" si="18"/>
        <v>8.3000000000000007</v>
      </c>
      <c r="AD200" s="11">
        <f t="shared" si="19"/>
        <v>166</v>
      </c>
      <c r="AE200" t="s">
        <v>21</v>
      </c>
      <c r="AF200" s="12">
        <f t="shared" si="16"/>
        <v>158.24780000000001</v>
      </c>
      <c r="AG200" s="4">
        <v>4.6699999999999998E-2</v>
      </c>
      <c r="AH200" s="11">
        <f t="shared" si="17"/>
        <v>7.7521999999999878</v>
      </c>
      <c r="AI200" s="9">
        <v>8.1999999999999993</v>
      </c>
      <c r="AJ200" s="15" t="str">
        <f>IF(MONTH(Orders[[#This Row],[Date]]) = 1, "Jan",IF(MONTH(Orders[[#This Row],[Date]]) = 2, "Feb", "Mar"))</f>
        <v>Mar</v>
      </c>
    </row>
    <row r="201" spans="1:36" ht="15.75" x14ac:dyDescent="0.25">
      <c r="A201">
        <v>200</v>
      </c>
      <c r="B201" t="s">
        <v>225</v>
      </c>
      <c r="C201">
        <f>VLOOKUP(G201,email!A:B,2,FALSE)</f>
        <v>93</v>
      </c>
      <c r="D201" t="str">
        <f>Orders[[#This Row],[Customer First Name]] &amp;" "&amp; Orders[[#This Row],[Customer Last Name]]</f>
        <v>Fred Hopkins</v>
      </c>
      <c r="E201" t="s">
        <v>1422</v>
      </c>
      <c r="F201" t="s">
        <v>1423</v>
      </c>
      <c r="G201" t="str">
        <f t="shared" si="15"/>
        <v>fred.hopkins@mail.com</v>
      </c>
      <c r="H201" t="s">
        <v>20</v>
      </c>
      <c r="I201" s="7" t="s">
        <v>1042</v>
      </c>
      <c r="J201" s="7" t="s">
        <v>1038</v>
      </c>
      <c r="K201" s="7" t="s">
        <v>1063</v>
      </c>
      <c r="L201" s="7" t="s">
        <v>1064</v>
      </c>
      <c r="M201" s="7">
        <v>19120</v>
      </c>
      <c r="N201" s="7" t="s">
        <v>1065</v>
      </c>
      <c r="O201" t="str">
        <f>IF(COUNTIF($G$2:G201, G201) &gt; 1, INDEX($O$2:O201, MATCH(G201, $G$2:G201, 0)), H201)</f>
        <v>Male</v>
      </c>
      <c r="P201" t="str">
        <f>IF(COUNTIF($G$2:G201, G201) &gt; 1, INDEX($P$2:P201, MATCH(G201, $G$2:G201, 0)), I201)</f>
        <v>Corporate</v>
      </c>
      <c r="Q201" t="str">
        <f>IF(COUNTIF($G$2:G201, G201) &gt; 1, INDEX($Q$2:Q201, MATCH(G201, $G$2:G201, 0)), J201)</f>
        <v>United States</v>
      </c>
      <c r="R201" t="str">
        <f>IF(COUNTIF($G$2:G201, G201) &gt; 1, INDEX($R$2:R201, MATCH(G201, $G$2:G201, 0)), K201)</f>
        <v>Philadelphia</v>
      </c>
      <c r="S201" t="str">
        <f>IF(COUNTIF($G$2:G201, G201) &gt; 1, INDEX($S$2:S201, MATCH(G201, $G$2:G201, 0)), L201)</f>
        <v>Pennsylvania</v>
      </c>
      <c r="T201">
        <f>IF(COUNTIF($G$2:G201, G201) &gt; 1, INDEX($T$2:T201, MATCH(G201, $G$2:G201, 0)), M201)</f>
        <v>19120</v>
      </c>
      <c r="U201" t="str">
        <f>IF(COUNTIF($G$2:G201, G201) &gt; 1, INDEX($U$2:U201, MATCH(G201, $G$2:G201, 0)), N201)</f>
        <v>East</v>
      </c>
      <c r="V201" s="7" t="s">
        <v>2153</v>
      </c>
      <c r="W201" s="7" t="s">
        <v>2162</v>
      </c>
      <c r="X201" s="15">
        <f>Orders[[#This Row],[Date3]]</f>
        <v>43513</v>
      </c>
      <c r="Y201" s="15">
        <v>43513</v>
      </c>
      <c r="Z201" s="2">
        <v>0.83124999999999993</v>
      </c>
      <c r="AA201" s="12">
        <v>71.39</v>
      </c>
      <c r="AB201" s="8">
        <v>5</v>
      </c>
      <c r="AC201" s="11">
        <f t="shared" si="18"/>
        <v>17.8475</v>
      </c>
      <c r="AD201" s="11">
        <f t="shared" si="19"/>
        <v>356.95</v>
      </c>
      <c r="AE201" t="s">
        <v>21</v>
      </c>
      <c r="AF201" s="12">
        <f t="shared" si="16"/>
        <v>340.28043500000001</v>
      </c>
      <c r="AG201" s="4">
        <v>4.6699999999999998E-2</v>
      </c>
      <c r="AH201" s="11">
        <f t="shared" si="17"/>
        <v>16.669564999999977</v>
      </c>
      <c r="AI201" s="9">
        <v>5.5</v>
      </c>
      <c r="AJ201" s="15" t="str">
        <f>IF(MONTH(Orders[[#This Row],[Date]]) = 1, "Jan",IF(MONTH(Orders[[#This Row],[Date]]) = 2, "Feb", "Mar"))</f>
        <v>Feb</v>
      </c>
    </row>
    <row r="202" spans="1:36" ht="15.75" x14ac:dyDescent="0.25">
      <c r="A202">
        <v>201</v>
      </c>
      <c r="B202" t="s">
        <v>226</v>
      </c>
      <c r="C202">
        <f>VLOOKUP(G202,email!A:B,2,FALSE)</f>
        <v>94</v>
      </c>
      <c r="D202" t="str">
        <f>Orders[[#This Row],[Customer First Name]] &amp;" "&amp; Orders[[#This Row],[Customer Last Name]]</f>
        <v>Maria Bertelson</v>
      </c>
      <c r="E202" t="s">
        <v>1424</v>
      </c>
      <c r="F202" t="s">
        <v>1425</v>
      </c>
      <c r="G202" t="str">
        <f t="shared" si="15"/>
        <v>maria.bertelson@mail.com</v>
      </c>
      <c r="H202" t="s">
        <v>20</v>
      </c>
      <c r="I202" s="7" t="s">
        <v>1037</v>
      </c>
      <c r="J202" s="7" t="s">
        <v>1038</v>
      </c>
      <c r="K202" s="7" t="s">
        <v>1135</v>
      </c>
      <c r="L202" s="7" t="s">
        <v>1108</v>
      </c>
      <c r="M202" s="7">
        <v>44312</v>
      </c>
      <c r="N202" s="7" t="s">
        <v>1065</v>
      </c>
      <c r="O202" t="str">
        <f>IF(COUNTIF($G$2:G202, G202) &gt; 1, INDEX($O$2:O202, MATCH(G202, $G$2:G202, 0)), H202)</f>
        <v>Male</v>
      </c>
      <c r="P202" t="str">
        <f>IF(COUNTIF($G$2:G202, G202) &gt; 1, INDEX($P$2:P202, MATCH(G202, $G$2:G202, 0)), I202)</f>
        <v>Consumer</v>
      </c>
      <c r="Q202" t="str">
        <f>IF(COUNTIF($G$2:G202, G202) &gt; 1, INDEX($Q$2:Q202, MATCH(G202, $G$2:G202, 0)), J202)</f>
        <v>United States</v>
      </c>
      <c r="R202" t="str">
        <f>IF(COUNTIF($G$2:G202, G202) &gt; 1, INDEX($R$2:R202, MATCH(G202, $G$2:G202, 0)), K202)</f>
        <v>Akron</v>
      </c>
      <c r="S202" t="str">
        <f>IF(COUNTIF($G$2:G202, G202) &gt; 1, INDEX($S$2:S202, MATCH(G202, $G$2:G202, 0)), L202)</f>
        <v>Ohio</v>
      </c>
      <c r="T202">
        <f>IF(COUNTIF($G$2:G202, G202) &gt; 1, INDEX($T$2:T202, MATCH(G202, $G$2:G202, 0)), M202)</f>
        <v>44312</v>
      </c>
      <c r="U202" t="str">
        <f>IF(COUNTIF($G$2:G202, G202) &gt; 1, INDEX($U$2:U202, MATCH(G202, $G$2:G202, 0)), N202)</f>
        <v>East</v>
      </c>
      <c r="V202" s="7" t="s">
        <v>2153</v>
      </c>
      <c r="W202" s="7" t="s">
        <v>2162</v>
      </c>
      <c r="X202" s="15">
        <f>Orders[[#This Row],[Date3]]</f>
        <v>43494</v>
      </c>
      <c r="Y202" s="15">
        <v>43494</v>
      </c>
      <c r="Z202" s="2">
        <v>0.41736111111111113</v>
      </c>
      <c r="AA202" s="12">
        <v>19.149999999999999</v>
      </c>
      <c r="AB202" s="8">
        <v>6</v>
      </c>
      <c r="AC202" s="11">
        <f t="shared" si="18"/>
        <v>5.7450000000000001</v>
      </c>
      <c r="AD202" s="11">
        <f t="shared" si="19"/>
        <v>114.89999999999999</v>
      </c>
      <c r="AE202" t="s">
        <v>21</v>
      </c>
      <c r="AF202" s="12">
        <f t="shared" si="16"/>
        <v>109.53416999999999</v>
      </c>
      <c r="AG202" s="4">
        <v>4.6699999999999998E-2</v>
      </c>
      <c r="AH202" s="11">
        <f t="shared" si="17"/>
        <v>5.3658300000000025</v>
      </c>
      <c r="AI202" s="9">
        <v>6.8</v>
      </c>
      <c r="AJ202" s="15" t="str">
        <f>IF(MONTH(Orders[[#This Row],[Date]]) = 1, "Jan",IF(MONTH(Orders[[#This Row],[Date]]) = 2, "Feb", "Mar"))</f>
        <v>Jan</v>
      </c>
    </row>
    <row r="203" spans="1:36" ht="15.75" x14ac:dyDescent="0.25">
      <c r="A203">
        <v>202</v>
      </c>
      <c r="B203" t="s">
        <v>227</v>
      </c>
      <c r="C203">
        <f>VLOOKUP(G203,email!A:B,2,FALSE)</f>
        <v>95</v>
      </c>
      <c r="D203" t="str">
        <f>Orders[[#This Row],[Customer First Name]] &amp;" "&amp; Orders[[#This Row],[Customer Last Name]]</f>
        <v>Bruce Stewart</v>
      </c>
      <c r="E203" t="s">
        <v>1426</v>
      </c>
      <c r="F203" t="s">
        <v>1325</v>
      </c>
      <c r="G203" t="str">
        <f t="shared" si="15"/>
        <v>bruce.stewart@mail.com</v>
      </c>
      <c r="H203" t="s">
        <v>20</v>
      </c>
      <c r="I203" s="7" t="s">
        <v>1037</v>
      </c>
      <c r="J203" s="7" t="s">
        <v>1038</v>
      </c>
      <c r="K203" s="7" t="s">
        <v>1136</v>
      </c>
      <c r="L203" s="7" t="s">
        <v>1102</v>
      </c>
      <c r="M203" s="7">
        <v>80219</v>
      </c>
      <c r="N203" s="7" t="s">
        <v>1045</v>
      </c>
      <c r="O203" t="str">
        <f>IF(COUNTIF($G$2:G203, G203) &gt; 1, INDEX($O$2:O203, MATCH(G203, $G$2:G203, 0)), H203)</f>
        <v>Male</v>
      </c>
      <c r="P203" t="str">
        <f>IF(COUNTIF($G$2:G203, G203) &gt; 1, INDEX($P$2:P203, MATCH(G203, $G$2:G203, 0)), I203)</f>
        <v>Consumer</v>
      </c>
      <c r="Q203" t="str">
        <f>IF(COUNTIF($G$2:G203, G203) &gt; 1, INDEX($Q$2:Q203, MATCH(G203, $G$2:G203, 0)), J203)</f>
        <v>United States</v>
      </c>
      <c r="R203" t="str">
        <f>IF(COUNTIF($G$2:G203, G203) &gt; 1, INDEX($R$2:R203, MATCH(G203, $G$2:G203, 0)), K203)</f>
        <v>Denver</v>
      </c>
      <c r="S203" t="str">
        <f>IF(COUNTIF($G$2:G203, G203) &gt; 1, INDEX($S$2:S203, MATCH(G203, $G$2:G203, 0)), L203)</f>
        <v>Colorado</v>
      </c>
      <c r="T203">
        <f>IF(COUNTIF($G$2:G203, G203) &gt; 1, INDEX($T$2:T203, MATCH(G203, $G$2:G203, 0)), M203)</f>
        <v>80219</v>
      </c>
      <c r="U203" t="str">
        <f>IF(COUNTIF($G$2:G203, G203) &gt; 1, INDEX($U$2:U203, MATCH(G203, $G$2:G203, 0)), N203)</f>
        <v>West</v>
      </c>
      <c r="V203" s="7" t="s">
        <v>2150</v>
      </c>
      <c r="W203" s="7" t="s">
        <v>2155</v>
      </c>
      <c r="X203" s="15">
        <f>Orders[[#This Row],[Date3]]</f>
        <v>43539</v>
      </c>
      <c r="Y203" s="15">
        <v>43539</v>
      </c>
      <c r="Z203" s="2">
        <v>0.49791666666666662</v>
      </c>
      <c r="AA203" s="12">
        <v>57.49</v>
      </c>
      <c r="AB203" s="8">
        <v>4</v>
      </c>
      <c r="AC203" s="11">
        <f t="shared" si="18"/>
        <v>11.498000000000001</v>
      </c>
      <c r="AD203" s="11">
        <f t="shared" si="19"/>
        <v>229.96</v>
      </c>
      <c r="AE203" t="s">
        <v>18</v>
      </c>
      <c r="AF203" s="12">
        <f t="shared" si="16"/>
        <v>205.35428000000002</v>
      </c>
      <c r="AG203" s="4">
        <v>0.107</v>
      </c>
      <c r="AH203" s="11">
        <f t="shared" si="17"/>
        <v>24.605719999999991</v>
      </c>
      <c r="AI203" s="9">
        <v>6.6</v>
      </c>
      <c r="AJ203" s="15" t="str">
        <f>IF(MONTH(Orders[[#This Row],[Date]]) = 1, "Jan",IF(MONTH(Orders[[#This Row],[Date]]) = 2, "Feb", "Mar"))</f>
        <v>Mar</v>
      </c>
    </row>
    <row r="204" spans="1:36" ht="15.75" x14ac:dyDescent="0.25">
      <c r="A204">
        <v>203</v>
      </c>
      <c r="B204" t="s">
        <v>228</v>
      </c>
      <c r="C204">
        <f>VLOOKUP(G204,email!A:B,2,FALSE)</f>
        <v>95</v>
      </c>
      <c r="D204" t="str">
        <f>Orders[[#This Row],[Customer First Name]] &amp;" "&amp; Orders[[#This Row],[Customer Last Name]]</f>
        <v>Bruce Stewart</v>
      </c>
      <c r="E204" t="s">
        <v>1426</v>
      </c>
      <c r="F204" t="s">
        <v>1325</v>
      </c>
      <c r="G204" t="str">
        <f t="shared" si="15"/>
        <v>bruce.stewart@mail.com</v>
      </c>
      <c r="H204" t="s">
        <v>20</v>
      </c>
      <c r="I204" s="7" t="s">
        <v>1037</v>
      </c>
      <c r="J204" s="7" t="s">
        <v>1038</v>
      </c>
      <c r="K204" s="7" t="s">
        <v>1136</v>
      </c>
      <c r="L204" s="7" t="s">
        <v>1102</v>
      </c>
      <c r="M204" s="7">
        <v>80219</v>
      </c>
      <c r="N204" s="7" t="s">
        <v>1045</v>
      </c>
      <c r="O204" t="str">
        <f>IF(COUNTIF($G$2:G204, G204) &gt; 1, INDEX($O$2:O204, MATCH(G204, $G$2:G204, 0)), H204)</f>
        <v>Male</v>
      </c>
      <c r="P204" t="str">
        <f>IF(COUNTIF($G$2:G204, G204) &gt; 1, INDEX($P$2:P204, MATCH(G204, $G$2:G204, 0)), I204)</f>
        <v>Consumer</v>
      </c>
      <c r="Q204" t="str">
        <f>IF(COUNTIF($G$2:G204, G204) &gt; 1, INDEX($Q$2:Q204, MATCH(G204, $G$2:G204, 0)), J204)</f>
        <v>United States</v>
      </c>
      <c r="R204" t="str">
        <f>IF(COUNTIF($G$2:G204, G204) &gt; 1, INDEX($R$2:R204, MATCH(G204, $G$2:G204, 0)), K204)</f>
        <v>Denver</v>
      </c>
      <c r="S204" t="str">
        <f>IF(COUNTIF($G$2:G204, G204) &gt; 1, INDEX($S$2:S204, MATCH(G204, $G$2:G204, 0)), L204)</f>
        <v>Colorado</v>
      </c>
      <c r="T204">
        <f>IF(COUNTIF($G$2:G204, G204) &gt; 1, INDEX($T$2:T204, MATCH(G204, $G$2:G204, 0)), M204)</f>
        <v>80219</v>
      </c>
      <c r="U204" t="str">
        <f>IF(COUNTIF($G$2:G204, G204) &gt; 1, INDEX($U$2:U204, MATCH(G204, $G$2:G204, 0)), N204)</f>
        <v>West</v>
      </c>
      <c r="V204" s="7" t="s">
        <v>2153</v>
      </c>
      <c r="W204" s="7" t="s">
        <v>2161</v>
      </c>
      <c r="X204" s="15">
        <f>Orders[[#This Row],[Date3]]</f>
        <v>43479</v>
      </c>
      <c r="Y204" s="15">
        <v>43479</v>
      </c>
      <c r="Z204" s="2">
        <v>0.41805555555555557</v>
      </c>
      <c r="AA204" s="12">
        <v>61.41</v>
      </c>
      <c r="AB204" s="8">
        <v>7</v>
      </c>
      <c r="AC204" s="11">
        <f t="shared" si="18"/>
        <v>21.493500000000001</v>
      </c>
      <c r="AD204" s="11">
        <f t="shared" si="19"/>
        <v>429.87</v>
      </c>
      <c r="AE204" t="s">
        <v>18</v>
      </c>
      <c r="AF204" s="12">
        <f t="shared" si="16"/>
        <v>409.79507100000001</v>
      </c>
      <c r="AG204" s="4">
        <v>4.6699999999999998E-2</v>
      </c>
      <c r="AH204" s="11">
        <f t="shared" si="17"/>
        <v>20.074928999999997</v>
      </c>
      <c r="AI204" s="9">
        <v>9.8000000000000007</v>
      </c>
      <c r="AJ204" s="15" t="str">
        <f>IF(MONTH(Orders[[#This Row],[Date]]) = 1, "Jan",IF(MONTH(Orders[[#This Row],[Date]]) = 2, "Feb", "Mar"))</f>
        <v>Jan</v>
      </c>
    </row>
    <row r="205" spans="1:36" ht="15.75" x14ac:dyDescent="0.25">
      <c r="A205">
        <v>204</v>
      </c>
      <c r="B205" t="s">
        <v>229</v>
      </c>
      <c r="C205">
        <f>VLOOKUP(G205,email!A:B,2,FALSE)</f>
        <v>96</v>
      </c>
      <c r="D205" t="str">
        <f>Orders[[#This Row],[Customer First Name]] &amp;" "&amp; Orders[[#This Row],[Customer Last Name]]</f>
        <v>Logan Currie</v>
      </c>
      <c r="E205" t="s">
        <v>1427</v>
      </c>
      <c r="F205" t="s">
        <v>1428</v>
      </c>
      <c r="G205" t="str">
        <f t="shared" si="15"/>
        <v>logan.currie@mail.com</v>
      </c>
      <c r="H205" t="s">
        <v>20</v>
      </c>
      <c r="I205" s="7" t="s">
        <v>1037</v>
      </c>
      <c r="J205" s="7" t="s">
        <v>1038</v>
      </c>
      <c r="K205" s="7" t="s">
        <v>1137</v>
      </c>
      <c r="L205" s="7" t="s">
        <v>1054</v>
      </c>
      <c r="M205" s="7">
        <v>75220</v>
      </c>
      <c r="N205" s="7" t="s">
        <v>1055</v>
      </c>
      <c r="O205" t="str">
        <f>IF(COUNTIF($G$2:G205, G205) &gt; 1, INDEX($O$2:O205, MATCH(G205, $G$2:G205, 0)), H205)</f>
        <v>Male</v>
      </c>
      <c r="P205" t="str">
        <f>IF(COUNTIF($G$2:G205, G205) &gt; 1, INDEX($P$2:P205, MATCH(G205, $G$2:G205, 0)), I205)</f>
        <v>Consumer</v>
      </c>
      <c r="Q205" t="str">
        <f>IF(COUNTIF($G$2:G205, G205) &gt; 1, INDEX($Q$2:Q205, MATCH(G205, $G$2:G205, 0)), J205)</f>
        <v>United States</v>
      </c>
      <c r="R205" t="str">
        <f>IF(COUNTIF($G$2:G205, G205) &gt; 1, INDEX($R$2:R205, MATCH(G205, $G$2:G205, 0)), K205)</f>
        <v>Dallas</v>
      </c>
      <c r="S205" t="str">
        <f>IF(COUNTIF($G$2:G205, G205) &gt; 1, INDEX($S$2:S205, MATCH(G205, $G$2:G205, 0)), L205)</f>
        <v>Texas</v>
      </c>
      <c r="T205">
        <f>IF(COUNTIF($G$2:G205, G205) &gt; 1, INDEX($T$2:T205, MATCH(G205, $G$2:G205, 0)), M205)</f>
        <v>75220</v>
      </c>
      <c r="U205" t="str">
        <f>IF(COUNTIF($G$2:G205, G205) &gt; 1, INDEX($U$2:U205, MATCH(G205, $G$2:G205, 0)), N205)</f>
        <v>Central</v>
      </c>
      <c r="V205" s="7" t="s">
        <v>2153</v>
      </c>
      <c r="W205" s="7" t="s">
        <v>2161</v>
      </c>
      <c r="X205" s="15">
        <f>Orders[[#This Row],[Date3]]</f>
        <v>43502</v>
      </c>
      <c r="Y205" s="15">
        <v>43502</v>
      </c>
      <c r="Z205" s="2">
        <v>0.61875000000000002</v>
      </c>
      <c r="AA205" s="12">
        <v>25.9</v>
      </c>
      <c r="AB205" s="8">
        <v>10</v>
      </c>
      <c r="AC205" s="11">
        <f t="shared" si="18"/>
        <v>12.950000000000001</v>
      </c>
      <c r="AD205" s="11">
        <f t="shared" si="19"/>
        <v>259</v>
      </c>
      <c r="AE205" t="s">
        <v>16</v>
      </c>
      <c r="AF205" s="12">
        <f t="shared" si="16"/>
        <v>246.90469999999999</v>
      </c>
      <c r="AG205" s="4">
        <v>4.6699999999999998E-2</v>
      </c>
      <c r="AH205" s="11">
        <f t="shared" si="17"/>
        <v>12.095300000000009</v>
      </c>
      <c r="AI205" s="9">
        <v>8.6999999999999993</v>
      </c>
      <c r="AJ205" s="15" t="str">
        <f>IF(MONTH(Orders[[#This Row],[Date]]) = 1, "Jan",IF(MONTH(Orders[[#This Row],[Date]]) = 2, "Feb", "Mar"))</f>
        <v>Feb</v>
      </c>
    </row>
    <row r="206" spans="1:36" ht="15.75" x14ac:dyDescent="0.25">
      <c r="A206">
        <v>205</v>
      </c>
      <c r="B206" t="s">
        <v>230</v>
      </c>
      <c r="C206">
        <f>VLOOKUP(G206,email!A:B,2,FALSE)</f>
        <v>97</v>
      </c>
      <c r="D206" t="str">
        <f>Orders[[#This Row],[Customer First Name]] &amp;" "&amp; Orders[[#This Row],[Customer Last Name]]</f>
        <v>Heather Kirkland</v>
      </c>
      <c r="E206" t="s">
        <v>1429</v>
      </c>
      <c r="F206" t="s">
        <v>1430</v>
      </c>
      <c r="G206" t="str">
        <f t="shared" si="15"/>
        <v>heather.kirkland@mail.com</v>
      </c>
      <c r="H206" t="s">
        <v>20</v>
      </c>
      <c r="I206" s="7" t="s">
        <v>1042</v>
      </c>
      <c r="J206" s="7" t="s">
        <v>1038</v>
      </c>
      <c r="K206" s="7" t="s">
        <v>1118</v>
      </c>
      <c r="L206" s="7" t="s">
        <v>1090</v>
      </c>
      <c r="M206" s="7">
        <v>37064</v>
      </c>
      <c r="N206" s="7" t="s">
        <v>1041</v>
      </c>
      <c r="O206" t="str">
        <f>IF(COUNTIF($G$2:G206, G206) &gt; 1, INDEX($O$2:O206, MATCH(G206, $G$2:G206, 0)), H206)</f>
        <v>Male</v>
      </c>
      <c r="P206" t="str">
        <f>IF(COUNTIF($G$2:G206, G206) &gt; 1, INDEX($P$2:P206, MATCH(G206, $G$2:G206, 0)), I206)</f>
        <v>Corporate</v>
      </c>
      <c r="Q206" t="str">
        <f>IF(COUNTIF($G$2:G206, G206) &gt; 1, INDEX($Q$2:Q206, MATCH(G206, $G$2:G206, 0)), J206)</f>
        <v>United States</v>
      </c>
      <c r="R206" t="str">
        <f>IF(COUNTIF($G$2:G206, G206) &gt; 1, INDEX($R$2:R206, MATCH(G206, $G$2:G206, 0)), K206)</f>
        <v>Franklin</v>
      </c>
      <c r="S206" t="str">
        <f>IF(COUNTIF($G$2:G206, G206) &gt; 1, INDEX($S$2:S206, MATCH(G206, $G$2:G206, 0)), L206)</f>
        <v>Tennessee</v>
      </c>
      <c r="T206">
        <f>IF(COUNTIF($G$2:G206, G206) &gt; 1, INDEX($T$2:T206, MATCH(G206, $G$2:G206, 0)), M206)</f>
        <v>37064</v>
      </c>
      <c r="U206" t="str">
        <f>IF(COUNTIF($G$2:G206, G206) &gt; 1, INDEX($U$2:U206, MATCH(G206, $G$2:G206, 0)), N206)</f>
        <v>South</v>
      </c>
      <c r="V206" s="7" t="s">
        <v>2150</v>
      </c>
      <c r="W206" s="7" t="s">
        <v>2157</v>
      </c>
      <c r="X206" s="15">
        <f>Orders[[#This Row],[Date3]]</f>
        <v>43511</v>
      </c>
      <c r="Y206" s="15">
        <v>43511</v>
      </c>
      <c r="Z206" s="2">
        <v>0.52916666666666667</v>
      </c>
      <c r="AA206" s="12">
        <v>17.77</v>
      </c>
      <c r="AB206" s="8">
        <v>5</v>
      </c>
      <c r="AC206" s="11">
        <f t="shared" si="18"/>
        <v>4.4424999999999999</v>
      </c>
      <c r="AD206" s="11">
        <f t="shared" si="19"/>
        <v>88.85</v>
      </c>
      <c r="AE206" t="s">
        <v>21</v>
      </c>
      <c r="AF206" s="12">
        <f t="shared" si="16"/>
        <v>79.343049999999991</v>
      </c>
      <c r="AG206" s="4">
        <v>0.107</v>
      </c>
      <c r="AH206" s="11">
        <f t="shared" si="17"/>
        <v>9.5069500000000033</v>
      </c>
      <c r="AI206" s="9">
        <v>5.4</v>
      </c>
      <c r="AJ206" s="15" t="str">
        <f>IF(MONTH(Orders[[#This Row],[Date]]) = 1, "Jan",IF(MONTH(Orders[[#This Row],[Date]]) = 2, "Feb", "Mar"))</f>
        <v>Feb</v>
      </c>
    </row>
    <row r="207" spans="1:36" ht="15.75" x14ac:dyDescent="0.25">
      <c r="A207">
        <v>206</v>
      </c>
      <c r="B207" t="s">
        <v>231</v>
      </c>
      <c r="C207">
        <f>VLOOKUP(G207,email!A:B,2,FALSE)</f>
        <v>98</v>
      </c>
      <c r="D207" t="str">
        <f>Orders[[#This Row],[Customer First Name]] &amp;" "&amp; Orders[[#This Row],[Customer Last Name]]</f>
        <v>Laurel Elliston</v>
      </c>
      <c r="E207" t="s">
        <v>1431</v>
      </c>
      <c r="F207" t="s">
        <v>1432</v>
      </c>
      <c r="G207" t="str">
        <f t="shared" si="15"/>
        <v>laurel.elliston@mail.com</v>
      </c>
      <c r="H207" t="s">
        <v>20</v>
      </c>
      <c r="I207" s="7" t="s">
        <v>1037</v>
      </c>
      <c r="J207" s="7" t="s">
        <v>1038</v>
      </c>
      <c r="K207" s="7" t="s">
        <v>1138</v>
      </c>
      <c r="L207" s="7" t="s">
        <v>1044</v>
      </c>
      <c r="M207" s="7">
        <v>90604</v>
      </c>
      <c r="N207" s="7" t="s">
        <v>1045</v>
      </c>
      <c r="O207" t="str">
        <f>IF(COUNTIF($G$2:G207, G207) &gt; 1, INDEX($O$2:O207, MATCH(G207, $G$2:G207, 0)), H207)</f>
        <v>Male</v>
      </c>
      <c r="P207" t="str">
        <f>IF(COUNTIF($G$2:G207, G207) &gt; 1, INDEX($P$2:P207, MATCH(G207, $G$2:G207, 0)), I207)</f>
        <v>Consumer</v>
      </c>
      <c r="Q207" t="str">
        <f>IF(COUNTIF($G$2:G207, G207) &gt; 1, INDEX($Q$2:Q207, MATCH(G207, $G$2:G207, 0)), J207)</f>
        <v>United States</v>
      </c>
      <c r="R207" t="str">
        <f>IF(COUNTIF($G$2:G207, G207) &gt; 1, INDEX($R$2:R207, MATCH(G207, $G$2:G207, 0)), K207)</f>
        <v>Whittier</v>
      </c>
      <c r="S207" t="str">
        <f>IF(COUNTIF($G$2:G207, G207) &gt; 1, INDEX($S$2:S207, MATCH(G207, $G$2:G207, 0)), L207)</f>
        <v>California</v>
      </c>
      <c r="T207">
        <f>IF(COUNTIF($G$2:G207, G207) &gt; 1, INDEX($T$2:T207, MATCH(G207, $G$2:G207, 0)), M207)</f>
        <v>90604</v>
      </c>
      <c r="U207" t="str">
        <f>IF(COUNTIF($G$2:G207, G207) &gt; 1, INDEX($U$2:U207, MATCH(G207, $G$2:G207, 0)), N207)</f>
        <v>West</v>
      </c>
      <c r="V207" s="7" t="s">
        <v>2158</v>
      </c>
      <c r="W207" s="7" t="s">
        <v>2159</v>
      </c>
      <c r="X207" s="15">
        <f>Orders[[#This Row],[Date3]]</f>
        <v>43468</v>
      </c>
      <c r="Y207" s="15">
        <v>43468</v>
      </c>
      <c r="Z207" s="2">
        <v>0.50138888888888888</v>
      </c>
      <c r="AA207" s="12">
        <v>23.03</v>
      </c>
      <c r="AB207" s="8">
        <v>9</v>
      </c>
      <c r="AC207" s="11">
        <f t="shared" si="18"/>
        <v>10.363500000000002</v>
      </c>
      <c r="AD207" s="11">
        <f t="shared" si="19"/>
        <v>207.27</v>
      </c>
      <c r="AE207" t="s">
        <v>16</v>
      </c>
      <c r="AF207" s="12">
        <f t="shared" si="16"/>
        <v>192.34656000000001</v>
      </c>
      <c r="AG207" s="4">
        <v>7.2000000000000008E-2</v>
      </c>
      <c r="AH207" s="11">
        <f t="shared" si="17"/>
        <v>14.923439999999999</v>
      </c>
      <c r="AI207" s="9">
        <v>7.9</v>
      </c>
      <c r="AJ207" s="15" t="str">
        <f>IF(MONTH(Orders[[#This Row],[Date]]) = 1, "Jan",IF(MONTH(Orders[[#This Row],[Date]]) = 2, "Feb", "Mar"))</f>
        <v>Jan</v>
      </c>
    </row>
    <row r="208" spans="1:36" ht="15.75" x14ac:dyDescent="0.25">
      <c r="A208">
        <v>207</v>
      </c>
      <c r="B208" t="s">
        <v>232</v>
      </c>
      <c r="C208">
        <f>VLOOKUP(G208,email!A:B,2,FALSE)</f>
        <v>99</v>
      </c>
      <c r="D208" t="str">
        <f>Orders[[#This Row],[Customer First Name]] &amp;" "&amp; Orders[[#This Row],[Customer Last Name]]</f>
        <v>Joseph Holt</v>
      </c>
      <c r="E208" t="s">
        <v>1433</v>
      </c>
      <c r="F208" t="s">
        <v>1434</v>
      </c>
      <c r="G208" t="str">
        <f t="shared" si="15"/>
        <v>joseph.holt@mail.com</v>
      </c>
      <c r="H208" t="s">
        <v>20</v>
      </c>
      <c r="I208" s="7" t="s">
        <v>1037</v>
      </c>
      <c r="J208" s="7" t="s">
        <v>1038</v>
      </c>
      <c r="K208" s="7" t="s">
        <v>1139</v>
      </c>
      <c r="L208" s="7" t="s">
        <v>1075</v>
      </c>
      <c r="M208" s="7">
        <v>48601</v>
      </c>
      <c r="N208" s="7" t="s">
        <v>1055</v>
      </c>
      <c r="O208" t="str">
        <f>IF(COUNTIF($G$2:G208, G208) &gt; 1, INDEX($O$2:O208, MATCH(G208, $G$2:G208, 0)), H208)</f>
        <v>Male</v>
      </c>
      <c r="P208" t="str">
        <f>IF(COUNTIF($G$2:G208, G208) &gt; 1, INDEX($P$2:P208, MATCH(G208, $G$2:G208, 0)), I208)</f>
        <v>Consumer</v>
      </c>
      <c r="Q208" t="str">
        <f>IF(COUNTIF($G$2:G208, G208) &gt; 1, INDEX($Q$2:Q208, MATCH(G208, $G$2:G208, 0)), J208)</f>
        <v>United States</v>
      </c>
      <c r="R208" t="str">
        <f>IF(COUNTIF($G$2:G208, G208) &gt; 1, INDEX($R$2:R208, MATCH(G208, $G$2:G208, 0)), K208)</f>
        <v>Saginaw</v>
      </c>
      <c r="S208" t="str">
        <f>IF(COUNTIF($G$2:G208, G208) &gt; 1, INDEX($S$2:S208, MATCH(G208, $G$2:G208, 0)), L208)</f>
        <v>Michigan</v>
      </c>
      <c r="T208">
        <f>IF(COUNTIF($G$2:G208, G208) &gt; 1, INDEX($T$2:T208, MATCH(G208, $G$2:G208, 0)), M208)</f>
        <v>48601</v>
      </c>
      <c r="U208" t="str">
        <f>IF(COUNTIF($G$2:G208, G208) &gt; 1, INDEX($U$2:U208, MATCH(G208, $G$2:G208, 0)), N208)</f>
        <v>Central</v>
      </c>
      <c r="V208" s="7" t="s">
        <v>2153</v>
      </c>
      <c r="W208" s="7" t="s">
        <v>2156</v>
      </c>
      <c r="X208" s="15">
        <f>Orders[[#This Row],[Date3]]</f>
        <v>43469</v>
      </c>
      <c r="Y208" s="15">
        <v>43469</v>
      </c>
      <c r="Z208" s="2">
        <v>0.7631944444444444</v>
      </c>
      <c r="AA208" s="12">
        <v>66.650000000000006</v>
      </c>
      <c r="AB208" s="8">
        <v>9</v>
      </c>
      <c r="AC208" s="11">
        <f t="shared" si="18"/>
        <v>29.992500000000003</v>
      </c>
      <c r="AD208" s="11">
        <f t="shared" si="19"/>
        <v>599.85</v>
      </c>
      <c r="AE208" t="s">
        <v>21</v>
      </c>
      <c r="AF208" s="12">
        <f t="shared" si="16"/>
        <v>571.83700499999998</v>
      </c>
      <c r="AG208" s="4">
        <v>4.6699999999999998E-2</v>
      </c>
      <c r="AH208" s="11">
        <f t="shared" si="17"/>
        <v>28.012995000000046</v>
      </c>
      <c r="AI208" s="9">
        <v>9.6999999999999993</v>
      </c>
      <c r="AJ208" s="15" t="str">
        <f>IF(MONTH(Orders[[#This Row],[Date]]) = 1, "Jan",IF(MONTH(Orders[[#This Row],[Date]]) = 2, "Feb", "Mar"))</f>
        <v>Jan</v>
      </c>
    </row>
    <row r="209" spans="1:36" ht="15.75" x14ac:dyDescent="0.25">
      <c r="A209">
        <v>208</v>
      </c>
      <c r="B209" t="s">
        <v>233</v>
      </c>
      <c r="C209">
        <f>VLOOKUP(G209,email!A:B,2,FALSE)</f>
        <v>99</v>
      </c>
      <c r="D209" t="str">
        <f>Orders[[#This Row],[Customer First Name]] &amp;" "&amp; Orders[[#This Row],[Customer Last Name]]</f>
        <v>Joseph Holt</v>
      </c>
      <c r="E209" t="s">
        <v>1433</v>
      </c>
      <c r="F209" t="s">
        <v>1434</v>
      </c>
      <c r="G209" t="str">
        <f t="shared" si="15"/>
        <v>joseph.holt@mail.com</v>
      </c>
      <c r="H209" t="s">
        <v>20</v>
      </c>
      <c r="I209" s="7" t="s">
        <v>1037</v>
      </c>
      <c r="J209" s="7" t="s">
        <v>1038</v>
      </c>
      <c r="K209" s="7" t="s">
        <v>1139</v>
      </c>
      <c r="L209" s="7" t="s">
        <v>1075</v>
      </c>
      <c r="M209" s="7">
        <v>48601</v>
      </c>
      <c r="N209" s="7" t="s">
        <v>1055</v>
      </c>
      <c r="O209" t="str">
        <f>IF(COUNTIF($G$2:G209, G209) &gt; 1, INDEX($O$2:O209, MATCH(G209, $G$2:G209, 0)), H209)</f>
        <v>Male</v>
      </c>
      <c r="P209" t="str">
        <f>IF(COUNTIF($G$2:G209, G209) &gt; 1, INDEX($P$2:P209, MATCH(G209, $G$2:G209, 0)), I209)</f>
        <v>Consumer</v>
      </c>
      <c r="Q209" t="str">
        <f>IF(COUNTIF($G$2:G209, G209) &gt; 1, INDEX($Q$2:Q209, MATCH(G209, $G$2:G209, 0)), J209)</f>
        <v>United States</v>
      </c>
      <c r="R209" t="str">
        <f>IF(COUNTIF($G$2:G209, G209) &gt; 1, INDEX($R$2:R209, MATCH(G209, $G$2:G209, 0)), K209)</f>
        <v>Saginaw</v>
      </c>
      <c r="S209" t="str">
        <f>IF(COUNTIF($G$2:G209, G209) &gt; 1, INDEX($S$2:S209, MATCH(G209, $G$2:G209, 0)), L209)</f>
        <v>Michigan</v>
      </c>
      <c r="T209">
        <f>IF(COUNTIF($G$2:G209, G209) &gt; 1, INDEX($T$2:T209, MATCH(G209, $G$2:G209, 0)), M209)</f>
        <v>48601</v>
      </c>
      <c r="U209" t="str">
        <f>IF(COUNTIF($G$2:G209, G209) &gt; 1, INDEX($U$2:U209, MATCH(G209, $G$2:G209, 0)), N209)</f>
        <v>Central</v>
      </c>
      <c r="V209" s="7" t="s">
        <v>2158</v>
      </c>
      <c r="W209" s="7" t="s">
        <v>2159</v>
      </c>
      <c r="X209" s="15">
        <f>Orders[[#This Row],[Date3]]</f>
        <v>43542</v>
      </c>
      <c r="Y209" s="15">
        <v>43542</v>
      </c>
      <c r="Z209" s="2">
        <v>0.73472222222222217</v>
      </c>
      <c r="AA209" s="12">
        <v>28.53</v>
      </c>
      <c r="AB209" s="8">
        <v>10</v>
      </c>
      <c r="AC209" s="11">
        <f t="shared" si="18"/>
        <v>14.265000000000001</v>
      </c>
      <c r="AD209" s="11">
        <f t="shared" si="19"/>
        <v>285.3</v>
      </c>
      <c r="AE209" t="s">
        <v>16</v>
      </c>
      <c r="AF209" s="12">
        <f t="shared" si="16"/>
        <v>264.75839999999999</v>
      </c>
      <c r="AG209" s="4">
        <v>7.2000000000000008E-2</v>
      </c>
      <c r="AH209" s="11">
        <f t="shared" si="17"/>
        <v>20.541600000000017</v>
      </c>
      <c r="AI209" s="9">
        <v>7.8</v>
      </c>
      <c r="AJ209" s="15" t="str">
        <f>IF(MONTH(Orders[[#This Row],[Date]]) = 1, "Jan",IF(MONTH(Orders[[#This Row],[Date]]) = 2, "Feb", "Mar"))</f>
        <v>Mar</v>
      </c>
    </row>
    <row r="210" spans="1:36" ht="15.75" x14ac:dyDescent="0.25">
      <c r="A210">
        <v>209</v>
      </c>
      <c r="B210" t="s">
        <v>234</v>
      </c>
      <c r="C210">
        <f>VLOOKUP(G210,email!A:B,2,FALSE)</f>
        <v>99</v>
      </c>
      <c r="D210" t="str">
        <f>Orders[[#This Row],[Customer First Name]] &amp;" "&amp; Orders[[#This Row],[Customer Last Name]]</f>
        <v>Joseph Holt</v>
      </c>
      <c r="E210" t="s">
        <v>1433</v>
      </c>
      <c r="F210" t="s">
        <v>1434</v>
      </c>
      <c r="G210" t="str">
        <f t="shared" si="15"/>
        <v>joseph.holt@mail.com</v>
      </c>
      <c r="H210" t="s">
        <v>20</v>
      </c>
      <c r="I210" s="7" t="s">
        <v>1037</v>
      </c>
      <c r="J210" s="7" t="s">
        <v>1038</v>
      </c>
      <c r="K210" s="7" t="s">
        <v>1139</v>
      </c>
      <c r="L210" s="7" t="s">
        <v>1075</v>
      </c>
      <c r="M210" s="7">
        <v>48601</v>
      </c>
      <c r="N210" s="7" t="s">
        <v>1055</v>
      </c>
      <c r="O210" t="str">
        <f>IF(COUNTIF($G$2:G210, G210) &gt; 1, INDEX($O$2:O210, MATCH(G210, $G$2:G210, 0)), H210)</f>
        <v>Male</v>
      </c>
      <c r="P210" t="str">
        <f>IF(COUNTIF($G$2:G210, G210) &gt; 1, INDEX($P$2:P210, MATCH(G210, $G$2:G210, 0)), I210)</f>
        <v>Consumer</v>
      </c>
      <c r="Q210" t="str">
        <f>IF(COUNTIF($G$2:G210, G210) &gt; 1, INDEX($Q$2:Q210, MATCH(G210, $G$2:G210, 0)), J210)</f>
        <v>United States</v>
      </c>
      <c r="R210" t="str">
        <f>IF(COUNTIF($G$2:G210, G210) &gt; 1, INDEX($R$2:R210, MATCH(G210, $G$2:G210, 0)), K210)</f>
        <v>Saginaw</v>
      </c>
      <c r="S210" t="str">
        <f>IF(COUNTIF($G$2:G210, G210) &gt; 1, INDEX($S$2:S210, MATCH(G210, $G$2:G210, 0)), L210)</f>
        <v>Michigan</v>
      </c>
      <c r="T210">
        <f>IF(COUNTIF($G$2:G210, G210) &gt; 1, INDEX($T$2:T210, MATCH(G210, $G$2:G210, 0)), M210)</f>
        <v>48601</v>
      </c>
      <c r="U210" t="str">
        <f>IF(COUNTIF($G$2:G210, G210) &gt; 1, INDEX($U$2:U210, MATCH(G210, $G$2:G210, 0)), N210)</f>
        <v>Central</v>
      </c>
      <c r="V210" s="7" t="s">
        <v>2153</v>
      </c>
      <c r="W210" s="7" t="s">
        <v>2160</v>
      </c>
      <c r="X210" s="15">
        <f>Orders[[#This Row],[Date3]]</f>
        <v>43552</v>
      </c>
      <c r="Y210" s="15">
        <v>43552</v>
      </c>
      <c r="Z210" s="2">
        <v>0.57013888888888886</v>
      </c>
      <c r="AA210" s="12">
        <v>30.37</v>
      </c>
      <c r="AB210" s="8">
        <v>3</v>
      </c>
      <c r="AC210" s="11">
        <f t="shared" si="18"/>
        <v>4.5555000000000003</v>
      </c>
      <c r="AD210" s="11">
        <f t="shared" si="19"/>
        <v>91.11</v>
      </c>
      <c r="AE210" t="s">
        <v>16</v>
      </c>
      <c r="AF210" s="12">
        <f t="shared" si="16"/>
        <v>86.855163000000005</v>
      </c>
      <c r="AG210" s="4">
        <v>4.6699999999999998E-2</v>
      </c>
      <c r="AH210" s="11">
        <f t="shared" si="17"/>
        <v>4.2548369999999949</v>
      </c>
      <c r="AI210" s="9">
        <v>5.0999999999999996</v>
      </c>
      <c r="AJ210" s="15" t="str">
        <f>IF(MONTH(Orders[[#This Row],[Date]]) = 1, "Jan",IF(MONTH(Orders[[#This Row],[Date]]) = 2, "Feb", "Mar"))</f>
        <v>Mar</v>
      </c>
    </row>
    <row r="211" spans="1:36" ht="15.75" x14ac:dyDescent="0.25">
      <c r="A211">
        <v>210</v>
      </c>
      <c r="B211" t="s">
        <v>235</v>
      </c>
      <c r="C211">
        <f>VLOOKUP(G211,email!A:B,2,FALSE)</f>
        <v>99</v>
      </c>
      <c r="D211" t="str">
        <f>Orders[[#This Row],[Customer First Name]] &amp;" "&amp; Orders[[#This Row],[Customer Last Name]]</f>
        <v>Joseph Holt</v>
      </c>
      <c r="E211" t="s">
        <v>1433</v>
      </c>
      <c r="F211" t="s">
        <v>1434</v>
      </c>
      <c r="G211" t="str">
        <f t="shared" si="15"/>
        <v>joseph.holt@mail.com</v>
      </c>
      <c r="H211" t="s">
        <v>20</v>
      </c>
      <c r="I211" s="7" t="s">
        <v>1037</v>
      </c>
      <c r="J211" s="7" t="s">
        <v>1038</v>
      </c>
      <c r="K211" s="7" t="s">
        <v>1139</v>
      </c>
      <c r="L211" s="7" t="s">
        <v>1075</v>
      </c>
      <c r="M211" s="7">
        <v>48601</v>
      </c>
      <c r="N211" s="7" t="s">
        <v>1055</v>
      </c>
      <c r="O211" t="str">
        <f>IF(COUNTIF($G$2:G211, G211) &gt; 1, INDEX($O$2:O211, MATCH(G211, $G$2:G211, 0)), H211)</f>
        <v>Male</v>
      </c>
      <c r="P211" t="str">
        <f>IF(COUNTIF($G$2:G211, G211) &gt; 1, INDEX($P$2:P211, MATCH(G211, $G$2:G211, 0)), I211)</f>
        <v>Consumer</v>
      </c>
      <c r="Q211" t="str">
        <f>IF(COUNTIF($G$2:G211, G211) &gt; 1, INDEX($Q$2:Q211, MATCH(G211, $G$2:G211, 0)), J211)</f>
        <v>United States</v>
      </c>
      <c r="R211" t="str">
        <f>IF(COUNTIF($G$2:G211, G211) &gt; 1, INDEX($R$2:R211, MATCH(G211, $G$2:G211, 0)), K211)</f>
        <v>Saginaw</v>
      </c>
      <c r="S211" t="str">
        <f>IF(COUNTIF($G$2:G211, G211) &gt; 1, INDEX($S$2:S211, MATCH(G211, $G$2:G211, 0)), L211)</f>
        <v>Michigan</v>
      </c>
      <c r="T211">
        <f>IF(COUNTIF($G$2:G211, G211) &gt; 1, INDEX($T$2:T211, MATCH(G211, $G$2:G211, 0)), M211)</f>
        <v>48601</v>
      </c>
      <c r="U211" t="str">
        <f>IF(COUNTIF($G$2:G211, G211) &gt; 1, INDEX($U$2:U211, MATCH(G211, $G$2:G211, 0)), N211)</f>
        <v>Central</v>
      </c>
      <c r="V211" s="7" t="s">
        <v>2153</v>
      </c>
      <c r="W211" s="7" t="s">
        <v>2165</v>
      </c>
      <c r="X211" s="15">
        <f>Orders[[#This Row],[Date3]]</f>
        <v>43526</v>
      </c>
      <c r="Y211" s="15">
        <v>43526</v>
      </c>
      <c r="Z211" s="2">
        <v>0.8208333333333333</v>
      </c>
      <c r="AA211" s="12">
        <v>99.73</v>
      </c>
      <c r="AB211" s="8">
        <v>9</v>
      </c>
      <c r="AC211" s="11">
        <f t="shared" si="18"/>
        <v>44.878500000000003</v>
      </c>
      <c r="AD211" s="11">
        <f t="shared" si="19"/>
        <v>897.57</v>
      </c>
      <c r="AE211" t="s">
        <v>21</v>
      </c>
      <c r="AF211" s="12">
        <f t="shared" si="16"/>
        <v>855.65348100000006</v>
      </c>
      <c r="AG211" s="4">
        <v>4.6699999999999998E-2</v>
      </c>
      <c r="AH211" s="11">
        <f t="shared" si="17"/>
        <v>41.916518999999994</v>
      </c>
      <c r="AI211" s="9">
        <v>6.5</v>
      </c>
      <c r="AJ211" s="15" t="str">
        <f>IF(MONTH(Orders[[#This Row],[Date]]) = 1, "Jan",IF(MONTH(Orders[[#This Row],[Date]]) = 2, "Feb", "Mar"))</f>
        <v>Mar</v>
      </c>
    </row>
    <row r="212" spans="1:36" ht="15.75" x14ac:dyDescent="0.25">
      <c r="A212">
        <v>211</v>
      </c>
      <c r="B212" t="s">
        <v>236</v>
      </c>
      <c r="C212">
        <f>VLOOKUP(G212,email!A:B,2,FALSE)</f>
        <v>99</v>
      </c>
      <c r="D212" t="str">
        <f>Orders[[#This Row],[Customer First Name]] &amp;" "&amp; Orders[[#This Row],[Customer Last Name]]</f>
        <v>Joseph Holt</v>
      </c>
      <c r="E212" t="s">
        <v>1433</v>
      </c>
      <c r="F212" t="s">
        <v>1434</v>
      </c>
      <c r="G212" t="str">
        <f t="shared" si="15"/>
        <v>joseph.holt@mail.com</v>
      </c>
      <c r="H212" t="s">
        <v>20</v>
      </c>
      <c r="I212" s="7" t="s">
        <v>1037</v>
      </c>
      <c r="J212" s="7" t="s">
        <v>1038</v>
      </c>
      <c r="K212" s="7" t="s">
        <v>1139</v>
      </c>
      <c r="L212" s="7" t="s">
        <v>1075</v>
      </c>
      <c r="M212" s="7">
        <v>48601</v>
      </c>
      <c r="N212" s="7" t="s">
        <v>1055</v>
      </c>
      <c r="O212" t="str">
        <f>IF(COUNTIF($G$2:G212, G212) &gt; 1, INDEX($O$2:O212, MATCH(G212, $G$2:G212, 0)), H212)</f>
        <v>Male</v>
      </c>
      <c r="P212" t="str">
        <f>IF(COUNTIF($G$2:G212, G212) &gt; 1, INDEX($P$2:P212, MATCH(G212, $G$2:G212, 0)), I212)</f>
        <v>Consumer</v>
      </c>
      <c r="Q212" t="str">
        <f>IF(COUNTIF($G$2:G212, G212) &gt; 1, INDEX($Q$2:Q212, MATCH(G212, $G$2:G212, 0)), J212)</f>
        <v>United States</v>
      </c>
      <c r="R212" t="str">
        <f>IF(COUNTIF($G$2:G212, G212) &gt; 1, INDEX($R$2:R212, MATCH(G212, $G$2:G212, 0)), K212)</f>
        <v>Saginaw</v>
      </c>
      <c r="S212" t="str">
        <f>IF(COUNTIF($G$2:G212, G212) &gt; 1, INDEX($S$2:S212, MATCH(G212, $G$2:G212, 0)), L212)</f>
        <v>Michigan</v>
      </c>
      <c r="T212">
        <f>IF(COUNTIF($G$2:G212, G212) &gt; 1, INDEX($T$2:T212, MATCH(G212, $G$2:G212, 0)), M212)</f>
        <v>48601</v>
      </c>
      <c r="U212" t="str">
        <f>IF(COUNTIF($G$2:G212, G212) &gt; 1, INDEX($U$2:U212, MATCH(G212, $G$2:G212, 0)), N212)</f>
        <v>Central</v>
      </c>
      <c r="V212" s="7" t="s">
        <v>2153</v>
      </c>
      <c r="W212" s="7" t="s">
        <v>2156</v>
      </c>
      <c r="X212" s="15">
        <f>Orders[[#This Row],[Date3]]</f>
        <v>43490</v>
      </c>
      <c r="Y212" s="15">
        <v>43490</v>
      </c>
      <c r="Z212" s="2">
        <v>0.85</v>
      </c>
      <c r="AA212" s="12">
        <v>26.23</v>
      </c>
      <c r="AB212" s="8">
        <v>9</v>
      </c>
      <c r="AC212" s="11">
        <f t="shared" si="18"/>
        <v>11.8035</v>
      </c>
      <c r="AD212" s="11">
        <f t="shared" si="19"/>
        <v>236.07</v>
      </c>
      <c r="AE212" t="s">
        <v>16</v>
      </c>
      <c r="AF212" s="12">
        <f t="shared" si="16"/>
        <v>225.04553099999998</v>
      </c>
      <c r="AG212" s="4">
        <v>4.6699999999999998E-2</v>
      </c>
      <c r="AH212" s="11">
        <f t="shared" si="17"/>
        <v>11.024469000000011</v>
      </c>
      <c r="AI212" s="9">
        <v>5.9</v>
      </c>
      <c r="AJ212" s="15" t="str">
        <f>IF(MONTH(Orders[[#This Row],[Date]]) = 1, "Jan",IF(MONTH(Orders[[#This Row],[Date]]) = 2, "Feb", "Mar"))</f>
        <v>Jan</v>
      </c>
    </row>
    <row r="213" spans="1:36" ht="15.75" x14ac:dyDescent="0.25">
      <c r="A213">
        <v>212</v>
      </c>
      <c r="B213" t="s">
        <v>237</v>
      </c>
      <c r="C213">
        <f>VLOOKUP(G213,email!A:B,2,FALSE)</f>
        <v>100</v>
      </c>
      <c r="D213" t="str">
        <f>Orders[[#This Row],[Customer First Name]] &amp;" "&amp; Orders[[#This Row],[Customer Last Name]]</f>
        <v>Michael Stewart</v>
      </c>
      <c r="E213" t="s">
        <v>1435</v>
      </c>
      <c r="F213" t="s">
        <v>1325</v>
      </c>
      <c r="G213" t="str">
        <f t="shared" si="15"/>
        <v>michael.stewart@mail.com</v>
      </c>
      <c r="H213" t="s">
        <v>20</v>
      </c>
      <c r="I213" s="7" t="s">
        <v>1042</v>
      </c>
      <c r="J213" s="7" t="s">
        <v>1038</v>
      </c>
      <c r="K213" s="7" t="s">
        <v>1137</v>
      </c>
      <c r="L213" s="7" t="s">
        <v>1054</v>
      </c>
      <c r="M213" s="7">
        <v>75220</v>
      </c>
      <c r="N213" s="7" t="s">
        <v>1055</v>
      </c>
      <c r="O213" t="str">
        <f>IF(COUNTIF($G$2:G213, G213) &gt; 1, INDEX($O$2:O213, MATCH(G213, $G$2:G213, 0)), H213)</f>
        <v>Male</v>
      </c>
      <c r="P213" t="str">
        <f>IF(COUNTIF($G$2:G213, G213) &gt; 1, INDEX($P$2:P213, MATCH(G213, $G$2:G213, 0)), I213)</f>
        <v>Corporate</v>
      </c>
      <c r="Q213" t="str">
        <f>IF(COUNTIF($G$2:G213, G213) &gt; 1, INDEX($Q$2:Q213, MATCH(G213, $G$2:G213, 0)), J213)</f>
        <v>United States</v>
      </c>
      <c r="R213" t="str">
        <f>IF(COUNTIF($G$2:G213, G213) &gt; 1, INDEX($R$2:R213, MATCH(G213, $G$2:G213, 0)), K213)</f>
        <v>Dallas</v>
      </c>
      <c r="S213" t="str">
        <f>IF(COUNTIF($G$2:G213, G213) &gt; 1, INDEX($S$2:S213, MATCH(G213, $G$2:G213, 0)), L213)</f>
        <v>Texas</v>
      </c>
      <c r="T213">
        <f>IF(COUNTIF($G$2:G213, G213) &gt; 1, INDEX($T$2:T213, MATCH(G213, $G$2:G213, 0)), M213)</f>
        <v>75220</v>
      </c>
      <c r="U213" t="str">
        <f>IF(COUNTIF($G$2:G213, G213) &gt; 1, INDEX($U$2:U213, MATCH(G213, $G$2:G213, 0)), N213)</f>
        <v>Central</v>
      </c>
      <c r="V213" s="7" t="s">
        <v>2158</v>
      </c>
      <c r="W213" s="7" t="s">
        <v>2163</v>
      </c>
      <c r="X213" s="15">
        <f>Orders[[#This Row],[Date3]]</f>
        <v>43481</v>
      </c>
      <c r="Y213" s="15">
        <v>43481</v>
      </c>
      <c r="Z213" s="2">
        <v>0.75555555555555554</v>
      </c>
      <c r="AA213" s="12">
        <v>93.26</v>
      </c>
      <c r="AB213" s="8">
        <v>9</v>
      </c>
      <c r="AC213" s="11">
        <f t="shared" si="18"/>
        <v>41.967000000000006</v>
      </c>
      <c r="AD213" s="11">
        <f t="shared" si="19"/>
        <v>839.34</v>
      </c>
      <c r="AE213" t="s">
        <v>18</v>
      </c>
      <c r="AF213" s="12">
        <f t="shared" si="16"/>
        <v>778.90751999999998</v>
      </c>
      <c r="AG213" s="4">
        <v>7.2000000000000008E-2</v>
      </c>
      <c r="AH213" s="11">
        <f t="shared" si="17"/>
        <v>60.432480000000055</v>
      </c>
      <c r="AI213" s="9">
        <v>8.8000000000000007</v>
      </c>
      <c r="AJ213" s="15" t="str">
        <f>IF(MONTH(Orders[[#This Row],[Date]]) = 1, "Jan",IF(MONTH(Orders[[#This Row],[Date]]) = 2, "Feb", "Mar"))</f>
        <v>Jan</v>
      </c>
    </row>
    <row r="214" spans="1:36" ht="15.75" x14ac:dyDescent="0.25">
      <c r="A214">
        <v>213</v>
      </c>
      <c r="B214" t="s">
        <v>238</v>
      </c>
      <c r="C214">
        <f>VLOOKUP(G214,email!A:B,2,FALSE)</f>
        <v>101</v>
      </c>
      <c r="D214" t="str">
        <f>Orders[[#This Row],[Customer First Name]] &amp;" "&amp; Orders[[#This Row],[Customer Last Name]]</f>
        <v>Victoria Wilson</v>
      </c>
      <c r="E214" t="s">
        <v>1436</v>
      </c>
      <c r="F214" t="s">
        <v>1437</v>
      </c>
      <c r="G214" t="str">
        <f t="shared" si="15"/>
        <v>victoria.wilson@mail.com</v>
      </c>
      <c r="H214" t="s">
        <v>20</v>
      </c>
      <c r="I214" s="7" t="s">
        <v>1042</v>
      </c>
      <c r="J214" s="7" t="s">
        <v>1038</v>
      </c>
      <c r="K214" s="7" t="s">
        <v>1140</v>
      </c>
      <c r="L214" s="7" t="s">
        <v>1108</v>
      </c>
      <c r="M214" s="7">
        <v>44256</v>
      </c>
      <c r="N214" s="7" t="s">
        <v>1065</v>
      </c>
      <c r="O214" t="str">
        <f>IF(COUNTIF($G$2:G214, G214) &gt; 1, INDEX($O$2:O214, MATCH(G214, $G$2:G214, 0)), H214)</f>
        <v>Male</v>
      </c>
      <c r="P214" t="str">
        <f>IF(COUNTIF($G$2:G214, G214) &gt; 1, INDEX($P$2:P214, MATCH(G214, $G$2:G214, 0)), I214)</f>
        <v>Corporate</v>
      </c>
      <c r="Q214" t="str">
        <f>IF(COUNTIF($G$2:G214, G214) &gt; 1, INDEX($Q$2:Q214, MATCH(G214, $G$2:G214, 0)), J214)</f>
        <v>United States</v>
      </c>
      <c r="R214" t="str">
        <f>IF(COUNTIF($G$2:G214, G214) &gt; 1, INDEX($R$2:R214, MATCH(G214, $G$2:G214, 0)), K214)</f>
        <v>Medina</v>
      </c>
      <c r="S214" t="str">
        <f>IF(COUNTIF($G$2:G214, G214) &gt; 1, INDEX($S$2:S214, MATCH(G214, $G$2:G214, 0)), L214)</f>
        <v>Ohio</v>
      </c>
      <c r="T214">
        <f>IF(COUNTIF($G$2:G214, G214) &gt; 1, INDEX($T$2:T214, MATCH(G214, $G$2:G214, 0)), M214)</f>
        <v>44256</v>
      </c>
      <c r="U214" t="str">
        <f>IF(COUNTIF($G$2:G214, G214) &gt; 1, INDEX($U$2:U214, MATCH(G214, $G$2:G214, 0)), N214)</f>
        <v>East</v>
      </c>
      <c r="V214" s="7" t="s">
        <v>2153</v>
      </c>
      <c r="W214" s="7" t="s">
        <v>2154</v>
      </c>
      <c r="X214" s="15">
        <f>Orders[[#This Row],[Date3]]</f>
        <v>43544</v>
      </c>
      <c r="Y214" s="15">
        <v>43544</v>
      </c>
      <c r="Z214" s="2">
        <v>0.80347222222222225</v>
      </c>
      <c r="AA214" s="12">
        <v>92.36</v>
      </c>
      <c r="AB214" s="8">
        <v>5</v>
      </c>
      <c r="AC214" s="11">
        <f t="shared" si="18"/>
        <v>23.090000000000003</v>
      </c>
      <c r="AD214" s="11">
        <f t="shared" si="19"/>
        <v>461.8</v>
      </c>
      <c r="AE214" t="s">
        <v>16</v>
      </c>
      <c r="AF214" s="12">
        <f t="shared" si="16"/>
        <v>440.23394000000002</v>
      </c>
      <c r="AG214" s="4">
        <v>4.6699999999999998E-2</v>
      </c>
      <c r="AH214" s="11">
        <f t="shared" si="17"/>
        <v>21.566059999999993</v>
      </c>
      <c r="AI214" s="9">
        <v>4.9000000000000004</v>
      </c>
      <c r="AJ214" s="15" t="str">
        <f>IF(MONTH(Orders[[#This Row],[Date]]) = 1, "Jan",IF(MONTH(Orders[[#This Row],[Date]]) = 2, "Feb", "Mar"))</f>
        <v>Mar</v>
      </c>
    </row>
    <row r="215" spans="1:36" ht="15.75" x14ac:dyDescent="0.25">
      <c r="A215">
        <v>214</v>
      </c>
      <c r="B215" t="s">
        <v>239</v>
      </c>
      <c r="C215">
        <f>VLOOKUP(G215,email!A:B,2,FALSE)</f>
        <v>101</v>
      </c>
      <c r="D215" t="str">
        <f>Orders[[#This Row],[Customer First Name]] &amp;" "&amp; Orders[[#This Row],[Customer Last Name]]</f>
        <v>Victoria Wilson</v>
      </c>
      <c r="E215" t="s">
        <v>1436</v>
      </c>
      <c r="F215" t="s">
        <v>1437</v>
      </c>
      <c r="G215" t="str">
        <f t="shared" si="15"/>
        <v>victoria.wilson@mail.com</v>
      </c>
      <c r="H215" t="s">
        <v>20</v>
      </c>
      <c r="I215" s="7" t="s">
        <v>1042</v>
      </c>
      <c r="J215" s="7" t="s">
        <v>1038</v>
      </c>
      <c r="K215" s="7" t="s">
        <v>1140</v>
      </c>
      <c r="L215" s="7" t="s">
        <v>1108</v>
      </c>
      <c r="M215" s="7">
        <v>44256</v>
      </c>
      <c r="N215" s="7" t="s">
        <v>1065</v>
      </c>
      <c r="O215" t="str">
        <f>IF(COUNTIF($G$2:G215, G215) &gt; 1, INDEX($O$2:O215, MATCH(G215, $G$2:G215, 0)), H215)</f>
        <v>Male</v>
      </c>
      <c r="P215" t="str">
        <f>IF(COUNTIF($G$2:G215, G215) &gt; 1, INDEX($P$2:P215, MATCH(G215, $G$2:G215, 0)), I215)</f>
        <v>Corporate</v>
      </c>
      <c r="Q215" t="str">
        <f>IF(COUNTIF($G$2:G215, G215) &gt; 1, INDEX($Q$2:Q215, MATCH(G215, $G$2:G215, 0)), J215)</f>
        <v>United States</v>
      </c>
      <c r="R215" t="str">
        <f>IF(COUNTIF($G$2:G215, G215) &gt; 1, INDEX($R$2:R215, MATCH(G215, $G$2:G215, 0)), K215)</f>
        <v>Medina</v>
      </c>
      <c r="S215" t="str">
        <f>IF(COUNTIF($G$2:G215, G215) &gt; 1, INDEX($S$2:S215, MATCH(G215, $G$2:G215, 0)), L215)</f>
        <v>Ohio</v>
      </c>
      <c r="T215">
        <f>IF(COUNTIF($G$2:G215, G215) &gt; 1, INDEX($T$2:T215, MATCH(G215, $G$2:G215, 0)), M215)</f>
        <v>44256</v>
      </c>
      <c r="U215" t="str">
        <f>IF(COUNTIF($G$2:G215, G215) &gt; 1, INDEX($U$2:U215, MATCH(G215, $G$2:G215, 0)), N215)</f>
        <v>East</v>
      </c>
      <c r="V215" s="7" t="s">
        <v>2150</v>
      </c>
      <c r="W215" s="7" t="s">
        <v>2151</v>
      </c>
      <c r="X215" s="15">
        <f>Orders[[#This Row],[Date3]]</f>
        <v>43469</v>
      </c>
      <c r="Y215" s="15">
        <v>43469</v>
      </c>
      <c r="Z215" s="2">
        <v>0.55833333333333335</v>
      </c>
      <c r="AA215" s="12">
        <v>46.42</v>
      </c>
      <c r="AB215" s="8">
        <v>3</v>
      </c>
      <c r="AC215" s="11">
        <f t="shared" si="18"/>
        <v>6.9630000000000001</v>
      </c>
      <c r="AD215" s="11">
        <f t="shared" si="19"/>
        <v>139.26</v>
      </c>
      <c r="AE215" t="s">
        <v>21</v>
      </c>
      <c r="AF215" s="12">
        <f t="shared" si="16"/>
        <v>124.35917999999999</v>
      </c>
      <c r="AG215" s="4">
        <v>0.107</v>
      </c>
      <c r="AH215" s="11">
        <f t="shared" si="17"/>
        <v>14.900819999999996</v>
      </c>
      <c r="AI215" s="9">
        <v>4.4000000000000004</v>
      </c>
      <c r="AJ215" s="15" t="str">
        <f>IF(MONTH(Orders[[#This Row],[Date]]) = 1, "Jan",IF(MONTH(Orders[[#This Row],[Date]]) = 2, "Feb", "Mar"))</f>
        <v>Jan</v>
      </c>
    </row>
    <row r="216" spans="1:36" ht="15.75" x14ac:dyDescent="0.25">
      <c r="A216">
        <v>215</v>
      </c>
      <c r="B216" t="s">
        <v>240</v>
      </c>
      <c r="C216">
        <f>VLOOKUP(G216,email!A:B,2,FALSE)</f>
        <v>101</v>
      </c>
      <c r="D216" t="str">
        <f>Orders[[#This Row],[Customer First Name]] &amp;" "&amp; Orders[[#This Row],[Customer Last Name]]</f>
        <v>Victoria Wilson</v>
      </c>
      <c r="E216" t="s">
        <v>1436</v>
      </c>
      <c r="F216" t="s">
        <v>1437</v>
      </c>
      <c r="G216" t="str">
        <f t="shared" si="15"/>
        <v>victoria.wilson@mail.com</v>
      </c>
      <c r="H216" t="s">
        <v>20</v>
      </c>
      <c r="I216" s="7" t="s">
        <v>1042</v>
      </c>
      <c r="J216" s="7" t="s">
        <v>1038</v>
      </c>
      <c r="K216" s="7" t="s">
        <v>1140</v>
      </c>
      <c r="L216" s="7" t="s">
        <v>1108</v>
      </c>
      <c r="M216" s="7">
        <v>44256</v>
      </c>
      <c r="N216" s="7" t="s">
        <v>1065</v>
      </c>
      <c r="O216" t="str">
        <f>IF(COUNTIF($G$2:G216, G216) &gt; 1, INDEX($O$2:O216, MATCH(G216, $G$2:G216, 0)), H216)</f>
        <v>Male</v>
      </c>
      <c r="P216" t="str">
        <f>IF(COUNTIF($G$2:G216, G216) &gt; 1, INDEX($P$2:P216, MATCH(G216, $G$2:G216, 0)), I216)</f>
        <v>Corporate</v>
      </c>
      <c r="Q216" t="str">
        <f>IF(COUNTIF($G$2:G216, G216) &gt; 1, INDEX($Q$2:Q216, MATCH(G216, $G$2:G216, 0)), J216)</f>
        <v>United States</v>
      </c>
      <c r="R216" t="str">
        <f>IF(COUNTIF($G$2:G216, G216) &gt; 1, INDEX($R$2:R216, MATCH(G216, $G$2:G216, 0)), K216)</f>
        <v>Medina</v>
      </c>
      <c r="S216" t="str">
        <f>IF(COUNTIF($G$2:G216, G216) &gt; 1, INDEX($S$2:S216, MATCH(G216, $G$2:G216, 0)), L216)</f>
        <v>Ohio</v>
      </c>
      <c r="T216">
        <f>IF(COUNTIF($G$2:G216, G216) &gt; 1, INDEX($T$2:T216, MATCH(G216, $G$2:G216, 0)), M216)</f>
        <v>44256</v>
      </c>
      <c r="U216" t="str">
        <f>IF(COUNTIF($G$2:G216, G216) &gt; 1, INDEX($U$2:U216, MATCH(G216, $G$2:G216, 0)), N216)</f>
        <v>East</v>
      </c>
      <c r="V216" s="7" t="s">
        <v>2158</v>
      </c>
      <c r="W216" s="7" t="s">
        <v>2159</v>
      </c>
      <c r="X216" s="15">
        <f>Orders[[#This Row],[Date3]]</f>
        <v>43535</v>
      </c>
      <c r="Y216" s="15">
        <v>43535</v>
      </c>
      <c r="Z216" s="2">
        <v>0.66180555555555554</v>
      </c>
      <c r="AA216" s="12">
        <v>29.61</v>
      </c>
      <c r="AB216" s="8">
        <v>7</v>
      </c>
      <c r="AC216" s="11">
        <f t="shared" si="18"/>
        <v>10.3635</v>
      </c>
      <c r="AD216" s="11">
        <f t="shared" si="19"/>
        <v>207.26999999999998</v>
      </c>
      <c r="AE216" t="s">
        <v>18</v>
      </c>
      <c r="AF216" s="12">
        <f t="shared" si="16"/>
        <v>192.34655999999998</v>
      </c>
      <c r="AG216" s="4">
        <v>7.2000000000000008E-2</v>
      </c>
      <c r="AH216" s="11">
        <f t="shared" si="17"/>
        <v>14.923439999999999</v>
      </c>
      <c r="AI216" s="9">
        <v>6.5</v>
      </c>
      <c r="AJ216" s="15" t="str">
        <f>IF(MONTH(Orders[[#This Row],[Date]]) = 1, "Jan",IF(MONTH(Orders[[#This Row],[Date]]) = 2, "Feb", "Mar"))</f>
        <v>Mar</v>
      </c>
    </row>
    <row r="217" spans="1:36" ht="15.75" x14ac:dyDescent="0.25">
      <c r="A217">
        <v>216</v>
      </c>
      <c r="B217" t="s">
        <v>241</v>
      </c>
      <c r="C217">
        <f>VLOOKUP(G217,email!A:B,2,FALSE)</f>
        <v>101</v>
      </c>
      <c r="D217" t="str">
        <f>Orders[[#This Row],[Customer First Name]] &amp;" "&amp; Orders[[#This Row],[Customer Last Name]]</f>
        <v>Victoria Wilson</v>
      </c>
      <c r="E217" t="s">
        <v>1436</v>
      </c>
      <c r="F217" t="s">
        <v>1437</v>
      </c>
      <c r="G217" t="str">
        <f t="shared" si="15"/>
        <v>victoria.wilson@mail.com</v>
      </c>
      <c r="H217" t="s">
        <v>20</v>
      </c>
      <c r="I217" s="7" t="s">
        <v>1042</v>
      </c>
      <c r="J217" s="7" t="s">
        <v>1038</v>
      </c>
      <c r="K217" s="7" t="s">
        <v>1140</v>
      </c>
      <c r="L217" s="7" t="s">
        <v>1108</v>
      </c>
      <c r="M217" s="7">
        <v>44256</v>
      </c>
      <c r="N217" s="7" t="s">
        <v>1065</v>
      </c>
      <c r="O217" t="str">
        <f>IF(COUNTIF($G$2:G217, G217) &gt; 1, INDEX($O$2:O217, MATCH(G217, $G$2:G217, 0)), H217)</f>
        <v>Male</v>
      </c>
      <c r="P217" t="str">
        <f>IF(COUNTIF($G$2:G217, G217) &gt; 1, INDEX($P$2:P217, MATCH(G217, $G$2:G217, 0)), I217)</f>
        <v>Corporate</v>
      </c>
      <c r="Q217" t="str">
        <f>IF(COUNTIF($G$2:G217, G217) &gt; 1, INDEX($Q$2:Q217, MATCH(G217, $G$2:G217, 0)), J217)</f>
        <v>United States</v>
      </c>
      <c r="R217" t="str">
        <f>IF(COUNTIF($G$2:G217, G217) &gt; 1, INDEX($R$2:R217, MATCH(G217, $G$2:G217, 0)), K217)</f>
        <v>Medina</v>
      </c>
      <c r="S217" t="str">
        <f>IF(COUNTIF($G$2:G217, G217) &gt; 1, INDEX($S$2:S217, MATCH(G217, $G$2:G217, 0)), L217)</f>
        <v>Ohio</v>
      </c>
      <c r="T217">
        <f>IF(COUNTIF($G$2:G217, G217) &gt; 1, INDEX($T$2:T217, MATCH(G217, $G$2:G217, 0)), M217)</f>
        <v>44256</v>
      </c>
      <c r="U217" t="str">
        <f>IF(COUNTIF($G$2:G217, G217) &gt; 1, INDEX($U$2:U217, MATCH(G217, $G$2:G217, 0)), N217)</f>
        <v>East</v>
      </c>
      <c r="V217" s="7" t="s">
        <v>2158</v>
      </c>
      <c r="W217" s="7" t="s">
        <v>2167</v>
      </c>
      <c r="X217" s="15">
        <f>Orders[[#This Row],[Date3]]</f>
        <v>43546</v>
      </c>
      <c r="Y217" s="15">
        <v>43546</v>
      </c>
      <c r="Z217" s="2">
        <v>0.62847222222222221</v>
      </c>
      <c r="AA217" s="12">
        <v>18.28</v>
      </c>
      <c r="AB217" s="8">
        <v>1</v>
      </c>
      <c r="AC217" s="11">
        <f t="shared" si="18"/>
        <v>0.91400000000000015</v>
      </c>
      <c r="AD217" s="11">
        <f t="shared" si="19"/>
        <v>18.28</v>
      </c>
      <c r="AE217" t="s">
        <v>21</v>
      </c>
      <c r="AF217" s="12">
        <f t="shared" si="16"/>
        <v>16.963840000000001</v>
      </c>
      <c r="AG217" s="4">
        <v>7.2000000000000008E-2</v>
      </c>
      <c r="AH217" s="11">
        <f t="shared" si="17"/>
        <v>1.31616</v>
      </c>
      <c r="AI217" s="9">
        <v>8.3000000000000007</v>
      </c>
      <c r="AJ217" s="15" t="str">
        <f>IF(MONTH(Orders[[#This Row],[Date]]) = 1, "Jan",IF(MONTH(Orders[[#This Row],[Date]]) = 2, "Feb", "Mar"))</f>
        <v>Mar</v>
      </c>
    </row>
    <row r="218" spans="1:36" ht="15.75" x14ac:dyDescent="0.25">
      <c r="A218">
        <v>217</v>
      </c>
      <c r="B218" t="s">
        <v>242</v>
      </c>
      <c r="C218">
        <f>VLOOKUP(G218,email!A:B,2,FALSE)</f>
        <v>101</v>
      </c>
      <c r="D218" t="str">
        <f>Orders[[#This Row],[Customer First Name]] &amp;" "&amp; Orders[[#This Row],[Customer Last Name]]</f>
        <v>Victoria Wilson</v>
      </c>
      <c r="E218" t="s">
        <v>1436</v>
      </c>
      <c r="F218" t="s">
        <v>1437</v>
      </c>
      <c r="G218" t="str">
        <f t="shared" si="15"/>
        <v>victoria.wilson@mail.com</v>
      </c>
      <c r="H218" t="s">
        <v>20</v>
      </c>
      <c r="I218" s="7" t="s">
        <v>1042</v>
      </c>
      <c r="J218" s="7" t="s">
        <v>1038</v>
      </c>
      <c r="K218" s="7" t="s">
        <v>1140</v>
      </c>
      <c r="L218" s="7" t="s">
        <v>1108</v>
      </c>
      <c r="M218" s="7">
        <v>44256</v>
      </c>
      <c r="N218" s="7" t="s">
        <v>1065</v>
      </c>
      <c r="O218" t="str">
        <f>IF(COUNTIF($G$2:G218, G218) &gt; 1, INDEX($O$2:O218, MATCH(G218, $G$2:G218, 0)), H218)</f>
        <v>Male</v>
      </c>
      <c r="P218" t="str">
        <f>IF(COUNTIF($G$2:G218, G218) &gt; 1, INDEX($P$2:P218, MATCH(G218, $G$2:G218, 0)), I218)</f>
        <v>Corporate</v>
      </c>
      <c r="Q218" t="str">
        <f>IF(COUNTIF($G$2:G218, G218) &gt; 1, INDEX($Q$2:Q218, MATCH(G218, $G$2:G218, 0)), J218)</f>
        <v>United States</v>
      </c>
      <c r="R218" t="str">
        <f>IF(COUNTIF($G$2:G218, G218) &gt; 1, INDEX($R$2:R218, MATCH(G218, $G$2:G218, 0)), K218)</f>
        <v>Medina</v>
      </c>
      <c r="S218" t="str">
        <f>IF(COUNTIF($G$2:G218, G218) &gt; 1, INDEX($S$2:S218, MATCH(G218, $G$2:G218, 0)), L218)</f>
        <v>Ohio</v>
      </c>
      <c r="T218">
        <f>IF(COUNTIF($G$2:G218, G218) &gt; 1, INDEX($T$2:T218, MATCH(G218, $G$2:G218, 0)), M218)</f>
        <v>44256</v>
      </c>
      <c r="U218" t="str">
        <f>IF(COUNTIF($G$2:G218, G218) &gt; 1, INDEX($U$2:U218, MATCH(G218, $G$2:G218, 0)), N218)</f>
        <v>East</v>
      </c>
      <c r="V218" s="7" t="s">
        <v>2158</v>
      </c>
      <c r="W218" s="7" t="s">
        <v>2163</v>
      </c>
      <c r="X218" s="15">
        <f>Orders[[#This Row],[Date3]]</f>
        <v>43548</v>
      </c>
      <c r="Y218" s="15">
        <v>43548</v>
      </c>
      <c r="Z218" s="2">
        <v>0.76874999999999993</v>
      </c>
      <c r="AA218" s="12">
        <v>24.77</v>
      </c>
      <c r="AB218" s="8">
        <v>5</v>
      </c>
      <c r="AC218" s="11">
        <f t="shared" si="18"/>
        <v>6.1924999999999999</v>
      </c>
      <c r="AD218" s="11">
        <f t="shared" si="19"/>
        <v>123.85</v>
      </c>
      <c r="AE218" t="s">
        <v>18</v>
      </c>
      <c r="AF218" s="12">
        <f t="shared" si="16"/>
        <v>114.93279999999999</v>
      </c>
      <c r="AG218" s="4">
        <v>7.2000000000000008E-2</v>
      </c>
      <c r="AH218" s="11">
        <f t="shared" si="17"/>
        <v>8.9172000000000082</v>
      </c>
      <c r="AI218" s="9">
        <v>8.5</v>
      </c>
      <c r="AJ218" s="15" t="str">
        <f>IF(MONTH(Orders[[#This Row],[Date]]) = 1, "Jan",IF(MONTH(Orders[[#This Row],[Date]]) = 2, "Feb", "Mar"))</f>
        <v>Mar</v>
      </c>
    </row>
    <row r="219" spans="1:36" ht="15.75" x14ac:dyDescent="0.25">
      <c r="A219">
        <v>218</v>
      </c>
      <c r="B219" t="s">
        <v>243</v>
      </c>
      <c r="C219">
        <f>VLOOKUP(G219,email!A:B,2,FALSE)</f>
        <v>102</v>
      </c>
      <c r="D219" t="str">
        <f>Orders[[#This Row],[Customer First Name]] &amp;" "&amp; Orders[[#This Row],[Customer Last Name]]</f>
        <v>Jonathan Howell</v>
      </c>
      <c r="E219" t="s">
        <v>1375</v>
      </c>
      <c r="F219" t="s">
        <v>1438</v>
      </c>
      <c r="G219" t="str">
        <f t="shared" si="15"/>
        <v>jonathan.howell@mail.com</v>
      </c>
      <c r="H219" t="s">
        <v>20</v>
      </c>
      <c r="I219" s="7" t="s">
        <v>1037</v>
      </c>
      <c r="J219" s="7" t="s">
        <v>1038</v>
      </c>
      <c r="K219" s="7" t="s">
        <v>1043</v>
      </c>
      <c r="L219" s="7" t="s">
        <v>1044</v>
      </c>
      <c r="M219" s="7">
        <v>90032</v>
      </c>
      <c r="N219" s="7" t="s">
        <v>1045</v>
      </c>
      <c r="O219" t="str">
        <f>IF(COUNTIF($G$2:G219, G219) &gt; 1, INDEX($O$2:O219, MATCH(G219, $G$2:G219, 0)), H219)</f>
        <v>Male</v>
      </c>
      <c r="P219" t="str">
        <f>IF(COUNTIF($G$2:G219, G219) &gt; 1, INDEX($P$2:P219, MATCH(G219, $G$2:G219, 0)), I219)</f>
        <v>Consumer</v>
      </c>
      <c r="Q219" t="str">
        <f>IF(COUNTIF($G$2:G219, G219) &gt; 1, INDEX($Q$2:Q219, MATCH(G219, $G$2:G219, 0)), J219)</f>
        <v>United States</v>
      </c>
      <c r="R219" t="str">
        <f>IF(COUNTIF($G$2:G219, G219) &gt; 1, INDEX($R$2:R219, MATCH(G219, $G$2:G219, 0)), K219)</f>
        <v>Los Angeles</v>
      </c>
      <c r="S219" t="str">
        <f>IF(COUNTIF($G$2:G219, G219) &gt; 1, INDEX($S$2:S219, MATCH(G219, $G$2:G219, 0)), L219)</f>
        <v>California</v>
      </c>
      <c r="T219">
        <f>IF(COUNTIF($G$2:G219, G219) &gt; 1, INDEX($T$2:T219, MATCH(G219, $G$2:G219, 0)), M219)</f>
        <v>90032</v>
      </c>
      <c r="U219" t="str">
        <f>IF(COUNTIF($G$2:G219, G219) &gt; 1, INDEX($U$2:U219, MATCH(G219, $G$2:G219, 0)), N219)</f>
        <v>West</v>
      </c>
      <c r="V219" s="7" t="s">
        <v>2153</v>
      </c>
      <c r="W219" s="7" t="s">
        <v>2156</v>
      </c>
      <c r="X219" s="15">
        <f>Orders[[#This Row],[Date3]]</f>
        <v>43517</v>
      </c>
      <c r="Y219" s="15">
        <v>43517</v>
      </c>
      <c r="Z219" s="2">
        <v>0.70486111111111116</v>
      </c>
      <c r="AA219" s="12">
        <v>94.64</v>
      </c>
      <c r="AB219" s="8">
        <v>3</v>
      </c>
      <c r="AC219" s="11">
        <f t="shared" si="18"/>
        <v>14.196000000000002</v>
      </c>
      <c r="AD219" s="11">
        <f t="shared" si="19"/>
        <v>283.92</v>
      </c>
      <c r="AE219" t="s">
        <v>18</v>
      </c>
      <c r="AF219" s="12">
        <f t="shared" si="16"/>
        <v>270.66093599999999</v>
      </c>
      <c r="AG219" s="4">
        <v>4.6699999999999998E-2</v>
      </c>
      <c r="AH219" s="11">
        <f t="shared" si="17"/>
        <v>13.259064000000023</v>
      </c>
      <c r="AI219" s="9">
        <v>5.5</v>
      </c>
      <c r="AJ219" s="15" t="str">
        <f>IF(MONTH(Orders[[#This Row],[Date]]) = 1, "Jan",IF(MONTH(Orders[[#This Row],[Date]]) = 2, "Feb", "Mar"))</f>
        <v>Feb</v>
      </c>
    </row>
    <row r="220" spans="1:36" ht="15.75" x14ac:dyDescent="0.25">
      <c r="A220">
        <v>219</v>
      </c>
      <c r="B220" t="s">
        <v>244</v>
      </c>
      <c r="C220">
        <f>VLOOKUP(G220,email!A:B,2,FALSE)</f>
        <v>102</v>
      </c>
      <c r="D220" t="str">
        <f>Orders[[#This Row],[Customer First Name]] &amp;" "&amp; Orders[[#This Row],[Customer Last Name]]</f>
        <v>Jonathan Howell</v>
      </c>
      <c r="E220" t="s">
        <v>1375</v>
      </c>
      <c r="F220" t="s">
        <v>1438</v>
      </c>
      <c r="G220" t="str">
        <f t="shared" si="15"/>
        <v>jonathan.howell@mail.com</v>
      </c>
      <c r="H220" t="s">
        <v>20</v>
      </c>
      <c r="I220" s="7" t="s">
        <v>1037</v>
      </c>
      <c r="J220" s="7" t="s">
        <v>1038</v>
      </c>
      <c r="K220" s="7" t="s">
        <v>1043</v>
      </c>
      <c r="L220" s="7" t="s">
        <v>1044</v>
      </c>
      <c r="M220" s="7">
        <v>90032</v>
      </c>
      <c r="N220" s="7" t="s">
        <v>1045</v>
      </c>
      <c r="O220" t="str">
        <f>IF(COUNTIF($G$2:G220, G220) &gt; 1, INDEX($O$2:O220, MATCH(G220, $G$2:G220, 0)), H220)</f>
        <v>Male</v>
      </c>
      <c r="P220" t="str">
        <f>IF(COUNTIF($G$2:G220, G220) &gt; 1, INDEX($P$2:P220, MATCH(G220, $G$2:G220, 0)), I220)</f>
        <v>Consumer</v>
      </c>
      <c r="Q220" t="str">
        <f>IF(COUNTIF($G$2:G220, G220) &gt; 1, INDEX($Q$2:Q220, MATCH(G220, $G$2:G220, 0)), J220)</f>
        <v>United States</v>
      </c>
      <c r="R220" t="str">
        <f>IF(COUNTIF($G$2:G220, G220) &gt; 1, INDEX($R$2:R220, MATCH(G220, $G$2:G220, 0)), K220)</f>
        <v>Los Angeles</v>
      </c>
      <c r="S220" t="str">
        <f>IF(COUNTIF($G$2:G220, G220) &gt; 1, INDEX($S$2:S220, MATCH(G220, $G$2:G220, 0)), L220)</f>
        <v>California</v>
      </c>
      <c r="T220">
        <f>IF(COUNTIF($G$2:G220, G220) &gt; 1, INDEX($T$2:T220, MATCH(G220, $G$2:G220, 0)), M220)</f>
        <v>90032</v>
      </c>
      <c r="U220" t="str">
        <f>IF(COUNTIF($G$2:G220, G220) &gt; 1, INDEX($U$2:U220, MATCH(G220, $G$2:G220, 0)), N220)</f>
        <v>West</v>
      </c>
      <c r="V220" s="7" t="s">
        <v>2158</v>
      </c>
      <c r="W220" s="7" t="s">
        <v>2159</v>
      </c>
      <c r="X220" s="15">
        <f>Orders[[#This Row],[Date3]]</f>
        <v>43508</v>
      </c>
      <c r="Y220" s="15">
        <v>43508</v>
      </c>
      <c r="Z220" s="2">
        <v>0.54027777777777775</v>
      </c>
      <c r="AA220" s="12">
        <v>94.87</v>
      </c>
      <c r="AB220" s="8">
        <v>8</v>
      </c>
      <c r="AC220" s="11">
        <f t="shared" si="18"/>
        <v>37.948</v>
      </c>
      <c r="AD220" s="11">
        <f t="shared" si="19"/>
        <v>758.96</v>
      </c>
      <c r="AE220" t="s">
        <v>16</v>
      </c>
      <c r="AF220" s="12">
        <f t="shared" si="16"/>
        <v>704.31488000000002</v>
      </c>
      <c r="AG220" s="4">
        <v>7.2000000000000008E-2</v>
      </c>
      <c r="AH220" s="11">
        <f t="shared" si="17"/>
        <v>54.64512000000002</v>
      </c>
      <c r="AI220" s="9">
        <v>8.6999999999999993</v>
      </c>
      <c r="AJ220" s="15" t="str">
        <f>IF(MONTH(Orders[[#This Row],[Date]]) = 1, "Jan",IF(MONTH(Orders[[#This Row],[Date]]) = 2, "Feb", "Mar"))</f>
        <v>Feb</v>
      </c>
    </row>
    <row r="221" spans="1:36" ht="15.75" x14ac:dyDescent="0.25">
      <c r="A221">
        <v>220</v>
      </c>
      <c r="B221" t="s">
        <v>245</v>
      </c>
      <c r="C221">
        <f>VLOOKUP(G221,email!A:B,2,FALSE)</f>
        <v>103</v>
      </c>
      <c r="D221" t="str">
        <f>Orders[[#This Row],[Customer First Name]] &amp;" "&amp; Orders[[#This Row],[Customer Last Name]]</f>
        <v>Joni Blumstein</v>
      </c>
      <c r="E221" t="s">
        <v>1439</v>
      </c>
      <c r="F221" t="s">
        <v>1288</v>
      </c>
      <c r="G221" t="str">
        <f t="shared" si="15"/>
        <v>joni.blumstein@mail.com</v>
      </c>
      <c r="H221" t="s">
        <v>20</v>
      </c>
      <c r="I221" s="7" t="s">
        <v>1037</v>
      </c>
      <c r="J221" s="7" t="s">
        <v>1038</v>
      </c>
      <c r="K221" s="7" t="s">
        <v>1141</v>
      </c>
      <c r="L221" s="7" t="s">
        <v>1108</v>
      </c>
      <c r="M221" s="7">
        <v>43017</v>
      </c>
      <c r="N221" s="7" t="s">
        <v>1065</v>
      </c>
      <c r="O221" t="str">
        <f>IF(COUNTIF($G$2:G221, G221) &gt; 1, INDEX($O$2:O221, MATCH(G221, $G$2:G221, 0)), H221)</f>
        <v>Male</v>
      </c>
      <c r="P221" t="str">
        <f>IF(COUNTIF($G$2:G221, G221) &gt; 1, INDEX($P$2:P221, MATCH(G221, $G$2:G221, 0)), I221)</f>
        <v>Consumer</v>
      </c>
      <c r="Q221" t="str">
        <f>IF(COUNTIF($G$2:G221, G221) &gt; 1, INDEX($Q$2:Q221, MATCH(G221, $G$2:G221, 0)), J221)</f>
        <v>United States</v>
      </c>
      <c r="R221" t="str">
        <f>IF(COUNTIF($G$2:G221, G221) &gt; 1, INDEX($R$2:R221, MATCH(G221, $G$2:G221, 0)), K221)</f>
        <v>Dublin</v>
      </c>
      <c r="S221" t="str">
        <f>IF(COUNTIF($G$2:G221, G221) &gt; 1, INDEX($S$2:S221, MATCH(G221, $G$2:G221, 0)), L221)</f>
        <v>Ohio</v>
      </c>
      <c r="T221">
        <f>IF(COUNTIF($G$2:G221, G221) &gt; 1, INDEX($T$2:T221, MATCH(G221, $G$2:G221, 0)), M221)</f>
        <v>43017</v>
      </c>
      <c r="U221" t="str">
        <f>IF(COUNTIF($G$2:G221, G221) &gt; 1, INDEX($U$2:U221, MATCH(G221, $G$2:G221, 0)), N221)</f>
        <v>East</v>
      </c>
      <c r="V221" s="7" t="s">
        <v>2153</v>
      </c>
      <c r="W221" s="7" t="s">
        <v>2165</v>
      </c>
      <c r="X221" s="15">
        <f>Orders[[#This Row],[Date3]]</f>
        <v>43534</v>
      </c>
      <c r="Y221" s="15">
        <v>43534</v>
      </c>
      <c r="Z221" s="2">
        <v>0.7909722222222223</v>
      </c>
      <c r="AA221" s="12">
        <v>57.34</v>
      </c>
      <c r="AB221" s="8">
        <v>3</v>
      </c>
      <c r="AC221" s="11">
        <f t="shared" si="18"/>
        <v>8.6010000000000009</v>
      </c>
      <c r="AD221" s="11">
        <f t="shared" si="19"/>
        <v>172.02</v>
      </c>
      <c r="AE221" t="s">
        <v>21</v>
      </c>
      <c r="AF221" s="12">
        <f t="shared" si="16"/>
        <v>163.98666600000001</v>
      </c>
      <c r="AG221" s="4">
        <v>4.6699999999999998E-2</v>
      </c>
      <c r="AH221" s="11">
        <f t="shared" si="17"/>
        <v>8.0333339999999964</v>
      </c>
      <c r="AI221" s="9">
        <v>7.9</v>
      </c>
      <c r="AJ221" s="15" t="str">
        <f>IF(MONTH(Orders[[#This Row],[Date]]) = 1, "Jan",IF(MONTH(Orders[[#This Row],[Date]]) = 2, "Feb", "Mar"))</f>
        <v>Mar</v>
      </c>
    </row>
    <row r="222" spans="1:36" ht="15.75" x14ac:dyDescent="0.25">
      <c r="A222">
        <v>221</v>
      </c>
      <c r="B222" t="s">
        <v>246</v>
      </c>
      <c r="C222">
        <f>VLOOKUP(G222,email!A:B,2,FALSE)</f>
        <v>103</v>
      </c>
      <c r="D222" t="str">
        <f>Orders[[#This Row],[Customer First Name]] &amp;" "&amp; Orders[[#This Row],[Customer Last Name]]</f>
        <v>Joni Blumstein</v>
      </c>
      <c r="E222" t="s">
        <v>1439</v>
      </c>
      <c r="F222" t="s">
        <v>1288</v>
      </c>
      <c r="G222" t="str">
        <f t="shared" si="15"/>
        <v>joni.blumstein@mail.com</v>
      </c>
      <c r="H222" t="s">
        <v>20</v>
      </c>
      <c r="I222" s="7" t="s">
        <v>1037</v>
      </c>
      <c r="J222" s="7" t="s">
        <v>1038</v>
      </c>
      <c r="K222" s="7" t="s">
        <v>1141</v>
      </c>
      <c r="L222" s="7" t="s">
        <v>1108</v>
      </c>
      <c r="M222" s="7">
        <v>43017</v>
      </c>
      <c r="N222" s="7" t="s">
        <v>1065</v>
      </c>
      <c r="O222" t="str">
        <f>IF(COUNTIF($G$2:G222, G222) &gt; 1, INDEX($O$2:O222, MATCH(G222, $G$2:G222, 0)), H222)</f>
        <v>Male</v>
      </c>
      <c r="P222" t="str">
        <f>IF(COUNTIF($G$2:G222, G222) &gt; 1, INDEX($P$2:P222, MATCH(G222, $G$2:G222, 0)), I222)</f>
        <v>Consumer</v>
      </c>
      <c r="Q222" t="str">
        <f>IF(COUNTIF($G$2:G222, G222) &gt; 1, INDEX($Q$2:Q222, MATCH(G222, $G$2:G222, 0)), J222)</f>
        <v>United States</v>
      </c>
      <c r="R222" t="str">
        <f>IF(COUNTIF($G$2:G222, G222) &gt; 1, INDEX($R$2:R222, MATCH(G222, $G$2:G222, 0)), K222)</f>
        <v>Dublin</v>
      </c>
      <c r="S222" t="str">
        <f>IF(COUNTIF($G$2:G222, G222) &gt; 1, INDEX($S$2:S222, MATCH(G222, $G$2:G222, 0)), L222)</f>
        <v>Ohio</v>
      </c>
      <c r="T222">
        <f>IF(COUNTIF($G$2:G222, G222) &gt; 1, INDEX($T$2:T222, MATCH(G222, $G$2:G222, 0)), M222)</f>
        <v>43017</v>
      </c>
      <c r="U222" t="str">
        <f>IF(COUNTIF($G$2:G222, G222) &gt; 1, INDEX($U$2:U222, MATCH(G222, $G$2:G222, 0)), N222)</f>
        <v>East</v>
      </c>
      <c r="V222" s="7" t="s">
        <v>2153</v>
      </c>
      <c r="W222" s="7" t="s">
        <v>2162</v>
      </c>
      <c r="X222" s="15">
        <f>Orders[[#This Row],[Date3]]</f>
        <v>43496</v>
      </c>
      <c r="Y222" s="15">
        <v>43496</v>
      </c>
      <c r="Z222" s="2">
        <v>0.57222222222222219</v>
      </c>
      <c r="AA222" s="12">
        <v>45.35</v>
      </c>
      <c r="AB222" s="8">
        <v>6</v>
      </c>
      <c r="AC222" s="11">
        <f t="shared" si="18"/>
        <v>13.605000000000002</v>
      </c>
      <c r="AD222" s="11">
        <f t="shared" si="19"/>
        <v>272.10000000000002</v>
      </c>
      <c r="AE222" t="s">
        <v>16</v>
      </c>
      <c r="AF222" s="12">
        <f t="shared" si="16"/>
        <v>259.39293000000004</v>
      </c>
      <c r="AG222" s="4">
        <v>4.6699999999999998E-2</v>
      </c>
      <c r="AH222" s="11">
        <f t="shared" si="17"/>
        <v>12.707069999999987</v>
      </c>
      <c r="AI222" s="9">
        <v>6.1</v>
      </c>
      <c r="AJ222" s="15" t="str">
        <f>IF(MONTH(Orders[[#This Row],[Date]]) = 1, "Jan",IF(MONTH(Orders[[#This Row],[Date]]) = 2, "Feb", "Mar"))</f>
        <v>Jan</v>
      </c>
    </row>
    <row r="223" spans="1:36" ht="15.75" x14ac:dyDescent="0.25">
      <c r="A223">
        <v>222</v>
      </c>
      <c r="B223" t="s">
        <v>247</v>
      </c>
      <c r="C223">
        <f>VLOOKUP(G223,email!A:B,2,FALSE)</f>
        <v>103</v>
      </c>
      <c r="D223" t="str">
        <f>Orders[[#This Row],[Customer First Name]] &amp;" "&amp; Orders[[#This Row],[Customer Last Name]]</f>
        <v>Joni Blumstein</v>
      </c>
      <c r="E223" t="s">
        <v>1439</v>
      </c>
      <c r="F223" t="s">
        <v>1288</v>
      </c>
      <c r="G223" t="str">
        <f t="shared" si="15"/>
        <v>joni.blumstein@mail.com</v>
      </c>
      <c r="H223" t="s">
        <v>20</v>
      </c>
      <c r="I223" s="7" t="s">
        <v>1037</v>
      </c>
      <c r="J223" s="7" t="s">
        <v>1038</v>
      </c>
      <c r="K223" s="7" t="s">
        <v>1141</v>
      </c>
      <c r="L223" s="7" t="s">
        <v>1108</v>
      </c>
      <c r="M223" s="7">
        <v>43017</v>
      </c>
      <c r="N223" s="7" t="s">
        <v>1065</v>
      </c>
      <c r="O223" t="str">
        <f>IF(COUNTIF($G$2:G223, G223) &gt; 1, INDEX($O$2:O223, MATCH(G223, $G$2:G223, 0)), H223)</f>
        <v>Male</v>
      </c>
      <c r="P223" t="str">
        <f>IF(COUNTIF($G$2:G223, G223) &gt; 1, INDEX($P$2:P223, MATCH(G223, $G$2:G223, 0)), I223)</f>
        <v>Consumer</v>
      </c>
      <c r="Q223" t="str">
        <f>IF(COUNTIF($G$2:G223, G223) &gt; 1, INDEX($Q$2:Q223, MATCH(G223, $G$2:G223, 0)), J223)</f>
        <v>United States</v>
      </c>
      <c r="R223" t="str">
        <f>IF(COUNTIF($G$2:G223, G223) &gt; 1, INDEX($R$2:R223, MATCH(G223, $G$2:G223, 0)), K223)</f>
        <v>Dublin</v>
      </c>
      <c r="S223" t="str">
        <f>IF(COUNTIF($G$2:G223, G223) &gt; 1, INDEX($S$2:S223, MATCH(G223, $G$2:G223, 0)), L223)</f>
        <v>Ohio</v>
      </c>
      <c r="T223">
        <f>IF(COUNTIF($G$2:G223, G223) &gt; 1, INDEX($T$2:T223, MATCH(G223, $G$2:G223, 0)), M223)</f>
        <v>43017</v>
      </c>
      <c r="U223" t="str">
        <f>IF(COUNTIF($G$2:G223, G223) &gt; 1, INDEX($U$2:U223, MATCH(G223, $G$2:G223, 0)), N223)</f>
        <v>East</v>
      </c>
      <c r="V223" s="7" t="s">
        <v>2153</v>
      </c>
      <c r="W223" s="7" t="s">
        <v>2160</v>
      </c>
      <c r="X223" s="15">
        <f>Orders[[#This Row],[Date3]]</f>
        <v>43530</v>
      </c>
      <c r="Y223" s="15">
        <v>43530</v>
      </c>
      <c r="Z223" s="2">
        <v>0.57361111111111118</v>
      </c>
      <c r="AA223" s="12">
        <v>62.08</v>
      </c>
      <c r="AB223" s="8">
        <v>7</v>
      </c>
      <c r="AC223" s="11">
        <f t="shared" si="18"/>
        <v>21.728000000000002</v>
      </c>
      <c r="AD223" s="11">
        <f t="shared" si="19"/>
        <v>434.56</v>
      </c>
      <c r="AE223" t="s">
        <v>16</v>
      </c>
      <c r="AF223" s="12">
        <f t="shared" si="16"/>
        <v>414.26604800000001</v>
      </c>
      <c r="AG223" s="4">
        <v>4.6699999999999998E-2</v>
      </c>
      <c r="AH223" s="11">
        <f t="shared" si="17"/>
        <v>20.29395199999999</v>
      </c>
      <c r="AI223" s="9">
        <v>5.4</v>
      </c>
      <c r="AJ223" s="15" t="str">
        <f>IF(MONTH(Orders[[#This Row],[Date]]) = 1, "Jan",IF(MONTH(Orders[[#This Row],[Date]]) = 2, "Feb", "Mar"))</f>
        <v>Mar</v>
      </c>
    </row>
    <row r="224" spans="1:36" ht="15.75" x14ac:dyDescent="0.25">
      <c r="A224">
        <v>223</v>
      </c>
      <c r="B224" t="s">
        <v>248</v>
      </c>
      <c r="C224">
        <f>VLOOKUP(G224,email!A:B,2,FALSE)</f>
        <v>103</v>
      </c>
      <c r="D224" t="str">
        <f>Orders[[#This Row],[Customer First Name]] &amp;" "&amp; Orders[[#This Row],[Customer Last Name]]</f>
        <v>Joni Blumstein</v>
      </c>
      <c r="E224" t="s">
        <v>1439</v>
      </c>
      <c r="F224" t="s">
        <v>1288</v>
      </c>
      <c r="G224" t="str">
        <f t="shared" si="15"/>
        <v>joni.blumstein@mail.com</v>
      </c>
      <c r="H224" t="s">
        <v>20</v>
      </c>
      <c r="I224" s="7" t="s">
        <v>1037</v>
      </c>
      <c r="J224" s="7" t="s">
        <v>1038</v>
      </c>
      <c r="K224" s="7" t="s">
        <v>1141</v>
      </c>
      <c r="L224" s="7" t="s">
        <v>1108</v>
      </c>
      <c r="M224" s="7">
        <v>43017</v>
      </c>
      <c r="N224" s="7" t="s">
        <v>1065</v>
      </c>
      <c r="O224" t="str">
        <f>IF(COUNTIF($G$2:G224, G224) &gt; 1, INDEX($O$2:O224, MATCH(G224, $G$2:G224, 0)), H224)</f>
        <v>Male</v>
      </c>
      <c r="P224" t="str">
        <f>IF(COUNTIF($G$2:G224, G224) &gt; 1, INDEX($P$2:P224, MATCH(G224, $G$2:G224, 0)), I224)</f>
        <v>Consumer</v>
      </c>
      <c r="Q224" t="str">
        <f>IF(COUNTIF($G$2:G224, G224) &gt; 1, INDEX($Q$2:Q224, MATCH(G224, $G$2:G224, 0)), J224)</f>
        <v>United States</v>
      </c>
      <c r="R224" t="str">
        <f>IF(COUNTIF($G$2:G224, G224) &gt; 1, INDEX($R$2:R224, MATCH(G224, $G$2:G224, 0)), K224)</f>
        <v>Dublin</v>
      </c>
      <c r="S224" t="str">
        <f>IF(COUNTIF($G$2:G224, G224) &gt; 1, INDEX($S$2:S224, MATCH(G224, $G$2:G224, 0)), L224)</f>
        <v>Ohio</v>
      </c>
      <c r="T224">
        <f>IF(COUNTIF($G$2:G224, G224) &gt; 1, INDEX($T$2:T224, MATCH(G224, $G$2:G224, 0)), M224)</f>
        <v>43017</v>
      </c>
      <c r="U224" t="str">
        <f>IF(COUNTIF($G$2:G224, G224) &gt; 1, INDEX($U$2:U224, MATCH(G224, $G$2:G224, 0)), N224)</f>
        <v>East</v>
      </c>
      <c r="V224" s="7" t="s">
        <v>2150</v>
      </c>
      <c r="W224" s="7" t="s">
        <v>2157</v>
      </c>
      <c r="X224" s="15">
        <f>Orders[[#This Row],[Date3]]</f>
        <v>43513</v>
      </c>
      <c r="Y224" s="15">
        <v>43513</v>
      </c>
      <c r="Z224" s="2">
        <v>0.75416666666666676</v>
      </c>
      <c r="AA224" s="12">
        <v>11.81</v>
      </c>
      <c r="AB224" s="8">
        <v>5</v>
      </c>
      <c r="AC224" s="11">
        <f t="shared" si="18"/>
        <v>2.9525000000000006</v>
      </c>
      <c r="AD224" s="11">
        <f t="shared" si="19"/>
        <v>59.050000000000004</v>
      </c>
      <c r="AE224" t="s">
        <v>18</v>
      </c>
      <c r="AF224" s="12">
        <f t="shared" si="16"/>
        <v>52.731650000000002</v>
      </c>
      <c r="AG224" s="4">
        <v>0.107</v>
      </c>
      <c r="AH224" s="11">
        <f t="shared" si="17"/>
        <v>6.3183500000000024</v>
      </c>
      <c r="AI224" s="9">
        <v>9.4</v>
      </c>
      <c r="AJ224" s="15" t="str">
        <f>IF(MONTH(Orders[[#This Row],[Date]]) = 1, "Jan",IF(MONTH(Orders[[#This Row],[Date]]) = 2, "Feb", "Mar"))</f>
        <v>Feb</v>
      </c>
    </row>
    <row r="225" spans="1:36" ht="15.75" x14ac:dyDescent="0.25">
      <c r="A225">
        <v>224</v>
      </c>
      <c r="B225" t="s">
        <v>249</v>
      </c>
      <c r="C225">
        <f>VLOOKUP(G225,email!A:B,2,FALSE)</f>
        <v>103</v>
      </c>
      <c r="D225" t="str">
        <f>Orders[[#This Row],[Customer First Name]] &amp;" "&amp; Orders[[#This Row],[Customer Last Name]]</f>
        <v>Joni Blumstein</v>
      </c>
      <c r="E225" t="s">
        <v>1439</v>
      </c>
      <c r="F225" t="s">
        <v>1288</v>
      </c>
      <c r="G225" t="str">
        <f t="shared" si="15"/>
        <v>joni.blumstein@mail.com</v>
      </c>
      <c r="H225" t="s">
        <v>20</v>
      </c>
      <c r="I225" s="7" t="s">
        <v>1037</v>
      </c>
      <c r="J225" s="7" t="s">
        <v>1038</v>
      </c>
      <c r="K225" s="7" t="s">
        <v>1141</v>
      </c>
      <c r="L225" s="7" t="s">
        <v>1108</v>
      </c>
      <c r="M225" s="7">
        <v>43017</v>
      </c>
      <c r="N225" s="7" t="s">
        <v>1065</v>
      </c>
      <c r="O225" t="str">
        <f>IF(COUNTIF($G$2:G225, G225) &gt; 1, INDEX($O$2:O225, MATCH(G225, $G$2:G225, 0)), H225)</f>
        <v>Male</v>
      </c>
      <c r="P225" t="str">
        <f>IF(COUNTIF($G$2:G225, G225) &gt; 1, INDEX($P$2:P225, MATCH(G225, $G$2:G225, 0)), I225)</f>
        <v>Consumer</v>
      </c>
      <c r="Q225" t="str">
        <f>IF(COUNTIF($G$2:G225, G225) &gt; 1, INDEX($Q$2:Q225, MATCH(G225, $G$2:G225, 0)), J225)</f>
        <v>United States</v>
      </c>
      <c r="R225" t="str">
        <f>IF(COUNTIF($G$2:G225, G225) &gt; 1, INDEX($R$2:R225, MATCH(G225, $G$2:G225, 0)), K225)</f>
        <v>Dublin</v>
      </c>
      <c r="S225" t="str">
        <f>IF(COUNTIF($G$2:G225, G225) &gt; 1, INDEX($S$2:S225, MATCH(G225, $G$2:G225, 0)), L225)</f>
        <v>Ohio</v>
      </c>
      <c r="T225">
        <f>IF(COUNTIF($G$2:G225, G225) &gt; 1, INDEX($T$2:T225, MATCH(G225, $G$2:G225, 0)), M225)</f>
        <v>43017</v>
      </c>
      <c r="U225" t="str">
        <f>IF(COUNTIF($G$2:G225, G225) &gt; 1, INDEX($U$2:U225, MATCH(G225, $G$2:G225, 0)), N225)</f>
        <v>East</v>
      </c>
      <c r="V225" s="7" t="s">
        <v>2158</v>
      </c>
      <c r="W225" s="7" t="s">
        <v>2167</v>
      </c>
      <c r="X225" s="15">
        <f>Orders[[#This Row],[Date3]]</f>
        <v>43517</v>
      </c>
      <c r="Y225" s="15">
        <v>43517</v>
      </c>
      <c r="Z225" s="2">
        <v>0.52638888888888891</v>
      </c>
      <c r="AA225" s="12">
        <v>12.54</v>
      </c>
      <c r="AB225" s="8">
        <v>1</v>
      </c>
      <c r="AC225" s="11">
        <f t="shared" si="18"/>
        <v>0.627</v>
      </c>
      <c r="AD225" s="11">
        <f t="shared" si="19"/>
        <v>12.54</v>
      </c>
      <c r="AE225" t="s">
        <v>18</v>
      </c>
      <c r="AF225" s="12">
        <f t="shared" si="16"/>
        <v>11.637119999999999</v>
      </c>
      <c r="AG225" s="4">
        <v>7.2000000000000008E-2</v>
      </c>
      <c r="AH225" s="11">
        <f t="shared" si="17"/>
        <v>0.90287999999999968</v>
      </c>
      <c r="AI225" s="9">
        <v>8.1999999999999993</v>
      </c>
      <c r="AJ225" s="15" t="str">
        <f>IF(MONTH(Orders[[#This Row],[Date]]) = 1, "Jan",IF(MONTH(Orders[[#This Row],[Date]]) = 2, "Feb", "Mar"))</f>
        <v>Feb</v>
      </c>
    </row>
    <row r="226" spans="1:36" ht="15.75" x14ac:dyDescent="0.25">
      <c r="A226">
        <v>225</v>
      </c>
      <c r="B226" t="s">
        <v>250</v>
      </c>
      <c r="C226">
        <f>VLOOKUP(G226,email!A:B,2,FALSE)</f>
        <v>103</v>
      </c>
      <c r="D226" t="str">
        <f>Orders[[#This Row],[Customer First Name]] &amp;" "&amp; Orders[[#This Row],[Customer Last Name]]</f>
        <v>Joni Blumstein</v>
      </c>
      <c r="E226" t="s">
        <v>1439</v>
      </c>
      <c r="F226" t="s">
        <v>1288</v>
      </c>
      <c r="G226" t="str">
        <f t="shared" si="15"/>
        <v>joni.blumstein@mail.com</v>
      </c>
      <c r="H226" t="s">
        <v>20</v>
      </c>
      <c r="I226" s="7" t="s">
        <v>1037</v>
      </c>
      <c r="J226" s="7" t="s">
        <v>1038</v>
      </c>
      <c r="K226" s="7" t="s">
        <v>1141</v>
      </c>
      <c r="L226" s="7" t="s">
        <v>1108</v>
      </c>
      <c r="M226" s="7">
        <v>43017</v>
      </c>
      <c r="N226" s="7" t="s">
        <v>1065</v>
      </c>
      <c r="O226" t="str">
        <f>IF(COUNTIF($G$2:G226, G226) &gt; 1, INDEX($O$2:O226, MATCH(G226, $G$2:G226, 0)), H226)</f>
        <v>Male</v>
      </c>
      <c r="P226" t="str">
        <f>IF(COUNTIF($G$2:G226, G226) &gt; 1, INDEX($P$2:P226, MATCH(G226, $G$2:G226, 0)), I226)</f>
        <v>Consumer</v>
      </c>
      <c r="Q226" t="str">
        <f>IF(COUNTIF($G$2:G226, G226) &gt; 1, INDEX($Q$2:Q226, MATCH(G226, $G$2:G226, 0)), J226)</f>
        <v>United States</v>
      </c>
      <c r="R226" t="str">
        <f>IF(COUNTIF($G$2:G226, G226) &gt; 1, INDEX($R$2:R226, MATCH(G226, $G$2:G226, 0)), K226)</f>
        <v>Dublin</v>
      </c>
      <c r="S226" t="str">
        <f>IF(COUNTIF($G$2:G226, G226) &gt; 1, INDEX($S$2:S226, MATCH(G226, $G$2:G226, 0)), L226)</f>
        <v>Ohio</v>
      </c>
      <c r="T226">
        <f>IF(COUNTIF($G$2:G226, G226) &gt; 1, INDEX($T$2:T226, MATCH(G226, $G$2:G226, 0)), M226)</f>
        <v>43017</v>
      </c>
      <c r="U226" t="str">
        <f>IF(COUNTIF($G$2:G226, G226) &gt; 1, INDEX($U$2:U226, MATCH(G226, $G$2:G226, 0)), N226)</f>
        <v>East</v>
      </c>
      <c r="V226" s="7" t="s">
        <v>2153</v>
      </c>
      <c r="W226" s="7" t="s">
        <v>1731</v>
      </c>
      <c r="X226" s="15">
        <f>Orders[[#This Row],[Date3]]</f>
        <v>43544</v>
      </c>
      <c r="Y226" s="15">
        <v>43544</v>
      </c>
      <c r="Z226" s="2">
        <v>0.66388888888888886</v>
      </c>
      <c r="AA226" s="12">
        <v>43.25</v>
      </c>
      <c r="AB226" s="8">
        <v>2</v>
      </c>
      <c r="AC226" s="11">
        <f t="shared" si="18"/>
        <v>4.3250000000000002</v>
      </c>
      <c r="AD226" s="11">
        <f t="shared" si="19"/>
        <v>86.5</v>
      </c>
      <c r="AE226" t="s">
        <v>18</v>
      </c>
      <c r="AF226" s="12">
        <f t="shared" si="16"/>
        <v>82.460449999999994</v>
      </c>
      <c r="AG226" s="4">
        <v>4.6699999999999998E-2</v>
      </c>
      <c r="AH226" s="11">
        <f t="shared" si="17"/>
        <v>4.0395500000000055</v>
      </c>
      <c r="AI226" s="9">
        <v>6.2</v>
      </c>
      <c r="AJ226" s="15" t="str">
        <f>IF(MONTH(Orders[[#This Row],[Date]]) = 1, "Jan",IF(MONTH(Orders[[#This Row],[Date]]) = 2, "Feb", "Mar"))</f>
        <v>Mar</v>
      </c>
    </row>
    <row r="227" spans="1:36" ht="15.75" x14ac:dyDescent="0.25">
      <c r="A227">
        <v>226</v>
      </c>
      <c r="B227" t="s">
        <v>251</v>
      </c>
      <c r="C227">
        <f>VLOOKUP(G227,email!A:B,2,FALSE)</f>
        <v>104</v>
      </c>
      <c r="D227" t="str">
        <f>Orders[[#This Row],[Customer First Name]] &amp;" "&amp; Orders[[#This Row],[Customer Last Name]]</f>
        <v>David Smith</v>
      </c>
      <c r="E227" t="s">
        <v>1406</v>
      </c>
      <c r="F227" t="s">
        <v>1300</v>
      </c>
      <c r="G227" t="str">
        <f t="shared" si="15"/>
        <v>david.smith@mail.com</v>
      </c>
      <c r="H227" t="s">
        <v>20</v>
      </c>
      <c r="I227" s="7" t="s">
        <v>1042</v>
      </c>
      <c r="J227" s="7" t="s">
        <v>1038</v>
      </c>
      <c r="K227" s="7" t="s">
        <v>1142</v>
      </c>
      <c r="L227" s="7" t="s">
        <v>1075</v>
      </c>
      <c r="M227" s="7">
        <v>48227</v>
      </c>
      <c r="N227" s="7" t="s">
        <v>1055</v>
      </c>
      <c r="O227" t="str">
        <f>IF(COUNTIF($G$2:G227, G227) &gt; 1, INDEX($O$2:O227, MATCH(G227, $G$2:G227, 0)), H227)</f>
        <v>Male</v>
      </c>
      <c r="P227" t="str">
        <f>IF(COUNTIF($G$2:G227, G227) &gt; 1, INDEX($P$2:P227, MATCH(G227, $G$2:G227, 0)), I227)</f>
        <v>Corporate</v>
      </c>
      <c r="Q227" t="str">
        <f>IF(COUNTIF($G$2:G227, G227) &gt; 1, INDEX($Q$2:Q227, MATCH(G227, $G$2:G227, 0)), J227)</f>
        <v>United States</v>
      </c>
      <c r="R227" t="str">
        <f>IF(COUNTIF($G$2:G227, G227) &gt; 1, INDEX($R$2:R227, MATCH(G227, $G$2:G227, 0)), K227)</f>
        <v>Detroit</v>
      </c>
      <c r="S227" t="str">
        <f>IF(COUNTIF($G$2:G227, G227) &gt; 1, INDEX($S$2:S227, MATCH(G227, $G$2:G227, 0)), L227)</f>
        <v>Michigan</v>
      </c>
      <c r="T227">
        <f>IF(COUNTIF($G$2:G227, G227) &gt; 1, INDEX($T$2:T227, MATCH(G227, $G$2:G227, 0)), M227)</f>
        <v>48227</v>
      </c>
      <c r="U227" t="str">
        <f>IF(COUNTIF($G$2:G227, G227) &gt; 1, INDEX($U$2:U227, MATCH(G227, $G$2:G227, 0)), N227)</f>
        <v>Central</v>
      </c>
      <c r="V227" s="7" t="s">
        <v>2153</v>
      </c>
      <c r="W227" s="7" t="s">
        <v>1731</v>
      </c>
      <c r="X227" s="15">
        <f>Orders[[#This Row],[Date3]]</f>
        <v>43476</v>
      </c>
      <c r="Y227" s="15">
        <v>43476</v>
      </c>
      <c r="Z227" s="2">
        <v>0.60347222222222219</v>
      </c>
      <c r="AA227" s="12">
        <v>87.16</v>
      </c>
      <c r="AB227" s="8">
        <v>2</v>
      </c>
      <c r="AC227" s="11">
        <f t="shared" si="18"/>
        <v>8.7159999999999993</v>
      </c>
      <c r="AD227" s="11">
        <f t="shared" si="19"/>
        <v>174.32</v>
      </c>
      <c r="AE227" t="s">
        <v>21</v>
      </c>
      <c r="AF227" s="12">
        <f t="shared" si="16"/>
        <v>166.17925599999998</v>
      </c>
      <c r="AG227" s="4">
        <v>4.6699999999999998E-2</v>
      </c>
      <c r="AH227" s="11">
        <f t="shared" si="17"/>
        <v>8.1407440000000122</v>
      </c>
      <c r="AI227" s="9">
        <v>9.6999999999999993</v>
      </c>
      <c r="AJ227" s="15" t="str">
        <f>IF(MONTH(Orders[[#This Row],[Date]]) = 1, "Jan",IF(MONTH(Orders[[#This Row],[Date]]) = 2, "Feb", "Mar"))</f>
        <v>Jan</v>
      </c>
    </row>
    <row r="228" spans="1:36" ht="15.75" x14ac:dyDescent="0.25">
      <c r="A228">
        <v>227</v>
      </c>
      <c r="B228" t="s">
        <v>252</v>
      </c>
      <c r="C228">
        <f>VLOOKUP(G228,email!A:B,2,FALSE)</f>
        <v>104</v>
      </c>
      <c r="D228" t="str">
        <f>Orders[[#This Row],[Customer First Name]] &amp;" "&amp; Orders[[#This Row],[Customer Last Name]]</f>
        <v>David Smith</v>
      </c>
      <c r="E228" t="s">
        <v>1406</v>
      </c>
      <c r="F228" t="s">
        <v>1300</v>
      </c>
      <c r="G228" t="str">
        <f t="shared" si="15"/>
        <v>david.smith@mail.com</v>
      </c>
      <c r="H228" t="s">
        <v>20</v>
      </c>
      <c r="I228" s="7" t="s">
        <v>1042</v>
      </c>
      <c r="J228" s="7" t="s">
        <v>1038</v>
      </c>
      <c r="K228" s="7" t="s">
        <v>1142</v>
      </c>
      <c r="L228" s="7" t="s">
        <v>1075</v>
      </c>
      <c r="M228" s="7">
        <v>48227</v>
      </c>
      <c r="N228" s="7" t="s">
        <v>1055</v>
      </c>
      <c r="O228" t="str">
        <f>IF(COUNTIF($G$2:G228, G228) &gt; 1, INDEX($O$2:O228, MATCH(G228, $G$2:G228, 0)), H228)</f>
        <v>Male</v>
      </c>
      <c r="P228" t="str">
        <f>IF(COUNTIF($G$2:G228, G228) &gt; 1, INDEX($P$2:P228, MATCH(G228, $G$2:G228, 0)), I228)</f>
        <v>Corporate</v>
      </c>
      <c r="Q228" t="str">
        <f>IF(COUNTIF($G$2:G228, G228) &gt; 1, INDEX($Q$2:Q228, MATCH(G228, $G$2:G228, 0)), J228)</f>
        <v>United States</v>
      </c>
      <c r="R228" t="str">
        <f>IF(COUNTIF($G$2:G228, G228) &gt; 1, INDEX($R$2:R228, MATCH(G228, $G$2:G228, 0)), K228)</f>
        <v>Detroit</v>
      </c>
      <c r="S228" t="str">
        <f>IF(COUNTIF($G$2:G228, G228) &gt; 1, INDEX($S$2:S228, MATCH(G228, $G$2:G228, 0)), L228)</f>
        <v>Michigan</v>
      </c>
      <c r="T228">
        <f>IF(COUNTIF($G$2:G228, G228) &gt; 1, INDEX($T$2:T228, MATCH(G228, $G$2:G228, 0)), M228)</f>
        <v>48227</v>
      </c>
      <c r="U228" t="str">
        <f>IF(COUNTIF($G$2:G228, G228) &gt; 1, INDEX($U$2:U228, MATCH(G228, $G$2:G228, 0)), N228)</f>
        <v>Central</v>
      </c>
      <c r="V228" s="7" t="s">
        <v>2150</v>
      </c>
      <c r="W228" s="7" t="s">
        <v>2155</v>
      </c>
      <c r="X228" s="15">
        <f>Orders[[#This Row],[Date3]]</f>
        <v>43491</v>
      </c>
      <c r="Y228" s="15">
        <v>43491</v>
      </c>
      <c r="Z228" s="2">
        <v>0.80138888888888893</v>
      </c>
      <c r="AA228" s="12">
        <v>69.37</v>
      </c>
      <c r="AB228" s="8">
        <v>9</v>
      </c>
      <c r="AC228" s="11">
        <f t="shared" si="18"/>
        <v>31.216500000000003</v>
      </c>
      <c r="AD228" s="11">
        <f t="shared" si="19"/>
        <v>624.33000000000004</v>
      </c>
      <c r="AE228" t="s">
        <v>16</v>
      </c>
      <c r="AF228" s="12">
        <f t="shared" si="16"/>
        <v>557.52669000000003</v>
      </c>
      <c r="AG228" s="4">
        <v>0.107</v>
      </c>
      <c r="AH228" s="11">
        <f t="shared" si="17"/>
        <v>66.80331000000001</v>
      </c>
      <c r="AI228" s="9" t="s">
        <v>96</v>
      </c>
      <c r="AJ228" s="15" t="str">
        <f>IF(MONTH(Orders[[#This Row],[Date]]) = 1, "Jan",IF(MONTH(Orders[[#This Row],[Date]]) = 2, "Feb", "Mar"))</f>
        <v>Jan</v>
      </c>
    </row>
    <row r="229" spans="1:36" ht="15.75" x14ac:dyDescent="0.25">
      <c r="A229">
        <v>228</v>
      </c>
      <c r="B229" t="s">
        <v>253</v>
      </c>
      <c r="C229">
        <f>VLOOKUP(G229,email!A:B,2,FALSE)</f>
        <v>104</v>
      </c>
      <c r="D229" t="str">
        <f>Orders[[#This Row],[Customer First Name]] &amp;" "&amp; Orders[[#This Row],[Customer Last Name]]</f>
        <v>David Smith</v>
      </c>
      <c r="E229" t="s">
        <v>1406</v>
      </c>
      <c r="F229" t="s">
        <v>1300</v>
      </c>
      <c r="G229" t="str">
        <f t="shared" si="15"/>
        <v>david.smith@mail.com</v>
      </c>
      <c r="H229" t="s">
        <v>20</v>
      </c>
      <c r="I229" s="7" t="s">
        <v>1042</v>
      </c>
      <c r="J229" s="7" t="s">
        <v>1038</v>
      </c>
      <c r="K229" s="7" t="s">
        <v>1142</v>
      </c>
      <c r="L229" s="7" t="s">
        <v>1075</v>
      </c>
      <c r="M229" s="7">
        <v>48227</v>
      </c>
      <c r="N229" s="7" t="s">
        <v>1055</v>
      </c>
      <c r="O229" t="str">
        <f>IF(COUNTIF($G$2:G229, G229) &gt; 1, INDEX($O$2:O229, MATCH(G229, $G$2:G229, 0)), H229)</f>
        <v>Male</v>
      </c>
      <c r="P229" t="str">
        <f>IF(COUNTIF($G$2:G229, G229) &gt; 1, INDEX($P$2:P229, MATCH(G229, $G$2:G229, 0)), I229)</f>
        <v>Corporate</v>
      </c>
      <c r="Q229" t="str">
        <f>IF(COUNTIF($G$2:G229, G229) &gt; 1, INDEX($Q$2:Q229, MATCH(G229, $G$2:G229, 0)), J229)</f>
        <v>United States</v>
      </c>
      <c r="R229" t="str">
        <f>IF(COUNTIF($G$2:G229, G229) &gt; 1, INDEX($R$2:R229, MATCH(G229, $G$2:G229, 0)), K229)</f>
        <v>Detroit</v>
      </c>
      <c r="S229" t="str">
        <f>IF(COUNTIF($G$2:G229, G229) &gt; 1, INDEX($S$2:S229, MATCH(G229, $G$2:G229, 0)), L229)</f>
        <v>Michigan</v>
      </c>
      <c r="T229">
        <f>IF(COUNTIF($G$2:G229, G229) &gt; 1, INDEX($T$2:T229, MATCH(G229, $G$2:G229, 0)), M229)</f>
        <v>48227</v>
      </c>
      <c r="U229" t="str">
        <f>IF(COUNTIF($G$2:G229, G229) &gt; 1, INDEX($U$2:U229, MATCH(G229, $G$2:G229, 0)), N229)</f>
        <v>Central</v>
      </c>
      <c r="V229" s="7" t="s">
        <v>2153</v>
      </c>
      <c r="W229" s="7" t="s">
        <v>2156</v>
      </c>
      <c r="X229" s="15">
        <f>Orders[[#This Row],[Date3]]</f>
        <v>43496</v>
      </c>
      <c r="Y229" s="15">
        <v>43496</v>
      </c>
      <c r="Z229" s="2">
        <v>0.68333333333333324</v>
      </c>
      <c r="AA229" s="12">
        <v>37.06</v>
      </c>
      <c r="AB229" s="8">
        <v>4</v>
      </c>
      <c r="AC229" s="11">
        <f t="shared" si="18"/>
        <v>7.4120000000000008</v>
      </c>
      <c r="AD229" s="11">
        <f t="shared" si="19"/>
        <v>148.24</v>
      </c>
      <c r="AE229" t="s">
        <v>16</v>
      </c>
      <c r="AF229" s="12">
        <f t="shared" si="16"/>
        <v>141.31719200000001</v>
      </c>
      <c r="AG229" s="4">
        <v>4.6699999999999998E-2</v>
      </c>
      <c r="AH229" s="11">
        <f t="shared" si="17"/>
        <v>6.9228080000000034</v>
      </c>
      <c r="AI229" s="9">
        <v>9.6999999999999993</v>
      </c>
      <c r="AJ229" s="15" t="str">
        <f>IF(MONTH(Orders[[#This Row],[Date]]) = 1, "Jan",IF(MONTH(Orders[[#This Row],[Date]]) = 2, "Feb", "Mar"))</f>
        <v>Jan</v>
      </c>
    </row>
    <row r="230" spans="1:36" ht="15.75" x14ac:dyDescent="0.25">
      <c r="A230">
        <v>229</v>
      </c>
      <c r="B230" t="s">
        <v>254</v>
      </c>
      <c r="C230">
        <f>VLOOKUP(G230,email!A:B,2,FALSE)</f>
        <v>105</v>
      </c>
      <c r="D230" t="str">
        <f>Orders[[#This Row],[Customer First Name]] &amp;" "&amp; Orders[[#This Row],[Customer Last Name]]</f>
        <v>Valerie Dominguez</v>
      </c>
      <c r="E230" t="s">
        <v>1421</v>
      </c>
      <c r="F230" t="s">
        <v>1367</v>
      </c>
      <c r="G230" t="str">
        <f t="shared" si="15"/>
        <v>valerie.dominguez@mail.com</v>
      </c>
      <c r="H230" t="s">
        <v>20</v>
      </c>
      <c r="I230" s="7" t="s">
        <v>1037</v>
      </c>
      <c r="J230" s="7" t="s">
        <v>1038</v>
      </c>
      <c r="K230" s="7" t="s">
        <v>1094</v>
      </c>
      <c r="L230" s="7" t="s">
        <v>1090</v>
      </c>
      <c r="M230" s="7">
        <v>38401</v>
      </c>
      <c r="N230" s="7" t="s">
        <v>1041</v>
      </c>
      <c r="O230" t="str">
        <f>IF(COUNTIF($G$2:G230, G230) &gt; 1, INDEX($O$2:O230, MATCH(G230, $G$2:G230, 0)), H230)</f>
        <v>Male</v>
      </c>
      <c r="P230" t="str">
        <f>IF(COUNTIF($G$2:G230, G230) &gt; 1, INDEX($P$2:P230, MATCH(G230, $G$2:G230, 0)), I230)</f>
        <v>Consumer</v>
      </c>
      <c r="Q230" t="str">
        <f>IF(COUNTIF($G$2:G230, G230) &gt; 1, INDEX($Q$2:Q230, MATCH(G230, $G$2:G230, 0)), J230)</f>
        <v>United States</v>
      </c>
      <c r="R230" t="str">
        <f>IF(COUNTIF($G$2:G230, G230) &gt; 1, INDEX($R$2:R230, MATCH(G230, $G$2:G230, 0)), K230)</f>
        <v>Columbia</v>
      </c>
      <c r="S230" t="str">
        <f>IF(COUNTIF($G$2:G230, G230) &gt; 1, INDEX($S$2:S230, MATCH(G230, $G$2:G230, 0)), L230)</f>
        <v>Tennessee</v>
      </c>
      <c r="T230">
        <f>IF(COUNTIF($G$2:G230, G230) &gt; 1, INDEX($T$2:T230, MATCH(G230, $G$2:G230, 0)), M230)</f>
        <v>38401</v>
      </c>
      <c r="U230" t="str">
        <f>IF(COUNTIF($G$2:G230, G230) &gt; 1, INDEX($U$2:U230, MATCH(G230, $G$2:G230, 0)), N230)</f>
        <v>South</v>
      </c>
      <c r="V230" s="7" t="s">
        <v>2150</v>
      </c>
      <c r="W230" s="7" t="s">
        <v>2152</v>
      </c>
      <c r="X230" s="15">
        <f>Orders[[#This Row],[Date3]]</f>
        <v>43522</v>
      </c>
      <c r="Y230" s="15">
        <v>43522</v>
      </c>
      <c r="Z230" s="2">
        <v>0.45277777777777778</v>
      </c>
      <c r="AA230" s="12">
        <v>90.7</v>
      </c>
      <c r="AB230" s="8">
        <v>6</v>
      </c>
      <c r="AC230" s="11">
        <f t="shared" si="18"/>
        <v>27.210000000000004</v>
      </c>
      <c r="AD230" s="11">
        <f t="shared" si="19"/>
        <v>544.20000000000005</v>
      </c>
      <c r="AE230" t="s">
        <v>18</v>
      </c>
      <c r="AF230" s="12">
        <f t="shared" si="16"/>
        <v>485.97060000000005</v>
      </c>
      <c r="AG230" s="4">
        <v>0.107</v>
      </c>
      <c r="AH230" s="11">
        <f t="shared" si="17"/>
        <v>58.229399999999998</v>
      </c>
      <c r="AI230" s="9">
        <v>5.3</v>
      </c>
      <c r="AJ230" s="15" t="str">
        <f>IF(MONTH(Orders[[#This Row],[Date]]) = 1, "Jan",IF(MONTH(Orders[[#This Row],[Date]]) = 2, "Feb", "Mar"))</f>
        <v>Feb</v>
      </c>
    </row>
    <row r="231" spans="1:36" ht="15.75" x14ac:dyDescent="0.25">
      <c r="A231">
        <v>230</v>
      </c>
      <c r="B231" t="s">
        <v>255</v>
      </c>
      <c r="C231">
        <f>VLOOKUP(G231,email!A:B,2,FALSE)</f>
        <v>105</v>
      </c>
      <c r="D231" t="str">
        <f>Orders[[#This Row],[Customer First Name]] &amp;" "&amp; Orders[[#This Row],[Customer Last Name]]</f>
        <v>Valerie Dominguez</v>
      </c>
      <c r="E231" t="s">
        <v>1421</v>
      </c>
      <c r="F231" t="s">
        <v>1367</v>
      </c>
      <c r="G231" t="str">
        <f t="shared" si="15"/>
        <v>valerie.dominguez@mail.com</v>
      </c>
      <c r="H231" t="s">
        <v>20</v>
      </c>
      <c r="I231" s="7" t="s">
        <v>1037</v>
      </c>
      <c r="J231" s="7" t="s">
        <v>1038</v>
      </c>
      <c r="K231" s="7" t="s">
        <v>1094</v>
      </c>
      <c r="L231" s="7" t="s">
        <v>1090</v>
      </c>
      <c r="M231" s="7">
        <v>38401</v>
      </c>
      <c r="N231" s="7" t="s">
        <v>1041</v>
      </c>
      <c r="O231" t="str">
        <f>IF(COUNTIF($G$2:G231, G231) &gt; 1, INDEX($O$2:O231, MATCH(G231, $G$2:G231, 0)), H231)</f>
        <v>Male</v>
      </c>
      <c r="P231" t="str">
        <f>IF(COUNTIF($G$2:G231, G231) &gt; 1, INDEX($P$2:P231, MATCH(G231, $G$2:G231, 0)), I231)</f>
        <v>Consumer</v>
      </c>
      <c r="Q231" t="str">
        <f>IF(COUNTIF($G$2:G231, G231) &gt; 1, INDEX($Q$2:Q231, MATCH(G231, $G$2:G231, 0)), J231)</f>
        <v>United States</v>
      </c>
      <c r="R231" t="str">
        <f>IF(COUNTIF($G$2:G231, G231) &gt; 1, INDEX($R$2:R231, MATCH(G231, $G$2:G231, 0)), K231)</f>
        <v>Columbia</v>
      </c>
      <c r="S231" t="str">
        <f>IF(COUNTIF($G$2:G231, G231) &gt; 1, INDEX($S$2:S231, MATCH(G231, $G$2:G231, 0)), L231)</f>
        <v>Tennessee</v>
      </c>
      <c r="T231">
        <f>IF(COUNTIF($G$2:G231, G231) &gt; 1, INDEX($T$2:T231, MATCH(G231, $G$2:G231, 0)), M231)</f>
        <v>38401</v>
      </c>
      <c r="U231" t="str">
        <f>IF(COUNTIF($G$2:G231, G231) &gt; 1, INDEX($U$2:U231, MATCH(G231, $G$2:G231, 0)), N231)</f>
        <v>South</v>
      </c>
      <c r="V231" s="7" t="s">
        <v>2150</v>
      </c>
      <c r="W231" s="7" t="s">
        <v>2152</v>
      </c>
      <c r="X231" s="15">
        <f>Orders[[#This Row],[Date3]]</f>
        <v>43535</v>
      </c>
      <c r="Y231" s="15">
        <v>43535</v>
      </c>
      <c r="Z231" s="2">
        <v>0.53819444444444442</v>
      </c>
      <c r="AA231" s="12">
        <v>63.42</v>
      </c>
      <c r="AB231" s="8">
        <v>8</v>
      </c>
      <c r="AC231" s="11">
        <f t="shared" si="18"/>
        <v>25.368000000000002</v>
      </c>
      <c r="AD231" s="11">
        <f t="shared" si="19"/>
        <v>507.36</v>
      </c>
      <c r="AE231" t="s">
        <v>16</v>
      </c>
      <c r="AF231" s="12">
        <f t="shared" si="16"/>
        <v>453.07248000000004</v>
      </c>
      <c r="AG231" s="4">
        <v>0.107</v>
      </c>
      <c r="AH231" s="11">
        <f t="shared" si="17"/>
        <v>54.287519999999972</v>
      </c>
      <c r="AI231" s="9">
        <v>7.4</v>
      </c>
      <c r="AJ231" s="15" t="str">
        <f>IF(MONTH(Orders[[#This Row],[Date]]) = 1, "Jan",IF(MONTH(Orders[[#This Row],[Date]]) = 2, "Feb", "Mar"))</f>
        <v>Mar</v>
      </c>
    </row>
    <row r="232" spans="1:36" ht="15.75" x14ac:dyDescent="0.25">
      <c r="A232">
        <v>231</v>
      </c>
      <c r="B232" t="s">
        <v>256</v>
      </c>
      <c r="C232">
        <f>VLOOKUP(G232,email!A:B,2,FALSE)</f>
        <v>106</v>
      </c>
      <c r="D232" t="str">
        <f>Orders[[#This Row],[Customer First Name]] &amp;" "&amp; Orders[[#This Row],[Customer Last Name]]</f>
        <v>Erin Ashbrook</v>
      </c>
      <c r="E232" t="s">
        <v>1299</v>
      </c>
      <c r="F232" t="s">
        <v>1440</v>
      </c>
      <c r="G232" t="str">
        <f t="shared" si="15"/>
        <v>erin.ashbrook@mail.com</v>
      </c>
      <c r="H232" t="s">
        <v>20</v>
      </c>
      <c r="I232" s="7" t="s">
        <v>1042</v>
      </c>
      <c r="J232" s="7" t="s">
        <v>1038</v>
      </c>
      <c r="K232" s="7" t="s">
        <v>1103</v>
      </c>
      <c r="L232" s="7" t="s">
        <v>1049</v>
      </c>
      <c r="M232" s="7">
        <v>28205</v>
      </c>
      <c r="N232" s="7" t="s">
        <v>1041</v>
      </c>
      <c r="O232" t="str">
        <f>IF(COUNTIF($G$2:G232, G232) &gt; 1, INDEX($O$2:O232, MATCH(G232, $G$2:G232, 0)), H232)</f>
        <v>Male</v>
      </c>
      <c r="P232" t="str">
        <f>IF(COUNTIF($G$2:G232, G232) &gt; 1, INDEX($P$2:P232, MATCH(G232, $G$2:G232, 0)), I232)</f>
        <v>Corporate</v>
      </c>
      <c r="Q232" t="str">
        <f>IF(COUNTIF($G$2:G232, G232) &gt; 1, INDEX($Q$2:Q232, MATCH(G232, $G$2:G232, 0)), J232)</f>
        <v>United States</v>
      </c>
      <c r="R232" t="str">
        <f>IF(COUNTIF($G$2:G232, G232) &gt; 1, INDEX($R$2:R232, MATCH(G232, $G$2:G232, 0)), K232)</f>
        <v>Charlotte</v>
      </c>
      <c r="S232" t="str">
        <f>IF(COUNTIF($G$2:G232, G232) &gt; 1, INDEX($S$2:S232, MATCH(G232, $G$2:G232, 0)), L232)</f>
        <v>North Carolina</v>
      </c>
      <c r="T232">
        <f>IF(COUNTIF($G$2:G232, G232) &gt; 1, INDEX($T$2:T232, MATCH(G232, $G$2:G232, 0)), M232)</f>
        <v>28205</v>
      </c>
      <c r="U232" t="str">
        <f>IF(COUNTIF($G$2:G232, G232) &gt; 1, INDEX($U$2:U232, MATCH(G232, $G$2:G232, 0)), N232)</f>
        <v>South</v>
      </c>
      <c r="V232" s="7" t="s">
        <v>2153</v>
      </c>
      <c r="W232" s="7" t="s">
        <v>2160</v>
      </c>
      <c r="X232" s="15">
        <f>Orders[[#This Row],[Date3]]</f>
        <v>43491</v>
      </c>
      <c r="Y232" s="15">
        <v>43491</v>
      </c>
      <c r="Z232" s="2">
        <v>0.81111111111111101</v>
      </c>
      <c r="AA232" s="12">
        <v>81.37</v>
      </c>
      <c r="AB232" s="8">
        <v>2</v>
      </c>
      <c r="AC232" s="11">
        <f t="shared" si="18"/>
        <v>8.1370000000000005</v>
      </c>
      <c r="AD232" s="11">
        <f t="shared" si="19"/>
        <v>162.74</v>
      </c>
      <c r="AE232" t="s">
        <v>18</v>
      </c>
      <c r="AF232" s="12">
        <f t="shared" si="16"/>
        <v>155.14004200000002</v>
      </c>
      <c r="AG232" s="4">
        <v>4.6699999999999998E-2</v>
      </c>
      <c r="AH232" s="11">
        <f t="shared" si="17"/>
        <v>7.5999579999999867</v>
      </c>
      <c r="AI232" s="9">
        <v>6.5</v>
      </c>
      <c r="AJ232" s="15" t="str">
        <f>IF(MONTH(Orders[[#This Row],[Date]]) = 1, "Jan",IF(MONTH(Orders[[#This Row],[Date]]) = 2, "Feb", "Mar"))</f>
        <v>Jan</v>
      </c>
    </row>
    <row r="233" spans="1:36" ht="15.75" x14ac:dyDescent="0.25">
      <c r="A233">
        <v>232</v>
      </c>
      <c r="B233" t="s">
        <v>257</v>
      </c>
      <c r="C233">
        <f>VLOOKUP(G233,email!A:B,2,FALSE)</f>
        <v>38</v>
      </c>
      <c r="D233" t="str">
        <f>Orders[[#This Row],[Customer First Name]] &amp;" "&amp; Orders[[#This Row],[Customer Last Name]]</f>
        <v>Christopher Schild</v>
      </c>
      <c r="E233" t="s">
        <v>1331</v>
      </c>
      <c r="F233" t="s">
        <v>1332</v>
      </c>
      <c r="G233" t="str">
        <f t="shared" si="15"/>
        <v>christopher.schild@mail.com</v>
      </c>
      <c r="H233" t="s">
        <v>20</v>
      </c>
      <c r="I233" s="7" t="s">
        <v>1052</v>
      </c>
      <c r="J233" s="7" t="s">
        <v>1038</v>
      </c>
      <c r="K233" s="7" t="s">
        <v>1143</v>
      </c>
      <c r="L233" s="7" t="s">
        <v>1047</v>
      </c>
      <c r="M233" s="7">
        <v>33614</v>
      </c>
      <c r="N233" s="7" t="s">
        <v>1041</v>
      </c>
      <c r="O233" t="str">
        <f>IF(COUNTIF($G$2:G233, G233) &gt; 1, INDEX($O$2:O233, MATCH(G233, $G$2:G233, 0)), H233)</f>
        <v>Male</v>
      </c>
      <c r="P233" t="str">
        <f>IF(COUNTIF($G$2:G233, G233) &gt; 1, INDEX($P$2:P233, MATCH(G233, $G$2:G233, 0)), I233)</f>
        <v>Home Office</v>
      </c>
      <c r="Q233" t="str">
        <f>IF(COUNTIF($G$2:G233, G233) &gt; 1, INDEX($Q$2:Q233, MATCH(G233, $G$2:G233, 0)), J233)</f>
        <v>United States</v>
      </c>
      <c r="R233" t="str">
        <f>IF(COUNTIF($G$2:G233, G233) &gt; 1, INDEX($R$2:R233, MATCH(G233, $G$2:G233, 0)), K233)</f>
        <v>Chicago</v>
      </c>
      <c r="S233" t="str">
        <f>IF(COUNTIF($G$2:G233, G233) &gt; 1, INDEX($S$2:S233, MATCH(G233, $G$2:G233, 0)), L233)</f>
        <v>Illinois</v>
      </c>
      <c r="T233">
        <f>IF(COUNTIF($G$2:G233, G233) &gt; 1, INDEX($T$2:T233, MATCH(G233, $G$2:G233, 0)), M233)</f>
        <v>60623</v>
      </c>
      <c r="U233" t="str">
        <f>IF(COUNTIF($G$2:G233, G233) &gt; 1, INDEX($U$2:U233, MATCH(G233, $G$2:G233, 0)), N233)</f>
        <v>Central</v>
      </c>
      <c r="V233" s="7" t="s">
        <v>2150</v>
      </c>
      <c r="W233" s="7" t="s">
        <v>2155</v>
      </c>
      <c r="X233" s="15">
        <f>Orders[[#This Row],[Date3]]</f>
        <v>43536</v>
      </c>
      <c r="Y233" s="15">
        <v>43536</v>
      </c>
      <c r="Z233" s="2">
        <v>0.57777777777777783</v>
      </c>
      <c r="AA233" s="12">
        <v>10.59</v>
      </c>
      <c r="AB233" s="8">
        <v>3</v>
      </c>
      <c r="AC233" s="11">
        <f t="shared" si="18"/>
        <v>1.5885</v>
      </c>
      <c r="AD233" s="11">
        <f t="shared" si="19"/>
        <v>31.77</v>
      </c>
      <c r="AE233" t="s">
        <v>21</v>
      </c>
      <c r="AF233" s="12">
        <f t="shared" si="16"/>
        <v>28.370609999999999</v>
      </c>
      <c r="AG233" s="4">
        <v>0.107</v>
      </c>
      <c r="AH233" s="11">
        <f t="shared" si="17"/>
        <v>3.3993900000000004</v>
      </c>
      <c r="AI233" s="9">
        <v>8.6999999999999993</v>
      </c>
      <c r="AJ233" s="15" t="str">
        <f>IF(MONTH(Orders[[#This Row],[Date]]) = 1, "Jan",IF(MONTH(Orders[[#This Row],[Date]]) = 2, "Feb", "Mar"))</f>
        <v>Mar</v>
      </c>
    </row>
    <row r="234" spans="1:36" ht="15.75" x14ac:dyDescent="0.25">
      <c r="A234">
        <v>233</v>
      </c>
      <c r="B234" t="s">
        <v>258</v>
      </c>
      <c r="C234">
        <f>VLOOKUP(G234,email!A:B,2,FALSE)</f>
        <v>38</v>
      </c>
      <c r="D234" t="str">
        <f>Orders[[#This Row],[Customer First Name]] &amp;" "&amp; Orders[[#This Row],[Customer Last Name]]</f>
        <v>Christopher Schild</v>
      </c>
      <c r="E234" t="s">
        <v>1331</v>
      </c>
      <c r="F234" t="s">
        <v>1332</v>
      </c>
      <c r="G234" t="str">
        <f t="shared" si="15"/>
        <v>christopher.schild@mail.com</v>
      </c>
      <c r="H234" t="s">
        <v>20</v>
      </c>
      <c r="I234" s="7" t="s">
        <v>1052</v>
      </c>
      <c r="J234" s="7" t="s">
        <v>1038</v>
      </c>
      <c r="K234" s="7" t="s">
        <v>1143</v>
      </c>
      <c r="L234" s="7" t="s">
        <v>1047</v>
      </c>
      <c r="M234" s="7">
        <v>33614</v>
      </c>
      <c r="N234" s="7" t="s">
        <v>1041</v>
      </c>
      <c r="O234" t="str">
        <f>IF(COUNTIF($G$2:G234, G234) &gt; 1, INDEX($O$2:O234, MATCH(G234, $G$2:G234, 0)), H234)</f>
        <v>Male</v>
      </c>
      <c r="P234" t="str">
        <f>IF(COUNTIF($G$2:G234, G234) &gt; 1, INDEX($P$2:P234, MATCH(G234, $G$2:G234, 0)), I234)</f>
        <v>Home Office</v>
      </c>
      <c r="Q234" t="str">
        <f>IF(COUNTIF($G$2:G234, G234) &gt; 1, INDEX($Q$2:Q234, MATCH(G234, $G$2:G234, 0)), J234)</f>
        <v>United States</v>
      </c>
      <c r="R234" t="str">
        <f>IF(COUNTIF($G$2:G234, G234) &gt; 1, INDEX($R$2:R234, MATCH(G234, $G$2:G234, 0)), K234)</f>
        <v>Chicago</v>
      </c>
      <c r="S234" t="str">
        <f>IF(COUNTIF($G$2:G234, G234) &gt; 1, INDEX($S$2:S234, MATCH(G234, $G$2:G234, 0)), L234)</f>
        <v>Illinois</v>
      </c>
      <c r="T234">
        <f>IF(COUNTIF($G$2:G234, G234) &gt; 1, INDEX($T$2:T234, MATCH(G234, $G$2:G234, 0)), M234)</f>
        <v>60623</v>
      </c>
      <c r="U234" t="str">
        <f>IF(COUNTIF($G$2:G234, G234) &gt; 1, INDEX($U$2:U234, MATCH(G234, $G$2:G234, 0)), N234)</f>
        <v>Central</v>
      </c>
      <c r="V234" s="7" t="s">
        <v>2150</v>
      </c>
      <c r="W234" s="7" t="s">
        <v>2155</v>
      </c>
      <c r="X234" s="15">
        <f>Orders[[#This Row],[Date3]]</f>
        <v>43507</v>
      </c>
      <c r="Y234" s="15">
        <v>43507</v>
      </c>
      <c r="Z234" s="2">
        <v>0.45416666666666666</v>
      </c>
      <c r="AA234" s="12">
        <v>84.09</v>
      </c>
      <c r="AB234" s="8">
        <v>9</v>
      </c>
      <c r="AC234" s="11">
        <f t="shared" si="18"/>
        <v>37.840500000000006</v>
      </c>
      <c r="AD234" s="11">
        <f t="shared" si="19"/>
        <v>756.81000000000006</v>
      </c>
      <c r="AE234" t="s">
        <v>18</v>
      </c>
      <c r="AF234" s="12">
        <f t="shared" si="16"/>
        <v>675.83133000000009</v>
      </c>
      <c r="AG234" s="4">
        <v>0.107</v>
      </c>
      <c r="AH234" s="11">
        <f t="shared" si="17"/>
        <v>80.978669999999966</v>
      </c>
      <c r="AI234" s="9" t="s">
        <v>27</v>
      </c>
      <c r="AJ234" s="15" t="str">
        <f>IF(MONTH(Orders[[#This Row],[Date]]) = 1, "Jan",IF(MONTH(Orders[[#This Row],[Date]]) = 2, "Feb", "Mar"))</f>
        <v>Feb</v>
      </c>
    </row>
    <row r="235" spans="1:36" ht="15.75" x14ac:dyDescent="0.25">
      <c r="A235">
        <v>234</v>
      </c>
      <c r="B235" t="s">
        <v>259</v>
      </c>
      <c r="C235">
        <f>VLOOKUP(G235,email!A:B,2,FALSE)</f>
        <v>38</v>
      </c>
      <c r="D235" t="str">
        <f>Orders[[#This Row],[Customer First Name]] &amp;" "&amp; Orders[[#This Row],[Customer Last Name]]</f>
        <v>Christopher Schild</v>
      </c>
      <c r="E235" t="s">
        <v>1331</v>
      </c>
      <c r="F235" t="s">
        <v>1332</v>
      </c>
      <c r="G235" t="str">
        <f t="shared" si="15"/>
        <v>christopher.schild@mail.com</v>
      </c>
      <c r="H235" t="s">
        <v>20</v>
      </c>
      <c r="I235" s="7" t="s">
        <v>1052</v>
      </c>
      <c r="J235" s="7" t="s">
        <v>1038</v>
      </c>
      <c r="K235" s="7" t="s">
        <v>1143</v>
      </c>
      <c r="L235" s="7" t="s">
        <v>1047</v>
      </c>
      <c r="M235" s="7">
        <v>33614</v>
      </c>
      <c r="N235" s="7" t="s">
        <v>1041</v>
      </c>
      <c r="O235" t="str">
        <f>IF(COUNTIF($G$2:G235, G235) &gt; 1, INDEX($O$2:O235, MATCH(G235, $G$2:G235, 0)), H235)</f>
        <v>Male</v>
      </c>
      <c r="P235" t="str">
        <f>IF(COUNTIF($G$2:G235, G235) &gt; 1, INDEX($P$2:P235, MATCH(G235, $G$2:G235, 0)), I235)</f>
        <v>Home Office</v>
      </c>
      <c r="Q235" t="str">
        <f>IF(COUNTIF($G$2:G235, G235) &gt; 1, INDEX($Q$2:Q235, MATCH(G235, $G$2:G235, 0)), J235)</f>
        <v>United States</v>
      </c>
      <c r="R235" t="str">
        <f>IF(COUNTIF($G$2:G235, G235) &gt; 1, INDEX($R$2:R235, MATCH(G235, $G$2:G235, 0)), K235)</f>
        <v>Chicago</v>
      </c>
      <c r="S235" t="str">
        <f>IF(COUNTIF($G$2:G235, G235) &gt; 1, INDEX($S$2:S235, MATCH(G235, $G$2:G235, 0)), L235)</f>
        <v>Illinois</v>
      </c>
      <c r="T235">
        <f>IF(COUNTIF($G$2:G235, G235) &gt; 1, INDEX($T$2:T235, MATCH(G235, $G$2:G235, 0)), M235)</f>
        <v>60623</v>
      </c>
      <c r="U235" t="str">
        <f>IF(COUNTIF($G$2:G235, G235) &gt; 1, INDEX($U$2:U235, MATCH(G235, $G$2:G235, 0)), N235)</f>
        <v>Central</v>
      </c>
      <c r="V235" s="7" t="s">
        <v>2153</v>
      </c>
      <c r="W235" s="7" t="s">
        <v>2160</v>
      </c>
      <c r="X235" s="15">
        <f>Orders[[#This Row],[Date3]]</f>
        <v>43517</v>
      </c>
      <c r="Y235" s="15">
        <v>43517</v>
      </c>
      <c r="Z235" s="2">
        <v>0.7715277777777777</v>
      </c>
      <c r="AA235" s="12">
        <v>73.819999999999993</v>
      </c>
      <c r="AB235" s="8">
        <v>4</v>
      </c>
      <c r="AC235" s="11">
        <f t="shared" si="18"/>
        <v>14.763999999999999</v>
      </c>
      <c r="AD235" s="11">
        <f t="shared" si="19"/>
        <v>295.27999999999997</v>
      </c>
      <c r="AE235" t="s">
        <v>18</v>
      </c>
      <c r="AF235" s="12">
        <f t="shared" si="16"/>
        <v>281.49042399999996</v>
      </c>
      <c r="AG235" s="4">
        <v>4.6699999999999998E-2</v>
      </c>
      <c r="AH235" s="11">
        <f t="shared" si="17"/>
        <v>13.789576000000011</v>
      </c>
      <c r="AI235" s="9">
        <v>6.7</v>
      </c>
      <c r="AJ235" s="15" t="str">
        <f>IF(MONTH(Orders[[#This Row],[Date]]) = 1, "Jan",IF(MONTH(Orders[[#This Row],[Date]]) = 2, "Feb", "Mar"))</f>
        <v>Feb</v>
      </c>
    </row>
    <row r="236" spans="1:36" ht="15.75" x14ac:dyDescent="0.25">
      <c r="A236">
        <v>235</v>
      </c>
      <c r="B236" t="s">
        <v>260</v>
      </c>
      <c r="C236">
        <f>VLOOKUP(G236,email!A:B,2,FALSE)</f>
        <v>38</v>
      </c>
      <c r="D236" t="str">
        <f>Orders[[#This Row],[Customer First Name]] &amp;" "&amp; Orders[[#This Row],[Customer Last Name]]</f>
        <v>Christopher Schild</v>
      </c>
      <c r="E236" t="s">
        <v>1331</v>
      </c>
      <c r="F236" t="s">
        <v>1332</v>
      </c>
      <c r="G236" t="str">
        <f t="shared" si="15"/>
        <v>christopher.schild@mail.com</v>
      </c>
      <c r="H236" t="s">
        <v>20</v>
      </c>
      <c r="I236" s="7" t="s">
        <v>1052</v>
      </c>
      <c r="J236" s="7" t="s">
        <v>1038</v>
      </c>
      <c r="K236" s="7" t="s">
        <v>1143</v>
      </c>
      <c r="L236" s="7" t="s">
        <v>1047</v>
      </c>
      <c r="M236" s="7">
        <v>33614</v>
      </c>
      <c r="N236" s="7" t="s">
        <v>1041</v>
      </c>
      <c r="O236" t="str">
        <f>IF(COUNTIF($G$2:G236, G236) &gt; 1, INDEX($O$2:O236, MATCH(G236, $G$2:G236, 0)), H236)</f>
        <v>Male</v>
      </c>
      <c r="P236" t="str">
        <f>IF(COUNTIF($G$2:G236, G236) &gt; 1, INDEX($P$2:P236, MATCH(G236, $G$2:G236, 0)), I236)</f>
        <v>Home Office</v>
      </c>
      <c r="Q236" t="str">
        <f>IF(COUNTIF($G$2:G236, G236) &gt; 1, INDEX($Q$2:Q236, MATCH(G236, $G$2:G236, 0)), J236)</f>
        <v>United States</v>
      </c>
      <c r="R236" t="str">
        <f>IF(COUNTIF($G$2:G236, G236) &gt; 1, INDEX($R$2:R236, MATCH(G236, $G$2:G236, 0)), K236)</f>
        <v>Chicago</v>
      </c>
      <c r="S236" t="str">
        <f>IF(COUNTIF($G$2:G236, G236) &gt; 1, INDEX($S$2:S236, MATCH(G236, $G$2:G236, 0)), L236)</f>
        <v>Illinois</v>
      </c>
      <c r="T236">
        <f>IF(COUNTIF($G$2:G236, G236) &gt; 1, INDEX($T$2:T236, MATCH(G236, $G$2:G236, 0)), M236)</f>
        <v>60623</v>
      </c>
      <c r="U236" t="str">
        <f>IF(COUNTIF($G$2:G236, G236) &gt; 1, INDEX($U$2:U236, MATCH(G236, $G$2:G236, 0)), N236)</f>
        <v>Central</v>
      </c>
      <c r="V236" s="7" t="s">
        <v>2150</v>
      </c>
      <c r="W236" s="7" t="s">
        <v>2157</v>
      </c>
      <c r="X236" s="15">
        <f>Orders[[#This Row],[Date3]]</f>
        <v>43533</v>
      </c>
      <c r="Y236" s="15">
        <v>43533</v>
      </c>
      <c r="Z236" s="2">
        <v>0.76666666666666661</v>
      </c>
      <c r="AA236" s="12">
        <v>51.94</v>
      </c>
      <c r="AB236" s="8">
        <v>10</v>
      </c>
      <c r="AC236" s="11">
        <f t="shared" si="18"/>
        <v>25.97</v>
      </c>
      <c r="AD236" s="11">
        <f t="shared" si="19"/>
        <v>519.4</v>
      </c>
      <c r="AE236" t="s">
        <v>16</v>
      </c>
      <c r="AF236" s="12">
        <f t="shared" si="16"/>
        <v>463.82419999999996</v>
      </c>
      <c r="AG236" s="4">
        <v>0.107</v>
      </c>
      <c r="AH236" s="11">
        <f t="shared" si="17"/>
        <v>55.575800000000015</v>
      </c>
      <c r="AI236" s="9">
        <v>6.5</v>
      </c>
      <c r="AJ236" s="15" t="str">
        <f>IF(MONTH(Orders[[#This Row],[Date]]) = 1, "Jan",IF(MONTH(Orders[[#This Row],[Date]]) = 2, "Feb", "Mar"))</f>
        <v>Mar</v>
      </c>
    </row>
    <row r="237" spans="1:36" ht="15.75" x14ac:dyDescent="0.25">
      <c r="A237">
        <v>236</v>
      </c>
      <c r="B237" t="s">
        <v>261</v>
      </c>
      <c r="C237">
        <f>VLOOKUP(G237,email!A:B,2,FALSE)</f>
        <v>38</v>
      </c>
      <c r="D237" t="str">
        <f>Orders[[#This Row],[Customer First Name]] &amp;" "&amp; Orders[[#This Row],[Customer Last Name]]</f>
        <v>Christopher Schild</v>
      </c>
      <c r="E237" t="s">
        <v>1331</v>
      </c>
      <c r="F237" t="s">
        <v>1332</v>
      </c>
      <c r="G237" t="str">
        <f t="shared" si="15"/>
        <v>christopher.schild@mail.com</v>
      </c>
      <c r="H237" t="s">
        <v>20</v>
      </c>
      <c r="I237" s="7" t="s">
        <v>1052</v>
      </c>
      <c r="J237" s="7" t="s">
        <v>1038</v>
      </c>
      <c r="K237" s="7" t="s">
        <v>1143</v>
      </c>
      <c r="L237" s="7" t="s">
        <v>1047</v>
      </c>
      <c r="M237" s="7">
        <v>33614</v>
      </c>
      <c r="N237" s="7" t="s">
        <v>1041</v>
      </c>
      <c r="O237" t="str">
        <f>IF(COUNTIF($G$2:G237, G237) &gt; 1, INDEX($O$2:O237, MATCH(G237, $G$2:G237, 0)), H237)</f>
        <v>Male</v>
      </c>
      <c r="P237" t="str">
        <f>IF(COUNTIF($G$2:G237, G237) &gt; 1, INDEX($P$2:P237, MATCH(G237, $G$2:G237, 0)), I237)</f>
        <v>Home Office</v>
      </c>
      <c r="Q237" t="str">
        <f>IF(COUNTIF($G$2:G237, G237) &gt; 1, INDEX($Q$2:Q237, MATCH(G237, $G$2:G237, 0)), J237)</f>
        <v>United States</v>
      </c>
      <c r="R237" t="str">
        <f>IF(COUNTIF($G$2:G237, G237) &gt; 1, INDEX($R$2:R237, MATCH(G237, $G$2:G237, 0)), K237)</f>
        <v>Chicago</v>
      </c>
      <c r="S237" t="str">
        <f>IF(COUNTIF($G$2:G237, G237) &gt; 1, INDEX($S$2:S237, MATCH(G237, $G$2:G237, 0)), L237)</f>
        <v>Illinois</v>
      </c>
      <c r="T237">
        <f>IF(COUNTIF($G$2:G237, G237) &gt; 1, INDEX($T$2:T237, MATCH(G237, $G$2:G237, 0)), M237)</f>
        <v>60623</v>
      </c>
      <c r="U237" t="str">
        <f>IF(COUNTIF($G$2:G237, G237) &gt; 1, INDEX($U$2:U237, MATCH(G237, $G$2:G237, 0)), N237)</f>
        <v>Central</v>
      </c>
      <c r="V237" s="7" t="s">
        <v>2158</v>
      </c>
      <c r="W237" s="7" t="s">
        <v>2163</v>
      </c>
      <c r="X237" s="15">
        <f>Orders[[#This Row],[Date3]]</f>
        <v>43485</v>
      </c>
      <c r="Y237" s="15">
        <v>43485</v>
      </c>
      <c r="Z237" s="2">
        <v>0.75624999999999998</v>
      </c>
      <c r="AA237" s="12">
        <v>93.14</v>
      </c>
      <c r="AB237" s="8">
        <v>2</v>
      </c>
      <c r="AC237" s="11">
        <f t="shared" si="18"/>
        <v>9.3140000000000001</v>
      </c>
      <c r="AD237" s="11">
        <f t="shared" si="19"/>
        <v>186.28</v>
      </c>
      <c r="AE237" t="s">
        <v>16</v>
      </c>
      <c r="AF237" s="12">
        <f t="shared" si="16"/>
        <v>172.86784</v>
      </c>
      <c r="AG237" s="4">
        <v>7.2000000000000008E-2</v>
      </c>
      <c r="AH237" s="11">
        <f t="shared" si="17"/>
        <v>13.41216</v>
      </c>
      <c r="AI237" s="9">
        <v>4.0999999999999996</v>
      </c>
      <c r="AJ237" s="15" t="str">
        <f>IF(MONTH(Orders[[#This Row],[Date]]) = 1, "Jan",IF(MONTH(Orders[[#This Row],[Date]]) = 2, "Feb", "Mar"))</f>
        <v>Jan</v>
      </c>
    </row>
    <row r="238" spans="1:36" ht="15.75" x14ac:dyDescent="0.25">
      <c r="A238">
        <v>237</v>
      </c>
      <c r="B238" t="s">
        <v>262</v>
      </c>
      <c r="C238">
        <f>VLOOKUP(G238,email!A:B,2,FALSE)</f>
        <v>107</v>
      </c>
      <c r="D238" t="str">
        <f>Orders[[#This Row],[Customer First Name]] &amp;" "&amp; Orders[[#This Row],[Customer Last Name]]</f>
        <v>David Bremer</v>
      </c>
      <c r="E238" t="s">
        <v>1406</v>
      </c>
      <c r="F238" t="s">
        <v>1441</v>
      </c>
      <c r="G238" t="str">
        <f t="shared" si="15"/>
        <v>david.bremer@mail.com</v>
      </c>
      <c r="H238" t="s">
        <v>20</v>
      </c>
      <c r="I238" s="7" t="s">
        <v>1042</v>
      </c>
      <c r="J238" s="7" t="s">
        <v>1038</v>
      </c>
      <c r="K238" s="7" t="s">
        <v>1144</v>
      </c>
      <c r="L238" s="7" t="s">
        <v>1044</v>
      </c>
      <c r="M238" s="7">
        <v>95051</v>
      </c>
      <c r="N238" s="7" t="s">
        <v>1045</v>
      </c>
      <c r="O238" t="str">
        <f>IF(COUNTIF($G$2:G238, G238) &gt; 1, INDEX($O$2:O238, MATCH(G238, $G$2:G238, 0)), H238)</f>
        <v>Male</v>
      </c>
      <c r="P238" t="str">
        <f>IF(COUNTIF($G$2:G238, G238) &gt; 1, INDEX($P$2:P238, MATCH(G238, $G$2:G238, 0)), I238)</f>
        <v>Corporate</v>
      </c>
      <c r="Q238" t="str">
        <f>IF(COUNTIF($G$2:G238, G238) &gt; 1, INDEX($Q$2:Q238, MATCH(G238, $G$2:G238, 0)), J238)</f>
        <v>United States</v>
      </c>
      <c r="R238" t="str">
        <f>IF(COUNTIF($G$2:G238, G238) &gt; 1, INDEX($R$2:R238, MATCH(G238, $G$2:G238, 0)), K238)</f>
        <v>Santa Clara</v>
      </c>
      <c r="S238" t="str">
        <f>IF(COUNTIF($G$2:G238, G238) &gt; 1, INDEX($S$2:S238, MATCH(G238, $G$2:G238, 0)), L238)</f>
        <v>California</v>
      </c>
      <c r="T238">
        <f>IF(COUNTIF($G$2:G238, G238) &gt; 1, INDEX($T$2:T238, MATCH(G238, $G$2:G238, 0)), M238)</f>
        <v>95051</v>
      </c>
      <c r="U238" t="str">
        <f>IF(COUNTIF($G$2:G238, G238) &gt; 1, INDEX($U$2:U238, MATCH(G238, $G$2:G238, 0)), N238)</f>
        <v>West</v>
      </c>
      <c r="V238" s="7" t="s">
        <v>2153</v>
      </c>
      <c r="W238" s="7" t="s">
        <v>2162</v>
      </c>
      <c r="X238" s="15">
        <f>Orders[[#This Row],[Date3]]</f>
        <v>43493</v>
      </c>
      <c r="Y238" s="15">
        <v>43493</v>
      </c>
      <c r="Z238" s="2">
        <v>0.63611111111111118</v>
      </c>
      <c r="AA238" s="12">
        <v>17.41</v>
      </c>
      <c r="AB238" s="8">
        <v>5</v>
      </c>
      <c r="AC238" s="11">
        <f t="shared" si="18"/>
        <v>4.3525</v>
      </c>
      <c r="AD238" s="11">
        <f t="shared" si="19"/>
        <v>87.05</v>
      </c>
      <c r="AE238" t="s">
        <v>21</v>
      </c>
      <c r="AF238" s="12">
        <f t="shared" si="16"/>
        <v>82.984764999999996</v>
      </c>
      <c r="AG238" s="4">
        <v>4.6699999999999998E-2</v>
      </c>
      <c r="AH238" s="11">
        <f t="shared" si="17"/>
        <v>4.0652350000000013</v>
      </c>
      <c r="AI238" s="9">
        <v>4.9000000000000004</v>
      </c>
      <c r="AJ238" s="15" t="str">
        <f>IF(MONTH(Orders[[#This Row],[Date]]) = 1, "Jan",IF(MONTH(Orders[[#This Row],[Date]]) = 2, "Feb", "Mar"))</f>
        <v>Jan</v>
      </c>
    </row>
    <row r="239" spans="1:36" ht="15.75" x14ac:dyDescent="0.25">
      <c r="A239">
        <v>238</v>
      </c>
      <c r="B239" t="s">
        <v>263</v>
      </c>
      <c r="C239">
        <f>VLOOKUP(G239,email!A:B,2,FALSE)</f>
        <v>108</v>
      </c>
      <c r="D239" t="str">
        <f>Orders[[#This Row],[Customer First Name]] &amp;" "&amp; Orders[[#This Row],[Customer Last Name]]</f>
        <v>Ken Lonsdale</v>
      </c>
      <c r="E239" t="s">
        <v>1279</v>
      </c>
      <c r="F239" t="s">
        <v>1442</v>
      </c>
      <c r="G239" t="str">
        <f t="shared" si="15"/>
        <v>ken.lonsdale@mail.com</v>
      </c>
      <c r="H239" t="s">
        <v>15</v>
      </c>
      <c r="I239" s="7" t="s">
        <v>1037</v>
      </c>
      <c r="J239" s="7" t="s">
        <v>1038</v>
      </c>
      <c r="K239" s="7" t="s">
        <v>1083</v>
      </c>
      <c r="L239" s="7" t="s">
        <v>1070</v>
      </c>
      <c r="M239" s="7">
        <v>60610</v>
      </c>
      <c r="N239" s="7" t="s">
        <v>1055</v>
      </c>
      <c r="O239" t="str">
        <f>IF(COUNTIF($G$2:G239, G239) &gt; 1, INDEX($O$2:O239, MATCH(G239, $G$2:G239, 0)), H239)</f>
        <v>Female</v>
      </c>
      <c r="P239" t="str">
        <f>IF(COUNTIF($G$2:G239, G239) &gt; 1, INDEX($P$2:P239, MATCH(G239, $G$2:G239, 0)), I239)</f>
        <v>Consumer</v>
      </c>
      <c r="Q239" t="str">
        <f>IF(COUNTIF($G$2:G239, G239) &gt; 1, INDEX($Q$2:Q239, MATCH(G239, $G$2:G239, 0)), J239)</f>
        <v>United States</v>
      </c>
      <c r="R239" t="str">
        <f>IF(COUNTIF($G$2:G239, G239) &gt; 1, INDEX($R$2:R239, MATCH(G239, $G$2:G239, 0)), K239)</f>
        <v>Chicago</v>
      </c>
      <c r="S239" t="str">
        <f>IF(COUNTIF($G$2:G239, G239) &gt; 1, INDEX($S$2:S239, MATCH(G239, $G$2:G239, 0)), L239)</f>
        <v>Illinois</v>
      </c>
      <c r="T239">
        <f>IF(COUNTIF($G$2:G239, G239) &gt; 1, INDEX($T$2:T239, MATCH(G239, $G$2:G239, 0)), M239)</f>
        <v>60610</v>
      </c>
      <c r="U239" t="str">
        <f>IF(COUNTIF($G$2:G239, G239) &gt; 1, INDEX($U$2:U239, MATCH(G239, $G$2:G239, 0)), N239)</f>
        <v>Central</v>
      </c>
      <c r="V239" s="7" t="s">
        <v>2153</v>
      </c>
      <c r="W239" s="7" t="s">
        <v>2162</v>
      </c>
      <c r="X239" s="15">
        <f>Orders[[#This Row],[Date3]]</f>
        <v>43529</v>
      </c>
      <c r="Y239" s="15">
        <v>43529</v>
      </c>
      <c r="Z239" s="2">
        <v>0.71319444444444446</v>
      </c>
      <c r="AA239" s="12">
        <v>44.22</v>
      </c>
      <c r="AB239" s="8">
        <v>5</v>
      </c>
      <c r="AC239" s="11">
        <f t="shared" si="18"/>
        <v>11.055</v>
      </c>
      <c r="AD239" s="11">
        <f t="shared" si="19"/>
        <v>221.1</v>
      </c>
      <c r="AE239" t="s">
        <v>21</v>
      </c>
      <c r="AF239" s="12">
        <f t="shared" si="16"/>
        <v>210.77463</v>
      </c>
      <c r="AG239" s="4">
        <v>4.6699999999999998E-2</v>
      </c>
      <c r="AH239" s="11">
        <f t="shared" si="17"/>
        <v>10.325369999999992</v>
      </c>
      <c r="AI239" s="9">
        <v>8.6</v>
      </c>
      <c r="AJ239" s="15" t="str">
        <f>IF(MONTH(Orders[[#This Row],[Date]]) = 1, "Jan",IF(MONTH(Orders[[#This Row],[Date]]) = 2, "Feb", "Mar"))</f>
        <v>Mar</v>
      </c>
    </row>
    <row r="240" spans="1:36" ht="15.75" x14ac:dyDescent="0.25">
      <c r="A240">
        <v>239</v>
      </c>
      <c r="B240" t="s">
        <v>264</v>
      </c>
      <c r="C240">
        <f>VLOOKUP(G240,email!A:B,2,FALSE)</f>
        <v>108</v>
      </c>
      <c r="D240" t="str">
        <f>Orders[[#This Row],[Customer First Name]] &amp;" "&amp; Orders[[#This Row],[Customer Last Name]]</f>
        <v>Ken Lonsdale</v>
      </c>
      <c r="E240" t="s">
        <v>1279</v>
      </c>
      <c r="F240" t="s">
        <v>1442</v>
      </c>
      <c r="G240" t="str">
        <f t="shared" si="15"/>
        <v>ken.lonsdale@mail.com</v>
      </c>
      <c r="H240" t="s">
        <v>15</v>
      </c>
      <c r="I240" s="7" t="s">
        <v>1037</v>
      </c>
      <c r="J240" s="7" t="s">
        <v>1038</v>
      </c>
      <c r="K240" s="7" t="s">
        <v>1083</v>
      </c>
      <c r="L240" s="7" t="s">
        <v>1070</v>
      </c>
      <c r="M240" s="7">
        <v>60610</v>
      </c>
      <c r="N240" s="7" t="s">
        <v>1055</v>
      </c>
      <c r="O240" t="str">
        <f>IF(COUNTIF($G$2:G240, G240) &gt; 1, INDEX($O$2:O240, MATCH(G240, $G$2:G240, 0)), H240)</f>
        <v>Female</v>
      </c>
      <c r="P240" t="str">
        <f>IF(COUNTIF($G$2:G240, G240) &gt; 1, INDEX($P$2:P240, MATCH(G240, $G$2:G240, 0)), I240)</f>
        <v>Consumer</v>
      </c>
      <c r="Q240" t="str">
        <f>IF(COUNTIF($G$2:G240, G240) &gt; 1, INDEX($Q$2:Q240, MATCH(G240, $G$2:G240, 0)), J240)</f>
        <v>United States</v>
      </c>
      <c r="R240" t="str">
        <f>IF(COUNTIF($G$2:G240, G240) &gt; 1, INDEX($R$2:R240, MATCH(G240, $G$2:G240, 0)), K240)</f>
        <v>Chicago</v>
      </c>
      <c r="S240" t="str">
        <f>IF(COUNTIF($G$2:G240, G240) &gt; 1, INDEX($S$2:S240, MATCH(G240, $G$2:G240, 0)), L240)</f>
        <v>Illinois</v>
      </c>
      <c r="T240">
        <f>IF(COUNTIF($G$2:G240, G240) &gt; 1, INDEX($T$2:T240, MATCH(G240, $G$2:G240, 0)), M240)</f>
        <v>60610</v>
      </c>
      <c r="U240" t="str">
        <f>IF(COUNTIF($G$2:G240, G240) &gt; 1, INDEX($U$2:U240, MATCH(G240, $G$2:G240, 0)), N240)</f>
        <v>Central</v>
      </c>
      <c r="V240" s="7" t="s">
        <v>2150</v>
      </c>
      <c r="W240" s="7" t="s">
        <v>2157</v>
      </c>
      <c r="X240" s="15">
        <f>Orders[[#This Row],[Date3]]</f>
        <v>43526</v>
      </c>
      <c r="Y240" s="15">
        <v>43526</v>
      </c>
      <c r="Z240" s="2">
        <v>0.80972222222222223</v>
      </c>
      <c r="AA240" s="12">
        <v>13.22</v>
      </c>
      <c r="AB240" s="8">
        <v>5</v>
      </c>
      <c r="AC240" s="11">
        <f t="shared" si="18"/>
        <v>3.3050000000000006</v>
      </c>
      <c r="AD240" s="11">
        <f t="shared" si="19"/>
        <v>66.100000000000009</v>
      </c>
      <c r="AE240" t="s">
        <v>18</v>
      </c>
      <c r="AF240" s="12">
        <f t="shared" si="16"/>
        <v>59.027300000000011</v>
      </c>
      <c r="AG240" s="4">
        <v>0.107</v>
      </c>
      <c r="AH240" s="11">
        <f t="shared" si="17"/>
        <v>7.0726999999999975</v>
      </c>
      <c r="AI240" s="9">
        <v>4.3</v>
      </c>
      <c r="AJ240" s="15" t="str">
        <f>IF(MONTH(Orders[[#This Row],[Date]]) = 1, "Jan",IF(MONTH(Orders[[#This Row],[Date]]) = 2, "Feb", "Mar"))</f>
        <v>Mar</v>
      </c>
    </row>
    <row r="241" spans="1:36" ht="15.75" x14ac:dyDescent="0.25">
      <c r="A241">
        <v>240</v>
      </c>
      <c r="B241" t="s">
        <v>265</v>
      </c>
      <c r="C241">
        <f>VLOOKUP(G241,email!A:B,2,FALSE)</f>
        <v>108</v>
      </c>
      <c r="D241" t="str">
        <f>Orders[[#This Row],[Customer First Name]] &amp;" "&amp; Orders[[#This Row],[Customer Last Name]]</f>
        <v>Ken Lonsdale</v>
      </c>
      <c r="E241" t="s">
        <v>1279</v>
      </c>
      <c r="F241" t="s">
        <v>1442</v>
      </c>
      <c r="G241" t="str">
        <f t="shared" si="15"/>
        <v>ken.lonsdale@mail.com</v>
      </c>
      <c r="H241" t="s">
        <v>15</v>
      </c>
      <c r="I241" s="7" t="s">
        <v>1037</v>
      </c>
      <c r="J241" s="7" t="s">
        <v>1038</v>
      </c>
      <c r="K241" s="7" t="s">
        <v>1083</v>
      </c>
      <c r="L241" s="7" t="s">
        <v>1070</v>
      </c>
      <c r="M241" s="7">
        <v>60610</v>
      </c>
      <c r="N241" s="7" t="s">
        <v>1055</v>
      </c>
      <c r="O241" t="str">
        <f>IF(COUNTIF($G$2:G241, G241) &gt; 1, INDEX($O$2:O241, MATCH(G241, $G$2:G241, 0)), H241)</f>
        <v>Female</v>
      </c>
      <c r="P241" t="str">
        <f>IF(COUNTIF($G$2:G241, G241) &gt; 1, INDEX($P$2:P241, MATCH(G241, $G$2:G241, 0)), I241)</f>
        <v>Consumer</v>
      </c>
      <c r="Q241" t="str">
        <f>IF(COUNTIF($G$2:G241, G241) &gt; 1, INDEX($Q$2:Q241, MATCH(G241, $G$2:G241, 0)), J241)</f>
        <v>United States</v>
      </c>
      <c r="R241" t="str">
        <f>IF(COUNTIF($G$2:G241, G241) &gt; 1, INDEX($R$2:R241, MATCH(G241, $G$2:G241, 0)), K241)</f>
        <v>Chicago</v>
      </c>
      <c r="S241" t="str">
        <f>IF(COUNTIF($G$2:G241, G241) &gt; 1, INDEX($S$2:S241, MATCH(G241, $G$2:G241, 0)), L241)</f>
        <v>Illinois</v>
      </c>
      <c r="T241">
        <f>IF(COUNTIF($G$2:G241, G241) &gt; 1, INDEX($T$2:T241, MATCH(G241, $G$2:G241, 0)), M241)</f>
        <v>60610</v>
      </c>
      <c r="U241" t="str">
        <f>IF(COUNTIF($G$2:G241, G241) &gt; 1, INDEX($U$2:U241, MATCH(G241, $G$2:G241, 0)), N241)</f>
        <v>Central</v>
      </c>
      <c r="V241" s="7" t="s">
        <v>2150</v>
      </c>
      <c r="W241" s="7" t="s">
        <v>2157</v>
      </c>
      <c r="X241" s="15">
        <f>Orders[[#This Row],[Date3]]</f>
        <v>43476</v>
      </c>
      <c r="Y241" s="15">
        <v>43476</v>
      </c>
      <c r="Z241" s="2">
        <v>0.47222222222222227</v>
      </c>
      <c r="AA241" s="12">
        <v>89.69</v>
      </c>
      <c r="AB241" s="8">
        <v>1</v>
      </c>
      <c r="AC241" s="11">
        <f t="shared" si="18"/>
        <v>4.4844999999999997</v>
      </c>
      <c r="AD241" s="11">
        <f t="shared" si="19"/>
        <v>89.69</v>
      </c>
      <c r="AE241" t="s">
        <v>16</v>
      </c>
      <c r="AF241" s="12">
        <f t="shared" si="16"/>
        <v>80.093170000000001</v>
      </c>
      <c r="AG241" s="4">
        <v>0.107</v>
      </c>
      <c r="AH241" s="11">
        <f t="shared" si="17"/>
        <v>9.5968299999999971</v>
      </c>
      <c r="AI241" s="9">
        <v>4.9000000000000004</v>
      </c>
      <c r="AJ241" s="15" t="str">
        <f>IF(MONTH(Orders[[#This Row],[Date]]) = 1, "Jan",IF(MONTH(Orders[[#This Row],[Date]]) = 2, "Feb", "Mar"))</f>
        <v>Jan</v>
      </c>
    </row>
    <row r="242" spans="1:36" ht="15.75" x14ac:dyDescent="0.25">
      <c r="A242">
        <v>241</v>
      </c>
      <c r="B242" t="s">
        <v>266</v>
      </c>
      <c r="C242">
        <f>VLOOKUP(G242,email!A:B,2,FALSE)</f>
        <v>108</v>
      </c>
      <c r="D242" t="str">
        <f>Orders[[#This Row],[Customer First Name]] &amp;" "&amp; Orders[[#This Row],[Customer Last Name]]</f>
        <v>Ken Lonsdale</v>
      </c>
      <c r="E242" t="s">
        <v>1279</v>
      </c>
      <c r="F242" t="s">
        <v>1442</v>
      </c>
      <c r="G242" t="str">
        <f t="shared" si="15"/>
        <v>ken.lonsdale@mail.com</v>
      </c>
      <c r="H242" t="s">
        <v>15</v>
      </c>
      <c r="I242" s="7" t="s">
        <v>1037</v>
      </c>
      <c r="J242" s="7" t="s">
        <v>1038</v>
      </c>
      <c r="K242" s="7" t="s">
        <v>1083</v>
      </c>
      <c r="L242" s="7" t="s">
        <v>1070</v>
      </c>
      <c r="M242" s="7">
        <v>60610</v>
      </c>
      <c r="N242" s="7" t="s">
        <v>1055</v>
      </c>
      <c r="O242" t="str">
        <f>IF(COUNTIF($G$2:G242, G242) &gt; 1, INDEX($O$2:O242, MATCH(G242, $G$2:G242, 0)), H242)</f>
        <v>Female</v>
      </c>
      <c r="P242" t="str">
        <f>IF(COUNTIF($G$2:G242, G242) &gt; 1, INDEX($P$2:P242, MATCH(G242, $G$2:G242, 0)), I242)</f>
        <v>Consumer</v>
      </c>
      <c r="Q242" t="str">
        <f>IF(COUNTIF($G$2:G242, G242) &gt; 1, INDEX($Q$2:Q242, MATCH(G242, $G$2:G242, 0)), J242)</f>
        <v>United States</v>
      </c>
      <c r="R242" t="str">
        <f>IF(COUNTIF($G$2:G242, G242) &gt; 1, INDEX($R$2:R242, MATCH(G242, $G$2:G242, 0)), K242)</f>
        <v>Chicago</v>
      </c>
      <c r="S242" t="str">
        <f>IF(COUNTIF($G$2:G242, G242) &gt; 1, INDEX($S$2:S242, MATCH(G242, $G$2:G242, 0)), L242)</f>
        <v>Illinois</v>
      </c>
      <c r="T242">
        <f>IF(COUNTIF($G$2:G242, G242) &gt; 1, INDEX($T$2:T242, MATCH(G242, $G$2:G242, 0)), M242)</f>
        <v>60610</v>
      </c>
      <c r="U242" t="str">
        <f>IF(COUNTIF($G$2:G242, G242) &gt; 1, INDEX($U$2:U242, MATCH(G242, $G$2:G242, 0)), N242)</f>
        <v>Central</v>
      </c>
      <c r="V242" s="7" t="s">
        <v>2158</v>
      </c>
      <c r="W242" s="7" t="s">
        <v>2159</v>
      </c>
      <c r="X242" s="15">
        <f>Orders[[#This Row],[Date3]]</f>
        <v>43476</v>
      </c>
      <c r="Y242" s="15">
        <v>43476</v>
      </c>
      <c r="Z242" s="2">
        <v>0.7006944444444444</v>
      </c>
      <c r="AA242" s="12">
        <v>24.94</v>
      </c>
      <c r="AB242" s="8">
        <v>9</v>
      </c>
      <c r="AC242" s="11">
        <f t="shared" si="18"/>
        <v>11.223000000000001</v>
      </c>
      <c r="AD242" s="11">
        <f t="shared" si="19"/>
        <v>224.46</v>
      </c>
      <c r="AE242" t="s">
        <v>21</v>
      </c>
      <c r="AF242" s="12">
        <f t="shared" si="16"/>
        <v>208.29888</v>
      </c>
      <c r="AG242" s="4">
        <v>7.2000000000000008E-2</v>
      </c>
      <c r="AH242" s="11">
        <f t="shared" si="17"/>
        <v>16.161120000000011</v>
      </c>
      <c r="AI242" s="9">
        <v>5.6</v>
      </c>
      <c r="AJ242" s="15" t="str">
        <f>IF(MONTH(Orders[[#This Row],[Date]]) = 1, "Jan",IF(MONTH(Orders[[#This Row],[Date]]) = 2, "Feb", "Mar"))</f>
        <v>Jan</v>
      </c>
    </row>
    <row r="243" spans="1:36" ht="15.75" x14ac:dyDescent="0.25">
      <c r="A243">
        <v>242</v>
      </c>
      <c r="B243" t="s">
        <v>267</v>
      </c>
      <c r="C243">
        <f>VLOOKUP(G243,email!A:B,2,FALSE)</f>
        <v>108</v>
      </c>
      <c r="D243" t="str">
        <f>Orders[[#This Row],[Customer First Name]] &amp;" "&amp; Orders[[#This Row],[Customer Last Name]]</f>
        <v>Ken Lonsdale</v>
      </c>
      <c r="E243" t="s">
        <v>1279</v>
      </c>
      <c r="F243" t="s">
        <v>1442</v>
      </c>
      <c r="G243" t="str">
        <f t="shared" si="15"/>
        <v>ken.lonsdale@mail.com</v>
      </c>
      <c r="H243" t="s">
        <v>15</v>
      </c>
      <c r="I243" s="7" t="s">
        <v>1037</v>
      </c>
      <c r="J243" s="7" t="s">
        <v>1038</v>
      </c>
      <c r="K243" s="7" t="s">
        <v>1083</v>
      </c>
      <c r="L243" s="7" t="s">
        <v>1070</v>
      </c>
      <c r="M243" s="7">
        <v>60610</v>
      </c>
      <c r="N243" s="7" t="s">
        <v>1055</v>
      </c>
      <c r="O243" t="str">
        <f>IF(COUNTIF($G$2:G243, G243) &gt; 1, INDEX($O$2:O243, MATCH(G243, $G$2:G243, 0)), H243)</f>
        <v>Female</v>
      </c>
      <c r="P243" t="str">
        <f>IF(COUNTIF($G$2:G243, G243) &gt; 1, INDEX($P$2:P243, MATCH(G243, $G$2:G243, 0)), I243)</f>
        <v>Consumer</v>
      </c>
      <c r="Q243" t="str">
        <f>IF(COUNTIF($G$2:G243, G243) &gt; 1, INDEX($Q$2:Q243, MATCH(G243, $G$2:G243, 0)), J243)</f>
        <v>United States</v>
      </c>
      <c r="R243" t="str">
        <f>IF(COUNTIF($G$2:G243, G243) &gt; 1, INDEX($R$2:R243, MATCH(G243, $G$2:G243, 0)), K243)</f>
        <v>Chicago</v>
      </c>
      <c r="S243" t="str">
        <f>IF(COUNTIF($G$2:G243, G243) &gt; 1, INDEX($S$2:S243, MATCH(G243, $G$2:G243, 0)), L243)</f>
        <v>Illinois</v>
      </c>
      <c r="T243">
        <f>IF(COUNTIF($G$2:G243, G243) &gt; 1, INDEX($T$2:T243, MATCH(G243, $G$2:G243, 0)), M243)</f>
        <v>60610</v>
      </c>
      <c r="U243" t="str">
        <f>IF(COUNTIF($G$2:G243, G243) &gt; 1, INDEX($U$2:U243, MATCH(G243, $G$2:G243, 0)), N243)</f>
        <v>Central</v>
      </c>
      <c r="V243" s="7" t="s">
        <v>2150</v>
      </c>
      <c r="W243" s="7" t="s">
        <v>2155</v>
      </c>
      <c r="X243" s="15">
        <f>Orders[[#This Row],[Date3]]</f>
        <v>43535</v>
      </c>
      <c r="Y243" s="15">
        <v>43535</v>
      </c>
      <c r="Z243" s="2">
        <v>0.50069444444444444</v>
      </c>
      <c r="AA243" s="12">
        <v>59.77</v>
      </c>
      <c r="AB243" s="8">
        <v>2</v>
      </c>
      <c r="AC243" s="11">
        <f t="shared" si="18"/>
        <v>5.9770000000000003</v>
      </c>
      <c r="AD243" s="11">
        <f t="shared" si="19"/>
        <v>119.54</v>
      </c>
      <c r="AE243" t="s">
        <v>21</v>
      </c>
      <c r="AF243" s="12">
        <f t="shared" si="16"/>
        <v>106.74922000000001</v>
      </c>
      <c r="AG243" s="4">
        <v>0.107</v>
      </c>
      <c r="AH243" s="11">
        <f t="shared" si="17"/>
        <v>12.790779999999998</v>
      </c>
      <c r="AI243" s="9">
        <v>5.8</v>
      </c>
      <c r="AJ243" s="15" t="str">
        <f>IF(MONTH(Orders[[#This Row],[Date]]) = 1, "Jan",IF(MONTH(Orders[[#This Row],[Date]]) = 2, "Feb", "Mar"))</f>
        <v>Mar</v>
      </c>
    </row>
    <row r="244" spans="1:36" ht="15.75" x14ac:dyDescent="0.25">
      <c r="A244">
        <v>243</v>
      </c>
      <c r="B244" t="s">
        <v>268</v>
      </c>
      <c r="C244">
        <f>VLOOKUP(G244,email!A:B,2,FALSE)</f>
        <v>108</v>
      </c>
      <c r="D244" t="str">
        <f>Orders[[#This Row],[Customer First Name]] &amp;" "&amp; Orders[[#This Row],[Customer Last Name]]</f>
        <v>Ken Lonsdale</v>
      </c>
      <c r="E244" t="s">
        <v>1279</v>
      </c>
      <c r="F244" t="s">
        <v>1442</v>
      </c>
      <c r="G244" t="str">
        <f t="shared" si="15"/>
        <v>ken.lonsdale@mail.com</v>
      </c>
      <c r="H244" t="s">
        <v>15</v>
      </c>
      <c r="I244" s="7" t="s">
        <v>1037</v>
      </c>
      <c r="J244" s="7" t="s">
        <v>1038</v>
      </c>
      <c r="K244" s="7" t="s">
        <v>1083</v>
      </c>
      <c r="L244" s="7" t="s">
        <v>1070</v>
      </c>
      <c r="M244" s="7">
        <v>60610</v>
      </c>
      <c r="N244" s="7" t="s">
        <v>1055</v>
      </c>
      <c r="O244" t="str">
        <f>IF(COUNTIF($G$2:G244, G244) &gt; 1, INDEX($O$2:O244, MATCH(G244, $G$2:G244, 0)), H244)</f>
        <v>Female</v>
      </c>
      <c r="P244" t="str">
        <f>IF(COUNTIF($G$2:G244, G244) &gt; 1, INDEX($P$2:P244, MATCH(G244, $G$2:G244, 0)), I244)</f>
        <v>Consumer</v>
      </c>
      <c r="Q244" t="str">
        <f>IF(COUNTIF($G$2:G244, G244) &gt; 1, INDEX($Q$2:Q244, MATCH(G244, $G$2:G244, 0)), J244)</f>
        <v>United States</v>
      </c>
      <c r="R244" t="str">
        <f>IF(COUNTIF($G$2:G244, G244) &gt; 1, INDEX($R$2:R244, MATCH(G244, $G$2:G244, 0)), K244)</f>
        <v>Chicago</v>
      </c>
      <c r="S244" t="str">
        <f>IF(COUNTIF($G$2:G244, G244) &gt; 1, INDEX($S$2:S244, MATCH(G244, $G$2:G244, 0)), L244)</f>
        <v>Illinois</v>
      </c>
      <c r="T244">
        <f>IF(COUNTIF($G$2:G244, G244) &gt; 1, INDEX($T$2:T244, MATCH(G244, $G$2:G244, 0)), M244)</f>
        <v>60610</v>
      </c>
      <c r="U244" t="str">
        <f>IF(COUNTIF($G$2:G244, G244) &gt; 1, INDEX($U$2:U244, MATCH(G244, $G$2:G244, 0)), N244)</f>
        <v>Central</v>
      </c>
      <c r="V244" s="7" t="s">
        <v>2150</v>
      </c>
      <c r="W244" s="7" t="s">
        <v>2157</v>
      </c>
      <c r="X244" s="15">
        <f>Orders[[#This Row],[Date3]]</f>
        <v>43524</v>
      </c>
      <c r="Y244" s="15">
        <v>43524</v>
      </c>
      <c r="Z244" s="2">
        <v>0.77569444444444446</v>
      </c>
      <c r="AA244" s="12">
        <v>93.2</v>
      </c>
      <c r="AB244" s="8">
        <v>2</v>
      </c>
      <c r="AC244" s="11">
        <f t="shared" si="18"/>
        <v>9.32</v>
      </c>
      <c r="AD244" s="11">
        <f t="shared" si="19"/>
        <v>186.4</v>
      </c>
      <c r="AE244" t="s">
        <v>21</v>
      </c>
      <c r="AF244" s="12">
        <f t="shared" si="16"/>
        <v>166.45519999999999</v>
      </c>
      <c r="AG244" s="4">
        <v>0.107</v>
      </c>
      <c r="AH244" s="11">
        <f t="shared" si="17"/>
        <v>19.944800000000015</v>
      </c>
      <c r="AI244" s="9" t="s">
        <v>45</v>
      </c>
      <c r="AJ244" s="15" t="str">
        <f>IF(MONTH(Orders[[#This Row],[Date]]) = 1, "Jan",IF(MONTH(Orders[[#This Row],[Date]]) = 2, "Feb", "Mar"))</f>
        <v>Feb</v>
      </c>
    </row>
    <row r="245" spans="1:36" ht="15.75" x14ac:dyDescent="0.25">
      <c r="A245">
        <v>244</v>
      </c>
      <c r="B245" t="s">
        <v>269</v>
      </c>
      <c r="C245">
        <f>VLOOKUP(G245,email!A:B,2,FALSE)</f>
        <v>108</v>
      </c>
      <c r="D245" t="str">
        <f>Orders[[#This Row],[Customer First Name]] &amp;" "&amp; Orders[[#This Row],[Customer Last Name]]</f>
        <v>Ken Lonsdale</v>
      </c>
      <c r="E245" t="s">
        <v>1279</v>
      </c>
      <c r="F245" t="s">
        <v>1442</v>
      </c>
      <c r="G245" t="str">
        <f t="shared" si="15"/>
        <v>ken.lonsdale@mail.com</v>
      </c>
      <c r="H245" t="s">
        <v>15</v>
      </c>
      <c r="I245" s="7" t="s">
        <v>1037</v>
      </c>
      <c r="J245" s="7" t="s">
        <v>1038</v>
      </c>
      <c r="K245" s="7" t="s">
        <v>1083</v>
      </c>
      <c r="L245" s="7" t="s">
        <v>1070</v>
      </c>
      <c r="M245" s="7">
        <v>60610</v>
      </c>
      <c r="N245" s="7" t="s">
        <v>1055</v>
      </c>
      <c r="O245" t="str">
        <f>IF(COUNTIF($G$2:G245, G245) &gt; 1, INDEX($O$2:O245, MATCH(G245, $G$2:G245, 0)), H245)</f>
        <v>Female</v>
      </c>
      <c r="P245" t="str">
        <f>IF(COUNTIF($G$2:G245, G245) &gt; 1, INDEX($P$2:P245, MATCH(G245, $G$2:G245, 0)), I245)</f>
        <v>Consumer</v>
      </c>
      <c r="Q245" t="str">
        <f>IF(COUNTIF($G$2:G245, G245) &gt; 1, INDEX($Q$2:Q245, MATCH(G245, $G$2:G245, 0)), J245)</f>
        <v>United States</v>
      </c>
      <c r="R245" t="str">
        <f>IF(COUNTIF($G$2:G245, G245) &gt; 1, INDEX($R$2:R245, MATCH(G245, $G$2:G245, 0)), K245)</f>
        <v>Chicago</v>
      </c>
      <c r="S245" t="str">
        <f>IF(COUNTIF($G$2:G245, G245) &gt; 1, INDEX($S$2:S245, MATCH(G245, $G$2:G245, 0)), L245)</f>
        <v>Illinois</v>
      </c>
      <c r="T245">
        <f>IF(COUNTIF($G$2:G245, G245) &gt; 1, INDEX($T$2:T245, MATCH(G245, $G$2:G245, 0)), M245)</f>
        <v>60610</v>
      </c>
      <c r="U245" t="str">
        <f>IF(COUNTIF($G$2:G245, G245) &gt; 1, INDEX($U$2:U245, MATCH(G245, $G$2:G245, 0)), N245)</f>
        <v>Central</v>
      </c>
      <c r="V245" s="7" t="s">
        <v>2153</v>
      </c>
      <c r="W245" s="7" t="s">
        <v>1731</v>
      </c>
      <c r="X245" s="15">
        <f>Orders[[#This Row],[Date3]]</f>
        <v>43470</v>
      </c>
      <c r="Y245" s="15">
        <v>43470</v>
      </c>
      <c r="Z245" s="2">
        <v>0.47569444444444442</v>
      </c>
      <c r="AA245" s="12">
        <v>62.65</v>
      </c>
      <c r="AB245" s="8">
        <v>4</v>
      </c>
      <c r="AC245" s="11">
        <f t="shared" si="18"/>
        <v>12.530000000000001</v>
      </c>
      <c r="AD245" s="11">
        <f t="shared" si="19"/>
        <v>250.6</v>
      </c>
      <c r="AE245" t="s">
        <v>18</v>
      </c>
      <c r="AF245" s="12">
        <f t="shared" si="16"/>
        <v>238.89697999999999</v>
      </c>
      <c r="AG245" s="4">
        <v>4.6699999999999998E-2</v>
      </c>
      <c r="AH245" s="11">
        <f t="shared" si="17"/>
        <v>11.703020000000009</v>
      </c>
      <c r="AI245" s="9">
        <v>4.2</v>
      </c>
      <c r="AJ245" s="15" t="str">
        <f>IF(MONTH(Orders[[#This Row],[Date]]) = 1, "Jan",IF(MONTH(Orders[[#This Row],[Date]]) = 2, "Feb", "Mar"))</f>
        <v>Jan</v>
      </c>
    </row>
    <row r="246" spans="1:36" ht="15.75" x14ac:dyDescent="0.25">
      <c r="A246">
        <v>245</v>
      </c>
      <c r="B246" t="s">
        <v>270</v>
      </c>
      <c r="C246">
        <f>VLOOKUP(G246,email!A:B,2,FALSE)</f>
        <v>109</v>
      </c>
      <c r="D246" t="str">
        <f>Orders[[#This Row],[Customer First Name]] &amp;" "&amp; Orders[[#This Row],[Customer Last Name]]</f>
        <v>Dianna Wilson</v>
      </c>
      <c r="E246" t="s">
        <v>1443</v>
      </c>
      <c r="F246" t="s">
        <v>1437</v>
      </c>
      <c r="G246" t="str">
        <f t="shared" si="15"/>
        <v>dianna.wilson@mail.com</v>
      </c>
      <c r="H246" t="s">
        <v>15</v>
      </c>
      <c r="I246" s="7" t="s">
        <v>1052</v>
      </c>
      <c r="J246" s="7" t="s">
        <v>1038</v>
      </c>
      <c r="K246" s="7" t="s">
        <v>1145</v>
      </c>
      <c r="L246" s="7" t="s">
        <v>1073</v>
      </c>
      <c r="M246" s="7">
        <v>55044</v>
      </c>
      <c r="N246" s="7" t="s">
        <v>1055</v>
      </c>
      <c r="O246" t="str">
        <f>IF(COUNTIF($G$2:G246, G246) &gt; 1, INDEX($O$2:O246, MATCH(G246, $G$2:G246, 0)), H246)</f>
        <v>Female</v>
      </c>
      <c r="P246" t="str">
        <f>IF(COUNTIF($G$2:G246, G246) &gt; 1, INDEX($P$2:P246, MATCH(G246, $G$2:G246, 0)), I246)</f>
        <v>Home Office</v>
      </c>
      <c r="Q246" t="str">
        <f>IF(COUNTIF($G$2:G246, G246) &gt; 1, INDEX($Q$2:Q246, MATCH(G246, $G$2:G246, 0)), J246)</f>
        <v>United States</v>
      </c>
      <c r="R246" t="str">
        <f>IF(COUNTIF($G$2:G246, G246) &gt; 1, INDEX($R$2:R246, MATCH(G246, $G$2:G246, 0)), K246)</f>
        <v>Lakeville</v>
      </c>
      <c r="S246" t="str">
        <f>IF(COUNTIF($G$2:G246, G246) &gt; 1, INDEX($S$2:S246, MATCH(G246, $G$2:G246, 0)), L246)</f>
        <v>Minnesota</v>
      </c>
      <c r="T246">
        <f>IF(COUNTIF($G$2:G246, G246) &gt; 1, INDEX($T$2:T246, MATCH(G246, $G$2:G246, 0)), M246)</f>
        <v>55044</v>
      </c>
      <c r="U246" t="str">
        <f>IF(COUNTIF($G$2:G246, G246) &gt; 1, INDEX($U$2:U246, MATCH(G246, $G$2:G246, 0)), N246)</f>
        <v>Central</v>
      </c>
      <c r="V246" s="7" t="s">
        <v>2150</v>
      </c>
      <c r="W246" s="7" t="s">
        <v>2152</v>
      </c>
      <c r="X246" s="15">
        <f>Orders[[#This Row],[Date3]]</f>
        <v>43498</v>
      </c>
      <c r="Y246" s="15">
        <v>43498</v>
      </c>
      <c r="Z246" s="2">
        <v>0.77916666666666667</v>
      </c>
      <c r="AA246" s="12">
        <v>93.87</v>
      </c>
      <c r="AB246" s="8">
        <v>8</v>
      </c>
      <c r="AC246" s="11">
        <f t="shared" si="18"/>
        <v>37.548000000000002</v>
      </c>
      <c r="AD246" s="11">
        <f t="shared" si="19"/>
        <v>750.96</v>
      </c>
      <c r="AE246" t="s">
        <v>21</v>
      </c>
      <c r="AF246" s="12">
        <f t="shared" si="16"/>
        <v>670.60728000000006</v>
      </c>
      <c r="AG246" s="4">
        <v>0.107</v>
      </c>
      <c r="AH246" s="11">
        <f t="shared" si="17"/>
        <v>80.352719999999977</v>
      </c>
      <c r="AI246" s="9">
        <v>8.3000000000000007</v>
      </c>
      <c r="AJ246" s="15" t="str">
        <f>IF(MONTH(Orders[[#This Row],[Date]]) = 1, "Jan",IF(MONTH(Orders[[#This Row],[Date]]) = 2, "Feb", "Mar"))</f>
        <v>Feb</v>
      </c>
    </row>
    <row r="247" spans="1:36" ht="15.75" x14ac:dyDescent="0.25">
      <c r="A247">
        <v>246</v>
      </c>
      <c r="B247" t="s">
        <v>271</v>
      </c>
      <c r="C247">
        <f>VLOOKUP(G247,email!A:B,2,FALSE)</f>
        <v>109</v>
      </c>
      <c r="D247" t="str">
        <f>Orders[[#This Row],[Customer First Name]] &amp;" "&amp; Orders[[#This Row],[Customer Last Name]]</f>
        <v>Dianna Wilson</v>
      </c>
      <c r="E247" t="s">
        <v>1443</v>
      </c>
      <c r="F247" t="s">
        <v>1437</v>
      </c>
      <c r="G247" t="str">
        <f t="shared" si="15"/>
        <v>dianna.wilson@mail.com</v>
      </c>
      <c r="H247" t="s">
        <v>15</v>
      </c>
      <c r="I247" s="7" t="s">
        <v>1052</v>
      </c>
      <c r="J247" s="7" t="s">
        <v>1038</v>
      </c>
      <c r="K247" s="7" t="s">
        <v>1145</v>
      </c>
      <c r="L247" s="7" t="s">
        <v>1073</v>
      </c>
      <c r="M247" s="7">
        <v>55044</v>
      </c>
      <c r="N247" s="7" t="s">
        <v>1055</v>
      </c>
      <c r="O247" t="str">
        <f>IF(COUNTIF($G$2:G247, G247) &gt; 1, INDEX($O$2:O247, MATCH(G247, $G$2:G247, 0)), H247)</f>
        <v>Female</v>
      </c>
      <c r="P247" t="str">
        <f>IF(COUNTIF($G$2:G247, G247) &gt; 1, INDEX($P$2:P247, MATCH(G247, $G$2:G247, 0)), I247)</f>
        <v>Home Office</v>
      </c>
      <c r="Q247" t="str">
        <f>IF(COUNTIF($G$2:G247, G247) &gt; 1, INDEX($Q$2:Q247, MATCH(G247, $G$2:G247, 0)), J247)</f>
        <v>United States</v>
      </c>
      <c r="R247" t="str">
        <f>IF(COUNTIF($G$2:G247, G247) &gt; 1, INDEX($R$2:R247, MATCH(G247, $G$2:G247, 0)), K247)</f>
        <v>Lakeville</v>
      </c>
      <c r="S247" t="str">
        <f>IF(COUNTIF($G$2:G247, G247) &gt; 1, INDEX($S$2:S247, MATCH(G247, $G$2:G247, 0)), L247)</f>
        <v>Minnesota</v>
      </c>
      <c r="T247">
        <f>IF(COUNTIF($G$2:G247, G247) &gt; 1, INDEX($T$2:T247, MATCH(G247, $G$2:G247, 0)), M247)</f>
        <v>55044</v>
      </c>
      <c r="U247" t="str">
        <f>IF(COUNTIF($G$2:G247, G247) &gt; 1, INDEX($U$2:U247, MATCH(G247, $G$2:G247, 0)), N247)</f>
        <v>Central</v>
      </c>
      <c r="V247" s="7" t="s">
        <v>2153</v>
      </c>
      <c r="W247" s="7" t="s">
        <v>2156</v>
      </c>
      <c r="X247" s="15">
        <f>Orders[[#This Row],[Date3]]</f>
        <v>43466</v>
      </c>
      <c r="Y247" s="15">
        <v>43466</v>
      </c>
      <c r="Z247" s="2">
        <v>0.61597222222222225</v>
      </c>
      <c r="AA247" s="12">
        <v>47.59</v>
      </c>
      <c r="AB247" s="8">
        <v>8</v>
      </c>
      <c r="AC247" s="11">
        <f t="shared" si="18"/>
        <v>19.036000000000001</v>
      </c>
      <c r="AD247" s="11">
        <f t="shared" si="19"/>
        <v>380.72</v>
      </c>
      <c r="AE247" t="s">
        <v>18</v>
      </c>
      <c r="AF247" s="12">
        <f t="shared" si="16"/>
        <v>362.94037600000001</v>
      </c>
      <c r="AG247" s="4">
        <v>4.6699999999999998E-2</v>
      </c>
      <c r="AH247" s="11">
        <f t="shared" si="17"/>
        <v>17.779624000000013</v>
      </c>
      <c r="AI247" s="9">
        <v>5.7</v>
      </c>
      <c r="AJ247" s="15" t="str">
        <f>IF(MONTH(Orders[[#This Row],[Date]]) = 1, "Jan",IF(MONTH(Orders[[#This Row],[Date]]) = 2, "Feb", "Mar"))</f>
        <v>Jan</v>
      </c>
    </row>
    <row r="248" spans="1:36" ht="15.75" x14ac:dyDescent="0.25">
      <c r="A248">
        <v>247</v>
      </c>
      <c r="B248" t="s">
        <v>272</v>
      </c>
      <c r="C248">
        <f>VLOOKUP(G248,email!A:B,2,FALSE)</f>
        <v>109</v>
      </c>
      <c r="D248" t="str">
        <f>Orders[[#This Row],[Customer First Name]] &amp;" "&amp; Orders[[#This Row],[Customer Last Name]]</f>
        <v>Dianna Wilson</v>
      </c>
      <c r="E248" t="s">
        <v>1443</v>
      </c>
      <c r="F248" t="s">
        <v>1437</v>
      </c>
      <c r="G248" t="str">
        <f t="shared" si="15"/>
        <v>dianna.wilson@mail.com</v>
      </c>
      <c r="H248" t="s">
        <v>15</v>
      </c>
      <c r="I248" s="7" t="s">
        <v>1052</v>
      </c>
      <c r="J248" s="7" t="s">
        <v>1038</v>
      </c>
      <c r="K248" s="7" t="s">
        <v>1145</v>
      </c>
      <c r="L248" s="7" t="s">
        <v>1073</v>
      </c>
      <c r="M248" s="7">
        <v>55044</v>
      </c>
      <c r="N248" s="7" t="s">
        <v>1055</v>
      </c>
      <c r="O248" t="str">
        <f>IF(COUNTIF($G$2:G248, G248) &gt; 1, INDEX($O$2:O248, MATCH(G248, $G$2:G248, 0)), H248)</f>
        <v>Female</v>
      </c>
      <c r="P248" t="str">
        <f>IF(COUNTIF($G$2:G248, G248) &gt; 1, INDEX($P$2:P248, MATCH(G248, $G$2:G248, 0)), I248)</f>
        <v>Home Office</v>
      </c>
      <c r="Q248" t="str">
        <f>IF(COUNTIF($G$2:G248, G248) &gt; 1, INDEX($Q$2:Q248, MATCH(G248, $G$2:G248, 0)), J248)</f>
        <v>United States</v>
      </c>
      <c r="R248" t="str">
        <f>IF(COUNTIF($G$2:G248, G248) &gt; 1, INDEX($R$2:R248, MATCH(G248, $G$2:G248, 0)), K248)</f>
        <v>Lakeville</v>
      </c>
      <c r="S248" t="str">
        <f>IF(COUNTIF($G$2:G248, G248) &gt; 1, INDEX($S$2:S248, MATCH(G248, $G$2:G248, 0)), L248)</f>
        <v>Minnesota</v>
      </c>
      <c r="T248">
        <f>IF(COUNTIF($G$2:G248, G248) &gt; 1, INDEX($T$2:T248, MATCH(G248, $G$2:G248, 0)), M248)</f>
        <v>55044</v>
      </c>
      <c r="U248" t="str">
        <f>IF(COUNTIF($G$2:G248, G248) &gt; 1, INDEX($U$2:U248, MATCH(G248, $G$2:G248, 0)), N248)</f>
        <v>Central</v>
      </c>
      <c r="V248" s="7" t="s">
        <v>2153</v>
      </c>
      <c r="W248" s="7" t="s">
        <v>2162</v>
      </c>
      <c r="X248" s="15">
        <f>Orders[[#This Row],[Date3]]</f>
        <v>43505</v>
      </c>
      <c r="Y248" s="15">
        <v>43505</v>
      </c>
      <c r="Z248" s="2">
        <v>0.82152777777777775</v>
      </c>
      <c r="AA248" s="12">
        <v>81.400000000000006</v>
      </c>
      <c r="AB248" s="8">
        <v>3</v>
      </c>
      <c r="AC248" s="11">
        <f t="shared" si="18"/>
        <v>12.21</v>
      </c>
      <c r="AD248" s="11">
        <f t="shared" si="19"/>
        <v>244.20000000000002</v>
      </c>
      <c r="AE248" t="s">
        <v>18</v>
      </c>
      <c r="AF248" s="12">
        <f t="shared" si="16"/>
        <v>232.79586</v>
      </c>
      <c r="AG248" s="4">
        <v>4.6699999999999998E-2</v>
      </c>
      <c r="AH248" s="11">
        <f t="shared" si="17"/>
        <v>11.404140000000012</v>
      </c>
      <c r="AI248" s="9">
        <v>4.8</v>
      </c>
      <c r="AJ248" s="15" t="str">
        <f>IF(MONTH(Orders[[#This Row],[Date]]) = 1, "Jan",IF(MONTH(Orders[[#This Row],[Date]]) = 2, "Feb", "Mar"))</f>
        <v>Feb</v>
      </c>
    </row>
    <row r="249" spans="1:36" ht="15.75" x14ac:dyDescent="0.25">
      <c r="A249">
        <v>248</v>
      </c>
      <c r="B249" t="s">
        <v>273</v>
      </c>
      <c r="C249">
        <f>VLOOKUP(G249,email!A:B,2,FALSE)</f>
        <v>109</v>
      </c>
      <c r="D249" t="str">
        <f>Orders[[#This Row],[Customer First Name]] &amp;" "&amp; Orders[[#This Row],[Customer Last Name]]</f>
        <v>Dianna Wilson</v>
      </c>
      <c r="E249" t="s">
        <v>1443</v>
      </c>
      <c r="F249" t="s">
        <v>1437</v>
      </c>
      <c r="G249" t="str">
        <f t="shared" si="15"/>
        <v>dianna.wilson@mail.com</v>
      </c>
      <c r="H249" t="s">
        <v>15</v>
      </c>
      <c r="I249" s="7" t="s">
        <v>1052</v>
      </c>
      <c r="J249" s="7" t="s">
        <v>1038</v>
      </c>
      <c r="K249" s="7" t="s">
        <v>1145</v>
      </c>
      <c r="L249" s="7" t="s">
        <v>1073</v>
      </c>
      <c r="M249" s="7">
        <v>55044</v>
      </c>
      <c r="N249" s="7" t="s">
        <v>1055</v>
      </c>
      <c r="O249" t="str">
        <f>IF(COUNTIF($G$2:G249, G249) &gt; 1, INDEX($O$2:O249, MATCH(G249, $G$2:G249, 0)), H249)</f>
        <v>Female</v>
      </c>
      <c r="P249" t="str">
        <f>IF(COUNTIF($G$2:G249, G249) &gt; 1, INDEX($P$2:P249, MATCH(G249, $G$2:G249, 0)), I249)</f>
        <v>Home Office</v>
      </c>
      <c r="Q249" t="str">
        <f>IF(COUNTIF($G$2:G249, G249) &gt; 1, INDEX($Q$2:Q249, MATCH(G249, $G$2:G249, 0)), J249)</f>
        <v>United States</v>
      </c>
      <c r="R249" t="str">
        <f>IF(COUNTIF($G$2:G249, G249) &gt; 1, INDEX($R$2:R249, MATCH(G249, $G$2:G249, 0)), K249)</f>
        <v>Lakeville</v>
      </c>
      <c r="S249" t="str">
        <f>IF(COUNTIF($G$2:G249, G249) &gt; 1, INDEX($S$2:S249, MATCH(G249, $G$2:G249, 0)), L249)</f>
        <v>Minnesota</v>
      </c>
      <c r="T249">
        <f>IF(COUNTIF($G$2:G249, G249) &gt; 1, INDEX($T$2:T249, MATCH(G249, $G$2:G249, 0)), M249)</f>
        <v>55044</v>
      </c>
      <c r="U249" t="str">
        <f>IF(COUNTIF($G$2:G249, G249) &gt; 1, INDEX($U$2:U249, MATCH(G249, $G$2:G249, 0)), N249)</f>
        <v>Central</v>
      </c>
      <c r="V249" s="7" t="s">
        <v>2153</v>
      </c>
      <c r="W249" s="7" t="s">
        <v>2161</v>
      </c>
      <c r="X249" s="15">
        <f>Orders[[#This Row],[Date3]]</f>
        <v>43488</v>
      </c>
      <c r="Y249" s="15">
        <v>43488</v>
      </c>
      <c r="Z249" s="2">
        <v>0.58611111111111114</v>
      </c>
      <c r="AA249" s="12">
        <v>17.940000000000001</v>
      </c>
      <c r="AB249" s="8">
        <v>5</v>
      </c>
      <c r="AC249" s="11">
        <f t="shared" si="18"/>
        <v>4.4850000000000003</v>
      </c>
      <c r="AD249" s="11">
        <f t="shared" si="19"/>
        <v>89.7</v>
      </c>
      <c r="AE249" t="s">
        <v>16</v>
      </c>
      <c r="AF249" s="12">
        <f t="shared" si="16"/>
        <v>85.511009999999999</v>
      </c>
      <c r="AG249" s="4">
        <v>4.6699999999999998E-2</v>
      </c>
      <c r="AH249" s="11">
        <f t="shared" si="17"/>
        <v>4.188990000000004</v>
      </c>
      <c r="AI249" s="9">
        <v>6.8</v>
      </c>
      <c r="AJ249" s="15" t="str">
        <f>IF(MONTH(Orders[[#This Row],[Date]]) = 1, "Jan",IF(MONTH(Orders[[#This Row],[Date]]) = 2, "Feb", "Mar"))</f>
        <v>Jan</v>
      </c>
    </row>
    <row r="250" spans="1:36" ht="15.75" x14ac:dyDescent="0.25">
      <c r="A250">
        <v>249</v>
      </c>
      <c r="B250" t="s">
        <v>274</v>
      </c>
      <c r="C250">
        <f>VLOOKUP(G250,email!A:B,2,FALSE)</f>
        <v>109</v>
      </c>
      <c r="D250" t="str">
        <f>Orders[[#This Row],[Customer First Name]] &amp;" "&amp; Orders[[#This Row],[Customer Last Name]]</f>
        <v>Dianna Wilson</v>
      </c>
      <c r="E250" t="s">
        <v>1443</v>
      </c>
      <c r="F250" t="s">
        <v>1437</v>
      </c>
      <c r="G250" t="str">
        <f t="shared" si="15"/>
        <v>dianna.wilson@mail.com</v>
      </c>
      <c r="H250" t="s">
        <v>15</v>
      </c>
      <c r="I250" s="7" t="s">
        <v>1052</v>
      </c>
      <c r="J250" s="7" t="s">
        <v>1038</v>
      </c>
      <c r="K250" s="7" t="s">
        <v>1145</v>
      </c>
      <c r="L250" s="7" t="s">
        <v>1073</v>
      </c>
      <c r="M250" s="7">
        <v>55044</v>
      </c>
      <c r="N250" s="7" t="s">
        <v>1055</v>
      </c>
      <c r="O250" t="str">
        <f>IF(COUNTIF($G$2:G250, G250) &gt; 1, INDEX($O$2:O250, MATCH(G250, $G$2:G250, 0)), H250)</f>
        <v>Female</v>
      </c>
      <c r="P250" t="str">
        <f>IF(COUNTIF($G$2:G250, G250) &gt; 1, INDEX($P$2:P250, MATCH(G250, $G$2:G250, 0)), I250)</f>
        <v>Home Office</v>
      </c>
      <c r="Q250" t="str">
        <f>IF(COUNTIF($G$2:G250, G250) &gt; 1, INDEX($Q$2:Q250, MATCH(G250, $G$2:G250, 0)), J250)</f>
        <v>United States</v>
      </c>
      <c r="R250" t="str">
        <f>IF(COUNTIF($G$2:G250, G250) &gt; 1, INDEX($R$2:R250, MATCH(G250, $G$2:G250, 0)), K250)</f>
        <v>Lakeville</v>
      </c>
      <c r="S250" t="str">
        <f>IF(COUNTIF($G$2:G250, G250) &gt; 1, INDEX($S$2:S250, MATCH(G250, $G$2:G250, 0)), L250)</f>
        <v>Minnesota</v>
      </c>
      <c r="T250">
        <f>IF(COUNTIF($G$2:G250, G250) &gt; 1, INDEX($T$2:T250, MATCH(G250, $G$2:G250, 0)), M250)</f>
        <v>55044</v>
      </c>
      <c r="U250" t="str">
        <f>IF(COUNTIF($G$2:G250, G250) &gt; 1, INDEX($U$2:U250, MATCH(G250, $G$2:G250, 0)), N250)</f>
        <v>Central</v>
      </c>
      <c r="V250" s="7" t="s">
        <v>2153</v>
      </c>
      <c r="W250" s="7" t="s">
        <v>2162</v>
      </c>
      <c r="X250" s="15">
        <f>Orders[[#This Row],[Date3]]</f>
        <v>43472</v>
      </c>
      <c r="Y250" s="15">
        <v>43472</v>
      </c>
      <c r="Z250" s="2">
        <v>0.6743055555555556</v>
      </c>
      <c r="AA250" s="12">
        <v>77.72</v>
      </c>
      <c r="AB250" s="8">
        <v>4</v>
      </c>
      <c r="AC250" s="11">
        <f t="shared" si="18"/>
        <v>15.544</v>
      </c>
      <c r="AD250" s="11">
        <f t="shared" si="19"/>
        <v>310.88</v>
      </c>
      <c r="AE250" t="s">
        <v>21</v>
      </c>
      <c r="AF250" s="12">
        <f t="shared" si="16"/>
        <v>296.36190399999998</v>
      </c>
      <c r="AG250" s="4">
        <v>4.6699999999999998E-2</v>
      </c>
      <c r="AH250" s="11">
        <f t="shared" si="17"/>
        <v>14.518096000000014</v>
      </c>
      <c r="AI250" s="9">
        <v>8.8000000000000007</v>
      </c>
      <c r="AJ250" s="15" t="str">
        <f>IF(MONTH(Orders[[#This Row],[Date]]) = 1, "Jan",IF(MONTH(Orders[[#This Row],[Date]]) = 2, "Feb", "Mar"))</f>
        <v>Jan</v>
      </c>
    </row>
    <row r="251" spans="1:36" ht="15.75" x14ac:dyDescent="0.25">
      <c r="A251">
        <v>250</v>
      </c>
      <c r="B251" t="s">
        <v>275</v>
      </c>
      <c r="C251">
        <f>VLOOKUP(G251,email!A:B,2,FALSE)</f>
        <v>110</v>
      </c>
      <c r="D251" t="str">
        <f>Orders[[#This Row],[Customer First Name]] &amp;" "&amp; Orders[[#This Row],[Customer Last Name]]</f>
        <v>Logan Haushalter</v>
      </c>
      <c r="E251" t="s">
        <v>1427</v>
      </c>
      <c r="F251" t="s">
        <v>1444</v>
      </c>
      <c r="G251" t="str">
        <f t="shared" si="15"/>
        <v>logan.haushalter@mail.com</v>
      </c>
      <c r="H251" t="s">
        <v>15</v>
      </c>
      <c r="I251" s="7" t="s">
        <v>1037</v>
      </c>
      <c r="J251" s="7" t="s">
        <v>1038</v>
      </c>
      <c r="K251" s="7" t="s">
        <v>1060</v>
      </c>
      <c r="L251" s="7" t="s">
        <v>1044</v>
      </c>
      <c r="M251" s="7">
        <v>94109</v>
      </c>
      <c r="N251" s="7" t="s">
        <v>1045</v>
      </c>
      <c r="O251" t="str">
        <f>IF(COUNTIF($G$2:G251, G251) &gt; 1, INDEX($O$2:O251, MATCH(G251, $G$2:G251, 0)), H251)</f>
        <v>Female</v>
      </c>
      <c r="P251" t="str">
        <f>IF(COUNTIF($G$2:G251, G251) &gt; 1, INDEX($P$2:P251, MATCH(G251, $G$2:G251, 0)), I251)</f>
        <v>Consumer</v>
      </c>
      <c r="Q251" t="str">
        <f>IF(COUNTIF($G$2:G251, G251) &gt; 1, INDEX($Q$2:Q251, MATCH(G251, $G$2:G251, 0)), J251)</f>
        <v>United States</v>
      </c>
      <c r="R251" t="str">
        <f>IF(COUNTIF($G$2:G251, G251) &gt; 1, INDEX($R$2:R251, MATCH(G251, $G$2:G251, 0)), K251)</f>
        <v>San Francisco</v>
      </c>
      <c r="S251" t="str">
        <f>IF(COUNTIF($G$2:G251, G251) &gt; 1, INDEX($S$2:S251, MATCH(G251, $G$2:G251, 0)), L251)</f>
        <v>California</v>
      </c>
      <c r="T251">
        <f>IF(COUNTIF($G$2:G251, G251) &gt; 1, INDEX($T$2:T251, MATCH(G251, $G$2:G251, 0)), M251)</f>
        <v>94109</v>
      </c>
      <c r="U251" t="str">
        <f>IF(COUNTIF($G$2:G251, G251) &gt; 1, INDEX($U$2:U251, MATCH(G251, $G$2:G251, 0)), N251)</f>
        <v>West</v>
      </c>
      <c r="V251" s="7" t="s">
        <v>2150</v>
      </c>
      <c r="W251" s="7" t="s">
        <v>2152</v>
      </c>
      <c r="X251" s="15">
        <f>Orders[[#This Row],[Date3]]</f>
        <v>43479</v>
      </c>
      <c r="Y251" s="15">
        <v>43479</v>
      </c>
      <c r="Z251" s="2">
        <v>0.79583333333333339</v>
      </c>
      <c r="AA251" s="12">
        <v>73.06</v>
      </c>
      <c r="AB251" s="8">
        <v>7</v>
      </c>
      <c r="AC251" s="11">
        <f t="shared" si="18"/>
        <v>25.571000000000002</v>
      </c>
      <c r="AD251" s="11">
        <f t="shared" si="19"/>
        <v>511.42</v>
      </c>
      <c r="AE251" t="s">
        <v>21</v>
      </c>
      <c r="AF251" s="12">
        <f t="shared" si="16"/>
        <v>456.69806</v>
      </c>
      <c r="AG251" s="4">
        <v>0.107</v>
      </c>
      <c r="AH251" s="11">
        <f t="shared" si="17"/>
        <v>54.721940000000018</v>
      </c>
      <c r="AI251" s="9">
        <v>4.2</v>
      </c>
      <c r="AJ251" s="15" t="str">
        <f>IF(MONTH(Orders[[#This Row],[Date]]) = 1, "Jan",IF(MONTH(Orders[[#This Row],[Date]]) = 2, "Feb", "Mar"))</f>
        <v>Jan</v>
      </c>
    </row>
    <row r="252" spans="1:36" ht="15.75" x14ac:dyDescent="0.25">
      <c r="A252">
        <v>251</v>
      </c>
      <c r="B252" t="s">
        <v>276</v>
      </c>
      <c r="C252">
        <f>VLOOKUP(G252,email!A:B,2,FALSE)</f>
        <v>111</v>
      </c>
      <c r="D252" t="str">
        <f>Orders[[#This Row],[Customer First Name]] &amp;" "&amp; Orders[[#This Row],[Customer Last Name]]</f>
        <v>Kelly Collister</v>
      </c>
      <c r="E252" t="s">
        <v>1445</v>
      </c>
      <c r="F252" t="s">
        <v>1446</v>
      </c>
      <c r="G252" t="str">
        <f t="shared" si="15"/>
        <v>kelly.collister@mail.com</v>
      </c>
      <c r="H252" t="s">
        <v>15</v>
      </c>
      <c r="I252" s="7" t="s">
        <v>1037</v>
      </c>
      <c r="J252" s="7" t="s">
        <v>1038</v>
      </c>
      <c r="K252" s="7" t="s">
        <v>1146</v>
      </c>
      <c r="L252" s="7" t="s">
        <v>1044</v>
      </c>
      <c r="M252" s="7">
        <v>92037</v>
      </c>
      <c r="N252" s="7" t="s">
        <v>1045</v>
      </c>
      <c r="O252" t="str">
        <f>IF(COUNTIF($G$2:G252, G252) &gt; 1, INDEX($O$2:O252, MATCH(G252, $G$2:G252, 0)), H252)</f>
        <v>Female</v>
      </c>
      <c r="P252" t="str">
        <f>IF(COUNTIF($G$2:G252, G252) &gt; 1, INDEX($P$2:P252, MATCH(G252, $G$2:G252, 0)), I252)</f>
        <v>Consumer</v>
      </c>
      <c r="Q252" t="str">
        <f>IF(COUNTIF($G$2:G252, G252) &gt; 1, INDEX($Q$2:Q252, MATCH(G252, $G$2:G252, 0)), J252)</f>
        <v>United States</v>
      </c>
      <c r="R252" t="str">
        <f>IF(COUNTIF($G$2:G252, G252) &gt; 1, INDEX($R$2:R252, MATCH(G252, $G$2:G252, 0)), K252)</f>
        <v>San Diego</v>
      </c>
      <c r="S252" t="str">
        <f>IF(COUNTIF($G$2:G252, G252) &gt; 1, INDEX($S$2:S252, MATCH(G252, $G$2:G252, 0)), L252)</f>
        <v>California</v>
      </c>
      <c r="T252">
        <f>IF(COUNTIF($G$2:G252, G252) &gt; 1, INDEX($T$2:T252, MATCH(G252, $G$2:G252, 0)), M252)</f>
        <v>92037</v>
      </c>
      <c r="U252" t="str">
        <f>IF(COUNTIF($G$2:G252, G252) &gt; 1, INDEX($U$2:U252, MATCH(G252, $G$2:G252, 0)), N252)</f>
        <v>West</v>
      </c>
      <c r="V252" s="7" t="s">
        <v>2153</v>
      </c>
      <c r="W252" s="7" t="s">
        <v>2162</v>
      </c>
      <c r="X252" s="15">
        <f>Orders[[#This Row],[Date3]]</f>
        <v>43498</v>
      </c>
      <c r="Y252" s="15">
        <v>43498</v>
      </c>
      <c r="Z252" s="2">
        <v>0.64861111111111114</v>
      </c>
      <c r="AA252" s="12">
        <v>46.55</v>
      </c>
      <c r="AB252" s="8">
        <v>9</v>
      </c>
      <c r="AC252" s="11">
        <f t="shared" si="18"/>
        <v>20.947500000000002</v>
      </c>
      <c r="AD252" s="11">
        <f t="shared" si="19"/>
        <v>418.95</v>
      </c>
      <c r="AE252" t="s">
        <v>16</v>
      </c>
      <c r="AF252" s="12">
        <f t="shared" si="16"/>
        <v>399.38503500000002</v>
      </c>
      <c r="AG252" s="4">
        <v>4.6699999999999998E-2</v>
      </c>
      <c r="AH252" s="11">
        <f t="shared" si="17"/>
        <v>19.564964999999972</v>
      </c>
      <c r="AI252" s="9">
        <v>6.4</v>
      </c>
      <c r="AJ252" s="15" t="str">
        <f>IF(MONTH(Orders[[#This Row],[Date]]) = 1, "Jan",IF(MONTH(Orders[[#This Row],[Date]]) = 2, "Feb", "Mar"))</f>
        <v>Feb</v>
      </c>
    </row>
    <row r="253" spans="1:36" ht="15.75" x14ac:dyDescent="0.25">
      <c r="A253">
        <v>252</v>
      </c>
      <c r="B253" t="s">
        <v>277</v>
      </c>
      <c r="C253">
        <f>VLOOKUP(G253,email!A:B,2,FALSE)</f>
        <v>111</v>
      </c>
      <c r="D253" t="str">
        <f>Orders[[#This Row],[Customer First Name]] &amp;" "&amp; Orders[[#This Row],[Customer Last Name]]</f>
        <v>Kelly Collister</v>
      </c>
      <c r="E253" t="s">
        <v>1445</v>
      </c>
      <c r="F253" t="s">
        <v>1446</v>
      </c>
      <c r="G253" t="str">
        <f t="shared" si="15"/>
        <v>kelly.collister@mail.com</v>
      </c>
      <c r="H253" t="s">
        <v>15</v>
      </c>
      <c r="I253" s="7" t="s">
        <v>1037</v>
      </c>
      <c r="J253" s="7" t="s">
        <v>1038</v>
      </c>
      <c r="K253" s="7" t="s">
        <v>1146</v>
      </c>
      <c r="L253" s="7" t="s">
        <v>1044</v>
      </c>
      <c r="M253" s="7">
        <v>92037</v>
      </c>
      <c r="N253" s="7" t="s">
        <v>1045</v>
      </c>
      <c r="O253" t="str">
        <f>IF(COUNTIF($G$2:G253, G253) &gt; 1, INDEX($O$2:O253, MATCH(G253, $G$2:G253, 0)), H253)</f>
        <v>Female</v>
      </c>
      <c r="P253" t="str">
        <f>IF(COUNTIF($G$2:G253, G253) &gt; 1, INDEX($P$2:P253, MATCH(G253, $G$2:G253, 0)), I253)</f>
        <v>Consumer</v>
      </c>
      <c r="Q253" t="str">
        <f>IF(COUNTIF($G$2:G253, G253) &gt; 1, INDEX($Q$2:Q253, MATCH(G253, $G$2:G253, 0)), J253)</f>
        <v>United States</v>
      </c>
      <c r="R253" t="str">
        <f>IF(COUNTIF($G$2:G253, G253) &gt; 1, INDEX($R$2:R253, MATCH(G253, $G$2:G253, 0)), K253)</f>
        <v>San Diego</v>
      </c>
      <c r="S253" t="str">
        <f>IF(COUNTIF($G$2:G253, G253) &gt; 1, INDEX($S$2:S253, MATCH(G253, $G$2:G253, 0)), L253)</f>
        <v>California</v>
      </c>
      <c r="T253">
        <f>IF(COUNTIF($G$2:G253, G253) &gt; 1, INDEX($T$2:T253, MATCH(G253, $G$2:G253, 0)), M253)</f>
        <v>92037</v>
      </c>
      <c r="U253" t="str">
        <f>IF(COUNTIF($G$2:G253, G253) &gt; 1, INDEX($U$2:U253, MATCH(G253, $G$2:G253, 0)), N253)</f>
        <v>West</v>
      </c>
      <c r="V253" s="7" t="s">
        <v>2158</v>
      </c>
      <c r="W253" s="7" t="s">
        <v>2163</v>
      </c>
      <c r="X253" s="15">
        <f>Orders[[#This Row],[Date3]]</f>
        <v>43541</v>
      </c>
      <c r="Y253" s="15">
        <v>43541</v>
      </c>
      <c r="Z253" s="2">
        <v>0.79583333333333339</v>
      </c>
      <c r="AA253" s="12">
        <v>35.19</v>
      </c>
      <c r="AB253" s="8">
        <v>10</v>
      </c>
      <c r="AC253" s="11">
        <f t="shared" si="18"/>
        <v>17.594999999999999</v>
      </c>
      <c r="AD253" s="11">
        <f t="shared" si="19"/>
        <v>351.9</v>
      </c>
      <c r="AE253" t="s">
        <v>21</v>
      </c>
      <c r="AF253" s="12">
        <f t="shared" si="16"/>
        <v>326.56319999999999</v>
      </c>
      <c r="AG253" s="4">
        <v>7.2000000000000008E-2</v>
      </c>
      <c r="AH253" s="11">
        <f t="shared" si="17"/>
        <v>25.336799999999982</v>
      </c>
      <c r="AI253" s="9">
        <v>8.4</v>
      </c>
      <c r="AJ253" s="15" t="str">
        <f>IF(MONTH(Orders[[#This Row],[Date]]) = 1, "Jan",IF(MONTH(Orders[[#This Row],[Date]]) = 2, "Feb", "Mar"))</f>
        <v>Mar</v>
      </c>
    </row>
    <row r="254" spans="1:36" ht="15.75" x14ac:dyDescent="0.25">
      <c r="A254">
        <v>253</v>
      </c>
      <c r="B254" t="s">
        <v>278</v>
      </c>
      <c r="C254">
        <f>VLOOKUP(G254,email!A:B,2,FALSE)</f>
        <v>112</v>
      </c>
      <c r="D254" t="str">
        <f>Orders[[#This Row],[Customer First Name]] &amp;" "&amp; Orders[[#This Row],[Customer Last Name]]</f>
        <v>Delfina Latchford</v>
      </c>
      <c r="E254" t="s">
        <v>1447</v>
      </c>
      <c r="F254" t="s">
        <v>1448</v>
      </c>
      <c r="G254" t="str">
        <f t="shared" si="15"/>
        <v>delfina.latchford@mail.com</v>
      </c>
      <c r="H254" t="s">
        <v>15</v>
      </c>
      <c r="I254" s="7" t="s">
        <v>1037</v>
      </c>
      <c r="J254" s="7" t="s">
        <v>1038</v>
      </c>
      <c r="K254" s="7" t="s">
        <v>1080</v>
      </c>
      <c r="L254" s="7" t="s">
        <v>1081</v>
      </c>
      <c r="M254" s="7">
        <v>10024</v>
      </c>
      <c r="N254" s="7" t="s">
        <v>1065</v>
      </c>
      <c r="O254" t="str">
        <f>IF(COUNTIF($G$2:G254, G254) &gt; 1, INDEX($O$2:O254, MATCH(G254, $G$2:G254, 0)), H254)</f>
        <v>Female</v>
      </c>
      <c r="P254" t="str">
        <f>IF(COUNTIF($G$2:G254, G254) &gt; 1, INDEX($P$2:P254, MATCH(G254, $G$2:G254, 0)), I254)</f>
        <v>Consumer</v>
      </c>
      <c r="Q254" t="str">
        <f>IF(COUNTIF($G$2:G254, G254) &gt; 1, INDEX($Q$2:Q254, MATCH(G254, $G$2:G254, 0)), J254)</f>
        <v>United States</v>
      </c>
      <c r="R254" t="str">
        <f>IF(COUNTIF($G$2:G254, G254) &gt; 1, INDEX($R$2:R254, MATCH(G254, $G$2:G254, 0)), K254)</f>
        <v>New York City</v>
      </c>
      <c r="S254" t="str">
        <f>IF(COUNTIF($G$2:G254, G254) &gt; 1, INDEX($S$2:S254, MATCH(G254, $G$2:G254, 0)), L254)</f>
        <v>New York</v>
      </c>
      <c r="T254">
        <f>IF(COUNTIF($G$2:G254, G254) &gt; 1, INDEX($T$2:T254, MATCH(G254, $G$2:G254, 0)), M254)</f>
        <v>10024</v>
      </c>
      <c r="U254" t="str">
        <f>IF(COUNTIF($G$2:G254, G254) &gt; 1, INDEX($U$2:U254, MATCH(G254, $G$2:G254, 0)), N254)</f>
        <v>East</v>
      </c>
      <c r="V254" s="7" t="s">
        <v>2153</v>
      </c>
      <c r="W254" s="7" t="s">
        <v>2156</v>
      </c>
      <c r="X254" s="15">
        <f>Orders[[#This Row],[Date3]]</f>
        <v>43526</v>
      </c>
      <c r="Y254" s="15">
        <v>43526</v>
      </c>
      <c r="Z254" s="2">
        <v>0.8222222222222223</v>
      </c>
      <c r="AA254" s="12">
        <v>14.39</v>
      </c>
      <c r="AB254" s="8">
        <v>2</v>
      </c>
      <c r="AC254" s="11">
        <f t="shared" si="18"/>
        <v>1.4390000000000001</v>
      </c>
      <c r="AD254" s="11">
        <f t="shared" si="19"/>
        <v>28.78</v>
      </c>
      <c r="AE254" t="s">
        <v>21</v>
      </c>
      <c r="AF254" s="12">
        <f t="shared" si="16"/>
        <v>27.435974000000002</v>
      </c>
      <c r="AG254" s="4">
        <v>4.6699999999999998E-2</v>
      </c>
      <c r="AH254" s="11">
        <f t="shared" si="17"/>
        <v>1.3440259999999995</v>
      </c>
      <c r="AI254" s="9">
        <v>7.2</v>
      </c>
      <c r="AJ254" s="15" t="str">
        <f>IF(MONTH(Orders[[#This Row],[Date]]) = 1, "Jan",IF(MONTH(Orders[[#This Row],[Date]]) = 2, "Feb", "Mar"))</f>
        <v>Mar</v>
      </c>
    </row>
    <row r="255" spans="1:36" ht="15.75" x14ac:dyDescent="0.25">
      <c r="A255">
        <v>254</v>
      </c>
      <c r="B255" t="s">
        <v>279</v>
      </c>
      <c r="C255">
        <f>VLOOKUP(G255,email!A:B,2,FALSE)</f>
        <v>112</v>
      </c>
      <c r="D255" t="str">
        <f>Orders[[#This Row],[Customer First Name]] &amp;" "&amp; Orders[[#This Row],[Customer Last Name]]</f>
        <v>Delfina Latchford</v>
      </c>
      <c r="E255" t="s">
        <v>1447</v>
      </c>
      <c r="F255" t="s">
        <v>1448</v>
      </c>
      <c r="G255" t="str">
        <f t="shared" si="15"/>
        <v>delfina.latchford@mail.com</v>
      </c>
      <c r="H255" t="s">
        <v>15</v>
      </c>
      <c r="I255" s="7" t="s">
        <v>1037</v>
      </c>
      <c r="J255" s="7" t="s">
        <v>1038</v>
      </c>
      <c r="K255" s="7" t="s">
        <v>1080</v>
      </c>
      <c r="L255" s="7" t="s">
        <v>1081</v>
      </c>
      <c r="M255" s="7">
        <v>10024</v>
      </c>
      <c r="N255" s="7" t="s">
        <v>1065</v>
      </c>
      <c r="O255" t="str">
        <f>IF(COUNTIF($G$2:G255, G255) &gt; 1, INDEX($O$2:O255, MATCH(G255, $G$2:G255, 0)), H255)</f>
        <v>Female</v>
      </c>
      <c r="P255" t="str">
        <f>IF(COUNTIF($G$2:G255, G255) &gt; 1, INDEX($P$2:P255, MATCH(G255, $G$2:G255, 0)), I255)</f>
        <v>Consumer</v>
      </c>
      <c r="Q255" t="str">
        <f>IF(COUNTIF($G$2:G255, G255) &gt; 1, INDEX($Q$2:Q255, MATCH(G255, $G$2:G255, 0)), J255)</f>
        <v>United States</v>
      </c>
      <c r="R255" t="str">
        <f>IF(COUNTIF($G$2:G255, G255) &gt; 1, INDEX($R$2:R255, MATCH(G255, $G$2:G255, 0)), K255)</f>
        <v>New York City</v>
      </c>
      <c r="S255" t="str">
        <f>IF(COUNTIF($G$2:G255, G255) &gt; 1, INDEX($S$2:S255, MATCH(G255, $G$2:G255, 0)), L255)</f>
        <v>New York</v>
      </c>
      <c r="T255">
        <f>IF(COUNTIF($G$2:G255, G255) &gt; 1, INDEX($T$2:T255, MATCH(G255, $G$2:G255, 0)), M255)</f>
        <v>10024</v>
      </c>
      <c r="U255" t="str">
        <f>IF(COUNTIF($G$2:G255, G255) &gt; 1, INDEX($U$2:U255, MATCH(G255, $G$2:G255, 0)), N255)</f>
        <v>East</v>
      </c>
      <c r="V255" s="7" t="s">
        <v>2153</v>
      </c>
      <c r="W255" s="7" t="s">
        <v>2164</v>
      </c>
      <c r="X255" s="15">
        <f>Orders[[#This Row],[Date3]]</f>
        <v>43540</v>
      </c>
      <c r="Y255" s="15">
        <v>43540</v>
      </c>
      <c r="Z255" s="2">
        <v>0.47361111111111115</v>
      </c>
      <c r="AA255" s="12">
        <v>23.75</v>
      </c>
      <c r="AB255" s="8">
        <v>4</v>
      </c>
      <c r="AC255" s="11">
        <f t="shared" si="18"/>
        <v>4.75</v>
      </c>
      <c r="AD255" s="11">
        <f t="shared" si="19"/>
        <v>95</v>
      </c>
      <c r="AE255" t="s">
        <v>18</v>
      </c>
      <c r="AF255" s="12">
        <f t="shared" si="16"/>
        <v>90.563500000000005</v>
      </c>
      <c r="AG255" s="4">
        <v>4.6699999999999998E-2</v>
      </c>
      <c r="AH255" s="11">
        <f t="shared" si="17"/>
        <v>4.4364999999999952</v>
      </c>
      <c r="AI255" s="9">
        <v>5.2</v>
      </c>
      <c r="AJ255" s="15" t="str">
        <f>IF(MONTH(Orders[[#This Row],[Date]]) = 1, "Jan",IF(MONTH(Orders[[#This Row],[Date]]) = 2, "Feb", "Mar"))</f>
        <v>Mar</v>
      </c>
    </row>
    <row r="256" spans="1:36" ht="15.75" x14ac:dyDescent="0.25">
      <c r="A256">
        <v>255</v>
      </c>
      <c r="B256" t="s">
        <v>280</v>
      </c>
      <c r="C256">
        <f>VLOOKUP(G256,email!A:B,2,FALSE)</f>
        <v>113</v>
      </c>
      <c r="D256" t="str">
        <f>Orders[[#This Row],[Customer First Name]] &amp;" "&amp; Orders[[#This Row],[Customer Last Name]]</f>
        <v>Dan Reichenbach</v>
      </c>
      <c r="E256" t="s">
        <v>1449</v>
      </c>
      <c r="F256" t="s">
        <v>1450</v>
      </c>
      <c r="G256" t="str">
        <f t="shared" si="15"/>
        <v>dan.reichenbach@mail.com</v>
      </c>
      <c r="H256" t="s">
        <v>15</v>
      </c>
      <c r="I256" s="7" t="s">
        <v>1042</v>
      </c>
      <c r="J256" s="7" t="s">
        <v>1038</v>
      </c>
      <c r="K256" s="7" t="s">
        <v>1083</v>
      </c>
      <c r="L256" s="7" t="s">
        <v>1070</v>
      </c>
      <c r="M256" s="7">
        <v>60623</v>
      </c>
      <c r="N256" s="7" t="s">
        <v>1055</v>
      </c>
      <c r="O256" t="str">
        <f>IF(COUNTIF($G$2:G256, G256) &gt; 1, INDEX($O$2:O256, MATCH(G256, $G$2:G256, 0)), H256)</f>
        <v>Female</v>
      </c>
      <c r="P256" t="str">
        <f>IF(COUNTIF($G$2:G256, G256) &gt; 1, INDEX($P$2:P256, MATCH(G256, $G$2:G256, 0)), I256)</f>
        <v>Corporate</v>
      </c>
      <c r="Q256" t="str">
        <f>IF(COUNTIF($G$2:G256, G256) &gt; 1, INDEX($Q$2:Q256, MATCH(G256, $G$2:G256, 0)), J256)</f>
        <v>United States</v>
      </c>
      <c r="R256" t="str">
        <f>IF(COUNTIF($G$2:G256, G256) &gt; 1, INDEX($R$2:R256, MATCH(G256, $G$2:G256, 0)), K256)</f>
        <v>Chicago</v>
      </c>
      <c r="S256" t="str">
        <f>IF(COUNTIF($G$2:G256, G256) &gt; 1, INDEX($S$2:S256, MATCH(G256, $G$2:G256, 0)), L256)</f>
        <v>Illinois</v>
      </c>
      <c r="T256">
        <f>IF(COUNTIF($G$2:G256, G256) &gt; 1, INDEX($T$2:T256, MATCH(G256, $G$2:G256, 0)), M256)</f>
        <v>60623</v>
      </c>
      <c r="U256" t="str">
        <f>IF(COUNTIF($G$2:G256, G256) &gt; 1, INDEX($U$2:U256, MATCH(G256, $G$2:G256, 0)), N256)</f>
        <v>Central</v>
      </c>
      <c r="V256" s="7" t="s">
        <v>2150</v>
      </c>
      <c r="W256" s="7" t="s">
        <v>2157</v>
      </c>
      <c r="X256" s="15">
        <f>Orders[[#This Row],[Date3]]</f>
        <v>43471</v>
      </c>
      <c r="Y256" s="15">
        <v>43471</v>
      </c>
      <c r="Z256" s="2">
        <v>0.47430555555555554</v>
      </c>
      <c r="AA256" s="12">
        <v>58.9</v>
      </c>
      <c r="AB256" s="8">
        <v>8</v>
      </c>
      <c r="AC256" s="11">
        <f t="shared" si="18"/>
        <v>23.560000000000002</v>
      </c>
      <c r="AD256" s="11">
        <f t="shared" si="19"/>
        <v>471.2</v>
      </c>
      <c r="AE256" t="s">
        <v>18</v>
      </c>
      <c r="AF256" s="12">
        <f t="shared" si="16"/>
        <v>420.78159999999997</v>
      </c>
      <c r="AG256" s="4">
        <v>0.107</v>
      </c>
      <c r="AH256" s="11">
        <f t="shared" si="17"/>
        <v>50.41840000000002</v>
      </c>
      <c r="AI256" s="9">
        <v>8.9</v>
      </c>
      <c r="AJ256" s="15" t="str">
        <f>IF(MONTH(Orders[[#This Row],[Date]]) = 1, "Jan",IF(MONTH(Orders[[#This Row],[Date]]) = 2, "Feb", "Mar"))</f>
        <v>Jan</v>
      </c>
    </row>
    <row r="257" spans="1:36" ht="15.75" x14ac:dyDescent="0.25">
      <c r="A257">
        <v>256</v>
      </c>
      <c r="B257" t="s">
        <v>281</v>
      </c>
      <c r="C257">
        <f>VLOOKUP(G257,email!A:B,2,FALSE)</f>
        <v>113</v>
      </c>
      <c r="D257" t="str">
        <f>Orders[[#This Row],[Customer First Name]] &amp;" "&amp; Orders[[#This Row],[Customer Last Name]]</f>
        <v>Dan Reichenbach</v>
      </c>
      <c r="E257" t="s">
        <v>1449</v>
      </c>
      <c r="F257" t="s">
        <v>1450</v>
      </c>
      <c r="G257" t="str">
        <f t="shared" si="15"/>
        <v>dan.reichenbach@mail.com</v>
      </c>
      <c r="H257" t="s">
        <v>15</v>
      </c>
      <c r="I257" s="7" t="s">
        <v>1042</v>
      </c>
      <c r="J257" s="7" t="s">
        <v>1038</v>
      </c>
      <c r="K257" s="7" t="s">
        <v>1083</v>
      </c>
      <c r="L257" s="7" t="s">
        <v>1070</v>
      </c>
      <c r="M257" s="7">
        <v>60623</v>
      </c>
      <c r="N257" s="7" t="s">
        <v>1055</v>
      </c>
      <c r="O257" t="str">
        <f>IF(COUNTIF($G$2:G257, G257) &gt; 1, INDEX($O$2:O257, MATCH(G257, $G$2:G257, 0)), H257)</f>
        <v>Female</v>
      </c>
      <c r="P257" t="str">
        <f>IF(COUNTIF($G$2:G257, G257) &gt; 1, INDEX($P$2:P257, MATCH(G257, $G$2:G257, 0)), I257)</f>
        <v>Corporate</v>
      </c>
      <c r="Q257" t="str">
        <f>IF(COUNTIF($G$2:G257, G257) &gt; 1, INDEX($Q$2:Q257, MATCH(G257, $G$2:G257, 0)), J257)</f>
        <v>United States</v>
      </c>
      <c r="R257" t="str">
        <f>IF(COUNTIF($G$2:G257, G257) &gt; 1, INDEX($R$2:R257, MATCH(G257, $G$2:G257, 0)), K257)</f>
        <v>Chicago</v>
      </c>
      <c r="S257" t="str">
        <f>IF(COUNTIF($G$2:G257, G257) &gt; 1, INDEX($S$2:S257, MATCH(G257, $G$2:G257, 0)), L257)</f>
        <v>Illinois</v>
      </c>
      <c r="T257">
        <f>IF(COUNTIF($G$2:G257, G257) &gt; 1, INDEX($T$2:T257, MATCH(G257, $G$2:G257, 0)), M257)</f>
        <v>60623</v>
      </c>
      <c r="U257" t="str">
        <f>IF(COUNTIF($G$2:G257, G257) &gt; 1, INDEX($U$2:U257, MATCH(G257, $G$2:G257, 0)), N257)</f>
        <v>Central</v>
      </c>
      <c r="V257" s="7" t="s">
        <v>2153</v>
      </c>
      <c r="W257" s="7" t="s">
        <v>2156</v>
      </c>
      <c r="X257" s="15">
        <f>Orders[[#This Row],[Date3]]</f>
        <v>43494</v>
      </c>
      <c r="Y257" s="15">
        <v>43494</v>
      </c>
      <c r="Z257" s="2">
        <v>0.59166666666666667</v>
      </c>
      <c r="AA257" s="12">
        <v>32.619999999999997</v>
      </c>
      <c r="AB257" s="8">
        <v>4</v>
      </c>
      <c r="AC257" s="11">
        <f t="shared" si="18"/>
        <v>6.524</v>
      </c>
      <c r="AD257" s="11">
        <f t="shared" si="19"/>
        <v>130.47999999999999</v>
      </c>
      <c r="AE257" t="s">
        <v>18</v>
      </c>
      <c r="AF257" s="12">
        <f t="shared" si="16"/>
        <v>124.38658399999998</v>
      </c>
      <c r="AG257" s="4">
        <v>4.6699999999999998E-2</v>
      </c>
      <c r="AH257" s="11">
        <f t="shared" si="17"/>
        <v>6.0934160000000048</v>
      </c>
      <c r="AI257" s="9" t="s">
        <v>151</v>
      </c>
      <c r="AJ257" s="15" t="str">
        <f>IF(MONTH(Orders[[#This Row],[Date]]) = 1, "Jan",IF(MONTH(Orders[[#This Row],[Date]]) = 2, "Feb", "Mar"))</f>
        <v>Jan</v>
      </c>
    </row>
    <row r="258" spans="1:36" ht="15.75" x14ac:dyDescent="0.25">
      <c r="A258">
        <v>257</v>
      </c>
      <c r="B258" t="s">
        <v>282</v>
      </c>
      <c r="C258">
        <f>VLOOKUP(G258,email!A:B,2,FALSE)</f>
        <v>113</v>
      </c>
      <c r="D258" t="str">
        <f>Orders[[#This Row],[Customer First Name]] &amp;" "&amp; Orders[[#This Row],[Customer Last Name]]</f>
        <v>Dan Reichenbach</v>
      </c>
      <c r="E258" t="s">
        <v>1449</v>
      </c>
      <c r="F258" t="s">
        <v>1450</v>
      </c>
      <c r="G258" t="str">
        <f t="shared" ref="G258:G321" si="20">LOWER(E258) &amp; "." &amp; LOWER(SUBSTITUTE(SUBSTITUTE(F258, "'", ""), " ", "")) &amp; "@mail.com"</f>
        <v>dan.reichenbach@mail.com</v>
      </c>
      <c r="H258" t="s">
        <v>15</v>
      </c>
      <c r="I258" s="7" t="s">
        <v>1042</v>
      </c>
      <c r="J258" s="7" t="s">
        <v>1038</v>
      </c>
      <c r="K258" s="7" t="s">
        <v>1083</v>
      </c>
      <c r="L258" s="7" t="s">
        <v>1070</v>
      </c>
      <c r="M258" s="7">
        <v>60623</v>
      </c>
      <c r="N258" s="7" t="s">
        <v>1055</v>
      </c>
      <c r="O258" t="str">
        <f>IF(COUNTIF($G$2:G258, G258) &gt; 1, INDEX($O$2:O258, MATCH(G258, $G$2:G258, 0)), H258)</f>
        <v>Female</v>
      </c>
      <c r="P258" t="str">
        <f>IF(COUNTIF($G$2:G258, G258) &gt; 1, INDEX($P$2:P258, MATCH(G258, $G$2:G258, 0)), I258)</f>
        <v>Corporate</v>
      </c>
      <c r="Q258" t="str">
        <f>IF(COUNTIF($G$2:G258, G258) &gt; 1, INDEX($Q$2:Q258, MATCH(G258, $G$2:G258, 0)), J258)</f>
        <v>United States</v>
      </c>
      <c r="R258" t="str">
        <f>IF(COUNTIF($G$2:G258, G258) &gt; 1, INDEX($R$2:R258, MATCH(G258, $G$2:G258, 0)), K258)</f>
        <v>Chicago</v>
      </c>
      <c r="S258" t="str">
        <f>IF(COUNTIF($G$2:G258, G258) &gt; 1, INDEX($S$2:S258, MATCH(G258, $G$2:G258, 0)), L258)</f>
        <v>Illinois</v>
      </c>
      <c r="T258">
        <f>IF(COUNTIF($G$2:G258, G258) &gt; 1, INDEX($T$2:T258, MATCH(G258, $G$2:G258, 0)), M258)</f>
        <v>60623</v>
      </c>
      <c r="U258" t="str">
        <f>IF(COUNTIF($G$2:G258, G258) &gt; 1, INDEX($U$2:U258, MATCH(G258, $G$2:G258, 0)), N258)</f>
        <v>Central</v>
      </c>
      <c r="V258" s="7" t="s">
        <v>2153</v>
      </c>
      <c r="W258" s="7" t="s">
        <v>2156</v>
      </c>
      <c r="X258" s="15">
        <f>Orders[[#This Row],[Date3]]</f>
        <v>43496</v>
      </c>
      <c r="Y258" s="15">
        <v>43496</v>
      </c>
      <c r="Z258" s="2">
        <v>0.44861111111111113</v>
      </c>
      <c r="AA258" s="12">
        <v>66.349999999999994</v>
      </c>
      <c r="AB258" s="8">
        <v>1</v>
      </c>
      <c r="AC258" s="11">
        <f t="shared" si="18"/>
        <v>3.3174999999999999</v>
      </c>
      <c r="AD258" s="11">
        <f t="shared" si="19"/>
        <v>66.349999999999994</v>
      </c>
      <c r="AE258" t="s">
        <v>21</v>
      </c>
      <c r="AF258" s="12">
        <f t="shared" ref="AF258:AF321" si="21">AD258-AD258*AG258</f>
        <v>63.251454999999993</v>
      </c>
      <c r="AG258" s="4">
        <v>4.6699999999999998E-2</v>
      </c>
      <c r="AH258" s="11">
        <f t="shared" ref="AH258:AH321" si="22">AD258-AF258</f>
        <v>3.0985450000000014</v>
      </c>
      <c r="AI258" s="9">
        <v>9.6999999999999993</v>
      </c>
      <c r="AJ258" s="15" t="str">
        <f>IF(MONTH(Orders[[#This Row],[Date]]) = 1, "Jan",IF(MONTH(Orders[[#This Row],[Date]]) = 2, "Feb", "Mar"))</f>
        <v>Jan</v>
      </c>
    </row>
    <row r="259" spans="1:36" ht="15.75" x14ac:dyDescent="0.25">
      <c r="A259">
        <v>258</v>
      </c>
      <c r="B259" t="s">
        <v>283</v>
      </c>
      <c r="C259">
        <f>VLOOKUP(G259,email!A:B,2,FALSE)</f>
        <v>113</v>
      </c>
      <c r="D259" t="str">
        <f>Orders[[#This Row],[Customer First Name]] &amp;" "&amp; Orders[[#This Row],[Customer Last Name]]</f>
        <v>Dan Reichenbach</v>
      </c>
      <c r="E259" t="s">
        <v>1449</v>
      </c>
      <c r="F259" t="s">
        <v>1450</v>
      </c>
      <c r="G259" t="str">
        <f t="shared" si="20"/>
        <v>dan.reichenbach@mail.com</v>
      </c>
      <c r="H259" t="s">
        <v>15</v>
      </c>
      <c r="I259" s="7" t="s">
        <v>1042</v>
      </c>
      <c r="J259" s="7" t="s">
        <v>1038</v>
      </c>
      <c r="K259" s="7" t="s">
        <v>1083</v>
      </c>
      <c r="L259" s="7" t="s">
        <v>1070</v>
      </c>
      <c r="M259" s="7">
        <v>60623</v>
      </c>
      <c r="N259" s="7" t="s">
        <v>1055</v>
      </c>
      <c r="O259" t="str">
        <f>IF(COUNTIF($G$2:G259, G259) &gt; 1, INDEX($O$2:O259, MATCH(G259, $G$2:G259, 0)), H259)</f>
        <v>Female</v>
      </c>
      <c r="P259" t="str">
        <f>IF(COUNTIF($G$2:G259, G259) &gt; 1, INDEX($P$2:P259, MATCH(G259, $G$2:G259, 0)), I259)</f>
        <v>Corporate</v>
      </c>
      <c r="Q259" t="str">
        <f>IF(COUNTIF($G$2:G259, G259) &gt; 1, INDEX($Q$2:Q259, MATCH(G259, $G$2:G259, 0)), J259)</f>
        <v>United States</v>
      </c>
      <c r="R259" t="str">
        <f>IF(COUNTIF($G$2:G259, G259) &gt; 1, INDEX($R$2:R259, MATCH(G259, $G$2:G259, 0)), K259)</f>
        <v>Chicago</v>
      </c>
      <c r="S259" t="str">
        <f>IF(COUNTIF($G$2:G259, G259) &gt; 1, INDEX($S$2:S259, MATCH(G259, $G$2:G259, 0)), L259)</f>
        <v>Illinois</v>
      </c>
      <c r="T259">
        <f>IF(COUNTIF($G$2:G259, G259) &gt; 1, INDEX($T$2:T259, MATCH(G259, $G$2:G259, 0)), M259)</f>
        <v>60623</v>
      </c>
      <c r="U259" t="str">
        <f>IF(COUNTIF($G$2:G259, G259) &gt; 1, INDEX($U$2:U259, MATCH(G259, $G$2:G259, 0)), N259)</f>
        <v>Central</v>
      </c>
      <c r="V259" s="7" t="s">
        <v>2158</v>
      </c>
      <c r="W259" s="7" t="s">
        <v>2159</v>
      </c>
      <c r="X259" s="15">
        <f>Orders[[#This Row],[Date3]]</f>
        <v>43501</v>
      </c>
      <c r="Y259" s="15">
        <v>43501</v>
      </c>
      <c r="Z259" s="2">
        <v>0.42777777777777781</v>
      </c>
      <c r="AA259" s="12">
        <v>25.91</v>
      </c>
      <c r="AB259" s="8">
        <v>6</v>
      </c>
      <c r="AC259" s="11">
        <f t="shared" ref="AC259:AC322" si="23">AD259*0.05</f>
        <v>7.7730000000000006</v>
      </c>
      <c r="AD259" s="11">
        <f t="shared" ref="AD259:AD322" si="24">AA259*AB259</f>
        <v>155.46</v>
      </c>
      <c r="AE259" t="s">
        <v>16</v>
      </c>
      <c r="AF259" s="12">
        <f t="shared" si="21"/>
        <v>144.26688000000001</v>
      </c>
      <c r="AG259" s="4">
        <v>7.2000000000000008E-2</v>
      </c>
      <c r="AH259" s="11">
        <f t="shared" si="22"/>
        <v>11.193119999999993</v>
      </c>
      <c r="AI259" s="9">
        <v>8.6999999999999993</v>
      </c>
      <c r="AJ259" s="15" t="str">
        <f>IF(MONTH(Orders[[#This Row],[Date]]) = 1, "Jan",IF(MONTH(Orders[[#This Row],[Date]]) = 2, "Feb", "Mar"))</f>
        <v>Feb</v>
      </c>
    </row>
    <row r="260" spans="1:36" ht="15.75" x14ac:dyDescent="0.25">
      <c r="A260">
        <v>259</v>
      </c>
      <c r="B260" t="s">
        <v>284</v>
      </c>
      <c r="C260">
        <f>VLOOKUP(G260,email!A:B,2,FALSE)</f>
        <v>114</v>
      </c>
      <c r="D260" t="str">
        <f>Orders[[#This Row],[Customer First Name]] &amp;" "&amp; Orders[[#This Row],[Customer Last Name]]</f>
        <v>Craig Carreira</v>
      </c>
      <c r="E260" t="s">
        <v>1451</v>
      </c>
      <c r="F260" t="s">
        <v>1452</v>
      </c>
      <c r="G260" t="str">
        <f t="shared" si="20"/>
        <v>craig.carreira@mail.com</v>
      </c>
      <c r="H260" t="s">
        <v>15</v>
      </c>
      <c r="I260" s="7" t="s">
        <v>1037</v>
      </c>
      <c r="J260" s="7" t="s">
        <v>1038</v>
      </c>
      <c r="K260" s="7" t="s">
        <v>1080</v>
      </c>
      <c r="L260" s="7" t="s">
        <v>1081</v>
      </c>
      <c r="M260" s="7">
        <v>10009</v>
      </c>
      <c r="N260" s="7" t="s">
        <v>1065</v>
      </c>
      <c r="O260" t="str">
        <f>IF(COUNTIF($G$2:G260, G260) &gt; 1, INDEX($O$2:O260, MATCH(G260, $G$2:G260, 0)), H260)</f>
        <v>Female</v>
      </c>
      <c r="P260" t="str">
        <f>IF(COUNTIF($G$2:G260, G260) &gt; 1, INDEX($P$2:P260, MATCH(G260, $G$2:G260, 0)), I260)</f>
        <v>Consumer</v>
      </c>
      <c r="Q260" t="str">
        <f>IF(COUNTIF($G$2:G260, G260) &gt; 1, INDEX($Q$2:Q260, MATCH(G260, $G$2:G260, 0)), J260)</f>
        <v>United States</v>
      </c>
      <c r="R260" t="str">
        <f>IF(COUNTIF($G$2:G260, G260) &gt; 1, INDEX($R$2:R260, MATCH(G260, $G$2:G260, 0)), K260)</f>
        <v>New York City</v>
      </c>
      <c r="S260" t="str">
        <f>IF(COUNTIF($G$2:G260, G260) &gt; 1, INDEX($S$2:S260, MATCH(G260, $G$2:G260, 0)), L260)</f>
        <v>New York</v>
      </c>
      <c r="T260">
        <f>IF(COUNTIF($G$2:G260, G260) &gt; 1, INDEX($T$2:T260, MATCH(G260, $G$2:G260, 0)), M260)</f>
        <v>10009</v>
      </c>
      <c r="U260" t="str">
        <f>IF(COUNTIF($G$2:G260, G260) &gt; 1, INDEX($U$2:U260, MATCH(G260, $G$2:G260, 0)), N260)</f>
        <v>East</v>
      </c>
      <c r="V260" s="7" t="s">
        <v>2158</v>
      </c>
      <c r="W260" s="7" t="s">
        <v>2163</v>
      </c>
      <c r="X260" s="15">
        <f>Orders[[#This Row],[Date3]]</f>
        <v>43509</v>
      </c>
      <c r="Y260" s="15">
        <v>43509</v>
      </c>
      <c r="Z260" s="2">
        <v>0.52638888888888891</v>
      </c>
      <c r="AA260" s="12">
        <v>32.25</v>
      </c>
      <c r="AB260" s="8">
        <v>4</v>
      </c>
      <c r="AC260" s="11">
        <f t="shared" si="23"/>
        <v>6.45</v>
      </c>
      <c r="AD260" s="11">
        <f t="shared" si="24"/>
        <v>129</v>
      </c>
      <c r="AE260" t="s">
        <v>16</v>
      </c>
      <c r="AF260" s="12">
        <f t="shared" si="21"/>
        <v>119.712</v>
      </c>
      <c r="AG260" s="4">
        <v>7.2000000000000008E-2</v>
      </c>
      <c r="AH260" s="11">
        <f t="shared" si="22"/>
        <v>9.2879999999999967</v>
      </c>
      <c r="AI260" s="9">
        <v>6.5</v>
      </c>
      <c r="AJ260" s="15" t="str">
        <f>IF(MONTH(Orders[[#This Row],[Date]]) = 1, "Jan",IF(MONTH(Orders[[#This Row],[Date]]) = 2, "Feb", "Mar"))</f>
        <v>Feb</v>
      </c>
    </row>
    <row r="261" spans="1:36" ht="15.75" x14ac:dyDescent="0.25">
      <c r="A261">
        <v>260</v>
      </c>
      <c r="B261" t="s">
        <v>285</v>
      </c>
      <c r="C261">
        <f>VLOOKUP(G261,email!A:B,2,FALSE)</f>
        <v>114</v>
      </c>
      <c r="D261" t="str">
        <f>Orders[[#This Row],[Customer First Name]] &amp;" "&amp; Orders[[#This Row],[Customer Last Name]]</f>
        <v>Craig Carreira</v>
      </c>
      <c r="E261" t="s">
        <v>1451</v>
      </c>
      <c r="F261" t="s">
        <v>1452</v>
      </c>
      <c r="G261" t="str">
        <f t="shared" si="20"/>
        <v>craig.carreira@mail.com</v>
      </c>
      <c r="H261" t="s">
        <v>15</v>
      </c>
      <c r="I261" s="7" t="s">
        <v>1037</v>
      </c>
      <c r="J261" s="7" t="s">
        <v>1038</v>
      </c>
      <c r="K261" s="7" t="s">
        <v>1080</v>
      </c>
      <c r="L261" s="7" t="s">
        <v>1081</v>
      </c>
      <c r="M261" s="7">
        <v>10009</v>
      </c>
      <c r="N261" s="7" t="s">
        <v>1065</v>
      </c>
      <c r="O261" t="str">
        <f>IF(COUNTIF($G$2:G261, G261) &gt; 1, INDEX($O$2:O261, MATCH(G261, $G$2:G261, 0)), H261)</f>
        <v>Female</v>
      </c>
      <c r="P261" t="str">
        <f>IF(COUNTIF($G$2:G261, G261) &gt; 1, INDEX($P$2:P261, MATCH(G261, $G$2:G261, 0)), I261)</f>
        <v>Consumer</v>
      </c>
      <c r="Q261" t="str">
        <f>IF(COUNTIF($G$2:G261, G261) &gt; 1, INDEX($Q$2:Q261, MATCH(G261, $G$2:G261, 0)), J261)</f>
        <v>United States</v>
      </c>
      <c r="R261" t="str">
        <f>IF(COUNTIF($G$2:G261, G261) &gt; 1, INDEX($R$2:R261, MATCH(G261, $G$2:G261, 0)), K261)</f>
        <v>New York City</v>
      </c>
      <c r="S261" t="str">
        <f>IF(COUNTIF($G$2:G261, G261) &gt; 1, INDEX($S$2:S261, MATCH(G261, $G$2:G261, 0)), L261)</f>
        <v>New York</v>
      </c>
      <c r="T261">
        <f>IF(COUNTIF($G$2:G261, G261) &gt; 1, INDEX($T$2:T261, MATCH(G261, $G$2:G261, 0)), M261)</f>
        <v>10009</v>
      </c>
      <c r="U261" t="str">
        <f>IF(COUNTIF($G$2:G261, G261) &gt; 1, INDEX($U$2:U261, MATCH(G261, $G$2:G261, 0)), N261)</f>
        <v>East</v>
      </c>
      <c r="V261" s="7" t="s">
        <v>2153</v>
      </c>
      <c r="W261" s="7" t="s">
        <v>2156</v>
      </c>
      <c r="X261" s="15">
        <f>Orders[[#This Row],[Date3]]</f>
        <v>43503</v>
      </c>
      <c r="Y261" s="15">
        <v>43503</v>
      </c>
      <c r="Z261" s="2">
        <v>0.54513888888888895</v>
      </c>
      <c r="AA261" s="12">
        <v>65.94</v>
      </c>
      <c r="AB261" s="8">
        <v>4</v>
      </c>
      <c r="AC261" s="11">
        <f t="shared" si="23"/>
        <v>13.188000000000001</v>
      </c>
      <c r="AD261" s="11">
        <f t="shared" si="24"/>
        <v>263.76</v>
      </c>
      <c r="AE261" t="s">
        <v>21</v>
      </c>
      <c r="AF261" s="12">
        <f t="shared" si="21"/>
        <v>251.442408</v>
      </c>
      <c r="AG261" s="4">
        <v>4.6699999999999998E-2</v>
      </c>
      <c r="AH261" s="11">
        <f t="shared" si="22"/>
        <v>12.317591999999991</v>
      </c>
      <c r="AI261" s="9">
        <v>6.9</v>
      </c>
      <c r="AJ261" s="15" t="str">
        <f>IF(MONTH(Orders[[#This Row],[Date]]) = 1, "Jan",IF(MONTH(Orders[[#This Row],[Date]]) = 2, "Feb", "Mar"))</f>
        <v>Feb</v>
      </c>
    </row>
    <row r="262" spans="1:36" ht="15.75" x14ac:dyDescent="0.25">
      <c r="A262">
        <v>261</v>
      </c>
      <c r="B262" t="s">
        <v>286</v>
      </c>
      <c r="C262">
        <f>VLOOKUP(G262,email!A:B,2,FALSE)</f>
        <v>114</v>
      </c>
      <c r="D262" t="str">
        <f>Orders[[#This Row],[Customer First Name]] &amp;" "&amp; Orders[[#This Row],[Customer Last Name]]</f>
        <v>Craig Carreira</v>
      </c>
      <c r="E262" t="s">
        <v>1451</v>
      </c>
      <c r="F262" t="s">
        <v>1452</v>
      </c>
      <c r="G262" t="str">
        <f t="shared" si="20"/>
        <v>craig.carreira@mail.com</v>
      </c>
      <c r="H262" t="s">
        <v>15</v>
      </c>
      <c r="I262" s="7" t="s">
        <v>1037</v>
      </c>
      <c r="J262" s="7" t="s">
        <v>1038</v>
      </c>
      <c r="K262" s="7" t="s">
        <v>1080</v>
      </c>
      <c r="L262" s="7" t="s">
        <v>1081</v>
      </c>
      <c r="M262" s="7">
        <v>10009</v>
      </c>
      <c r="N262" s="7" t="s">
        <v>1065</v>
      </c>
      <c r="O262" t="str">
        <f>IF(COUNTIF($G$2:G262, G262) &gt; 1, INDEX($O$2:O262, MATCH(G262, $G$2:G262, 0)), H262)</f>
        <v>Female</v>
      </c>
      <c r="P262" t="str">
        <f>IF(COUNTIF($G$2:G262, G262) &gt; 1, INDEX($P$2:P262, MATCH(G262, $G$2:G262, 0)), I262)</f>
        <v>Consumer</v>
      </c>
      <c r="Q262" t="str">
        <f>IF(COUNTIF($G$2:G262, G262) &gt; 1, INDEX($Q$2:Q262, MATCH(G262, $G$2:G262, 0)), J262)</f>
        <v>United States</v>
      </c>
      <c r="R262" t="str">
        <f>IF(COUNTIF($G$2:G262, G262) &gt; 1, INDEX($R$2:R262, MATCH(G262, $G$2:G262, 0)), K262)</f>
        <v>New York City</v>
      </c>
      <c r="S262" t="str">
        <f>IF(COUNTIF($G$2:G262, G262) &gt; 1, INDEX($S$2:S262, MATCH(G262, $G$2:G262, 0)), L262)</f>
        <v>New York</v>
      </c>
      <c r="T262">
        <f>IF(COUNTIF($G$2:G262, G262) &gt; 1, INDEX($T$2:T262, MATCH(G262, $G$2:G262, 0)), M262)</f>
        <v>10009</v>
      </c>
      <c r="U262" t="str">
        <f>IF(COUNTIF($G$2:G262, G262) &gt; 1, INDEX($U$2:U262, MATCH(G262, $G$2:G262, 0)), N262)</f>
        <v>East</v>
      </c>
      <c r="V262" s="7" t="s">
        <v>2153</v>
      </c>
      <c r="W262" s="7" t="s">
        <v>2160</v>
      </c>
      <c r="X262" s="15">
        <f>Orders[[#This Row],[Date3]]</f>
        <v>43543</v>
      </c>
      <c r="Y262" s="15">
        <v>43543</v>
      </c>
      <c r="Z262" s="2">
        <v>0.55902777777777779</v>
      </c>
      <c r="AA262" s="12">
        <v>75.06</v>
      </c>
      <c r="AB262" s="8">
        <v>9</v>
      </c>
      <c r="AC262" s="11">
        <f t="shared" si="23"/>
        <v>33.777000000000001</v>
      </c>
      <c r="AD262" s="11">
        <f t="shared" si="24"/>
        <v>675.54</v>
      </c>
      <c r="AE262" t="s">
        <v>16</v>
      </c>
      <c r="AF262" s="12">
        <f t="shared" si="21"/>
        <v>643.99228199999993</v>
      </c>
      <c r="AG262" s="4">
        <v>4.6699999999999998E-2</v>
      </c>
      <c r="AH262" s="11">
        <f t="shared" si="22"/>
        <v>31.547718000000032</v>
      </c>
      <c r="AI262" s="9">
        <v>6.2</v>
      </c>
      <c r="AJ262" s="15" t="str">
        <f>IF(MONTH(Orders[[#This Row],[Date]]) = 1, "Jan",IF(MONTH(Orders[[#This Row],[Date]]) = 2, "Feb", "Mar"))</f>
        <v>Mar</v>
      </c>
    </row>
    <row r="263" spans="1:36" ht="15.75" x14ac:dyDescent="0.25">
      <c r="A263">
        <v>262</v>
      </c>
      <c r="B263" t="s">
        <v>287</v>
      </c>
      <c r="C263">
        <f>VLOOKUP(G263,email!A:B,2,FALSE)</f>
        <v>115</v>
      </c>
      <c r="D263" t="str">
        <f>Orders[[#This Row],[Customer First Name]] &amp;" "&amp; Orders[[#This Row],[Customer Last Name]]</f>
        <v>Dorris liebe</v>
      </c>
      <c r="E263" t="s">
        <v>1453</v>
      </c>
      <c r="F263" t="s">
        <v>1454</v>
      </c>
      <c r="G263" t="str">
        <f t="shared" si="20"/>
        <v>dorris.liebe@mail.com</v>
      </c>
      <c r="H263" t="s">
        <v>15</v>
      </c>
      <c r="I263" s="7" t="s">
        <v>1042</v>
      </c>
      <c r="J263" s="7" t="s">
        <v>1038</v>
      </c>
      <c r="K263" s="7" t="s">
        <v>1116</v>
      </c>
      <c r="L263" s="7" t="s">
        <v>1054</v>
      </c>
      <c r="M263" s="7">
        <v>77506</v>
      </c>
      <c r="N263" s="7" t="s">
        <v>1055</v>
      </c>
      <c r="O263" t="str">
        <f>IF(COUNTIF($G$2:G263, G263) &gt; 1, INDEX($O$2:O263, MATCH(G263, $G$2:G263, 0)), H263)</f>
        <v>Female</v>
      </c>
      <c r="P263" t="str">
        <f>IF(COUNTIF($G$2:G263, G263) &gt; 1, INDEX($P$2:P263, MATCH(G263, $G$2:G263, 0)), I263)</f>
        <v>Corporate</v>
      </c>
      <c r="Q263" t="str">
        <f>IF(COUNTIF($G$2:G263, G263) &gt; 1, INDEX($Q$2:Q263, MATCH(G263, $G$2:G263, 0)), J263)</f>
        <v>United States</v>
      </c>
      <c r="R263" t="str">
        <f>IF(COUNTIF($G$2:G263, G263) &gt; 1, INDEX($R$2:R263, MATCH(G263, $G$2:G263, 0)), K263)</f>
        <v>Pasadena</v>
      </c>
      <c r="S263" t="str">
        <f>IF(COUNTIF($G$2:G263, G263) &gt; 1, INDEX($S$2:S263, MATCH(G263, $G$2:G263, 0)), L263)</f>
        <v>Texas</v>
      </c>
      <c r="T263">
        <f>IF(COUNTIF($G$2:G263, G263) &gt; 1, INDEX($T$2:T263, MATCH(G263, $G$2:G263, 0)), M263)</f>
        <v>77506</v>
      </c>
      <c r="U263" t="str">
        <f>IF(COUNTIF($G$2:G263, G263) &gt; 1, INDEX($U$2:U263, MATCH(G263, $G$2:G263, 0)), N263)</f>
        <v>Central</v>
      </c>
      <c r="V263" s="7" t="s">
        <v>2153</v>
      </c>
      <c r="W263" s="7" t="s">
        <v>2161</v>
      </c>
      <c r="X263" s="15">
        <f>Orders[[#This Row],[Date3]]</f>
        <v>43531</v>
      </c>
      <c r="Y263" s="15">
        <v>43531</v>
      </c>
      <c r="Z263" s="2">
        <v>0.62013888888888891</v>
      </c>
      <c r="AA263" s="12">
        <v>16.45</v>
      </c>
      <c r="AB263" s="8">
        <v>4</v>
      </c>
      <c r="AC263" s="11">
        <f t="shared" si="23"/>
        <v>3.29</v>
      </c>
      <c r="AD263" s="11">
        <f t="shared" si="24"/>
        <v>65.8</v>
      </c>
      <c r="AE263" t="s">
        <v>16</v>
      </c>
      <c r="AF263" s="12">
        <f t="shared" si="21"/>
        <v>62.727139999999999</v>
      </c>
      <c r="AG263" s="4">
        <v>4.6699999999999998E-2</v>
      </c>
      <c r="AH263" s="11">
        <f t="shared" si="22"/>
        <v>3.0728599999999986</v>
      </c>
      <c r="AI263" s="9">
        <v>5.6</v>
      </c>
      <c r="AJ263" s="15" t="str">
        <f>IF(MONTH(Orders[[#This Row],[Date]]) = 1, "Jan",IF(MONTH(Orders[[#This Row],[Date]]) = 2, "Feb", "Mar"))</f>
        <v>Mar</v>
      </c>
    </row>
    <row r="264" spans="1:36" ht="15.75" x14ac:dyDescent="0.25">
      <c r="A264">
        <v>263</v>
      </c>
      <c r="B264" t="s">
        <v>288</v>
      </c>
      <c r="C264">
        <f>VLOOKUP(G264,email!A:B,2,FALSE)</f>
        <v>116</v>
      </c>
      <c r="D264" t="str">
        <f>Orders[[#This Row],[Customer First Name]] &amp;" "&amp; Orders[[#This Row],[Customer Last Name]]</f>
        <v>Sean Braxton</v>
      </c>
      <c r="E264" t="s">
        <v>1263</v>
      </c>
      <c r="F264" t="s">
        <v>1404</v>
      </c>
      <c r="G264" t="str">
        <f t="shared" si="20"/>
        <v>sean.braxton@mail.com</v>
      </c>
      <c r="H264" t="s">
        <v>15</v>
      </c>
      <c r="I264" s="7" t="s">
        <v>1042</v>
      </c>
      <c r="J264" s="7" t="s">
        <v>1038</v>
      </c>
      <c r="K264" s="7" t="s">
        <v>1067</v>
      </c>
      <c r="L264" s="7" t="s">
        <v>1054</v>
      </c>
      <c r="M264" s="7">
        <v>77036</v>
      </c>
      <c r="N264" s="7" t="s">
        <v>1055</v>
      </c>
      <c r="O264" t="str">
        <f>IF(COUNTIF($G$2:G264, G264) &gt; 1, INDEX($O$2:O264, MATCH(G264, $G$2:G264, 0)), H264)</f>
        <v>Female</v>
      </c>
      <c r="P264" t="str">
        <f>IF(COUNTIF($G$2:G264, G264) &gt; 1, INDEX($P$2:P264, MATCH(G264, $G$2:G264, 0)), I264)</f>
        <v>Corporate</v>
      </c>
      <c r="Q264" t="str">
        <f>IF(COUNTIF($G$2:G264, G264) &gt; 1, INDEX($Q$2:Q264, MATCH(G264, $G$2:G264, 0)), J264)</f>
        <v>United States</v>
      </c>
      <c r="R264" t="str">
        <f>IF(COUNTIF($G$2:G264, G264) &gt; 1, INDEX($R$2:R264, MATCH(G264, $G$2:G264, 0)), K264)</f>
        <v>Houston</v>
      </c>
      <c r="S264" t="str">
        <f>IF(COUNTIF($G$2:G264, G264) &gt; 1, INDEX($S$2:S264, MATCH(G264, $G$2:G264, 0)), L264)</f>
        <v>Texas</v>
      </c>
      <c r="T264">
        <f>IF(COUNTIF($G$2:G264, G264) &gt; 1, INDEX($T$2:T264, MATCH(G264, $G$2:G264, 0)), M264)</f>
        <v>77036</v>
      </c>
      <c r="U264" t="str">
        <f>IF(COUNTIF($G$2:G264, G264) &gt; 1, INDEX($U$2:U264, MATCH(G264, $G$2:G264, 0)), N264)</f>
        <v>Central</v>
      </c>
      <c r="V264" s="7" t="s">
        <v>2158</v>
      </c>
      <c r="W264" s="7" t="s">
        <v>2167</v>
      </c>
      <c r="X264" s="15">
        <f>Orders[[#This Row],[Date3]]</f>
        <v>43537</v>
      </c>
      <c r="Y264" s="15">
        <v>43537</v>
      </c>
      <c r="Z264" s="2">
        <v>0.80694444444444446</v>
      </c>
      <c r="AA264" s="12">
        <v>38.299999999999997</v>
      </c>
      <c r="AB264" s="8">
        <v>4</v>
      </c>
      <c r="AC264" s="11">
        <f t="shared" si="23"/>
        <v>7.66</v>
      </c>
      <c r="AD264" s="11">
        <f t="shared" si="24"/>
        <v>153.19999999999999</v>
      </c>
      <c r="AE264" t="s">
        <v>18</v>
      </c>
      <c r="AF264" s="12">
        <f t="shared" si="21"/>
        <v>142.1696</v>
      </c>
      <c r="AG264" s="4">
        <v>7.2000000000000008E-2</v>
      </c>
      <c r="AH264" s="11">
        <f t="shared" si="22"/>
        <v>11.030399999999986</v>
      </c>
      <c r="AI264" s="9">
        <v>5.7</v>
      </c>
      <c r="AJ264" s="15" t="str">
        <f>IF(MONTH(Orders[[#This Row],[Date]]) = 1, "Jan",IF(MONTH(Orders[[#This Row],[Date]]) = 2, "Feb", "Mar"))</f>
        <v>Mar</v>
      </c>
    </row>
    <row r="265" spans="1:36" ht="15.75" x14ac:dyDescent="0.25">
      <c r="A265">
        <v>264</v>
      </c>
      <c r="B265" t="s">
        <v>289</v>
      </c>
      <c r="C265">
        <f>VLOOKUP(G265,email!A:B,2,FALSE)</f>
        <v>116</v>
      </c>
      <c r="D265" t="str">
        <f>Orders[[#This Row],[Customer First Name]] &amp;" "&amp; Orders[[#This Row],[Customer Last Name]]</f>
        <v>Sean Braxton</v>
      </c>
      <c r="E265" t="s">
        <v>1263</v>
      </c>
      <c r="F265" t="s">
        <v>1404</v>
      </c>
      <c r="G265" t="str">
        <f t="shared" si="20"/>
        <v>sean.braxton@mail.com</v>
      </c>
      <c r="H265" t="s">
        <v>15</v>
      </c>
      <c r="I265" s="7" t="s">
        <v>1042</v>
      </c>
      <c r="J265" s="7" t="s">
        <v>1038</v>
      </c>
      <c r="K265" s="7" t="s">
        <v>1067</v>
      </c>
      <c r="L265" s="7" t="s">
        <v>1054</v>
      </c>
      <c r="M265" s="7">
        <v>77036</v>
      </c>
      <c r="N265" s="7" t="s">
        <v>1055</v>
      </c>
      <c r="O265" t="str">
        <f>IF(COUNTIF($G$2:G265, G265) &gt; 1, INDEX($O$2:O265, MATCH(G265, $G$2:G265, 0)), H265)</f>
        <v>Female</v>
      </c>
      <c r="P265" t="str">
        <f>IF(COUNTIF($G$2:G265, G265) &gt; 1, INDEX($P$2:P265, MATCH(G265, $G$2:G265, 0)), I265)</f>
        <v>Corporate</v>
      </c>
      <c r="Q265" t="str">
        <f>IF(COUNTIF($G$2:G265, G265) &gt; 1, INDEX($Q$2:Q265, MATCH(G265, $G$2:G265, 0)), J265)</f>
        <v>United States</v>
      </c>
      <c r="R265" t="str">
        <f>IF(COUNTIF($G$2:G265, G265) &gt; 1, INDEX($R$2:R265, MATCH(G265, $G$2:G265, 0)), K265)</f>
        <v>Houston</v>
      </c>
      <c r="S265" t="str">
        <f>IF(COUNTIF($G$2:G265, G265) &gt; 1, INDEX($S$2:S265, MATCH(G265, $G$2:G265, 0)), L265)</f>
        <v>Texas</v>
      </c>
      <c r="T265">
        <f>IF(COUNTIF($G$2:G265, G265) &gt; 1, INDEX($T$2:T265, MATCH(G265, $G$2:G265, 0)), M265)</f>
        <v>77036</v>
      </c>
      <c r="U265" t="str">
        <f>IF(COUNTIF($G$2:G265, G265) &gt; 1, INDEX($U$2:U265, MATCH(G265, $G$2:G265, 0)), N265)</f>
        <v>Central</v>
      </c>
      <c r="V265" s="7" t="s">
        <v>2158</v>
      </c>
      <c r="W265" s="7" t="s">
        <v>2167</v>
      </c>
      <c r="X265" s="15">
        <f>Orders[[#This Row],[Date3]]</f>
        <v>43505</v>
      </c>
      <c r="Y265" s="15">
        <v>43505</v>
      </c>
      <c r="Z265" s="2">
        <v>0.45833333333333331</v>
      </c>
      <c r="AA265" s="12">
        <v>22.24</v>
      </c>
      <c r="AB265" s="8">
        <v>10</v>
      </c>
      <c r="AC265" s="11">
        <f t="shared" si="23"/>
        <v>11.12</v>
      </c>
      <c r="AD265" s="11">
        <f t="shared" si="24"/>
        <v>222.39999999999998</v>
      </c>
      <c r="AE265" t="s">
        <v>18</v>
      </c>
      <c r="AF265" s="12">
        <f t="shared" si="21"/>
        <v>206.38719999999998</v>
      </c>
      <c r="AG265" s="4">
        <v>7.2000000000000008E-2</v>
      </c>
      <c r="AH265" s="11">
        <f t="shared" si="22"/>
        <v>16.012799999999999</v>
      </c>
      <c r="AI265" s="9">
        <v>4.2</v>
      </c>
      <c r="AJ265" s="15" t="str">
        <f>IF(MONTH(Orders[[#This Row],[Date]]) = 1, "Jan",IF(MONTH(Orders[[#This Row],[Date]]) = 2, "Feb", "Mar"))</f>
        <v>Feb</v>
      </c>
    </row>
    <row r="266" spans="1:36" ht="15.75" x14ac:dyDescent="0.25">
      <c r="A266">
        <v>265</v>
      </c>
      <c r="B266" t="s">
        <v>290</v>
      </c>
      <c r="C266">
        <f>VLOOKUP(G266,email!A:B,2,FALSE)</f>
        <v>117</v>
      </c>
      <c r="D266" t="str">
        <f>Orders[[#This Row],[Customer First Name]] &amp;" "&amp; Orders[[#This Row],[Customer Last Name]]</f>
        <v>Roy Collins</v>
      </c>
      <c r="E266" t="s">
        <v>1455</v>
      </c>
      <c r="F266" t="s">
        <v>1456</v>
      </c>
      <c r="G266" t="str">
        <f t="shared" si="20"/>
        <v>roy.collins@mail.com</v>
      </c>
      <c r="H266" t="s">
        <v>15</v>
      </c>
      <c r="I266" s="7" t="s">
        <v>1037</v>
      </c>
      <c r="J266" s="7" t="s">
        <v>1038</v>
      </c>
      <c r="K266" s="7" t="s">
        <v>1083</v>
      </c>
      <c r="L266" s="7" t="s">
        <v>1070</v>
      </c>
      <c r="M266" s="7">
        <v>60610</v>
      </c>
      <c r="N266" s="7" t="s">
        <v>1055</v>
      </c>
      <c r="O266" t="str">
        <f>IF(COUNTIF($G$2:G266, G266) &gt; 1, INDEX($O$2:O266, MATCH(G266, $G$2:G266, 0)), H266)</f>
        <v>Female</v>
      </c>
      <c r="P266" t="str">
        <f>IF(COUNTIF($G$2:G266, G266) &gt; 1, INDEX($P$2:P266, MATCH(G266, $G$2:G266, 0)), I266)</f>
        <v>Consumer</v>
      </c>
      <c r="Q266" t="str">
        <f>IF(COUNTIF($G$2:G266, G266) &gt; 1, INDEX($Q$2:Q266, MATCH(G266, $G$2:G266, 0)), J266)</f>
        <v>United States</v>
      </c>
      <c r="R266" t="str">
        <f>IF(COUNTIF($G$2:G266, G266) &gt; 1, INDEX($R$2:R266, MATCH(G266, $G$2:G266, 0)), K266)</f>
        <v>Chicago</v>
      </c>
      <c r="S266" t="str">
        <f>IF(COUNTIF($G$2:G266, G266) &gt; 1, INDEX($S$2:S266, MATCH(G266, $G$2:G266, 0)), L266)</f>
        <v>Illinois</v>
      </c>
      <c r="T266">
        <f>IF(COUNTIF($G$2:G266, G266) &gt; 1, INDEX($T$2:T266, MATCH(G266, $G$2:G266, 0)), M266)</f>
        <v>60610</v>
      </c>
      <c r="U266" t="str">
        <f>IF(COUNTIF($G$2:G266, G266) &gt; 1, INDEX($U$2:U266, MATCH(G266, $G$2:G266, 0)), N266)</f>
        <v>Central</v>
      </c>
      <c r="V266" s="7" t="s">
        <v>2158</v>
      </c>
      <c r="W266" s="7" t="s">
        <v>2159</v>
      </c>
      <c r="X266" s="15">
        <f>Orders[[#This Row],[Date3]]</f>
        <v>43522</v>
      </c>
      <c r="Y266" s="15">
        <v>43522</v>
      </c>
      <c r="Z266" s="2">
        <v>0.80833333333333324</v>
      </c>
      <c r="AA266" s="12">
        <v>54.45</v>
      </c>
      <c r="AB266" s="8">
        <v>1</v>
      </c>
      <c r="AC266" s="11">
        <f t="shared" si="23"/>
        <v>2.7225000000000001</v>
      </c>
      <c r="AD266" s="11">
        <f t="shared" si="24"/>
        <v>54.45</v>
      </c>
      <c r="AE266" t="s">
        <v>16</v>
      </c>
      <c r="AF266" s="12">
        <f t="shared" si="21"/>
        <v>50.529600000000002</v>
      </c>
      <c r="AG266" s="4">
        <v>7.2000000000000008E-2</v>
      </c>
      <c r="AH266" s="11">
        <f t="shared" si="22"/>
        <v>3.9204000000000008</v>
      </c>
      <c r="AI266" s="9">
        <v>7.9</v>
      </c>
      <c r="AJ266" s="15" t="str">
        <f>IF(MONTH(Orders[[#This Row],[Date]]) = 1, "Jan",IF(MONTH(Orders[[#This Row],[Date]]) = 2, "Feb", "Mar"))</f>
        <v>Feb</v>
      </c>
    </row>
    <row r="267" spans="1:36" ht="15.75" x14ac:dyDescent="0.25">
      <c r="A267">
        <v>266</v>
      </c>
      <c r="B267" t="s">
        <v>291</v>
      </c>
      <c r="C267">
        <f>VLOOKUP(G267,email!A:B,2,FALSE)</f>
        <v>118</v>
      </c>
      <c r="D267" t="str">
        <f>Orders[[#This Row],[Customer First Name]] &amp;" "&amp; Orders[[#This Row],[Customer Last Name]]</f>
        <v>Alan Hwang</v>
      </c>
      <c r="E267" t="s">
        <v>1366</v>
      </c>
      <c r="F267" t="s">
        <v>1457</v>
      </c>
      <c r="G267" t="str">
        <f t="shared" si="20"/>
        <v>alan.hwang@mail.com</v>
      </c>
      <c r="H267" t="s">
        <v>15</v>
      </c>
      <c r="I267" s="7" t="s">
        <v>1037</v>
      </c>
      <c r="J267" s="7" t="s">
        <v>1038</v>
      </c>
      <c r="K267" s="7" t="s">
        <v>1147</v>
      </c>
      <c r="L267" s="7" t="s">
        <v>1044</v>
      </c>
      <c r="M267" s="7">
        <v>94513</v>
      </c>
      <c r="N267" s="7" t="s">
        <v>1045</v>
      </c>
      <c r="O267" t="str">
        <f>IF(COUNTIF($G$2:G267, G267) &gt; 1, INDEX($O$2:O267, MATCH(G267, $G$2:G267, 0)), H267)</f>
        <v>Female</v>
      </c>
      <c r="P267" t="str">
        <f>IF(COUNTIF($G$2:G267, G267) &gt; 1, INDEX($P$2:P267, MATCH(G267, $G$2:G267, 0)), I267)</f>
        <v>Consumer</v>
      </c>
      <c r="Q267" t="str">
        <f>IF(COUNTIF($G$2:G267, G267) &gt; 1, INDEX($Q$2:Q267, MATCH(G267, $G$2:G267, 0)), J267)</f>
        <v>United States</v>
      </c>
      <c r="R267" t="str">
        <f>IF(COUNTIF($G$2:G267, G267) &gt; 1, INDEX($R$2:R267, MATCH(G267, $G$2:G267, 0)), K267)</f>
        <v>Brentwood</v>
      </c>
      <c r="S267" t="str">
        <f>IF(COUNTIF($G$2:G267, G267) &gt; 1, INDEX($S$2:S267, MATCH(G267, $G$2:G267, 0)), L267)</f>
        <v>California</v>
      </c>
      <c r="T267">
        <f>IF(COUNTIF($G$2:G267, G267) &gt; 1, INDEX($T$2:T267, MATCH(G267, $G$2:G267, 0)), M267)</f>
        <v>94513</v>
      </c>
      <c r="U267" t="str">
        <f>IF(COUNTIF($G$2:G267, G267) &gt; 1, INDEX($U$2:U267, MATCH(G267, $G$2:G267, 0)), N267)</f>
        <v>West</v>
      </c>
      <c r="V267" s="7" t="s">
        <v>2158</v>
      </c>
      <c r="W267" s="7" t="s">
        <v>2163</v>
      </c>
      <c r="X267" s="15">
        <f>Orders[[#This Row],[Date3]]</f>
        <v>43536</v>
      </c>
      <c r="Y267" s="15">
        <v>43536</v>
      </c>
      <c r="Z267" s="2">
        <v>0.52986111111111112</v>
      </c>
      <c r="AA267" s="12">
        <v>98.4</v>
      </c>
      <c r="AB267" s="8">
        <v>7</v>
      </c>
      <c r="AC267" s="11">
        <f t="shared" si="23"/>
        <v>34.440000000000005</v>
      </c>
      <c r="AD267" s="11">
        <f t="shared" si="24"/>
        <v>688.80000000000007</v>
      </c>
      <c r="AE267" t="s">
        <v>21</v>
      </c>
      <c r="AF267" s="12">
        <f t="shared" si="21"/>
        <v>639.20640000000003</v>
      </c>
      <c r="AG267" s="4">
        <v>7.2000000000000008E-2</v>
      </c>
      <c r="AH267" s="11">
        <f t="shared" si="22"/>
        <v>49.593600000000038</v>
      </c>
      <c r="AI267" s="9">
        <v>8.6999999999999993</v>
      </c>
      <c r="AJ267" s="15" t="str">
        <f>IF(MONTH(Orders[[#This Row],[Date]]) = 1, "Jan",IF(MONTH(Orders[[#This Row],[Date]]) = 2, "Feb", "Mar"))</f>
        <v>Mar</v>
      </c>
    </row>
    <row r="268" spans="1:36" ht="15.75" x14ac:dyDescent="0.25">
      <c r="A268">
        <v>267</v>
      </c>
      <c r="B268" t="s">
        <v>292</v>
      </c>
      <c r="C268">
        <f>VLOOKUP(G268,email!A:B,2,FALSE)</f>
        <v>119</v>
      </c>
      <c r="D268" t="str">
        <f>Orders[[#This Row],[Customer First Name]] &amp;" "&amp; Orders[[#This Row],[Customer Last Name]]</f>
        <v>Claudia Bergmann</v>
      </c>
      <c r="E268" t="s">
        <v>1458</v>
      </c>
      <c r="F268" t="s">
        <v>1459</v>
      </c>
      <c r="G268" t="str">
        <f t="shared" si="20"/>
        <v>claudia.bergmann@mail.com</v>
      </c>
      <c r="H268" t="s">
        <v>15</v>
      </c>
      <c r="I268" s="7" t="s">
        <v>1042</v>
      </c>
      <c r="J268" s="7" t="s">
        <v>1038</v>
      </c>
      <c r="K268" s="7" t="s">
        <v>1148</v>
      </c>
      <c r="L268" s="7" t="s">
        <v>1049</v>
      </c>
      <c r="M268" s="7">
        <v>27514</v>
      </c>
      <c r="N268" s="7" t="s">
        <v>1041</v>
      </c>
      <c r="O268" t="str">
        <f>IF(COUNTIF($G$2:G268, G268) &gt; 1, INDEX($O$2:O268, MATCH(G268, $G$2:G268, 0)), H268)</f>
        <v>Female</v>
      </c>
      <c r="P268" t="str">
        <f>IF(COUNTIF($G$2:G268, G268) &gt; 1, INDEX($P$2:P268, MATCH(G268, $G$2:G268, 0)), I268)</f>
        <v>Corporate</v>
      </c>
      <c r="Q268" t="str">
        <f>IF(COUNTIF($G$2:G268, G268) &gt; 1, INDEX($Q$2:Q268, MATCH(G268, $G$2:G268, 0)), J268)</f>
        <v>United States</v>
      </c>
      <c r="R268" t="str">
        <f>IF(COUNTIF($G$2:G268, G268) &gt; 1, INDEX($R$2:R268, MATCH(G268, $G$2:G268, 0)), K268)</f>
        <v>Chapel Hill</v>
      </c>
      <c r="S268" t="str">
        <f>IF(COUNTIF($G$2:G268, G268) &gt; 1, INDEX($S$2:S268, MATCH(G268, $G$2:G268, 0)), L268)</f>
        <v>North Carolina</v>
      </c>
      <c r="T268">
        <f>IF(COUNTIF($G$2:G268, G268) &gt; 1, INDEX($T$2:T268, MATCH(G268, $G$2:G268, 0)), M268)</f>
        <v>27514</v>
      </c>
      <c r="U268" t="str">
        <f>IF(COUNTIF($G$2:G268, G268) &gt; 1, INDEX($U$2:U268, MATCH(G268, $G$2:G268, 0)), N268)</f>
        <v>South</v>
      </c>
      <c r="V268" s="7" t="s">
        <v>2153</v>
      </c>
      <c r="W268" s="7" t="s">
        <v>1731</v>
      </c>
      <c r="X268" s="15">
        <f>Orders[[#This Row],[Date3]]</f>
        <v>43538</v>
      </c>
      <c r="Y268" s="15">
        <v>43538</v>
      </c>
      <c r="Z268" s="2">
        <v>0.72361111111111109</v>
      </c>
      <c r="AA268" s="12">
        <v>35.47</v>
      </c>
      <c r="AB268" s="8">
        <v>4</v>
      </c>
      <c r="AC268" s="11">
        <f t="shared" si="23"/>
        <v>7.0940000000000003</v>
      </c>
      <c r="AD268" s="11">
        <f t="shared" si="24"/>
        <v>141.88</v>
      </c>
      <c r="AE268" t="s">
        <v>21</v>
      </c>
      <c r="AF268" s="12">
        <f t="shared" si="21"/>
        <v>135.25420399999999</v>
      </c>
      <c r="AG268" s="4">
        <v>4.6699999999999998E-2</v>
      </c>
      <c r="AH268" s="11">
        <f t="shared" si="22"/>
        <v>6.6257960000000082</v>
      </c>
      <c r="AI268" s="9">
        <v>6.9</v>
      </c>
      <c r="AJ268" s="15" t="str">
        <f>IF(MONTH(Orders[[#This Row],[Date]]) = 1, "Jan",IF(MONTH(Orders[[#This Row],[Date]]) = 2, "Feb", "Mar"))</f>
        <v>Mar</v>
      </c>
    </row>
    <row r="269" spans="1:36" ht="15.75" x14ac:dyDescent="0.25">
      <c r="A269">
        <v>268</v>
      </c>
      <c r="B269" t="s">
        <v>293</v>
      </c>
      <c r="C269">
        <f>VLOOKUP(G269,email!A:B,2,FALSE)</f>
        <v>39</v>
      </c>
      <c r="D269" t="str">
        <f>Orders[[#This Row],[Customer First Name]] &amp;" "&amp; Orders[[#This Row],[Customer Last Name]]</f>
        <v>Paul Gonzalez</v>
      </c>
      <c r="E269" t="s">
        <v>1314</v>
      </c>
      <c r="F269" t="s">
        <v>1333</v>
      </c>
      <c r="G269" t="str">
        <f t="shared" si="20"/>
        <v>paul.gonzalez@mail.com</v>
      </c>
      <c r="H269" t="s">
        <v>15</v>
      </c>
      <c r="I269" s="7" t="s">
        <v>1037</v>
      </c>
      <c r="J269" s="7" t="s">
        <v>1038</v>
      </c>
      <c r="K269" s="7" t="s">
        <v>1149</v>
      </c>
      <c r="L269" s="7" t="s">
        <v>1134</v>
      </c>
      <c r="M269" s="7">
        <v>7960</v>
      </c>
      <c r="N269" s="7" t="s">
        <v>1065</v>
      </c>
      <c r="O269" t="str">
        <f>IF(COUNTIF($G$2:G269, G269) &gt; 1, INDEX($O$2:O269, MATCH(G269, $G$2:G269, 0)), H269)</f>
        <v>Male</v>
      </c>
      <c r="P269" t="str">
        <f>IF(COUNTIF($G$2:G269, G269) &gt; 1, INDEX($P$2:P269, MATCH(G269, $G$2:G269, 0)), I269)</f>
        <v>Consumer</v>
      </c>
      <c r="Q269" t="str">
        <f>IF(COUNTIF($G$2:G269, G269) &gt; 1, INDEX($Q$2:Q269, MATCH(G269, $G$2:G269, 0)), J269)</f>
        <v>United States</v>
      </c>
      <c r="R269" t="str">
        <f>IF(COUNTIF($G$2:G269, G269) &gt; 1, INDEX($R$2:R269, MATCH(G269, $G$2:G269, 0)), K269)</f>
        <v>Rochester</v>
      </c>
      <c r="S269" t="str">
        <f>IF(COUNTIF($G$2:G269, G269) &gt; 1, INDEX($S$2:S269, MATCH(G269, $G$2:G269, 0)), L269)</f>
        <v>Minnesota</v>
      </c>
      <c r="T269">
        <f>IF(COUNTIF($G$2:G269, G269) &gt; 1, INDEX($T$2:T269, MATCH(G269, $G$2:G269, 0)), M269)</f>
        <v>55901</v>
      </c>
      <c r="U269" t="str">
        <f>IF(COUNTIF($G$2:G269, G269) &gt; 1, INDEX($U$2:U269, MATCH(G269, $G$2:G269, 0)), N269)</f>
        <v>Central</v>
      </c>
      <c r="V269" s="7" t="s">
        <v>2153</v>
      </c>
      <c r="W269" s="7" t="s">
        <v>2165</v>
      </c>
      <c r="X269" s="15">
        <f>Orders[[#This Row],[Date3]]</f>
        <v>43473</v>
      </c>
      <c r="Y269" s="15">
        <v>43473</v>
      </c>
      <c r="Z269" s="2">
        <v>0.87152777777777779</v>
      </c>
      <c r="AA269" s="12">
        <v>74.599999999999994</v>
      </c>
      <c r="AB269" s="8">
        <v>10</v>
      </c>
      <c r="AC269" s="11">
        <f t="shared" si="23"/>
        <v>37.300000000000004</v>
      </c>
      <c r="AD269" s="11">
        <f t="shared" si="24"/>
        <v>746</v>
      </c>
      <c r="AE269" t="s">
        <v>18</v>
      </c>
      <c r="AF269" s="12">
        <f t="shared" si="21"/>
        <v>711.16179999999997</v>
      </c>
      <c r="AG269" s="4">
        <v>4.6699999999999998E-2</v>
      </c>
      <c r="AH269" s="11">
        <f t="shared" si="22"/>
        <v>34.838200000000029</v>
      </c>
      <c r="AI269" s="9">
        <v>9.5</v>
      </c>
      <c r="AJ269" s="15" t="str">
        <f>IF(MONTH(Orders[[#This Row],[Date]]) = 1, "Jan",IF(MONTH(Orders[[#This Row],[Date]]) = 2, "Feb", "Mar"))</f>
        <v>Jan</v>
      </c>
    </row>
    <row r="270" spans="1:36" ht="15.75" x14ac:dyDescent="0.25">
      <c r="A270">
        <v>269</v>
      </c>
      <c r="B270" t="s">
        <v>294</v>
      </c>
      <c r="C270">
        <f>VLOOKUP(G270,email!A:B,2,FALSE)</f>
        <v>120</v>
      </c>
      <c r="D270" t="str">
        <f>Orders[[#This Row],[Customer First Name]] &amp;" "&amp; Orders[[#This Row],[Customer Last Name]]</f>
        <v>Christine Abelman</v>
      </c>
      <c r="E270" t="s">
        <v>1460</v>
      </c>
      <c r="F270" t="s">
        <v>1290</v>
      </c>
      <c r="G270" t="str">
        <f t="shared" si="20"/>
        <v>christine.abelman@mail.com</v>
      </c>
      <c r="H270" t="s">
        <v>15</v>
      </c>
      <c r="I270" s="7" t="s">
        <v>1042</v>
      </c>
      <c r="J270" s="7" t="s">
        <v>1038</v>
      </c>
      <c r="K270" s="7" t="s">
        <v>1150</v>
      </c>
      <c r="L270" s="7" t="s">
        <v>1108</v>
      </c>
      <c r="M270" s="7">
        <v>45231</v>
      </c>
      <c r="N270" s="7" t="s">
        <v>1065</v>
      </c>
      <c r="O270" t="str">
        <f>IF(COUNTIF($G$2:G270, G270) &gt; 1, INDEX($O$2:O270, MATCH(G270, $G$2:G270, 0)), H270)</f>
        <v>Female</v>
      </c>
      <c r="P270" t="str">
        <f>IF(COUNTIF($G$2:G270, G270) &gt; 1, INDEX($P$2:P270, MATCH(G270, $G$2:G270, 0)), I270)</f>
        <v>Corporate</v>
      </c>
      <c r="Q270" t="str">
        <f>IF(COUNTIF($G$2:G270, G270) &gt; 1, INDEX($Q$2:Q270, MATCH(G270, $G$2:G270, 0)), J270)</f>
        <v>United States</v>
      </c>
      <c r="R270" t="str">
        <f>IF(COUNTIF($G$2:G270, G270) &gt; 1, INDEX($R$2:R270, MATCH(G270, $G$2:G270, 0)), K270)</f>
        <v>Cincinnati</v>
      </c>
      <c r="S270" t="str">
        <f>IF(COUNTIF($G$2:G270, G270) &gt; 1, INDEX($S$2:S270, MATCH(G270, $G$2:G270, 0)), L270)</f>
        <v>Ohio</v>
      </c>
      <c r="T270">
        <f>IF(COUNTIF($G$2:G270, G270) &gt; 1, INDEX($T$2:T270, MATCH(G270, $G$2:G270, 0)), M270)</f>
        <v>45231</v>
      </c>
      <c r="U270" t="str">
        <f>IF(COUNTIF($G$2:G270, G270) &gt; 1, INDEX($U$2:U270, MATCH(G270, $G$2:G270, 0)), N270)</f>
        <v>East</v>
      </c>
      <c r="V270" s="7" t="s">
        <v>2153</v>
      </c>
      <c r="W270" s="7" t="s">
        <v>2156</v>
      </c>
      <c r="X270" s="15">
        <f>Orders[[#This Row],[Date3]]</f>
        <v>43470</v>
      </c>
      <c r="Y270" s="15">
        <v>43470</v>
      </c>
      <c r="Z270" s="2">
        <v>0.67013888888888884</v>
      </c>
      <c r="AA270" s="12">
        <v>70.739999999999995</v>
      </c>
      <c r="AB270" s="8">
        <v>4</v>
      </c>
      <c r="AC270" s="11">
        <f t="shared" si="23"/>
        <v>14.148</v>
      </c>
      <c r="AD270" s="11">
        <f t="shared" si="24"/>
        <v>282.95999999999998</v>
      </c>
      <c r="AE270" t="s">
        <v>21</v>
      </c>
      <c r="AF270" s="12">
        <f t="shared" si="21"/>
        <v>269.745768</v>
      </c>
      <c r="AG270" s="4">
        <v>4.6699999999999998E-2</v>
      </c>
      <c r="AH270" s="11">
        <f t="shared" si="22"/>
        <v>13.214231999999981</v>
      </c>
      <c r="AI270" s="9">
        <v>4.4000000000000004</v>
      </c>
      <c r="AJ270" s="15" t="str">
        <f>IF(MONTH(Orders[[#This Row],[Date]]) = 1, "Jan",IF(MONTH(Orders[[#This Row],[Date]]) = 2, "Feb", "Mar"))</f>
        <v>Jan</v>
      </c>
    </row>
    <row r="271" spans="1:36" ht="15.75" x14ac:dyDescent="0.25">
      <c r="A271">
        <v>270</v>
      </c>
      <c r="B271" t="s">
        <v>295</v>
      </c>
      <c r="C271">
        <f>VLOOKUP(G271,email!A:B,2,FALSE)</f>
        <v>120</v>
      </c>
      <c r="D271" t="str">
        <f>Orders[[#This Row],[Customer First Name]] &amp;" "&amp; Orders[[#This Row],[Customer Last Name]]</f>
        <v>Christine Abelman</v>
      </c>
      <c r="E271" t="s">
        <v>1460</v>
      </c>
      <c r="F271" t="s">
        <v>1290</v>
      </c>
      <c r="G271" t="str">
        <f t="shared" si="20"/>
        <v>christine.abelman@mail.com</v>
      </c>
      <c r="H271" t="s">
        <v>15</v>
      </c>
      <c r="I271" s="7" t="s">
        <v>1042</v>
      </c>
      <c r="J271" s="7" t="s">
        <v>1038</v>
      </c>
      <c r="K271" s="7" t="s">
        <v>1150</v>
      </c>
      <c r="L271" s="7" t="s">
        <v>1108</v>
      </c>
      <c r="M271" s="7">
        <v>45231</v>
      </c>
      <c r="N271" s="7" t="s">
        <v>1065</v>
      </c>
      <c r="O271" t="str">
        <f>IF(COUNTIF($G$2:G271, G271) &gt; 1, INDEX($O$2:O271, MATCH(G271, $G$2:G271, 0)), H271)</f>
        <v>Female</v>
      </c>
      <c r="P271" t="str">
        <f>IF(COUNTIF($G$2:G271, G271) &gt; 1, INDEX($P$2:P271, MATCH(G271, $G$2:G271, 0)), I271)</f>
        <v>Corporate</v>
      </c>
      <c r="Q271" t="str">
        <f>IF(COUNTIF($G$2:G271, G271) &gt; 1, INDEX($Q$2:Q271, MATCH(G271, $G$2:G271, 0)), J271)</f>
        <v>United States</v>
      </c>
      <c r="R271" t="str">
        <f>IF(COUNTIF($G$2:G271, G271) &gt; 1, INDEX($R$2:R271, MATCH(G271, $G$2:G271, 0)), K271)</f>
        <v>Cincinnati</v>
      </c>
      <c r="S271" t="str">
        <f>IF(COUNTIF($G$2:G271, G271) &gt; 1, INDEX($S$2:S271, MATCH(G271, $G$2:G271, 0)), L271)</f>
        <v>Ohio</v>
      </c>
      <c r="T271">
        <f>IF(COUNTIF($G$2:G271, G271) &gt; 1, INDEX($T$2:T271, MATCH(G271, $G$2:G271, 0)), M271)</f>
        <v>45231</v>
      </c>
      <c r="U271" t="str">
        <f>IF(COUNTIF($G$2:G271, G271) &gt; 1, INDEX($U$2:U271, MATCH(G271, $G$2:G271, 0)), N271)</f>
        <v>East</v>
      </c>
      <c r="V271" s="7" t="s">
        <v>2153</v>
      </c>
      <c r="W271" s="7" t="s">
        <v>2164</v>
      </c>
      <c r="X271" s="15">
        <f>Orders[[#This Row],[Date3]]</f>
        <v>43469</v>
      </c>
      <c r="Y271" s="15">
        <v>43469</v>
      </c>
      <c r="Z271" s="2">
        <v>0.56527777777777777</v>
      </c>
      <c r="AA271" s="12">
        <v>35.54</v>
      </c>
      <c r="AB271" s="8">
        <v>10</v>
      </c>
      <c r="AC271" s="11">
        <f t="shared" si="23"/>
        <v>17.77</v>
      </c>
      <c r="AD271" s="11">
        <f t="shared" si="24"/>
        <v>355.4</v>
      </c>
      <c r="AE271" t="s">
        <v>16</v>
      </c>
      <c r="AF271" s="12">
        <f t="shared" si="21"/>
        <v>338.80282</v>
      </c>
      <c r="AG271" s="4">
        <v>4.6699999999999998E-2</v>
      </c>
      <c r="AH271" s="11">
        <f t="shared" si="22"/>
        <v>16.59717999999998</v>
      </c>
      <c r="AI271" s="9" t="s">
        <v>58</v>
      </c>
      <c r="AJ271" s="15" t="str">
        <f>IF(MONTH(Orders[[#This Row],[Date]]) = 1, "Jan",IF(MONTH(Orders[[#This Row],[Date]]) = 2, "Feb", "Mar"))</f>
        <v>Jan</v>
      </c>
    </row>
    <row r="272" spans="1:36" ht="15.75" x14ac:dyDescent="0.25">
      <c r="A272">
        <v>271</v>
      </c>
      <c r="B272" t="s">
        <v>296</v>
      </c>
      <c r="C272">
        <f>VLOOKUP(G272,email!A:B,2,FALSE)</f>
        <v>121</v>
      </c>
      <c r="D272" t="str">
        <f>Orders[[#This Row],[Customer First Name]] &amp;" "&amp; Orders[[#This Row],[Customer Last Name]]</f>
        <v>Kristen Hastings</v>
      </c>
      <c r="E272" t="s">
        <v>1461</v>
      </c>
      <c r="F272" t="s">
        <v>1462</v>
      </c>
      <c r="G272" t="str">
        <f t="shared" si="20"/>
        <v>kristen.hastings@mail.com</v>
      </c>
      <c r="H272" t="s">
        <v>15</v>
      </c>
      <c r="I272" s="7" t="s">
        <v>1042</v>
      </c>
      <c r="J272" s="7" t="s">
        <v>1038</v>
      </c>
      <c r="K272" s="7" t="s">
        <v>1060</v>
      </c>
      <c r="L272" s="7" t="s">
        <v>1044</v>
      </c>
      <c r="M272" s="7">
        <v>94110</v>
      </c>
      <c r="N272" s="7" t="s">
        <v>1045</v>
      </c>
      <c r="O272" t="str">
        <f>IF(COUNTIF($G$2:G272, G272) &gt; 1, INDEX($O$2:O272, MATCH(G272, $G$2:G272, 0)), H272)</f>
        <v>Female</v>
      </c>
      <c r="P272" t="str">
        <f>IF(COUNTIF($G$2:G272, G272) &gt; 1, INDEX($P$2:P272, MATCH(G272, $G$2:G272, 0)), I272)</f>
        <v>Corporate</v>
      </c>
      <c r="Q272" t="str">
        <f>IF(COUNTIF($G$2:G272, G272) &gt; 1, INDEX($Q$2:Q272, MATCH(G272, $G$2:G272, 0)), J272)</f>
        <v>United States</v>
      </c>
      <c r="R272" t="str">
        <f>IF(COUNTIF($G$2:G272, G272) &gt; 1, INDEX($R$2:R272, MATCH(G272, $G$2:G272, 0)), K272)</f>
        <v>San Francisco</v>
      </c>
      <c r="S272" t="str">
        <f>IF(COUNTIF($G$2:G272, G272) &gt; 1, INDEX($S$2:S272, MATCH(G272, $G$2:G272, 0)), L272)</f>
        <v>California</v>
      </c>
      <c r="T272">
        <f>IF(COUNTIF($G$2:G272, G272) &gt; 1, INDEX($T$2:T272, MATCH(G272, $G$2:G272, 0)), M272)</f>
        <v>94110</v>
      </c>
      <c r="U272" t="str">
        <f>IF(COUNTIF($G$2:G272, G272) &gt; 1, INDEX($U$2:U272, MATCH(G272, $G$2:G272, 0)), N272)</f>
        <v>West</v>
      </c>
      <c r="V272" s="7" t="s">
        <v>2153</v>
      </c>
      <c r="W272" s="7" t="s">
        <v>2156</v>
      </c>
      <c r="X272" s="15">
        <f>Orders[[#This Row],[Date3]]</f>
        <v>43530</v>
      </c>
      <c r="Y272" s="15">
        <v>43530</v>
      </c>
      <c r="Z272" s="2">
        <v>0.75902777777777775</v>
      </c>
      <c r="AA272" s="12">
        <v>67.430000000000007</v>
      </c>
      <c r="AB272" s="8">
        <v>5</v>
      </c>
      <c r="AC272" s="11">
        <f t="shared" si="23"/>
        <v>16.857500000000002</v>
      </c>
      <c r="AD272" s="11">
        <f t="shared" si="24"/>
        <v>337.15000000000003</v>
      </c>
      <c r="AE272" t="s">
        <v>16</v>
      </c>
      <c r="AF272" s="12">
        <f t="shared" si="21"/>
        <v>321.40509500000002</v>
      </c>
      <c r="AG272" s="4">
        <v>4.6699999999999998E-2</v>
      </c>
      <c r="AH272" s="11">
        <f t="shared" si="22"/>
        <v>15.744905000000017</v>
      </c>
      <c r="AI272" s="9">
        <v>6.3</v>
      </c>
      <c r="AJ272" s="15" t="str">
        <f>IF(MONTH(Orders[[#This Row],[Date]]) = 1, "Jan",IF(MONTH(Orders[[#This Row],[Date]]) = 2, "Feb", "Mar"))</f>
        <v>Mar</v>
      </c>
    </row>
    <row r="273" spans="1:36" ht="15.75" x14ac:dyDescent="0.25">
      <c r="A273">
        <v>272</v>
      </c>
      <c r="B273" t="s">
        <v>297</v>
      </c>
      <c r="C273">
        <f>VLOOKUP(G273,email!A:B,2,FALSE)</f>
        <v>67</v>
      </c>
      <c r="D273" t="str">
        <f>Orders[[#This Row],[Customer First Name]] &amp;" "&amp; Orders[[#This Row],[Customer Last Name]]</f>
        <v>Helen Andreada</v>
      </c>
      <c r="E273" t="s">
        <v>1380</v>
      </c>
      <c r="F273" t="s">
        <v>1381</v>
      </c>
      <c r="G273" t="str">
        <f t="shared" si="20"/>
        <v>helen.andreada@mail.com</v>
      </c>
      <c r="H273" t="s">
        <v>15</v>
      </c>
      <c r="I273" s="7" t="s">
        <v>1037</v>
      </c>
      <c r="J273" s="7" t="s">
        <v>1038</v>
      </c>
      <c r="K273" s="7" t="s">
        <v>1060</v>
      </c>
      <c r="L273" s="7" t="s">
        <v>1044</v>
      </c>
      <c r="M273" s="7">
        <v>94109</v>
      </c>
      <c r="N273" s="7" t="s">
        <v>1045</v>
      </c>
      <c r="O273" t="str">
        <f>IF(COUNTIF($G$2:G273, G273) &gt; 1, INDEX($O$2:O273, MATCH(G273, $G$2:G273, 0)), H273)</f>
        <v>Male</v>
      </c>
      <c r="P273" t="str">
        <f>IF(COUNTIF($G$2:G273, G273) &gt; 1, INDEX($P$2:P273, MATCH(G273, $G$2:G273, 0)), I273)</f>
        <v>Consumer</v>
      </c>
      <c r="Q273" t="str">
        <f>IF(COUNTIF($G$2:G273, G273) &gt; 1, INDEX($Q$2:Q273, MATCH(G273, $G$2:G273, 0)), J273)</f>
        <v>United States</v>
      </c>
      <c r="R273" t="str">
        <f>IF(COUNTIF($G$2:G273, G273) &gt; 1, INDEX($R$2:R273, MATCH(G273, $G$2:G273, 0)), K273)</f>
        <v>Pasadena</v>
      </c>
      <c r="S273" t="str">
        <f>IF(COUNTIF($G$2:G273, G273) &gt; 1, INDEX($S$2:S273, MATCH(G273, $G$2:G273, 0)), L273)</f>
        <v>California</v>
      </c>
      <c r="T273">
        <f>IF(COUNTIF($G$2:G273, G273) &gt; 1, INDEX($T$2:T273, MATCH(G273, $G$2:G273, 0)), M273)</f>
        <v>91104</v>
      </c>
      <c r="U273" t="str">
        <f>IF(COUNTIF($G$2:G273, G273) &gt; 1, INDEX($U$2:U273, MATCH(G273, $G$2:G273, 0)), N273)</f>
        <v>West</v>
      </c>
      <c r="V273" s="7" t="s">
        <v>2158</v>
      </c>
      <c r="W273" s="7" t="s">
        <v>2163</v>
      </c>
      <c r="X273" s="15">
        <f>Orders[[#This Row],[Date3]]</f>
        <v>43468</v>
      </c>
      <c r="Y273" s="15">
        <v>43468</v>
      </c>
      <c r="Z273" s="2">
        <v>0.80347222222222225</v>
      </c>
      <c r="AA273" s="12">
        <v>21.12</v>
      </c>
      <c r="AB273" s="8">
        <v>2</v>
      </c>
      <c r="AC273" s="11">
        <f t="shared" si="23"/>
        <v>2.1120000000000001</v>
      </c>
      <c r="AD273" s="11">
        <f t="shared" si="24"/>
        <v>42.24</v>
      </c>
      <c r="AE273" t="s">
        <v>18</v>
      </c>
      <c r="AF273" s="12">
        <f t="shared" si="21"/>
        <v>39.198720000000002</v>
      </c>
      <c r="AG273" s="4">
        <v>7.2000000000000008E-2</v>
      </c>
      <c r="AH273" s="11">
        <f t="shared" si="22"/>
        <v>3.0412800000000004</v>
      </c>
      <c r="AI273" s="9">
        <v>9.6999999999999993</v>
      </c>
      <c r="AJ273" s="15" t="str">
        <f>IF(MONTH(Orders[[#This Row],[Date]]) = 1, "Jan",IF(MONTH(Orders[[#This Row],[Date]]) = 2, "Feb", "Mar"))</f>
        <v>Jan</v>
      </c>
    </row>
    <row r="274" spans="1:36" ht="15.75" x14ac:dyDescent="0.25">
      <c r="A274">
        <v>273</v>
      </c>
      <c r="B274" t="s">
        <v>298</v>
      </c>
      <c r="C274">
        <f>VLOOKUP(G274,email!A:B,2,FALSE)</f>
        <v>67</v>
      </c>
      <c r="D274" t="str">
        <f>Orders[[#This Row],[Customer First Name]] &amp;" "&amp; Orders[[#This Row],[Customer Last Name]]</f>
        <v>Helen Andreada</v>
      </c>
      <c r="E274" t="s">
        <v>1380</v>
      </c>
      <c r="F274" t="s">
        <v>1381</v>
      </c>
      <c r="G274" t="str">
        <f t="shared" si="20"/>
        <v>helen.andreada@mail.com</v>
      </c>
      <c r="H274" t="s">
        <v>15</v>
      </c>
      <c r="I274" s="7" t="s">
        <v>1037</v>
      </c>
      <c r="J274" s="7" t="s">
        <v>1038</v>
      </c>
      <c r="K274" s="7" t="s">
        <v>1060</v>
      </c>
      <c r="L274" s="7" t="s">
        <v>1044</v>
      </c>
      <c r="M274" s="7">
        <v>94109</v>
      </c>
      <c r="N274" s="7" t="s">
        <v>1045</v>
      </c>
      <c r="O274" t="str">
        <f>IF(COUNTIF($G$2:G274, G274) &gt; 1, INDEX($O$2:O274, MATCH(G274, $G$2:G274, 0)), H274)</f>
        <v>Male</v>
      </c>
      <c r="P274" t="str">
        <f>IF(COUNTIF($G$2:G274, G274) &gt; 1, INDEX($P$2:P274, MATCH(G274, $G$2:G274, 0)), I274)</f>
        <v>Consumer</v>
      </c>
      <c r="Q274" t="str">
        <f>IF(COUNTIF($G$2:G274, G274) &gt; 1, INDEX($Q$2:Q274, MATCH(G274, $G$2:G274, 0)), J274)</f>
        <v>United States</v>
      </c>
      <c r="R274" t="str">
        <f>IF(COUNTIF($G$2:G274, G274) &gt; 1, INDEX($R$2:R274, MATCH(G274, $G$2:G274, 0)), K274)</f>
        <v>Pasadena</v>
      </c>
      <c r="S274" t="str">
        <f>IF(COUNTIF($G$2:G274, G274) &gt; 1, INDEX($S$2:S274, MATCH(G274, $G$2:G274, 0)), L274)</f>
        <v>California</v>
      </c>
      <c r="T274">
        <f>IF(COUNTIF($G$2:G274, G274) &gt; 1, INDEX($T$2:T274, MATCH(G274, $G$2:G274, 0)), M274)</f>
        <v>91104</v>
      </c>
      <c r="U274" t="str">
        <f>IF(COUNTIF($G$2:G274, G274) &gt; 1, INDEX($U$2:U274, MATCH(G274, $G$2:G274, 0)), N274)</f>
        <v>West</v>
      </c>
      <c r="V274" s="7" t="s">
        <v>2150</v>
      </c>
      <c r="W274" s="7" t="s">
        <v>2157</v>
      </c>
      <c r="X274" s="15">
        <f>Orders[[#This Row],[Date3]]</f>
        <v>43472</v>
      </c>
      <c r="Y274" s="15">
        <v>43472</v>
      </c>
      <c r="Z274" s="2">
        <v>0.48888888888888887</v>
      </c>
      <c r="AA274" s="12">
        <v>21.54</v>
      </c>
      <c r="AB274" s="8">
        <v>9</v>
      </c>
      <c r="AC274" s="11">
        <f t="shared" si="23"/>
        <v>9.6929999999999996</v>
      </c>
      <c r="AD274" s="11">
        <f t="shared" si="24"/>
        <v>193.85999999999999</v>
      </c>
      <c r="AE274" t="s">
        <v>21</v>
      </c>
      <c r="AF274" s="12">
        <f t="shared" si="21"/>
        <v>173.11697999999998</v>
      </c>
      <c r="AG274" s="4">
        <v>0.107</v>
      </c>
      <c r="AH274" s="11">
        <f t="shared" si="22"/>
        <v>20.743020000000001</v>
      </c>
      <c r="AI274" s="9">
        <v>8.8000000000000007</v>
      </c>
      <c r="AJ274" s="15" t="str">
        <f>IF(MONTH(Orders[[#This Row],[Date]]) = 1, "Jan",IF(MONTH(Orders[[#This Row],[Date]]) = 2, "Feb", "Mar"))</f>
        <v>Jan</v>
      </c>
    </row>
    <row r="275" spans="1:36" ht="15.75" x14ac:dyDescent="0.25">
      <c r="A275">
        <v>274</v>
      </c>
      <c r="B275" t="s">
        <v>299</v>
      </c>
      <c r="C275">
        <f>VLOOKUP(G275,email!A:B,2,FALSE)</f>
        <v>67</v>
      </c>
      <c r="D275" t="str">
        <f>Orders[[#This Row],[Customer First Name]] &amp;" "&amp; Orders[[#This Row],[Customer Last Name]]</f>
        <v>Helen Andreada</v>
      </c>
      <c r="E275" t="s">
        <v>1380</v>
      </c>
      <c r="F275" t="s">
        <v>1381</v>
      </c>
      <c r="G275" t="str">
        <f t="shared" si="20"/>
        <v>helen.andreada@mail.com</v>
      </c>
      <c r="H275" t="s">
        <v>15</v>
      </c>
      <c r="I275" s="7" t="s">
        <v>1037</v>
      </c>
      <c r="J275" s="7" t="s">
        <v>1038</v>
      </c>
      <c r="K275" s="7" t="s">
        <v>1060</v>
      </c>
      <c r="L275" s="7" t="s">
        <v>1044</v>
      </c>
      <c r="M275" s="7">
        <v>94109</v>
      </c>
      <c r="N275" s="7" t="s">
        <v>1045</v>
      </c>
      <c r="O275" t="str">
        <f>IF(COUNTIF($G$2:G275, G275) &gt; 1, INDEX($O$2:O275, MATCH(G275, $G$2:G275, 0)), H275)</f>
        <v>Male</v>
      </c>
      <c r="P275" t="str">
        <f>IF(COUNTIF($G$2:G275, G275) &gt; 1, INDEX($P$2:P275, MATCH(G275, $G$2:G275, 0)), I275)</f>
        <v>Consumer</v>
      </c>
      <c r="Q275" t="str">
        <f>IF(COUNTIF($G$2:G275, G275) &gt; 1, INDEX($Q$2:Q275, MATCH(G275, $G$2:G275, 0)), J275)</f>
        <v>United States</v>
      </c>
      <c r="R275" t="str">
        <f>IF(COUNTIF($G$2:G275, G275) &gt; 1, INDEX($R$2:R275, MATCH(G275, $G$2:G275, 0)), K275)</f>
        <v>Pasadena</v>
      </c>
      <c r="S275" t="str">
        <f>IF(COUNTIF($G$2:G275, G275) &gt; 1, INDEX($S$2:S275, MATCH(G275, $G$2:G275, 0)), L275)</f>
        <v>California</v>
      </c>
      <c r="T275">
        <f>IF(COUNTIF($G$2:G275, G275) &gt; 1, INDEX($T$2:T275, MATCH(G275, $G$2:G275, 0)), M275)</f>
        <v>91104</v>
      </c>
      <c r="U275" t="str">
        <f>IF(COUNTIF($G$2:G275, G275) &gt; 1, INDEX($U$2:U275, MATCH(G275, $G$2:G275, 0)), N275)</f>
        <v>West</v>
      </c>
      <c r="V275" s="7" t="s">
        <v>2153</v>
      </c>
      <c r="W275" s="7" t="s">
        <v>2160</v>
      </c>
      <c r="X275" s="15">
        <f>Orders[[#This Row],[Date3]]</f>
        <v>43492</v>
      </c>
      <c r="Y275" s="15">
        <v>43492</v>
      </c>
      <c r="Z275" s="2">
        <v>0.66041666666666665</v>
      </c>
      <c r="AA275" s="12">
        <v>12.03</v>
      </c>
      <c r="AB275" s="8">
        <v>2</v>
      </c>
      <c r="AC275" s="11">
        <f t="shared" si="23"/>
        <v>1.2030000000000001</v>
      </c>
      <c r="AD275" s="11">
        <f t="shared" si="24"/>
        <v>24.06</v>
      </c>
      <c r="AE275" t="s">
        <v>18</v>
      </c>
      <c r="AF275" s="12">
        <f t="shared" si="21"/>
        <v>22.936397999999997</v>
      </c>
      <c r="AG275" s="4">
        <v>4.6699999999999998E-2</v>
      </c>
      <c r="AH275" s="11">
        <f t="shared" si="22"/>
        <v>1.1236020000000018</v>
      </c>
      <c r="AI275" s="9">
        <v>5.0999999999999996</v>
      </c>
      <c r="AJ275" s="15" t="str">
        <f>IF(MONTH(Orders[[#This Row],[Date]]) = 1, "Jan",IF(MONTH(Orders[[#This Row],[Date]]) = 2, "Feb", "Mar"))</f>
        <v>Jan</v>
      </c>
    </row>
    <row r="276" spans="1:36" ht="15.75" x14ac:dyDescent="0.25">
      <c r="A276">
        <v>275</v>
      </c>
      <c r="B276" t="s">
        <v>300</v>
      </c>
      <c r="C276">
        <f>VLOOKUP(G276,email!A:B,2,FALSE)</f>
        <v>122</v>
      </c>
      <c r="D276" t="str">
        <f>Orders[[#This Row],[Customer First Name]] &amp;" "&amp; Orders[[#This Row],[Customer Last Name]]</f>
        <v>Barry Blumstein</v>
      </c>
      <c r="E276" t="s">
        <v>1463</v>
      </c>
      <c r="F276" t="s">
        <v>1288</v>
      </c>
      <c r="G276" t="str">
        <f t="shared" si="20"/>
        <v>barry.blumstein@mail.com</v>
      </c>
      <c r="H276" t="s">
        <v>15</v>
      </c>
      <c r="I276" s="7" t="s">
        <v>1042</v>
      </c>
      <c r="J276" s="7" t="s">
        <v>1038</v>
      </c>
      <c r="K276" s="7" t="s">
        <v>1151</v>
      </c>
      <c r="L276" s="7" t="s">
        <v>1044</v>
      </c>
      <c r="M276" s="7">
        <v>90301</v>
      </c>
      <c r="N276" s="7" t="s">
        <v>1045</v>
      </c>
      <c r="O276" t="str">
        <f>IF(COUNTIF($G$2:G276, G276) &gt; 1, INDEX($O$2:O276, MATCH(G276, $G$2:G276, 0)), H276)</f>
        <v>Female</v>
      </c>
      <c r="P276" t="str">
        <f>IF(COUNTIF($G$2:G276, G276) &gt; 1, INDEX($P$2:P276, MATCH(G276, $G$2:G276, 0)), I276)</f>
        <v>Corporate</v>
      </c>
      <c r="Q276" t="str">
        <f>IF(COUNTIF($G$2:G276, G276) &gt; 1, INDEX($Q$2:Q276, MATCH(G276, $G$2:G276, 0)), J276)</f>
        <v>United States</v>
      </c>
      <c r="R276" t="str">
        <f>IF(COUNTIF($G$2:G276, G276) &gt; 1, INDEX($R$2:R276, MATCH(G276, $G$2:G276, 0)), K276)</f>
        <v>Inglewood</v>
      </c>
      <c r="S276" t="str">
        <f>IF(COUNTIF($G$2:G276, G276) &gt; 1, INDEX($S$2:S276, MATCH(G276, $G$2:G276, 0)), L276)</f>
        <v>California</v>
      </c>
      <c r="T276">
        <f>IF(COUNTIF($G$2:G276, G276) &gt; 1, INDEX($T$2:T276, MATCH(G276, $G$2:G276, 0)), M276)</f>
        <v>90301</v>
      </c>
      <c r="U276" t="str">
        <f>IF(COUNTIF($G$2:G276, G276) &gt; 1, INDEX($U$2:U276, MATCH(G276, $G$2:G276, 0)), N276)</f>
        <v>West</v>
      </c>
      <c r="V276" s="7" t="s">
        <v>2153</v>
      </c>
      <c r="W276" s="7" t="s">
        <v>2162</v>
      </c>
      <c r="X276" s="15">
        <f>Orders[[#This Row],[Date3]]</f>
        <v>43522</v>
      </c>
      <c r="Y276" s="15">
        <v>43522</v>
      </c>
      <c r="Z276" s="2">
        <v>0.70277777777777783</v>
      </c>
      <c r="AA276" s="12">
        <v>99.71</v>
      </c>
      <c r="AB276" s="8">
        <v>6</v>
      </c>
      <c r="AC276" s="11">
        <f t="shared" si="23"/>
        <v>29.913</v>
      </c>
      <c r="AD276" s="11">
        <f t="shared" si="24"/>
        <v>598.26</v>
      </c>
      <c r="AE276" t="s">
        <v>16</v>
      </c>
      <c r="AF276" s="12">
        <f t="shared" si="21"/>
        <v>570.32125799999994</v>
      </c>
      <c r="AG276" s="4">
        <v>4.6699999999999998E-2</v>
      </c>
      <c r="AH276" s="11">
        <f t="shared" si="22"/>
        <v>27.938742000000047</v>
      </c>
      <c r="AI276" s="9">
        <v>7.9</v>
      </c>
      <c r="AJ276" s="15" t="str">
        <f>IF(MONTH(Orders[[#This Row],[Date]]) = 1, "Jan",IF(MONTH(Orders[[#This Row],[Date]]) = 2, "Feb", "Mar"))</f>
        <v>Feb</v>
      </c>
    </row>
    <row r="277" spans="1:36" ht="15.75" x14ac:dyDescent="0.25">
      <c r="A277">
        <v>276</v>
      </c>
      <c r="B277" t="s">
        <v>301</v>
      </c>
      <c r="C277">
        <f>VLOOKUP(G277,email!A:B,2,FALSE)</f>
        <v>122</v>
      </c>
      <c r="D277" t="str">
        <f>Orders[[#This Row],[Customer First Name]] &amp;" "&amp; Orders[[#This Row],[Customer Last Name]]</f>
        <v>Barry Blumstein</v>
      </c>
      <c r="E277" t="s">
        <v>1463</v>
      </c>
      <c r="F277" t="s">
        <v>1288</v>
      </c>
      <c r="G277" t="str">
        <f t="shared" si="20"/>
        <v>barry.blumstein@mail.com</v>
      </c>
      <c r="H277" t="s">
        <v>15</v>
      </c>
      <c r="I277" s="7" t="s">
        <v>1042</v>
      </c>
      <c r="J277" s="7" t="s">
        <v>1038</v>
      </c>
      <c r="K277" s="7" t="s">
        <v>1151</v>
      </c>
      <c r="L277" s="7" t="s">
        <v>1044</v>
      </c>
      <c r="M277" s="7">
        <v>90301</v>
      </c>
      <c r="N277" s="7" t="s">
        <v>1045</v>
      </c>
      <c r="O277" t="str">
        <f>IF(COUNTIF($G$2:G277, G277) &gt; 1, INDEX($O$2:O277, MATCH(G277, $G$2:G277, 0)), H277)</f>
        <v>Female</v>
      </c>
      <c r="P277" t="str">
        <f>IF(COUNTIF($G$2:G277, G277) &gt; 1, INDEX($P$2:P277, MATCH(G277, $G$2:G277, 0)), I277)</f>
        <v>Corporate</v>
      </c>
      <c r="Q277" t="str">
        <f>IF(COUNTIF($G$2:G277, G277) &gt; 1, INDEX($Q$2:Q277, MATCH(G277, $G$2:G277, 0)), J277)</f>
        <v>United States</v>
      </c>
      <c r="R277" t="str">
        <f>IF(COUNTIF($G$2:G277, G277) &gt; 1, INDEX($R$2:R277, MATCH(G277, $G$2:G277, 0)), K277)</f>
        <v>Inglewood</v>
      </c>
      <c r="S277" t="str">
        <f>IF(COUNTIF($G$2:G277, G277) &gt; 1, INDEX($S$2:S277, MATCH(G277, $G$2:G277, 0)), L277)</f>
        <v>California</v>
      </c>
      <c r="T277">
        <f>IF(COUNTIF($G$2:G277, G277) &gt; 1, INDEX($T$2:T277, MATCH(G277, $G$2:G277, 0)), M277)</f>
        <v>90301</v>
      </c>
      <c r="U277" t="str">
        <f>IF(COUNTIF($G$2:G277, G277) &gt; 1, INDEX($U$2:U277, MATCH(G277, $G$2:G277, 0)), N277)</f>
        <v>West</v>
      </c>
      <c r="V277" s="7" t="s">
        <v>2153</v>
      </c>
      <c r="W277" s="7" t="s">
        <v>1731</v>
      </c>
      <c r="X277" s="15">
        <f>Orders[[#This Row],[Date3]]</f>
        <v>43472</v>
      </c>
      <c r="Y277" s="15">
        <v>43472</v>
      </c>
      <c r="Z277" s="2">
        <v>0.86944444444444446</v>
      </c>
      <c r="AA277" s="12">
        <v>47.97</v>
      </c>
      <c r="AB277" s="8">
        <v>7</v>
      </c>
      <c r="AC277" s="11">
        <f t="shared" si="23"/>
        <v>16.7895</v>
      </c>
      <c r="AD277" s="11">
        <f t="shared" si="24"/>
        <v>335.78999999999996</v>
      </c>
      <c r="AE277" t="s">
        <v>18</v>
      </c>
      <c r="AF277" s="12">
        <f t="shared" si="21"/>
        <v>320.10860699999995</v>
      </c>
      <c r="AG277" s="4">
        <v>4.6699999999999998E-2</v>
      </c>
      <c r="AH277" s="11">
        <f t="shared" si="22"/>
        <v>15.681393000000014</v>
      </c>
      <c r="AI277" s="9">
        <v>6.2</v>
      </c>
      <c r="AJ277" s="15" t="str">
        <f>IF(MONTH(Orders[[#This Row],[Date]]) = 1, "Jan",IF(MONTH(Orders[[#This Row],[Date]]) = 2, "Feb", "Mar"))</f>
        <v>Jan</v>
      </c>
    </row>
    <row r="278" spans="1:36" ht="15.75" x14ac:dyDescent="0.25">
      <c r="A278">
        <v>277</v>
      </c>
      <c r="B278" t="s">
        <v>302</v>
      </c>
      <c r="C278">
        <f>VLOOKUP(G278,email!A:B,2,FALSE)</f>
        <v>123</v>
      </c>
      <c r="D278" t="str">
        <f>Orders[[#This Row],[Customer First Name]] &amp;" "&amp; Orders[[#This Row],[Customer Last Name]]</f>
        <v>Andrew Gjertsen</v>
      </c>
      <c r="E278" t="s">
        <v>1267</v>
      </c>
      <c r="F278" t="s">
        <v>1464</v>
      </c>
      <c r="G278" t="str">
        <f t="shared" si="20"/>
        <v>andrew.gjertsen@mail.com</v>
      </c>
      <c r="H278" t="s">
        <v>15</v>
      </c>
      <c r="I278" s="7" t="s">
        <v>1042</v>
      </c>
      <c r="J278" s="7" t="s">
        <v>1038</v>
      </c>
      <c r="K278" s="7" t="s">
        <v>1063</v>
      </c>
      <c r="L278" s="7" t="s">
        <v>1064</v>
      </c>
      <c r="M278" s="7">
        <v>19140</v>
      </c>
      <c r="N278" s="7" t="s">
        <v>1065</v>
      </c>
      <c r="O278" t="str">
        <f>IF(COUNTIF($G$2:G278, G278) &gt; 1, INDEX($O$2:O278, MATCH(G278, $G$2:G278, 0)), H278)</f>
        <v>Female</v>
      </c>
      <c r="P278" t="str">
        <f>IF(COUNTIF($G$2:G278, G278) &gt; 1, INDEX($P$2:P278, MATCH(G278, $G$2:G278, 0)), I278)</f>
        <v>Corporate</v>
      </c>
      <c r="Q278" t="str">
        <f>IF(COUNTIF($G$2:G278, G278) &gt; 1, INDEX($Q$2:Q278, MATCH(G278, $G$2:G278, 0)), J278)</f>
        <v>United States</v>
      </c>
      <c r="R278" t="str">
        <f>IF(COUNTIF($G$2:G278, G278) &gt; 1, INDEX($R$2:R278, MATCH(G278, $G$2:G278, 0)), K278)</f>
        <v>Philadelphia</v>
      </c>
      <c r="S278" t="str">
        <f>IF(COUNTIF($G$2:G278, G278) &gt; 1, INDEX($S$2:S278, MATCH(G278, $G$2:G278, 0)), L278)</f>
        <v>Pennsylvania</v>
      </c>
      <c r="T278">
        <f>IF(COUNTIF($G$2:G278, G278) &gt; 1, INDEX($T$2:T278, MATCH(G278, $G$2:G278, 0)), M278)</f>
        <v>19140</v>
      </c>
      <c r="U278" t="str">
        <f>IF(COUNTIF($G$2:G278, G278) &gt; 1, INDEX($U$2:U278, MATCH(G278, $G$2:G278, 0)), N278)</f>
        <v>East</v>
      </c>
      <c r="V278" s="7" t="s">
        <v>2153</v>
      </c>
      <c r="W278" s="7" t="s">
        <v>2162</v>
      </c>
      <c r="X278" s="15">
        <f>Orders[[#This Row],[Date3]]</f>
        <v>43472</v>
      </c>
      <c r="Y278" s="15">
        <v>43472</v>
      </c>
      <c r="Z278" s="2">
        <v>0.73333333333333339</v>
      </c>
      <c r="AA278" s="12">
        <v>21.82</v>
      </c>
      <c r="AB278" s="8">
        <v>10</v>
      </c>
      <c r="AC278" s="11">
        <f t="shared" si="23"/>
        <v>10.91</v>
      </c>
      <c r="AD278" s="11">
        <f t="shared" si="24"/>
        <v>218.2</v>
      </c>
      <c r="AE278" t="s">
        <v>18</v>
      </c>
      <c r="AF278" s="12">
        <f t="shared" si="21"/>
        <v>208.01005999999998</v>
      </c>
      <c r="AG278" s="4">
        <v>4.6699999999999998E-2</v>
      </c>
      <c r="AH278" s="11">
        <f t="shared" si="22"/>
        <v>10.189940000000007</v>
      </c>
      <c r="AI278" s="9">
        <v>7.1</v>
      </c>
      <c r="AJ278" s="15" t="str">
        <f>IF(MONTH(Orders[[#This Row],[Date]]) = 1, "Jan",IF(MONTH(Orders[[#This Row],[Date]]) = 2, "Feb", "Mar"))</f>
        <v>Jan</v>
      </c>
    </row>
    <row r="279" spans="1:36" ht="15.75" x14ac:dyDescent="0.25">
      <c r="A279">
        <v>278</v>
      </c>
      <c r="B279" t="s">
        <v>303</v>
      </c>
      <c r="C279">
        <f>VLOOKUP(G279,email!A:B,2,FALSE)</f>
        <v>123</v>
      </c>
      <c r="D279" t="str">
        <f>Orders[[#This Row],[Customer First Name]] &amp;" "&amp; Orders[[#This Row],[Customer Last Name]]</f>
        <v>Andrew Gjertsen</v>
      </c>
      <c r="E279" t="s">
        <v>1267</v>
      </c>
      <c r="F279" t="s">
        <v>1464</v>
      </c>
      <c r="G279" t="str">
        <f t="shared" si="20"/>
        <v>andrew.gjertsen@mail.com</v>
      </c>
      <c r="H279" t="s">
        <v>15</v>
      </c>
      <c r="I279" s="7" t="s">
        <v>1042</v>
      </c>
      <c r="J279" s="7" t="s">
        <v>1038</v>
      </c>
      <c r="K279" s="7" t="s">
        <v>1063</v>
      </c>
      <c r="L279" s="7" t="s">
        <v>1064</v>
      </c>
      <c r="M279" s="7">
        <v>19140</v>
      </c>
      <c r="N279" s="7" t="s">
        <v>1065</v>
      </c>
      <c r="O279" t="str">
        <f>IF(COUNTIF($G$2:G279, G279) &gt; 1, INDEX($O$2:O279, MATCH(G279, $G$2:G279, 0)), H279)</f>
        <v>Female</v>
      </c>
      <c r="P279" t="str">
        <f>IF(COUNTIF($G$2:G279, G279) &gt; 1, INDEX($P$2:P279, MATCH(G279, $G$2:G279, 0)), I279)</f>
        <v>Corporate</v>
      </c>
      <c r="Q279" t="str">
        <f>IF(COUNTIF($G$2:G279, G279) &gt; 1, INDEX($Q$2:Q279, MATCH(G279, $G$2:G279, 0)), J279)</f>
        <v>United States</v>
      </c>
      <c r="R279" t="str">
        <f>IF(COUNTIF($G$2:G279, G279) &gt; 1, INDEX($R$2:R279, MATCH(G279, $G$2:G279, 0)), K279)</f>
        <v>Philadelphia</v>
      </c>
      <c r="S279" t="str">
        <f>IF(COUNTIF($G$2:G279, G279) &gt; 1, INDEX($S$2:S279, MATCH(G279, $G$2:G279, 0)), L279)</f>
        <v>Pennsylvania</v>
      </c>
      <c r="T279">
        <f>IF(COUNTIF($G$2:G279, G279) &gt; 1, INDEX($T$2:T279, MATCH(G279, $G$2:G279, 0)), M279)</f>
        <v>19140</v>
      </c>
      <c r="U279" t="str">
        <f>IF(COUNTIF($G$2:G279, G279) &gt; 1, INDEX($U$2:U279, MATCH(G279, $G$2:G279, 0)), N279)</f>
        <v>East</v>
      </c>
      <c r="V279" s="7" t="s">
        <v>2153</v>
      </c>
      <c r="W279" s="7" t="s">
        <v>2162</v>
      </c>
      <c r="X279" s="15">
        <f>Orders[[#This Row],[Date3]]</f>
        <v>43498</v>
      </c>
      <c r="Y279" s="15">
        <v>43498</v>
      </c>
      <c r="Z279" s="2">
        <v>0.55763888888888891</v>
      </c>
      <c r="AA279" s="12">
        <v>95.42</v>
      </c>
      <c r="AB279" s="8">
        <v>4</v>
      </c>
      <c r="AC279" s="11">
        <f t="shared" si="23"/>
        <v>19.084</v>
      </c>
      <c r="AD279" s="11">
        <f t="shared" si="24"/>
        <v>381.68</v>
      </c>
      <c r="AE279" t="s">
        <v>16</v>
      </c>
      <c r="AF279" s="12">
        <f t="shared" si="21"/>
        <v>363.85554400000001</v>
      </c>
      <c r="AG279" s="4">
        <v>4.6699999999999998E-2</v>
      </c>
      <c r="AH279" s="11">
        <f t="shared" si="22"/>
        <v>17.824455999999998</v>
      </c>
      <c r="AI279" s="9">
        <v>6.4</v>
      </c>
      <c r="AJ279" s="15" t="str">
        <f>IF(MONTH(Orders[[#This Row],[Date]]) = 1, "Jan",IF(MONTH(Orders[[#This Row],[Date]]) = 2, "Feb", "Mar"))</f>
        <v>Feb</v>
      </c>
    </row>
    <row r="280" spans="1:36" ht="15.75" x14ac:dyDescent="0.25">
      <c r="A280">
        <v>279</v>
      </c>
      <c r="B280" t="s">
        <v>304</v>
      </c>
      <c r="C280">
        <f>VLOOKUP(G280,email!A:B,2,FALSE)</f>
        <v>123</v>
      </c>
      <c r="D280" t="str">
        <f>Orders[[#This Row],[Customer First Name]] &amp;" "&amp; Orders[[#This Row],[Customer Last Name]]</f>
        <v>Andrew Gjertsen</v>
      </c>
      <c r="E280" t="s">
        <v>1267</v>
      </c>
      <c r="F280" t="s">
        <v>1464</v>
      </c>
      <c r="G280" t="str">
        <f t="shared" si="20"/>
        <v>andrew.gjertsen@mail.com</v>
      </c>
      <c r="H280" t="s">
        <v>15</v>
      </c>
      <c r="I280" s="7" t="s">
        <v>1042</v>
      </c>
      <c r="J280" s="7" t="s">
        <v>1038</v>
      </c>
      <c r="K280" s="7" t="s">
        <v>1063</v>
      </c>
      <c r="L280" s="7" t="s">
        <v>1064</v>
      </c>
      <c r="M280" s="7">
        <v>19140</v>
      </c>
      <c r="N280" s="7" t="s">
        <v>1065</v>
      </c>
      <c r="O280" t="str">
        <f>IF(COUNTIF($G$2:G280, G280) &gt; 1, INDEX($O$2:O280, MATCH(G280, $G$2:G280, 0)), H280)</f>
        <v>Female</v>
      </c>
      <c r="P280" t="str">
        <f>IF(COUNTIF($G$2:G280, G280) &gt; 1, INDEX($P$2:P280, MATCH(G280, $G$2:G280, 0)), I280)</f>
        <v>Corporate</v>
      </c>
      <c r="Q280" t="str">
        <f>IF(COUNTIF($G$2:G280, G280) &gt; 1, INDEX($Q$2:Q280, MATCH(G280, $G$2:G280, 0)), J280)</f>
        <v>United States</v>
      </c>
      <c r="R280" t="str">
        <f>IF(COUNTIF($G$2:G280, G280) &gt; 1, INDEX($R$2:R280, MATCH(G280, $G$2:G280, 0)), K280)</f>
        <v>Philadelphia</v>
      </c>
      <c r="S280" t="str">
        <f>IF(COUNTIF($G$2:G280, G280) &gt; 1, INDEX($S$2:S280, MATCH(G280, $G$2:G280, 0)), L280)</f>
        <v>Pennsylvania</v>
      </c>
      <c r="T280">
        <f>IF(COUNTIF($G$2:G280, G280) &gt; 1, INDEX($T$2:T280, MATCH(G280, $G$2:G280, 0)), M280)</f>
        <v>19140</v>
      </c>
      <c r="U280" t="str">
        <f>IF(COUNTIF($G$2:G280, G280) &gt; 1, INDEX($U$2:U280, MATCH(G280, $G$2:G280, 0)), N280)</f>
        <v>East</v>
      </c>
      <c r="V280" s="7" t="s">
        <v>2153</v>
      </c>
      <c r="W280" s="7" t="s">
        <v>2156</v>
      </c>
      <c r="X280" s="15">
        <f>Orders[[#This Row],[Date3]]</f>
        <v>43544</v>
      </c>
      <c r="Y280" s="15">
        <v>43544</v>
      </c>
      <c r="Z280" s="2">
        <v>0.68611111111111101</v>
      </c>
      <c r="AA280" s="12">
        <v>70.989999999999995</v>
      </c>
      <c r="AB280" s="8">
        <v>10</v>
      </c>
      <c r="AC280" s="11">
        <f t="shared" si="23"/>
        <v>35.494999999999997</v>
      </c>
      <c r="AD280" s="11">
        <f t="shared" si="24"/>
        <v>709.9</v>
      </c>
      <c r="AE280" t="s">
        <v>18</v>
      </c>
      <c r="AF280" s="12">
        <f t="shared" si="21"/>
        <v>676.74766999999997</v>
      </c>
      <c r="AG280" s="4">
        <v>4.6699999999999998E-2</v>
      </c>
      <c r="AH280" s="11">
        <f t="shared" si="22"/>
        <v>33.152330000000006</v>
      </c>
      <c r="AI280" s="9">
        <v>5.7</v>
      </c>
      <c r="AJ280" s="15" t="str">
        <f>IF(MONTH(Orders[[#This Row],[Date]]) = 1, "Jan",IF(MONTH(Orders[[#This Row],[Date]]) = 2, "Feb", "Mar"))</f>
        <v>Mar</v>
      </c>
    </row>
    <row r="281" spans="1:36" ht="15.75" x14ac:dyDescent="0.25">
      <c r="A281">
        <v>280</v>
      </c>
      <c r="B281" t="s">
        <v>305</v>
      </c>
      <c r="C281">
        <f>VLOOKUP(G281,email!A:B,2,FALSE)</f>
        <v>123</v>
      </c>
      <c r="D281" t="str">
        <f>Orders[[#This Row],[Customer First Name]] &amp;" "&amp; Orders[[#This Row],[Customer Last Name]]</f>
        <v>Andrew Gjertsen</v>
      </c>
      <c r="E281" t="s">
        <v>1267</v>
      </c>
      <c r="F281" t="s">
        <v>1464</v>
      </c>
      <c r="G281" t="str">
        <f t="shared" si="20"/>
        <v>andrew.gjertsen@mail.com</v>
      </c>
      <c r="H281" t="s">
        <v>15</v>
      </c>
      <c r="I281" s="7" t="s">
        <v>1042</v>
      </c>
      <c r="J281" s="7" t="s">
        <v>1038</v>
      </c>
      <c r="K281" s="7" t="s">
        <v>1063</v>
      </c>
      <c r="L281" s="7" t="s">
        <v>1064</v>
      </c>
      <c r="M281" s="7">
        <v>19140</v>
      </c>
      <c r="N281" s="7" t="s">
        <v>1065</v>
      </c>
      <c r="O281" t="str">
        <f>IF(COUNTIF($G$2:G281, G281) &gt; 1, INDEX($O$2:O281, MATCH(G281, $G$2:G281, 0)), H281)</f>
        <v>Female</v>
      </c>
      <c r="P281" t="str">
        <f>IF(COUNTIF($G$2:G281, G281) &gt; 1, INDEX($P$2:P281, MATCH(G281, $G$2:G281, 0)), I281)</f>
        <v>Corporate</v>
      </c>
      <c r="Q281" t="str">
        <f>IF(COUNTIF($G$2:G281, G281) &gt; 1, INDEX($Q$2:Q281, MATCH(G281, $G$2:G281, 0)), J281)</f>
        <v>United States</v>
      </c>
      <c r="R281" t="str">
        <f>IF(COUNTIF($G$2:G281, G281) &gt; 1, INDEX($R$2:R281, MATCH(G281, $G$2:G281, 0)), K281)</f>
        <v>Philadelphia</v>
      </c>
      <c r="S281" t="str">
        <f>IF(COUNTIF($G$2:G281, G281) &gt; 1, INDEX($S$2:S281, MATCH(G281, $G$2:G281, 0)), L281)</f>
        <v>Pennsylvania</v>
      </c>
      <c r="T281">
        <f>IF(COUNTIF($G$2:G281, G281) &gt; 1, INDEX($T$2:T281, MATCH(G281, $G$2:G281, 0)), M281)</f>
        <v>19140</v>
      </c>
      <c r="U281" t="str">
        <f>IF(COUNTIF($G$2:G281, G281) &gt; 1, INDEX($U$2:U281, MATCH(G281, $G$2:G281, 0)), N281)</f>
        <v>East</v>
      </c>
      <c r="V281" s="7" t="s">
        <v>2153</v>
      </c>
      <c r="W281" s="7" t="s">
        <v>2154</v>
      </c>
      <c r="X281" s="15">
        <f>Orders[[#This Row],[Date3]]</f>
        <v>43544</v>
      </c>
      <c r="Y281" s="15">
        <v>43544</v>
      </c>
      <c r="Z281" s="2">
        <v>0.83124999999999993</v>
      </c>
      <c r="AA281" s="12">
        <v>44.02</v>
      </c>
      <c r="AB281" s="8">
        <v>10</v>
      </c>
      <c r="AC281" s="11">
        <f t="shared" si="23"/>
        <v>22.010000000000005</v>
      </c>
      <c r="AD281" s="11">
        <f t="shared" si="24"/>
        <v>440.20000000000005</v>
      </c>
      <c r="AE281" t="s">
        <v>21</v>
      </c>
      <c r="AF281" s="12">
        <f t="shared" si="21"/>
        <v>419.64266000000003</v>
      </c>
      <c r="AG281" s="4">
        <v>4.6699999999999998E-2</v>
      </c>
      <c r="AH281" s="11">
        <f t="shared" si="22"/>
        <v>20.557340000000011</v>
      </c>
      <c r="AI281" s="9">
        <v>9.6</v>
      </c>
      <c r="AJ281" s="15" t="str">
        <f>IF(MONTH(Orders[[#This Row],[Date]]) = 1, "Jan",IF(MONTH(Orders[[#This Row],[Date]]) = 2, "Feb", "Mar"))</f>
        <v>Mar</v>
      </c>
    </row>
    <row r="282" spans="1:36" ht="15.75" x14ac:dyDescent="0.25">
      <c r="A282">
        <v>281</v>
      </c>
      <c r="B282" t="s">
        <v>306</v>
      </c>
      <c r="C282">
        <f>VLOOKUP(G282,email!A:B,2,FALSE)</f>
        <v>57</v>
      </c>
      <c r="D282" t="str">
        <f>Orders[[#This Row],[Customer First Name]] &amp;" "&amp; Orders[[#This Row],[Customer Last Name]]</f>
        <v>Steven Cartwright</v>
      </c>
      <c r="E282" t="s">
        <v>1364</v>
      </c>
      <c r="F282" t="s">
        <v>1365</v>
      </c>
      <c r="G282" t="str">
        <f t="shared" si="20"/>
        <v>steven.cartwright@mail.com</v>
      </c>
      <c r="H282" t="s">
        <v>15</v>
      </c>
      <c r="I282" s="7" t="s">
        <v>1037</v>
      </c>
      <c r="J282" s="7" t="s">
        <v>1038</v>
      </c>
      <c r="K282" s="7" t="s">
        <v>1067</v>
      </c>
      <c r="L282" s="7" t="s">
        <v>1054</v>
      </c>
      <c r="M282" s="7">
        <v>77070</v>
      </c>
      <c r="N282" s="7" t="s">
        <v>1055</v>
      </c>
      <c r="O282" t="str">
        <f>IF(COUNTIF($G$2:G282, G282) &gt; 1, INDEX($O$2:O282, MATCH(G282, $G$2:G282, 0)), H282)</f>
        <v>Male</v>
      </c>
      <c r="P282" t="str">
        <f>IF(COUNTIF($G$2:G282, G282) &gt; 1, INDEX($P$2:P282, MATCH(G282, $G$2:G282, 0)), I282)</f>
        <v>Consumer</v>
      </c>
      <c r="Q282" t="str">
        <f>IF(COUNTIF($G$2:G282, G282) &gt; 1, INDEX($Q$2:Q282, MATCH(G282, $G$2:G282, 0)), J282)</f>
        <v>United States</v>
      </c>
      <c r="R282" t="str">
        <f>IF(COUNTIF($G$2:G282, G282) &gt; 1, INDEX($R$2:R282, MATCH(G282, $G$2:G282, 0)), K282)</f>
        <v>Wilmington</v>
      </c>
      <c r="S282" t="str">
        <f>IF(COUNTIF($G$2:G282, G282) &gt; 1, INDEX($S$2:S282, MATCH(G282, $G$2:G282, 0)), L282)</f>
        <v>Delaware</v>
      </c>
      <c r="T282">
        <f>IF(COUNTIF($G$2:G282, G282) &gt; 1, INDEX($T$2:T282, MATCH(G282, $G$2:G282, 0)), M282)</f>
        <v>19805</v>
      </c>
      <c r="U282" t="str">
        <f>IF(COUNTIF($G$2:G282, G282) &gt; 1, INDEX($U$2:U282, MATCH(G282, $G$2:G282, 0)), N282)</f>
        <v>East</v>
      </c>
      <c r="V282" s="7" t="s">
        <v>2153</v>
      </c>
      <c r="W282" s="7" t="s">
        <v>2160</v>
      </c>
      <c r="X282" s="15">
        <f>Orders[[#This Row],[Date3]]</f>
        <v>43511</v>
      </c>
      <c r="Y282" s="15">
        <v>43511</v>
      </c>
      <c r="Z282" s="2">
        <v>0.7090277777777777</v>
      </c>
      <c r="AA282" s="12">
        <v>69.959999999999994</v>
      </c>
      <c r="AB282" s="8">
        <v>8</v>
      </c>
      <c r="AC282" s="11">
        <f t="shared" si="23"/>
        <v>27.983999999999998</v>
      </c>
      <c r="AD282" s="11">
        <f t="shared" si="24"/>
        <v>559.67999999999995</v>
      </c>
      <c r="AE282" t="s">
        <v>21</v>
      </c>
      <c r="AF282" s="12">
        <f t="shared" si="21"/>
        <v>533.54294399999992</v>
      </c>
      <c r="AG282" s="4">
        <v>4.6699999999999998E-2</v>
      </c>
      <c r="AH282" s="11">
        <f t="shared" si="22"/>
        <v>26.13705600000003</v>
      </c>
      <c r="AI282" s="9">
        <v>6.4</v>
      </c>
      <c r="AJ282" s="15" t="str">
        <f>IF(MONTH(Orders[[#This Row],[Date]]) = 1, "Jan",IF(MONTH(Orders[[#This Row],[Date]]) = 2, "Feb", "Mar"))</f>
        <v>Feb</v>
      </c>
    </row>
    <row r="283" spans="1:36" ht="15.75" x14ac:dyDescent="0.25">
      <c r="A283">
        <v>282</v>
      </c>
      <c r="B283" t="s">
        <v>307</v>
      </c>
      <c r="C283">
        <f>VLOOKUP(G283,email!A:B,2,FALSE)</f>
        <v>57</v>
      </c>
      <c r="D283" t="str">
        <f>Orders[[#This Row],[Customer First Name]] &amp;" "&amp; Orders[[#This Row],[Customer Last Name]]</f>
        <v>Steven Cartwright</v>
      </c>
      <c r="E283" t="s">
        <v>1364</v>
      </c>
      <c r="F283" t="s">
        <v>1365</v>
      </c>
      <c r="G283" t="str">
        <f t="shared" si="20"/>
        <v>steven.cartwright@mail.com</v>
      </c>
      <c r="H283" t="s">
        <v>15</v>
      </c>
      <c r="I283" s="7" t="s">
        <v>1037</v>
      </c>
      <c r="J283" s="7" t="s">
        <v>1038</v>
      </c>
      <c r="K283" s="7" t="s">
        <v>1067</v>
      </c>
      <c r="L283" s="7" t="s">
        <v>1054</v>
      </c>
      <c r="M283" s="7">
        <v>77070</v>
      </c>
      <c r="N283" s="7" t="s">
        <v>1055</v>
      </c>
      <c r="O283" t="str">
        <f>IF(COUNTIF($G$2:G283, G283) &gt; 1, INDEX($O$2:O283, MATCH(G283, $G$2:G283, 0)), H283)</f>
        <v>Male</v>
      </c>
      <c r="P283" t="str">
        <f>IF(COUNTIF($G$2:G283, G283) &gt; 1, INDEX($P$2:P283, MATCH(G283, $G$2:G283, 0)), I283)</f>
        <v>Consumer</v>
      </c>
      <c r="Q283" t="str">
        <f>IF(COUNTIF($G$2:G283, G283) &gt; 1, INDEX($Q$2:Q283, MATCH(G283, $G$2:G283, 0)), J283)</f>
        <v>United States</v>
      </c>
      <c r="R283" t="str">
        <f>IF(COUNTIF($G$2:G283, G283) &gt; 1, INDEX($R$2:R283, MATCH(G283, $G$2:G283, 0)), K283)</f>
        <v>Wilmington</v>
      </c>
      <c r="S283" t="str">
        <f>IF(COUNTIF($G$2:G283, G283) &gt; 1, INDEX($S$2:S283, MATCH(G283, $G$2:G283, 0)), L283)</f>
        <v>Delaware</v>
      </c>
      <c r="T283">
        <f>IF(COUNTIF($G$2:G283, G283) &gt; 1, INDEX($T$2:T283, MATCH(G283, $G$2:G283, 0)), M283)</f>
        <v>19805</v>
      </c>
      <c r="U283" t="str">
        <f>IF(COUNTIF($G$2:G283, G283) &gt; 1, INDEX($U$2:U283, MATCH(G283, $G$2:G283, 0)), N283)</f>
        <v>East</v>
      </c>
      <c r="V283" s="7" t="s">
        <v>2158</v>
      </c>
      <c r="W283" s="7" t="s">
        <v>2159</v>
      </c>
      <c r="X283" s="15">
        <f>Orders[[#This Row],[Date3]]</f>
        <v>43530</v>
      </c>
      <c r="Y283" s="15">
        <v>43530</v>
      </c>
      <c r="Z283" s="2">
        <v>0.56180555555555556</v>
      </c>
      <c r="AA283" s="12" t="s">
        <v>308</v>
      </c>
      <c r="AB283" s="8">
        <v>1</v>
      </c>
      <c r="AC283" s="11">
        <f t="shared" si="23"/>
        <v>1.85</v>
      </c>
      <c r="AD283" s="11">
        <f t="shared" si="24"/>
        <v>37</v>
      </c>
      <c r="AE283" t="s">
        <v>21</v>
      </c>
      <c r="AF283" s="12">
        <f t="shared" si="21"/>
        <v>34.335999999999999</v>
      </c>
      <c r="AG283" s="4">
        <v>7.2000000000000008E-2</v>
      </c>
      <c r="AH283" s="11">
        <f t="shared" si="22"/>
        <v>2.6640000000000015</v>
      </c>
      <c r="AI283" s="9">
        <v>7.9</v>
      </c>
      <c r="AJ283" s="15" t="str">
        <f>IF(MONTH(Orders[[#This Row],[Date]]) = 1, "Jan",IF(MONTH(Orders[[#This Row],[Date]]) = 2, "Feb", "Mar"))</f>
        <v>Mar</v>
      </c>
    </row>
    <row r="284" spans="1:36" ht="15.75" x14ac:dyDescent="0.25">
      <c r="A284">
        <v>283</v>
      </c>
      <c r="B284" t="s">
        <v>309</v>
      </c>
      <c r="C284">
        <f>VLOOKUP(G284,email!A:B,2,FALSE)</f>
        <v>124</v>
      </c>
      <c r="D284" t="str">
        <f>Orders[[#This Row],[Customer First Name]] &amp;" "&amp; Orders[[#This Row],[Customer Last Name]]</f>
        <v>Jas O'Carroll</v>
      </c>
      <c r="E284" t="s">
        <v>1465</v>
      </c>
      <c r="F284" t="s">
        <v>1466</v>
      </c>
      <c r="G284" t="str">
        <f t="shared" si="20"/>
        <v>jas.ocarroll@mail.com</v>
      </c>
      <c r="H284" t="s">
        <v>15</v>
      </c>
      <c r="I284" s="7" t="s">
        <v>1037</v>
      </c>
      <c r="J284" s="7" t="s">
        <v>1038</v>
      </c>
      <c r="K284" s="7" t="s">
        <v>1043</v>
      </c>
      <c r="L284" s="7" t="s">
        <v>1044</v>
      </c>
      <c r="M284" s="7">
        <v>90004</v>
      </c>
      <c r="N284" s="7" t="s">
        <v>1045</v>
      </c>
      <c r="O284" t="str">
        <f>IF(COUNTIF($G$2:G284, G284) &gt; 1, INDEX($O$2:O284, MATCH(G284, $G$2:G284, 0)), H284)</f>
        <v>Female</v>
      </c>
      <c r="P284" t="str">
        <f>IF(COUNTIF($G$2:G284, G284) &gt; 1, INDEX($P$2:P284, MATCH(G284, $G$2:G284, 0)), I284)</f>
        <v>Consumer</v>
      </c>
      <c r="Q284" t="str">
        <f>IF(COUNTIF($G$2:G284, G284) &gt; 1, INDEX($Q$2:Q284, MATCH(G284, $G$2:G284, 0)), J284)</f>
        <v>United States</v>
      </c>
      <c r="R284" t="str">
        <f>IF(COUNTIF($G$2:G284, G284) &gt; 1, INDEX($R$2:R284, MATCH(G284, $G$2:G284, 0)), K284)</f>
        <v>Los Angeles</v>
      </c>
      <c r="S284" t="str">
        <f>IF(COUNTIF($G$2:G284, G284) &gt; 1, INDEX($S$2:S284, MATCH(G284, $G$2:G284, 0)), L284)</f>
        <v>California</v>
      </c>
      <c r="T284">
        <f>IF(COUNTIF($G$2:G284, G284) &gt; 1, INDEX($T$2:T284, MATCH(G284, $G$2:G284, 0)), M284)</f>
        <v>90004</v>
      </c>
      <c r="U284" t="str">
        <f>IF(COUNTIF($G$2:G284, G284) &gt; 1, INDEX($U$2:U284, MATCH(G284, $G$2:G284, 0)), N284)</f>
        <v>West</v>
      </c>
      <c r="V284" s="7" t="s">
        <v>2150</v>
      </c>
      <c r="W284" s="7" t="s">
        <v>2155</v>
      </c>
      <c r="X284" s="15">
        <f>Orders[[#This Row],[Date3]]</f>
        <v>43471</v>
      </c>
      <c r="Y284" s="15">
        <v>43471</v>
      </c>
      <c r="Z284" s="2">
        <v>0.46458333333333335</v>
      </c>
      <c r="AA284" s="12">
        <v>15.34</v>
      </c>
      <c r="AB284" s="8">
        <v>1</v>
      </c>
      <c r="AC284" s="11">
        <f t="shared" si="23"/>
        <v>0.76700000000000002</v>
      </c>
      <c r="AD284" s="11">
        <f t="shared" si="24"/>
        <v>15.34</v>
      </c>
      <c r="AE284" t="s">
        <v>18</v>
      </c>
      <c r="AF284" s="12">
        <f t="shared" si="21"/>
        <v>13.69862</v>
      </c>
      <c r="AG284" s="4">
        <v>0.107</v>
      </c>
      <c r="AH284" s="11">
        <f t="shared" si="22"/>
        <v>1.6413799999999998</v>
      </c>
      <c r="AI284" s="9">
        <v>6.5</v>
      </c>
      <c r="AJ284" s="15" t="str">
        <f>IF(MONTH(Orders[[#This Row],[Date]]) = 1, "Jan",IF(MONTH(Orders[[#This Row],[Date]]) = 2, "Feb", "Mar"))</f>
        <v>Jan</v>
      </c>
    </row>
    <row r="285" spans="1:36" ht="15.75" x14ac:dyDescent="0.25">
      <c r="A285">
        <v>284</v>
      </c>
      <c r="B285" t="s">
        <v>310</v>
      </c>
      <c r="C285">
        <f>VLOOKUP(G285,email!A:B,2,FALSE)</f>
        <v>15</v>
      </c>
      <c r="D285" t="str">
        <f>Orders[[#This Row],[Customer First Name]] &amp;" "&amp; Orders[[#This Row],[Customer Last Name]]</f>
        <v>Tracy Blumstein</v>
      </c>
      <c r="E285" t="s">
        <v>1287</v>
      </c>
      <c r="F285" t="s">
        <v>1288</v>
      </c>
      <c r="G285" t="str">
        <f t="shared" si="20"/>
        <v>tracy.blumstein@mail.com</v>
      </c>
      <c r="H285" t="s">
        <v>15</v>
      </c>
      <c r="I285" s="7" t="s">
        <v>1037</v>
      </c>
      <c r="J285" s="7" t="s">
        <v>1038</v>
      </c>
      <c r="K285" s="7" t="s">
        <v>1098</v>
      </c>
      <c r="L285" s="7" t="s">
        <v>1099</v>
      </c>
      <c r="M285" s="7">
        <v>97206</v>
      </c>
      <c r="N285" s="7" t="s">
        <v>1045</v>
      </c>
      <c r="O285" t="str">
        <f>IF(COUNTIF($G$2:G285, G285) &gt; 1, INDEX($O$2:O285, MATCH(G285, $G$2:G285, 0)), H285)</f>
        <v>Male</v>
      </c>
      <c r="P285" t="str">
        <f>IF(COUNTIF($G$2:G285, G285) &gt; 1, INDEX($P$2:P285, MATCH(G285, $G$2:G285, 0)), I285)</f>
        <v>Consumer</v>
      </c>
      <c r="Q285" t="str">
        <f>IF(COUNTIF($G$2:G285, G285) &gt; 1, INDEX($Q$2:Q285, MATCH(G285, $G$2:G285, 0)), J285)</f>
        <v>United States</v>
      </c>
      <c r="R285" t="str">
        <f>IF(COUNTIF($G$2:G285, G285) &gt; 1, INDEX($R$2:R285, MATCH(G285, $G$2:G285, 0)), K285)</f>
        <v>Philadelphia</v>
      </c>
      <c r="S285" t="str">
        <f>IF(COUNTIF($G$2:G285, G285) &gt; 1, INDEX($S$2:S285, MATCH(G285, $G$2:G285, 0)), L285)</f>
        <v>Pennsylvania</v>
      </c>
      <c r="T285">
        <f>IF(COUNTIF($G$2:G285, G285) &gt; 1, INDEX($T$2:T285, MATCH(G285, $G$2:G285, 0)), M285)</f>
        <v>19140</v>
      </c>
      <c r="U285" t="str">
        <f>IF(COUNTIF($G$2:G285, G285) &gt; 1, INDEX($U$2:U285, MATCH(G285, $G$2:G285, 0)), N285)</f>
        <v>East</v>
      </c>
      <c r="V285" s="7" t="s">
        <v>2153</v>
      </c>
      <c r="W285" s="7" t="s">
        <v>2162</v>
      </c>
      <c r="X285" s="15">
        <f>Orders[[#This Row],[Date3]]</f>
        <v>43528</v>
      </c>
      <c r="Y285" s="15">
        <v>43528</v>
      </c>
      <c r="Z285" s="2">
        <v>0.62638888888888888</v>
      </c>
      <c r="AA285" s="12">
        <v>99.83</v>
      </c>
      <c r="AB285" s="8">
        <v>6</v>
      </c>
      <c r="AC285" s="11">
        <f t="shared" si="23"/>
        <v>29.949000000000002</v>
      </c>
      <c r="AD285" s="11">
        <f t="shared" si="24"/>
        <v>598.98</v>
      </c>
      <c r="AE285" t="s">
        <v>16</v>
      </c>
      <c r="AF285" s="12">
        <f t="shared" si="21"/>
        <v>571.00763400000005</v>
      </c>
      <c r="AG285" s="4">
        <v>4.6699999999999998E-2</v>
      </c>
      <c r="AH285" s="11">
        <f t="shared" si="22"/>
        <v>27.972365999999965</v>
      </c>
      <c r="AI285" s="9">
        <v>8.5</v>
      </c>
      <c r="AJ285" s="15" t="str">
        <f>IF(MONTH(Orders[[#This Row],[Date]]) = 1, "Jan",IF(MONTH(Orders[[#This Row],[Date]]) = 2, "Feb", "Mar"))</f>
        <v>Mar</v>
      </c>
    </row>
    <row r="286" spans="1:36" ht="15.75" x14ac:dyDescent="0.25">
      <c r="A286">
        <v>285</v>
      </c>
      <c r="B286" t="s">
        <v>311</v>
      </c>
      <c r="C286">
        <f>VLOOKUP(G286,email!A:B,2,FALSE)</f>
        <v>15</v>
      </c>
      <c r="D286" t="str">
        <f>Orders[[#This Row],[Customer First Name]] &amp;" "&amp; Orders[[#This Row],[Customer Last Name]]</f>
        <v>Tracy Blumstein</v>
      </c>
      <c r="E286" t="s">
        <v>1287</v>
      </c>
      <c r="F286" t="s">
        <v>1288</v>
      </c>
      <c r="G286" t="str">
        <f t="shared" si="20"/>
        <v>tracy.blumstein@mail.com</v>
      </c>
      <c r="H286" t="s">
        <v>15</v>
      </c>
      <c r="I286" s="7" t="s">
        <v>1037</v>
      </c>
      <c r="J286" s="7" t="s">
        <v>1038</v>
      </c>
      <c r="K286" s="7" t="s">
        <v>1098</v>
      </c>
      <c r="L286" s="7" t="s">
        <v>1099</v>
      </c>
      <c r="M286" s="7">
        <v>97206</v>
      </c>
      <c r="N286" s="7" t="s">
        <v>1045</v>
      </c>
      <c r="O286" t="str">
        <f>IF(COUNTIF($G$2:G286, G286) &gt; 1, INDEX($O$2:O286, MATCH(G286, $G$2:G286, 0)), H286)</f>
        <v>Male</v>
      </c>
      <c r="P286" t="str">
        <f>IF(COUNTIF($G$2:G286, G286) &gt; 1, INDEX($P$2:P286, MATCH(G286, $G$2:G286, 0)), I286)</f>
        <v>Consumer</v>
      </c>
      <c r="Q286" t="str">
        <f>IF(COUNTIF($G$2:G286, G286) &gt; 1, INDEX($Q$2:Q286, MATCH(G286, $G$2:G286, 0)), J286)</f>
        <v>United States</v>
      </c>
      <c r="R286" t="str">
        <f>IF(COUNTIF($G$2:G286, G286) &gt; 1, INDEX($R$2:R286, MATCH(G286, $G$2:G286, 0)), K286)</f>
        <v>Philadelphia</v>
      </c>
      <c r="S286" t="str">
        <f>IF(COUNTIF($G$2:G286, G286) &gt; 1, INDEX($S$2:S286, MATCH(G286, $G$2:G286, 0)), L286)</f>
        <v>Pennsylvania</v>
      </c>
      <c r="T286">
        <f>IF(COUNTIF($G$2:G286, G286) &gt; 1, INDEX($T$2:T286, MATCH(G286, $G$2:G286, 0)), M286)</f>
        <v>19140</v>
      </c>
      <c r="U286" t="str">
        <f>IF(COUNTIF($G$2:G286, G286) &gt; 1, INDEX($U$2:U286, MATCH(G286, $G$2:G286, 0)), N286)</f>
        <v>East</v>
      </c>
      <c r="V286" s="7" t="s">
        <v>2158</v>
      </c>
      <c r="W286" s="7" t="s">
        <v>2163</v>
      </c>
      <c r="X286" s="15">
        <f>Orders[[#This Row],[Date3]]</f>
        <v>43536</v>
      </c>
      <c r="Y286" s="15">
        <v>43536</v>
      </c>
      <c r="Z286" s="2">
        <v>0.59791666666666665</v>
      </c>
      <c r="AA286" s="12">
        <v>47.67</v>
      </c>
      <c r="AB286" s="8">
        <v>4</v>
      </c>
      <c r="AC286" s="11">
        <f t="shared" si="23"/>
        <v>9.5340000000000007</v>
      </c>
      <c r="AD286" s="11">
        <f t="shared" si="24"/>
        <v>190.68</v>
      </c>
      <c r="AE286" t="s">
        <v>18</v>
      </c>
      <c r="AF286" s="12">
        <f t="shared" si="21"/>
        <v>176.95104000000001</v>
      </c>
      <c r="AG286" s="4">
        <v>7.2000000000000008E-2</v>
      </c>
      <c r="AH286" s="11">
        <f t="shared" si="22"/>
        <v>13.728960000000001</v>
      </c>
      <c r="AI286" s="9">
        <v>9.1</v>
      </c>
      <c r="AJ286" s="15" t="str">
        <f>IF(MONTH(Orders[[#This Row],[Date]]) = 1, "Jan",IF(MONTH(Orders[[#This Row],[Date]]) = 2, "Feb", "Mar"))</f>
        <v>Mar</v>
      </c>
    </row>
    <row r="287" spans="1:36" ht="15.75" x14ac:dyDescent="0.25">
      <c r="A287">
        <v>286</v>
      </c>
      <c r="B287" t="s">
        <v>312</v>
      </c>
      <c r="C287">
        <f>VLOOKUP(G287,email!A:B,2,FALSE)</f>
        <v>15</v>
      </c>
      <c r="D287" t="str">
        <f>Orders[[#This Row],[Customer First Name]] &amp;" "&amp; Orders[[#This Row],[Customer Last Name]]</f>
        <v>Tracy Blumstein</v>
      </c>
      <c r="E287" t="s">
        <v>1287</v>
      </c>
      <c r="F287" t="s">
        <v>1288</v>
      </c>
      <c r="G287" t="str">
        <f t="shared" si="20"/>
        <v>tracy.blumstein@mail.com</v>
      </c>
      <c r="H287" t="s">
        <v>15</v>
      </c>
      <c r="I287" s="7" t="s">
        <v>1037</v>
      </c>
      <c r="J287" s="7" t="s">
        <v>1038</v>
      </c>
      <c r="K287" s="7" t="s">
        <v>1098</v>
      </c>
      <c r="L287" s="7" t="s">
        <v>1099</v>
      </c>
      <c r="M287" s="7">
        <v>97206</v>
      </c>
      <c r="N287" s="7" t="s">
        <v>1045</v>
      </c>
      <c r="O287" t="str">
        <f>IF(COUNTIF($G$2:G287, G287) &gt; 1, INDEX($O$2:O287, MATCH(G287, $G$2:G287, 0)), H287)</f>
        <v>Male</v>
      </c>
      <c r="P287" t="str">
        <f>IF(COUNTIF($G$2:G287, G287) &gt; 1, INDEX($P$2:P287, MATCH(G287, $G$2:G287, 0)), I287)</f>
        <v>Consumer</v>
      </c>
      <c r="Q287" t="str">
        <f>IF(COUNTIF($G$2:G287, G287) &gt; 1, INDEX($Q$2:Q287, MATCH(G287, $G$2:G287, 0)), J287)</f>
        <v>United States</v>
      </c>
      <c r="R287" t="str">
        <f>IF(COUNTIF($G$2:G287, G287) &gt; 1, INDEX($R$2:R287, MATCH(G287, $G$2:G287, 0)), K287)</f>
        <v>Philadelphia</v>
      </c>
      <c r="S287" t="str">
        <f>IF(COUNTIF($G$2:G287, G287) &gt; 1, INDEX($S$2:S287, MATCH(G287, $G$2:G287, 0)), L287)</f>
        <v>Pennsylvania</v>
      </c>
      <c r="T287">
        <f>IF(COUNTIF($G$2:G287, G287) &gt; 1, INDEX($T$2:T287, MATCH(G287, $G$2:G287, 0)), M287)</f>
        <v>19140</v>
      </c>
      <c r="U287" t="str">
        <f>IF(COUNTIF($G$2:G287, G287) &gt; 1, INDEX($U$2:U287, MATCH(G287, $G$2:G287, 0)), N287)</f>
        <v>East</v>
      </c>
      <c r="V287" s="7" t="s">
        <v>2153</v>
      </c>
      <c r="W287" s="7" t="s">
        <v>2162</v>
      </c>
      <c r="X287" s="15">
        <f>Orders[[#This Row],[Date3]]</f>
        <v>43516</v>
      </c>
      <c r="Y287" s="15">
        <v>43516</v>
      </c>
      <c r="Z287" s="2">
        <v>0.75069444444444444</v>
      </c>
      <c r="AA287" s="12">
        <v>66.680000000000007</v>
      </c>
      <c r="AB287" s="8">
        <v>5</v>
      </c>
      <c r="AC287" s="11">
        <f t="shared" si="23"/>
        <v>16.670000000000002</v>
      </c>
      <c r="AD287" s="11">
        <f t="shared" si="24"/>
        <v>333.40000000000003</v>
      </c>
      <c r="AE287" t="s">
        <v>18</v>
      </c>
      <c r="AF287" s="12">
        <f t="shared" si="21"/>
        <v>317.83022000000005</v>
      </c>
      <c r="AG287" s="4">
        <v>4.6699999999999998E-2</v>
      </c>
      <c r="AH287" s="11">
        <f t="shared" si="22"/>
        <v>15.56977999999998</v>
      </c>
      <c r="AI287" s="9">
        <v>7.6</v>
      </c>
      <c r="AJ287" s="15" t="str">
        <f>IF(MONTH(Orders[[#This Row],[Date]]) = 1, "Jan",IF(MONTH(Orders[[#This Row],[Date]]) = 2, "Feb", "Mar"))</f>
        <v>Feb</v>
      </c>
    </row>
    <row r="288" spans="1:36" ht="15.75" x14ac:dyDescent="0.25">
      <c r="A288">
        <v>287</v>
      </c>
      <c r="B288" t="s">
        <v>313</v>
      </c>
      <c r="C288">
        <f>VLOOKUP(G288,email!A:B,2,FALSE)</f>
        <v>125</v>
      </c>
      <c r="D288" t="str">
        <f>Orders[[#This Row],[Customer First Name]] &amp;" "&amp; Orders[[#This Row],[Customer Last Name]]</f>
        <v>Alan Haines</v>
      </c>
      <c r="E288" t="s">
        <v>1366</v>
      </c>
      <c r="F288" t="s">
        <v>1467</v>
      </c>
      <c r="G288" t="str">
        <f t="shared" si="20"/>
        <v>alan.haines@mail.com</v>
      </c>
      <c r="H288" t="s">
        <v>15</v>
      </c>
      <c r="I288" s="7" t="s">
        <v>1042</v>
      </c>
      <c r="J288" s="7" t="s">
        <v>1038</v>
      </c>
      <c r="K288" s="7" t="s">
        <v>1152</v>
      </c>
      <c r="L288" s="7" t="s">
        <v>1047</v>
      </c>
      <c r="M288" s="7">
        <v>33319</v>
      </c>
      <c r="N288" s="7" t="s">
        <v>1041</v>
      </c>
      <c r="O288" t="str">
        <f>IF(COUNTIF($G$2:G288, G288) &gt; 1, INDEX($O$2:O288, MATCH(G288, $G$2:G288, 0)), H288)</f>
        <v>Female</v>
      </c>
      <c r="P288" t="str">
        <f>IF(COUNTIF($G$2:G288, G288) &gt; 1, INDEX($P$2:P288, MATCH(G288, $G$2:G288, 0)), I288)</f>
        <v>Corporate</v>
      </c>
      <c r="Q288" t="str">
        <f>IF(COUNTIF($G$2:G288, G288) &gt; 1, INDEX($Q$2:Q288, MATCH(G288, $G$2:G288, 0)), J288)</f>
        <v>United States</v>
      </c>
      <c r="R288" t="str">
        <f>IF(COUNTIF($G$2:G288, G288) &gt; 1, INDEX($R$2:R288, MATCH(G288, $G$2:G288, 0)), K288)</f>
        <v>Tamarac</v>
      </c>
      <c r="S288" t="str">
        <f>IF(COUNTIF($G$2:G288, G288) &gt; 1, INDEX($S$2:S288, MATCH(G288, $G$2:G288, 0)), L288)</f>
        <v>Florida</v>
      </c>
      <c r="T288">
        <f>IF(COUNTIF($G$2:G288, G288) &gt; 1, INDEX($T$2:T288, MATCH(G288, $G$2:G288, 0)), M288)</f>
        <v>33319</v>
      </c>
      <c r="U288" t="str">
        <f>IF(COUNTIF($G$2:G288, G288) &gt; 1, INDEX($U$2:U288, MATCH(G288, $G$2:G288, 0)), N288)</f>
        <v>South</v>
      </c>
      <c r="V288" s="7" t="s">
        <v>2153</v>
      </c>
      <c r="W288" s="7" t="s">
        <v>2160</v>
      </c>
      <c r="X288" s="15">
        <f>Orders[[#This Row],[Date3]]</f>
        <v>43548</v>
      </c>
      <c r="Y288" s="15">
        <v>43548</v>
      </c>
      <c r="Z288" s="2">
        <v>0.61736111111111114</v>
      </c>
      <c r="AA288" s="12">
        <v>74.86</v>
      </c>
      <c r="AB288" s="8">
        <v>1</v>
      </c>
      <c r="AC288" s="11">
        <f t="shared" si="23"/>
        <v>3.7430000000000003</v>
      </c>
      <c r="AD288" s="11">
        <f t="shared" si="24"/>
        <v>74.86</v>
      </c>
      <c r="AE288" t="s">
        <v>18</v>
      </c>
      <c r="AF288" s="12">
        <f t="shared" si="21"/>
        <v>71.364037999999994</v>
      </c>
      <c r="AG288" s="4">
        <v>4.6699999999999998E-2</v>
      </c>
      <c r="AH288" s="11">
        <f t="shared" si="22"/>
        <v>3.4959620000000058</v>
      </c>
      <c r="AI288" s="9">
        <v>6.9</v>
      </c>
      <c r="AJ288" s="15" t="str">
        <f>IF(MONTH(Orders[[#This Row],[Date]]) = 1, "Jan",IF(MONTH(Orders[[#This Row],[Date]]) = 2, "Feb", "Mar"))</f>
        <v>Mar</v>
      </c>
    </row>
    <row r="289" spans="1:36" ht="15.75" x14ac:dyDescent="0.25">
      <c r="A289">
        <v>288</v>
      </c>
      <c r="B289" t="s">
        <v>314</v>
      </c>
      <c r="C289">
        <f>VLOOKUP(G289,email!A:B,2,FALSE)</f>
        <v>125</v>
      </c>
      <c r="D289" t="str">
        <f>Orders[[#This Row],[Customer First Name]] &amp;" "&amp; Orders[[#This Row],[Customer Last Name]]</f>
        <v>Alan Haines</v>
      </c>
      <c r="E289" t="s">
        <v>1366</v>
      </c>
      <c r="F289" t="s">
        <v>1467</v>
      </c>
      <c r="G289" t="str">
        <f t="shared" si="20"/>
        <v>alan.haines@mail.com</v>
      </c>
      <c r="H289" t="s">
        <v>15</v>
      </c>
      <c r="I289" s="7" t="s">
        <v>1042</v>
      </c>
      <c r="J289" s="7" t="s">
        <v>1038</v>
      </c>
      <c r="K289" s="7" t="s">
        <v>1152</v>
      </c>
      <c r="L289" s="7" t="s">
        <v>1047</v>
      </c>
      <c r="M289" s="7">
        <v>33319</v>
      </c>
      <c r="N289" s="7" t="s">
        <v>1041</v>
      </c>
      <c r="O289" t="str">
        <f>IF(COUNTIF($G$2:G289, G289) &gt; 1, INDEX($O$2:O289, MATCH(G289, $G$2:G289, 0)), H289)</f>
        <v>Female</v>
      </c>
      <c r="P289" t="str">
        <f>IF(COUNTIF($G$2:G289, G289) &gt; 1, INDEX($P$2:P289, MATCH(G289, $G$2:G289, 0)), I289)</f>
        <v>Corporate</v>
      </c>
      <c r="Q289" t="str">
        <f>IF(COUNTIF($G$2:G289, G289) &gt; 1, INDEX($Q$2:Q289, MATCH(G289, $G$2:G289, 0)), J289)</f>
        <v>United States</v>
      </c>
      <c r="R289" t="str">
        <f>IF(COUNTIF($G$2:G289, G289) &gt; 1, INDEX($R$2:R289, MATCH(G289, $G$2:G289, 0)), K289)</f>
        <v>Tamarac</v>
      </c>
      <c r="S289" t="str">
        <f>IF(COUNTIF($G$2:G289, G289) &gt; 1, INDEX($S$2:S289, MATCH(G289, $G$2:G289, 0)), L289)</f>
        <v>Florida</v>
      </c>
      <c r="T289">
        <f>IF(COUNTIF($G$2:G289, G289) &gt; 1, INDEX($T$2:T289, MATCH(G289, $G$2:G289, 0)), M289)</f>
        <v>33319</v>
      </c>
      <c r="U289" t="str">
        <f>IF(COUNTIF($G$2:G289, G289) &gt; 1, INDEX($U$2:U289, MATCH(G289, $G$2:G289, 0)), N289)</f>
        <v>South</v>
      </c>
      <c r="V289" s="7" t="s">
        <v>2153</v>
      </c>
      <c r="W289" s="7" t="s">
        <v>2161</v>
      </c>
      <c r="X289" s="15">
        <f>Orders[[#This Row],[Date3]]</f>
        <v>43496</v>
      </c>
      <c r="Y289" s="15">
        <v>43496</v>
      </c>
      <c r="Z289" s="2">
        <v>0.50138888888888888</v>
      </c>
      <c r="AA289" s="12">
        <v>23.75</v>
      </c>
      <c r="AB289" s="8">
        <v>9</v>
      </c>
      <c r="AC289" s="11">
        <f t="shared" si="23"/>
        <v>10.6875</v>
      </c>
      <c r="AD289" s="11">
        <f t="shared" si="24"/>
        <v>213.75</v>
      </c>
      <c r="AE289" t="s">
        <v>18</v>
      </c>
      <c r="AF289" s="12">
        <f t="shared" si="21"/>
        <v>203.767875</v>
      </c>
      <c r="AG289" s="4">
        <v>4.6699999999999998E-2</v>
      </c>
      <c r="AH289" s="11">
        <f t="shared" si="22"/>
        <v>9.9821249999999964</v>
      </c>
      <c r="AI289" s="9">
        <v>9.5</v>
      </c>
      <c r="AJ289" s="15" t="str">
        <f>IF(MONTH(Orders[[#This Row],[Date]]) = 1, "Jan",IF(MONTH(Orders[[#This Row],[Date]]) = 2, "Feb", "Mar"))</f>
        <v>Jan</v>
      </c>
    </row>
    <row r="290" spans="1:36" ht="15.75" x14ac:dyDescent="0.25">
      <c r="A290">
        <v>289</v>
      </c>
      <c r="B290" t="s">
        <v>315</v>
      </c>
      <c r="C290">
        <f>VLOOKUP(G290,email!A:B,2,FALSE)</f>
        <v>125</v>
      </c>
      <c r="D290" t="str">
        <f>Orders[[#This Row],[Customer First Name]] &amp;" "&amp; Orders[[#This Row],[Customer Last Name]]</f>
        <v>Alan Haines</v>
      </c>
      <c r="E290" t="s">
        <v>1366</v>
      </c>
      <c r="F290" t="s">
        <v>1467</v>
      </c>
      <c r="G290" t="str">
        <f t="shared" si="20"/>
        <v>alan.haines@mail.com</v>
      </c>
      <c r="H290" t="s">
        <v>15</v>
      </c>
      <c r="I290" s="7" t="s">
        <v>1042</v>
      </c>
      <c r="J290" s="7" t="s">
        <v>1038</v>
      </c>
      <c r="K290" s="7" t="s">
        <v>1152</v>
      </c>
      <c r="L290" s="7" t="s">
        <v>1047</v>
      </c>
      <c r="M290" s="7">
        <v>33319</v>
      </c>
      <c r="N290" s="7" t="s">
        <v>1041</v>
      </c>
      <c r="O290" t="str">
        <f>IF(COUNTIF($G$2:G290, G290) &gt; 1, INDEX($O$2:O290, MATCH(G290, $G$2:G290, 0)), H290)</f>
        <v>Female</v>
      </c>
      <c r="P290" t="str">
        <f>IF(COUNTIF($G$2:G290, G290) &gt; 1, INDEX($P$2:P290, MATCH(G290, $G$2:G290, 0)), I290)</f>
        <v>Corporate</v>
      </c>
      <c r="Q290" t="str">
        <f>IF(COUNTIF($G$2:G290, G290) &gt; 1, INDEX($Q$2:Q290, MATCH(G290, $G$2:G290, 0)), J290)</f>
        <v>United States</v>
      </c>
      <c r="R290" t="str">
        <f>IF(COUNTIF($G$2:G290, G290) &gt; 1, INDEX($R$2:R290, MATCH(G290, $G$2:G290, 0)), K290)</f>
        <v>Tamarac</v>
      </c>
      <c r="S290" t="str">
        <f>IF(COUNTIF($G$2:G290, G290) &gt; 1, INDEX($S$2:S290, MATCH(G290, $G$2:G290, 0)), L290)</f>
        <v>Florida</v>
      </c>
      <c r="T290">
        <f>IF(COUNTIF($G$2:G290, G290) &gt; 1, INDEX($T$2:T290, MATCH(G290, $G$2:G290, 0)), M290)</f>
        <v>33319</v>
      </c>
      <c r="U290" t="str">
        <f>IF(COUNTIF($G$2:G290, G290) &gt; 1, INDEX($U$2:U290, MATCH(G290, $G$2:G290, 0)), N290)</f>
        <v>South</v>
      </c>
      <c r="V290" s="7" t="s">
        <v>2153</v>
      </c>
      <c r="W290" s="7" t="s">
        <v>2166</v>
      </c>
      <c r="X290" s="15">
        <f>Orders[[#This Row],[Date3]]</f>
        <v>43490</v>
      </c>
      <c r="Y290" s="15">
        <v>43490</v>
      </c>
      <c r="Z290" s="2">
        <v>0.5625</v>
      </c>
      <c r="AA290" s="12">
        <v>48.51</v>
      </c>
      <c r="AB290" s="8">
        <v>7</v>
      </c>
      <c r="AC290" s="11">
        <f t="shared" si="23"/>
        <v>16.9785</v>
      </c>
      <c r="AD290" s="11">
        <f t="shared" si="24"/>
        <v>339.57</v>
      </c>
      <c r="AE290" t="s">
        <v>21</v>
      </c>
      <c r="AF290" s="12">
        <f t="shared" si="21"/>
        <v>323.71208100000001</v>
      </c>
      <c r="AG290" s="4">
        <v>4.6699999999999998E-2</v>
      </c>
      <c r="AH290" s="11">
        <f t="shared" si="22"/>
        <v>15.857918999999981</v>
      </c>
      <c r="AI290" s="9">
        <v>5.2</v>
      </c>
      <c r="AJ290" s="15" t="str">
        <f>IF(MONTH(Orders[[#This Row],[Date]]) = 1, "Jan",IF(MONTH(Orders[[#This Row],[Date]]) = 2, "Feb", "Mar"))</f>
        <v>Jan</v>
      </c>
    </row>
    <row r="291" spans="1:36" ht="15.75" x14ac:dyDescent="0.25">
      <c r="A291">
        <v>290</v>
      </c>
      <c r="B291" t="s">
        <v>316</v>
      </c>
      <c r="C291">
        <f>VLOOKUP(G291,email!A:B,2,FALSE)</f>
        <v>126</v>
      </c>
      <c r="D291" t="str">
        <f>Orders[[#This Row],[Customer First Name]] &amp;" "&amp; Orders[[#This Row],[Customer Last Name]]</f>
        <v>Nick Zandusky</v>
      </c>
      <c r="E291" t="s">
        <v>1468</v>
      </c>
      <c r="F291" t="s">
        <v>1350</v>
      </c>
      <c r="G291" t="str">
        <f t="shared" si="20"/>
        <v>nick.zandusky@mail.com</v>
      </c>
      <c r="H291" t="s">
        <v>15</v>
      </c>
      <c r="I291" s="7" t="s">
        <v>1052</v>
      </c>
      <c r="J291" s="7" t="s">
        <v>1038</v>
      </c>
      <c r="K291" s="7" t="s">
        <v>1107</v>
      </c>
      <c r="L291" s="7" t="s">
        <v>1108</v>
      </c>
      <c r="M291" s="7">
        <v>43229</v>
      </c>
      <c r="N291" s="7" t="s">
        <v>1065</v>
      </c>
      <c r="O291" t="str">
        <f>IF(COUNTIF($G$2:G291, G291) &gt; 1, INDEX($O$2:O291, MATCH(G291, $G$2:G291, 0)), H291)</f>
        <v>Female</v>
      </c>
      <c r="P291" t="str">
        <f>IF(COUNTIF($G$2:G291, G291) &gt; 1, INDEX($P$2:P291, MATCH(G291, $G$2:G291, 0)), I291)</f>
        <v>Home Office</v>
      </c>
      <c r="Q291" t="str">
        <f>IF(COUNTIF($G$2:G291, G291) &gt; 1, INDEX($Q$2:Q291, MATCH(G291, $G$2:G291, 0)), J291)</f>
        <v>United States</v>
      </c>
      <c r="R291" t="str">
        <f>IF(COUNTIF($G$2:G291, G291) &gt; 1, INDEX($R$2:R291, MATCH(G291, $G$2:G291, 0)), K291)</f>
        <v>Columbus</v>
      </c>
      <c r="S291" t="str">
        <f>IF(COUNTIF($G$2:G291, G291) &gt; 1, INDEX($S$2:S291, MATCH(G291, $G$2:G291, 0)), L291)</f>
        <v>Ohio</v>
      </c>
      <c r="T291">
        <f>IF(COUNTIF($G$2:G291, G291) &gt; 1, INDEX($T$2:T291, MATCH(G291, $G$2:G291, 0)), M291)</f>
        <v>43229</v>
      </c>
      <c r="U291" t="str">
        <f>IF(COUNTIF($G$2:G291, G291) &gt; 1, INDEX($U$2:U291, MATCH(G291, $G$2:G291, 0)), N291)</f>
        <v>East</v>
      </c>
      <c r="V291" s="7" t="s">
        <v>2153</v>
      </c>
      <c r="W291" s="7" t="s">
        <v>2165</v>
      </c>
      <c r="X291" s="15">
        <f>Orders[[#This Row],[Date3]]</f>
        <v>43499</v>
      </c>
      <c r="Y291" s="15">
        <v>43499</v>
      </c>
      <c r="Z291" s="2">
        <v>0.60972222222222217</v>
      </c>
      <c r="AA291" s="12">
        <v>94.88</v>
      </c>
      <c r="AB291" s="8">
        <v>7</v>
      </c>
      <c r="AC291" s="11">
        <f t="shared" si="23"/>
        <v>33.207999999999998</v>
      </c>
      <c r="AD291" s="11">
        <f t="shared" si="24"/>
        <v>664.16</v>
      </c>
      <c r="AE291" t="s">
        <v>18</v>
      </c>
      <c r="AF291" s="12">
        <f t="shared" si="21"/>
        <v>633.14372800000001</v>
      </c>
      <c r="AG291" s="4">
        <v>4.6699999999999998E-2</v>
      </c>
      <c r="AH291" s="11">
        <f t="shared" si="22"/>
        <v>31.016271999999958</v>
      </c>
      <c r="AI291" s="9">
        <v>4.2</v>
      </c>
      <c r="AJ291" s="15" t="str">
        <f>IF(MONTH(Orders[[#This Row],[Date]]) = 1, "Jan",IF(MONTH(Orders[[#This Row],[Date]]) = 2, "Feb", "Mar"))</f>
        <v>Feb</v>
      </c>
    </row>
    <row r="292" spans="1:36" ht="15.75" x14ac:dyDescent="0.25">
      <c r="A292">
        <v>291</v>
      </c>
      <c r="B292" t="s">
        <v>317</v>
      </c>
      <c r="C292">
        <f>VLOOKUP(G292,email!A:B,2,FALSE)</f>
        <v>126</v>
      </c>
      <c r="D292" t="str">
        <f>Orders[[#This Row],[Customer First Name]] &amp;" "&amp; Orders[[#This Row],[Customer Last Name]]</f>
        <v>Nick Zandusky</v>
      </c>
      <c r="E292" t="s">
        <v>1468</v>
      </c>
      <c r="F292" t="s">
        <v>1350</v>
      </c>
      <c r="G292" t="str">
        <f t="shared" si="20"/>
        <v>nick.zandusky@mail.com</v>
      </c>
      <c r="H292" t="s">
        <v>15</v>
      </c>
      <c r="I292" s="7" t="s">
        <v>1052</v>
      </c>
      <c r="J292" s="7" t="s">
        <v>1038</v>
      </c>
      <c r="K292" s="7" t="s">
        <v>1107</v>
      </c>
      <c r="L292" s="7" t="s">
        <v>1108</v>
      </c>
      <c r="M292" s="7">
        <v>43229</v>
      </c>
      <c r="N292" s="7" t="s">
        <v>1065</v>
      </c>
      <c r="O292" t="str">
        <f>IF(COUNTIF($G$2:G292, G292) &gt; 1, INDEX($O$2:O292, MATCH(G292, $G$2:G292, 0)), H292)</f>
        <v>Female</v>
      </c>
      <c r="P292" t="str">
        <f>IF(COUNTIF($G$2:G292, G292) &gt; 1, INDEX($P$2:P292, MATCH(G292, $G$2:G292, 0)), I292)</f>
        <v>Home Office</v>
      </c>
      <c r="Q292" t="str">
        <f>IF(COUNTIF($G$2:G292, G292) &gt; 1, INDEX($Q$2:Q292, MATCH(G292, $G$2:G292, 0)), J292)</f>
        <v>United States</v>
      </c>
      <c r="R292" t="str">
        <f>IF(COUNTIF($G$2:G292, G292) &gt; 1, INDEX($R$2:R292, MATCH(G292, $G$2:G292, 0)), K292)</f>
        <v>Columbus</v>
      </c>
      <c r="S292" t="str">
        <f>IF(COUNTIF($G$2:G292, G292) &gt; 1, INDEX($S$2:S292, MATCH(G292, $G$2:G292, 0)), L292)</f>
        <v>Ohio</v>
      </c>
      <c r="T292">
        <f>IF(COUNTIF($G$2:G292, G292) &gt; 1, INDEX($T$2:T292, MATCH(G292, $G$2:G292, 0)), M292)</f>
        <v>43229</v>
      </c>
      <c r="U292" t="str">
        <f>IF(COUNTIF($G$2:G292, G292) &gt; 1, INDEX($U$2:U292, MATCH(G292, $G$2:G292, 0)), N292)</f>
        <v>East</v>
      </c>
      <c r="V292" s="7" t="s">
        <v>2153</v>
      </c>
      <c r="W292" s="7" t="s">
        <v>2154</v>
      </c>
      <c r="X292" s="15">
        <f>Orders[[#This Row],[Date3]]</f>
        <v>43489</v>
      </c>
      <c r="Y292" s="15">
        <v>43489</v>
      </c>
      <c r="Z292" s="2">
        <v>0.73402777777777783</v>
      </c>
      <c r="AA292" s="12">
        <v>40.299999999999997</v>
      </c>
      <c r="AB292" s="8">
        <v>10</v>
      </c>
      <c r="AC292" s="11">
        <f t="shared" si="23"/>
        <v>20.150000000000002</v>
      </c>
      <c r="AD292" s="11">
        <f t="shared" si="24"/>
        <v>403</v>
      </c>
      <c r="AE292" t="s">
        <v>21</v>
      </c>
      <c r="AF292" s="12">
        <f t="shared" si="21"/>
        <v>384.17989999999998</v>
      </c>
      <c r="AG292" s="4">
        <v>4.6699999999999998E-2</v>
      </c>
      <c r="AH292" s="11">
        <f t="shared" si="22"/>
        <v>18.820100000000025</v>
      </c>
      <c r="AI292" s="9" t="s">
        <v>58</v>
      </c>
      <c r="AJ292" s="15" t="str">
        <f>IF(MONTH(Orders[[#This Row],[Date]]) = 1, "Jan",IF(MONTH(Orders[[#This Row],[Date]]) = 2, "Feb", "Mar"))</f>
        <v>Jan</v>
      </c>
    </row>
    <row r="293" spans="1:36" ht="15.75" x14ac:dyDescent="0.25">
      <c r="A293">
        <v>292</v>
      </c>
      <c r="B293" t="s">
        <v>318</v>
      </c>
      <c r="C293">
        <f>VLOOKUP(G293,email!A:B,2,FALSE)</f>
        <v>126</v>
      </c>
      <c r="D293" t="str">
        <f>Orders[[#This Row],[Customer First Name]] &amp;" "&amp; Orders[[#This Row],[Customer Last Name]]</f>
        <v>Nick Zandusky</v>
      </c>
      <c r="E293" t="s">
        <v>1468</v>
      </c>
      <c r="F293" t="s">
        <v>1350</v>
      </c>
      <c r="G293" t="str">
        <f t="shared" si="20"/>
        <v>nick.zandusky@mail.com</v>
      </c>
      <c r="H293" t="s">
        <v>15</v>
      </c>
      <c r="I293" s="7" t="s">
        <v>1052</v>
      </c>
      <c r="J293" s="7" t="s">
        <v>1038</v>
      </c>
      <c r="K293" s="7" t="s">
        <v>1107</v>
      </c>
      <c r="L293" s="7" t="s">
        <v>1108</v>
      </c>
      <c r="M293" s="7">
        <v>43229</v>
      </c>
      <c r="N293" s="7" t="s">
        <v>1065</v>
      </c>
      <c r="O293" t="str">
        <f>IF(COUNTIF($G$2:G293, G293) &gt; 1, INDEX($O$2:O293, MATCH(G293, $G$2:G293, 0)), H293)</f>
        <v>Female</v>
      </c>
      <c r="P293" t="str">
        <f>IF(COUNTIF($G$2:G293, G293) &gt; 1, INDEX($P$2:P293, MATCH(G293, $G$2:G293, 0)), I293)</f>
        <v>Home Office</v>
      </c>
      <c r="Q293" t="str">
        <f>IF(COUNTIF($G$2:G293, G293) &gt; 1, INDEX($Q$2:Q293, MATCH(G293, $G$2:G293, 0)), J293)</f>
        <v>United States</v>
      </c>
      <c r="R293" t="str">
        <f>IF(COUNTIF($G$2:G293, G293) &gt; 1, INDEX($R$2:R293, MATCH(G293, $G$2:G293, 0)), K293)</f>
        <v>Columbus</v>
      </c>
      <c r="S293" t="str">
        <f>IF(COUNTIF($G$2:G293, G293) &gt; 1, INDEX($S$2:S293, MATCH(G293, $G$2:G293, 0)), L293)</f>
        <v>Ohio</v>
      </c>
      <c r="T293">
        <f>IF(COUNTIF($G$2:G293, G293) &gt; 1, INDEX($T$2:T293, MATCH(G293, $G$2:G293, 0)), M293)</f>
        <v>43229</v>
      </c>
      <c r="U293" t="str">
        <f>IF(COUNTIF($G$2:G293, G293) &gt; 1, INDEX($U$2:U293, MATCH(G293, $G$2:G293, 0)), N293)</f>
        <v>East</v>
      </c>
      <c r="V293" s="7" t="s">
        <v>2158</v>
      </c>
      <c r="W293" s="7" t="s">
        <v>2163</v>
      </c>
      <c r="X293" s="15">
        <f>Orders[[#This Row],[Date3]]</f>
        <v>43538</v>
      </c>
      <c r="Y293" s="15">
        <v>43538</v>
      </c>
      <c r="Z293" s="2">
        <v>0.72222222222222221</v>
      </c>
      <c r="AA293" s="12">
        <v>27.85</v>
      </c>
      <c r="AB293" s="8">
        <v>7</v>
      </c>
      <c r="AC293" s="11">
        <f t="shared" si="23"/>
        <v>9.7475000000000023</v>
      </c>
      <c r="AD293" s="11">
        <f t="shared" si="24"/>
        <v>194.95000000000002</v>
      </c>
      <c r="AE293" t="s">
        <v>16</v>
      </c>
      <c r="AF293" s="12">
        <f t="shared" si="21"/>
        <v>180.9136</v>
      </c>
      <c r="AG293" s="4">
        <v>7.2000000000000008E-2</v>
      </c>
      <c r="AH293" s="11">
        <f t="shared" si="22"/>
        <v>14.036400000000015</v>
      </c>
      <c r="AI293" s="9" t="s">
        <v>45</v>
      </c>
      <c r="AJ293" s="15" t="str">
        <f>IF(MONTH(Orders[[#This Row],[Date]]) = 1, "Jan",IF(MONTH(Orders[[#This Row],[Date]]) = 2, "Feb", "Mar"))</f>
        <v>Mar</v>
      </c>
    </row>
    <row r="294" spans="1:36" ht="15.75" x14ac:dyDescent="0.25">
      <c r="A294">
        <v>293</v>
      </c>
      <c r="B294" t="s">
        <v>319</v>
      </c>
      <c r="C294">
        <f>VLOOKUP(G294,email!A:B,2,FALSE)</f>
        <v>126</v>
      </c>
      <c r="D294" t="str">
        <f>Orders[[#This Row],[Customer First Name]] &amp;" "&amp; Orders[[#This Row],[Customer Last Name]]</f>
        <v>Nick Zandusky</v>
      </c>
      <c r="E294" t="s">
        <v>1468</v>
      </c>
      <c r="F294" t="s">
        <v>1350</v>
      </c>
      <c r="G294" t="str">
        <f t="shared" si="20"/>
        <v>nick.zandusky@mail.com</v>
      </c>
      <c r="H294" t="s">
        <v>15</v>
      </c>
      <c r="I294" s="7" t="s">
        <v>1052</v>
      </c>
      <c r="J294" s="7" t="s">
        <v>1038</v>
      </c>
      <c r="K294" s="7" t="s">
        <v>1107</v>
      </c>
      <c r="L294" s="7" t="s">
        <v>1108</v>
      </c>
      <c r="M294" s="7">
        <v>43229</v>
      </c>
      <c r="N294" s="7" t="s">
        <v>1065</v>
      </c>
      <c r="O294" t="str">
        <f>IF(COUNTIF($G$2:G294, G294) &gt; 1, INDEX($O$2:O294, MATCH(G294, $G$2:G294, 0)), H294)</f>
        <v>Female</v>
      </c>
      <c r="P294" t="str">
        <f>IF(COUNTIF($G$2:G294, G294) &gt; 1, INDEX($P$2:P294, MATCH(G294, $G$2:G294, 0)), I294)</f>
        <v>Home Office</v>
      </c>
      <c r="Q294" t="str">
        <f>IF(COUNTIF($G$2:G294, G294) &gt; 1, INDEX($Q$2:Q294, MATCH(G294, $G$2:G294, 0)), J294)</f>
        <v>United States</v>
      </c>
      <c r="R294" t="str">
        <f>IF(COUNTIF($G$2:G294, G294) &gt; 1, INDEX($R$2:R294, MATCH(G294, $G$2:G294, 0)), K294)</f>
        <v>Columbus</v>
      </c>
      <c r="S294" t="str">
        <f>IF(COUNTIF($G$2:G294, G294) &gt; 1, INDEX($S$2:S294, MATCH(G294, $G$2:G294, 0)), L294)</f>
        <v>Ohio</v>
      </c>
      <c r="T294">
        <f>IF(COUNTIF($G$2:G294, G294) &gt; 1, INDEX($T$2:T294, MATCH(G294, $G$2:G294, 0)), M294)</f>
        <v>43229</v>
      </c>
      <c r="U294" t="str">
        <f>IF(COUNTIF($G$2:G294, G294) &gt; 1, INDEX($U$2:U294, MATCH(G294, $G$2:G294, 0)), N294)</f>
        <v>East</v>
      </c>
      <c r="V294" s="7" t="s">
        <v>2150</v>
      </c>
      <c r="W294" s="7" t="s">
        <v>2151</v>
      </c>
      <c r="X294" s="15">
        <f>Orders[[#This Row],[Date3]]</f>
        <v>43514</v>
      </c>
      <c r="Y294" s="15">
        <v>43514</v>
      </c>
      <c r="Z294" s="2">
        <v>0.8534722222222223</v>
      </c>
      <c r="AA294" s="12">
        <v>62.48</v>
      </c>
      <c r="AB294" s="8">
        <v>1</v>
      </c>
      <c r="AC294" s="11">
        <f t="shared" si="23"/>
        <v>3.1240000000000001</v>
      </c>
      <c r="AD294" s="11">
        <f t="shared" si="24"/>
        <v>62.48</v>
      </c>
      <c r="AE294" t="s">
        <v>18</v>
      </c>
      <c r="AF294" s="12">
        <f t="shared" si="21"/>
        <v>55.794640000000001</v>
      </c>
      <c r="AG294" s="4">
        <v>0.107</v>
      </c>
      <c r="AH294" s="11">
        <f t="shared" si="22"/>
        <v>6.6853599999999958</v>
      </c>
      <c r="AI294" s="9">
        <v>4.7</v>
      </c>
      <c r="AJ294" s="15" t="str">
        <f>IF(MONTH(Orders[[#This Row],[Date]]) = 1, "Jan",IF(MONTH(Orders[[#This Row],[Date]]) = 2, "Feb", "Mar"))</f>
        <v>Feb</v>
      </c>
    </row>
    <row r="295" spans="1:36" ht="15.75" x14ac:dyDescent="0.25">
      <c r="A295">
        <v>294</v>
      </c>
      <c r="B295" t="s">
        <v>320</v>
      </c>
      <c r="C295">
        <f>VLOOKUP(G295,email!A:B,2,FALSE)</f>
        <v>127</v>
      </c>
      <c r="D295" t="str">
        <f>Orders[[#This Row],[Customer First Name]] &amp;" "&amp; Orders[[#This Row],[Customer Last Name]]</f>
        <v>Kelly Lampkin</v>
      </c>
      <c r="E295" t="s">
        <v>1445</v>
      </c>
      <c r="F295" t="s">
        <v>1469</v>
      </c>
      <c r="G295" t="str">
        <f t="shared" si="20"/>
        <v>kelly.lampkin@mail.com</v>
      </c>
      <c r="H295" t="s">
        <v>15</v>
      </c>
      <c r="I295" s="7" t="s">
        <v>1042</v>
      </c>
      <c r="J295" s="7" t="s">
        <v>1038</v>
      </c>
      <c r="K295" s="7" t="s">
        <v>1153</v>
      </c>
      <c r="L295" s="7" t="s">
        <v>1102</v>
      </c>
      <c r="M295" s="7">
        <v>80906</v>
      </c>
      <c r="N295" s="7" t="s">
        <v>1045</v>
      </c>
      <c r="O295" t="str">
        <f>IF(COUNTIF($G$2:G295, G295) &gt; 1, INDEX($O$2:O295, MATCH(G295, $G$2:G295, 0)), H295)</f>
        <v>Female</v>
      </c>
      <c r="P295" t="str">
        <f>IF(COUNTIF($G$2:G295, G295) &gt; 1, INDEX($P$2:P295, MATCH(G295, $G$2:G295, 0)), I295)</f>
        <v>Corporate</v>
      </c>
      <c r="Q295" t="str">
        <f>IF(COUNTIF($G$2:G295, G295) &gt; 1, INDEX($Q$2:Q295, MATCH(G295, $G$2:G295, 0)), J295)</f>
        <v>United States</v>
      </c>
      <c r="R295" t="str">
        <f>IF(COUNTIF($G$2:G295, G295) &gt; 1, INDEX($R$2:R295, MATCH(G295, $G$2:G295, 0)), K295)</f>
        <v>Colorado Springs</v>
      </c>
      <c r="S295" t="str">
        <f>IF(COUNTIF($G$2:G295, G295) &gt; 1, INDEX($S$2:S295, MATCH(G295, $G$2:G295, 0)), L295)</f>
        <v>Colorado</v>
      </c>
      <c r="T295">
        <f>IF(COUNTIF($G$2:G295, G295) &gt; 1, INDEX($T$2:T295, MATCH(G295, $G$2:G295, 0)), M295)</f>
        <v>80906</v>
      </c>
      <c r="U295" t="str">
        <f>IF(COUNTIF($G$2:G295, G295) &gt; 1, INDEX($U$2:U295, MATCH(G295, $G$2:G295, 0)), N295)</f>
        <v>West</v>
      </c>
      <c r="V295" s="7" t="s">
        <v>2150</v>
      </c>
      <c r="W295" s="7" t="s">
        <v>2157</v>
      </c>
      <c r="X295" s="15">
        <f>Orders[[#This Row],[Date3]]</f>
        <v>43486</v>
      </c>
      <c r="Y295" s="15">
        <v>43486</v>
      </c>
      <c r="Z295" s="2">
        <v>0.41666666666666669</v>
      </c>
      <c r="AA295" s="12">
        <v>36.36</v>
      </c>
      <c r="AB295" s="8">
        <v>2</v>
      </c>
      <c r="AC295" s="11">
        <f t="shared" si="23"/>
        <v>3.6360000000000001</v>
      </c>
      <c r="AD295" s="11">
        <f t="shared" si="24"/>
        <v>72.72</v>
      </c>
      <c r="AE295" t="s">
        <v>18</v>
      </c>
      <c r="AF295" s="12">
        <f t="shared" si="21"/>
        <v>64.938959999999994</v>
      </c>
      <c r="AG295" s="4">
        <v>0.107</v>
      </c>
      <c r="AH295" s="11">
        <f t="shared" si="22"/>
        <v>7.7810400000000044</v>
      </c>
      <c r="AI295" s="9">
        <v>7.1</v>
      </c>
      <c r="AJ295" s="15" t="str">
        <f>IF(MONTH(Orders[[#This Row],[Date]]) = 1, "Jan",IF(MONTH(Orders[[#This Row],[Date]]) = 2, "Feb", "Mar"))</f>
        <v>Jan</v>
      </c>
    </row>
    <row r="296" spans="1:36" ht="15.75" x14ac:dyDescent="0.25">
      <c r="A296">
        <v>295</v>
      </c>
      <c r="B296" t="s">
        <v>321</v>
      </c>
      <c r="C296">
        <f>VLOOKUP(G296,email!A:B,2,FALSE)</f>
        <v>127</v>
      </c>
      <c r="D296" t="str">
        <f>Orders[[#This Row],[Customer First Name]] &amp;" "&amp; Orders[[#This Row],[Customer Last Name]]</f>
        <v>Kelly Lampkin</v>
      </c>
      <c r="E296" t="s">
        <v>1445</v>
      </c>
      <c r="F296" t="s">
        <v>1469</v>
      </c>
      <c r="G296" t="str">
        <f t="shared" si="20"/>
        <v>kelly.lampkin@mail.com</v>
      </c>
      <c r="H296" t="s">
        <v>15</v>
      </c>
      <c r="I296" s="7" t="s">
        <v>1042</v>
      </c>
      <c r="J296" s="7" t="s">
        <v>1038</v>
      </c>
      <c r="K296" s="7" t="s">
        <v>1153</v>
      </c>
      <c r="L296" s="7" t="s">
        <v>1102</v>
      </c>
      <c r="M296" s="7">
        <v>80906</v>
      </c>
      <c r="N296" s="7" t="s">
        <v>1045</v>
      </c>
      <c r="O296" t="str">
        <f>IF(COUNTIF($G$2:G296, G296) &gt; 1, INDEX($O$2:O296, MATCH(G296, $G$2:G296, 0)), H296)</f>
        <v>Female</v>
      </c>
      <c r="P296" t="str">
        <f>IF(COUNTIF($G$2:G296, G296) &gt; 1, INDEX($P$2:P296, MATCH(G296, $G$2:G296, 0)), I296)</f>
        <v>Corporate</v>
      </c>
      <c r="Q296" t="str">
        <f>IF(COUNTIF($G$2:G296, G296) &gt; 1, INDEX($Q$2:Q296, MATCH(G296, $G$2:G296, 0)), J296)</f>
        <v>United States</v>
      </c>
      <c r="R296" t="str">
        <f>IF(COUNTIF($G$2:G296, G296) &gt; 1, INDEX($R$2:R296, MATCH(G296, $G$2:G296, 0)), K296)</f>
        <v>Colorado Springs</v>
      </c>
      <c r="S296" t="str">
        <f>IF(COUNTIF($G$2:G296, G296) &gt; 1, INDEX($S$2:S296, MATCH(G296, $G$2:G296, 0)), L296)</f>
        <v>Colorado</v>
      </c>
      <c r="T296">
        <f>IF(COUNTIF($G$2:G296, G296) &gt; 1, INDEX($T$2:T296, MATCH(G296, $G$2:G296, 0)), M296)</f>
        <v>80906</v>
      </c>
      <c r="U296" t="str">
        <f>IF(COUNTIF($G$2:G296, G296) &gt; 1, INDEX($U$2:U296, MATCH(G296, $G$2:G296, 0)), N296)</f>
        <v>West</v>
      </c>
      <c r="V296" s="7" t="s">
        <v>2150</v>
      </c>
      <c r="W296" s="7" t="s">
        <v>2152</v>
      </c>
      <c r="X296" s="15">
        <f>Orders[[#This Row],[Date3]]</f>
        <v>43537</v>
      </c>
      <c r="Y296" s="15">
        <v>43537</v>
      </c>
      <c r="Z296" s="2">
        <v>0.49027777777777781</v>
      </c>
      <c r="AA296" s="12">
        <v>18.11</v>
      </c>
      <c r="AB296" s="8">
        <v>10</v>
      </c>
      <c r="AC296" s="11">
        <f t="shared" si="23"/>
        <v>9.0549999999999997</v>
      </c>
      <c r="AD296" s="11">
        <f t="shared" si="24"/>
        <v>181.1</v>
      </c>
      <c r="AE296" t="s">
        <v>16</v>
      </c>
      <c r="AF296" s="12">
        <f t="shared" si="21"/>
        <v>161.72229999999999</v>
      </c>
      <c r="AG296" s="4">
        <v>0.107</v>
      </c>
      <c r="AH296" s="11">
        <f t="shared" si="22"/>
        <v>19.377700000000004</v>
      </c>
      <c r="AI296" s="9">
        <v>5.9</v>
      </c>
      <c r="AJ296" s="15" t="str">
        <f>IF(MONTH(Orders[[#This Row],[Date]]) = 1, "Jan",IF(MONTH(Orders[[#This Row],[Date]]) = 2, "Feb", "Mar"))</f>
        <v>Mar</v>
      </c>
    </row>
    <row r="297" spans="1:36" ht="15.75" x14ac:dyDescent="0.25">
      <c r="A297">
        <v>296</v>
      </c>
      <c r="B297" t="s">
        <v>322</v>
      </c>
      <c r="C297">
        <f>VLOOKUP(G297,email!A:B,2,FALSE)</f>
        <v>127</v>
      </c>
      <c r="D297" t="str">
        <f>Orders[[#This Row],[Customer First Name]] &amp;" "&amp; Orders[[#This Row],[Customer Last Name]]</f>
        <v>Kelly Lampkin</v>
      </c>
      <c r="E297" t="s">
        <v>1445</v>
      </c>
      <c r="F297" t="s">
        <v>1469</v>
      </c>
      <c r="G297" t="str">
        <f t="shared" si="20"/>
        <v>kelly.lampkin@mail.com</v>
      </c>
      <c r="H297" t="s">
        <v>15</v>
      </c>
      <c r="I297" s="7" t="s">
        <v>1042</v>
      </c>
      <c r="J297" s="7" t="s">
        <v>1038</v>
      </c>
      <c r="K297" s="7" t="s">
        <v>1153</v>
      </c>
      <c r="L297" s="7" t="s">
        <v>1102</v>
      </c>
      <c r="M297" s="7">
        <v>80906</v>
      </c>
      <c r="N297" s="7" t="s">
        <v>1045</v>
      </c>
      <c r="O297" t="str">
        <f>IF(COUNTIF($G$2:G297, G297) &gt; 1, INDEX($O$2:O297, MATCH(G297, $G$2:G297, 0)), H297)</f>
        <v>Female</v>
      </c>
      <c r="P297" t="str">
        <f>IF(COUNTIF($G$2:G297, G297) &gt; 1, INDEX($P$2:P297, MATCH(G297, $G$2:G297, 0)), I297)</f>
        <v>Corporate</v>
      </c>
      <c r="Q297" t="str">
        <f>IF(COUNTIF($G$2:G297, G297) &gt; 1, INDEX($Q$2:Q297, MATCH(G297, $G$2:G297, 0)), J297)</f>
        <v>United States</v>
      </c>
      <c r="R297" t="str">
        <f>IF(COUNTIF($G$2:G297, G297) &gt; 1, INDEX($R$2:R297, MATCH(G297, $G$2:G297, 0)), K297)</f>
        <v>Colorado Springs</v>
      </c>
      <c r="S297" t="str">
        <f>IF(COUNTIF($G$2:G297, G297) &gt; 1, INDEX($S$2:S297, MATCH(G297, $G$2:G297, 0)), L297)</f>
        <v>Colorado</v>
      </c>
      <c r="T297">
        <f>IF(COUNTIF($G$2:G297, G297) &gt; 1, INDEX($T$2:T297, MATCH(G297, $G$2:G297, 0)), M297)</f>
        <v>80906</v>
      </c>
      <c r="U297" t="str">
        <f>IF(COUNTIF($G$2:G297, G297) &gt; 1, INDEX($U$2:U297, MATCH(G297, $G$2:G297, 0)), N297)</f>
        <v>West</v>
      </c>
      <c r="V297" s="7" t="s">
        <v>2150</v>
      </c>
      <c r="W297" s="7" t="s">
        <v>2157</v>
      </c>
      <c r="X297" s="15">
        <f>Orders[[#This Row],[Date3]]</f>
        <v>43527</v>
      </c>
      <c r="Y297" s="15">
        <v>43527</v>
      </c>
      <c r="Z297" s="2">
        <v>0.5708333333333333</v>
      </c>
      <c r="AA297" s="12">
        <v>51.92</v>
      </c>
      <c r="AB297" s="8">
        <v>5</v>
      </c>
      <c r="AC297" s="11">
        <f t="shared" si="23"/>
        <v>12.980000000000002</v>
      </c>
      <c r="AD297" s="11">
        <f t="shared" si="24"/>
        <v>259.60000000000002</v>
      </c>
      <c r="AE297" t="s">
        <v>18</v>
      </c>
      <c r="AF297" s="12">
        <f t="shared" si="21"/>
        <v>231.82280000000003</v>
      </c>
      <c r="AG297" s="4">
        <v>0.107</v>
      </c>
      <c r="AH297" s="11">
        <f t="shared" si="22"/>
        <v>27.777199999999993</v>
      </c>
      <c r="AI297" s="9">
        <v>7.5</v>
      </c>
      <c r="AJ297" s="15" t="str">
        <f>IF(MONTH(Orders[[#This Row],[Date]]) = 1, "Jan",IF(MONTH(Orders[[#This Row],[Date]]) = 2, "Feb", "Mar"))</f>
        <v>Mar</v>
      </c>
    </row>
    <row r="298" spans="1:36" ht="15.75" x14ac:dyDescent="0.25">
      <c r="A298">
        <v>297</v>
      </c>
      <c r="B298" t="s">
        <v>323</v>
      </c>
      <c r="C298">
        <f>VLOOKUP(G298,email!A:B,2,FALSE)</f>
        <v>127</v>
      </c>
      <c r="D298" t="str">
        <f>Orders[[#This Row],[Customer First Name]] &amp;" "&amp; Orders[[#This Row],[Customer Last Name]]</f>
        <v>Kelly Lampkin</v>
      </c>
      <c r="E298" t="s">
        <v>1445</v>
      </c>
      <c r="F298" t="s">
        <v>1469</v>
      </c>
      <c r="G298" t="str">
        <f t="shared" si="20"/>
        <v>kelly.lampkin@mail.com</v>
      </c>
      <c r="H298" t="s">
        <v>15</v>
      </c>
      <c r="I298" s="7" t="s">
        <v>1042</v>
      </c>
      <c r="J298" s="7" t="s">
        <v>1038</v>
      </c>
      <c r="K298" s="7" t="s">
        <v>1153</v>
      </c>
      <c r="L298" s="7" t="s">
        <v>1102</v>
      </c>
      <c r="M298" s="7">
        <v>80906</v>
      </c>
      <c r="N298" s="7" t="s">
        <v>1045</v>
      </c>
      <c r="O298" t="str">
        <f>IF(COUNTIF($G$2:G298, G298) &gt; 1, INDEX($O$2:O298, MATCH(G298, $G$2:G298, 0)), H298)</f>
        <v>Female</v>
      </c>
      <c r="P298" t="str">
        <f>IF(COUNTIF($G$2:G298, G298) &gt; 1, INDEX($P$2:P298, MATCH(G298, $G$2:G298, 0)), I298)</f>
        <v>Corporate</v>
      </c>
      <c r="Q298" t="str">
        <f>IF(COUNTIF($G$2:G298, G298) &gt; 1, INDEX($Q$2:Q298, MATCH(G298, $G$2:G298, 0)), J298)</f>
        <v>United States</v>
      </c>
      <c r="R298" t="str">
        <f>IF(COUNTIF($G$2:G298, G298) &gt; 1, INDEX($R$2:R298, MATCH(G298, $G$2:G298, 0)), K298)</f>
        <v>Colorado Springs</v>
      </c>
      <c r="S298" t="str">
        <f>IF(COUNTIF($G$2:G298, G298) &gt; 1, INDEX($S$2:S298, MATCH(G298, $G$2:G298, 0)), L298)</f>
        <v>Colorado</v>
      </c>
      <c r="T298">
        <f>IF(COUNTIF($G$2:G298, G298) &gt; 1, INDEX($T$2:T298, MATCH(G298, $G$2:G298, 0)), M298)</f>
        <v>80906</v>
      </c>
      <c r="U298" t="str">
        <f>IF(COUNTIF($G$2:G298, G298) &gt; 1, INDEX($U$2:U298, MATCH(G298, $G$2:G298, 0)), N298)</f>
        <v>West</v>
      </c>
      <c r="V298" s="7" t="s">
        <v>2153</v>
      </c>
      <c r="W298" s="7" t="s">
        <v>2160</v>
      </c>
      <c r="X298" s="15">
        <f>Orders[[#This Row],[Date3]]</f>
        <v>43553</v>
      </c>
      <c r="Y298" s="15">
        <v>43553</v>
      </c>
      <c r="Z298" s="2">
        <v>0.61388888888888882</v>
      </c>
      <c r="AA298" s="12">
        <v>28.84</v>
      </c>
      <c r="AB298" s="8">
        <v>4</v>
      </c>
      <c r="AC298" s="11">
        <f t="shared" si="23"/>
        <v>5.7680000000000007</v>
      </c>
      <c r="AD298" s="11">
        <f t="shared" si="24"/>
        <v>115.36</v>
      </c>
      <c r="AE298" t="s">
        <v>18</v>
      </c>
      <c r="AF298" s="12">
        <f t="shared" si="21"/>
        <v>109.97268800000001</v>
      </c>
      <c r="AG298" s="4">
        <v>4.6699999999999998E-2</v>
      </c>
      <c r="AH298" s="11">
        <f t="shared" si="22"/>
        <v>5.3873119999999943</v>
      </c>
      <c r="AI298" s="9">
        <v>6.4</v>
      </c>
      <c r="AJ298" s="15" t="str">
        <f>IF(MONTH(Orders[[#This Row],[Date]]) = 1, "Jan",IF(MONTH(Orders[[#This Row],[Date]]) = 2, "Feb", "Mar"))</f>
        <v>Mar</v>
      </c>
    </row>
    <row r="299" spans="1:36" ht="15.75" x14ac:dyDescent="0.25">
      <c r="A299">
        <v>298</v>
      </c>
      <c r="B299" t="s">
        <v>324</v>
      </c>
      <c r="C299">
        <f>VLOOKUP(G299,email!A:B,2,FALSE)</f>
        <v>127</v>
      </c>
      <c r="D299" t="str">
        <f>Orders[[#This Row],[Customer First Name]] &amp;" "&amp; Orders[[#This Row],[Customer Last Name]]</f>
        <v>Kelly Lampkin</v>
      </c>
      <c r="E299" t="s">
        <v>1445</v>
      </c>
      <c r="F299" t="s">
        <v>1469</v>
      </c>
      <c r="G299" t="str">
        <f t="shared" si="20"/>
        <v>kelly.lampkin@mail.com</v>
      </c>
      <c r="H299" t="s">
        <v>15</v>
      </c>
      <c r="I299" s="7" t="s">
        <v>1042</v>
      </c>
      <c r="J299" s="7" t="s">
        <v>1038</v>
      </c>
      <c r="K299" s="7" t="s">
        <v>1153</v>
      </c>
      <c r="L299" s="7" t="s">
        <v>1102</v>
      </c>
      <c r="M299" s="7">
        <v>80906</v>
      </c>
      <c r="N299" s="7" t="s">
        <v>1045</v>
      </c>
      <c r="O299" t="str">
        <f>IF(COUNTIF($G$2:G299, G299) &gt; 1, INDEX($O$2:O299, MATCH(G299, $G$2:G299, 0)), H299)</f>
        <v>Female</v>
      </c>
      <c r="P299" t="str">
        <f>IF(COUNTIF($G$2:G299, G299) &gt; 1, INDEX($P$2:P299, MATCH(G299, $G$2:G299, 0)), I299)</f>
        <v>Corporate</v>
      </c>
      <c r="Q299" t="str">
        <f>IF(COUNTIF($G$2:G299, G299) &gt; 1, INDEX($Q$2:Q299, MATCH(G299, $G$2:G299, 0)), J299)</f>
        <v>United States</v>
      </c>
      <c r="R299" t="str">
        <f>IF(COUNTIF($G$2:G299, G299) &gt; 1, INDEX($R$2:R299, MATCH(G299, $G$2:G299, 0)), K299)</f>
        <v>Colorado Springs</v>
      </c>
      <c r="S299" t="str">
        <f>IF(COUNTIF($G$2:G299, G299) &gt; 1, INDEX($S$2:S299, MATCH(G299, $G$2:G299, 0)), L299)</f>
        <v>Colorado</v>
      </c>
      <c r="T299">
        <f>IF(COUNTIF($G$2:G299, G299) &gt; 1, INDEX($T$2:T299, MATCH(G299, $G$2:G299, 0)), M299)</f>
        <v>80906</v>
      </c>
      <c r="U299" t="str">
        <f>IF(COUNTIF($G$2:G299, G299) &gt; 1, INDEX($U$2:U299, MATCH(G299, $G$2:G299, 0)), N299)</f>
        <v>West</v>
      </c>
      <c r="V299" s="7" t="s">
        <v>2153</v>
      </c>
      <c r="W299" s="7" t="s">
        <v>2165</v>
      </c>
      <c r="X299" s="15">
        <f>Orders[[#This Row],[Date3]]</f>
        <v>43475</v>
      </c>
      <c r="Y299" s="15">
        <v>43475</v>
      </c>
      <c r="Z299" s="2">
        <v>0.59444444444444444</v>
      </c>
      <c r="AA299" s="12">
        <v>78.38</v>
      </c>
      <c r="AB299" s="8">
        <v>6</v>
      </c>
      <c r="AC299" s="11">
        <f t="shared" si="23"/>
        <v>23.513999999999999</v>
      </c>
      <c r="AD299" s="11">
        <f t="shared" si="24"/>
        <v>470.28</v>
      </c>
      <c r="AE299" t="s">
        <v>16</v>
      </c>
      <c r="AF299" s="12">
        <f t="shared" si="21"/>
        <v>448.31792399999995</v>
      </c>
      <c r="AG299" s="4">
        <v>4.6699999999999998E-2</v>
      </c>
      <c r="AH299" s="11">
        <f t="shared" si="22"/>
        <v>21.962076000000025</v>
      </c>
      <c r="AI299" s="9">
        <v>5.8</v>
      </c>
      <c r="AJ299" s="15" t="str">
        <f>IF(MONTH(Orders[[#This Row],[Date]]) = 1, "Jan",IF(MONTH(Orders[[#This Row],[Date]]) = 2, "Feb", "Mar"))</f>
        <v>Jan</v>
      </c>
    </row>
    <row r="300" spans="1:36" ht="15.75" x14ac:dyDescent="0.25">
      <c r="A300">
        <v>299</v>
      </c>
      <c r="B300" t="s">
        <v>325</v>
      </c>
      <c r="C300">
        <f>VLOOKUP(G300,email!A:B,2,FALSE)</f>
        <v>64</v>
      </c>
      <c r="D300" t="str">
        <f>Orders[[#This Row],[Customer First Name]] &amp;" "&amp; Orders[[#This Row],[Customer Last Name]]</f>
        <v>Jonathan Doherty</v>
      </c>
      <c r="E300" t="s">
        <v>1375</v>
      </c>
      <c r="F300" t="s">
        <v>1376</v>
      </c>
      <c r="G300" t="str">
        <f t="shared" si="20"/>
        <v>jonathan.doherty@mail.com</v>
      </c>
      <c r="H300" t="s">
        <v>15</v>
      </c>
      <c r="I300" s="7" t="s">
        <v>1042</v>
      </c>
      <c r="J300" s="7" t="s">
        <v>1038</v>
      </c>
      <c r="K300" s="7" t="s">
        <v>1154</v>
      </c>
      <c r="L300" s="7" t="s">
        <v>1134</v>
      </c>
      <c r="M300" s="7">
        <v>7109</v>
      </c>
      <c r="N300" s="7" t="s">
        <v>1065</v>
      </c>
      <c r="O300" t="str">
        <f>IF(COUNTIF($G$2:G300, G300) &gt; 1, INDEX($O$2:O300, MATCH(G300, $G$2:G300, 0)), H300)</f>
        <v>Female</v>
      </c>
      <c r="P300" t="str">
        <f>IF(COUNTIF($G$2:G300, G300) &gt; 1, INDEX($P$2:P300, MATCH(G300, $G$2:G300, 0)), I300)</f>
        <v>Corporate</v>
      </c>
      <c r="Q300" t="str">
        <f>IF(COUNTIF($G$2:G300, G300) &gt; 1, INDEX($Q$2:Q300, MATCH(G300, $G$2:G300, 0)), J300)</f>
        <v>United States</v>
      </c>
      <c r="R300" t="str">
        <f>IF(COUNTIF($G$2:G300, G300) &gt; 1, INDEX($R$2:R300, MATCH(G300, $G$2:G300, 0)), K300)</f>
        <v>Philadelphia</v>
      </c>
      <c r="S300" t="str">
        <f>IF(COUNTIF($G$2:G300, G300) &gt; 1, INDEX($S$2:S300, MATCH(G300, $G$2:G300, 0)), L300)</f>
        <v>Pennsylvania</v>
      </c>
      <c r="T300">
        <f>IF(COUNTIF($G$2:G300, G300) &gt; 1, INDEX($T$2:T300, MATCH(G300, $G$2:G300, 0)), M300)</f>
        <v>19140</v>
      </c>
      <c r="U300" t="str">
        <f>IF(COUNTIF($G$2:G300, G300) &gt; 1, INDEX($U$2:U300, MATCH(G300, $G$2:G300, 0)), N300)</f>
        <v>East</v>
      </c>
      <c r="V300" s="7" t="s">
        <v>2153</v>
      </c>
      <c r="W300" s="7" t="s">
        <v>2162</v>
      </c>
      <c r="X300" s="15">
        <f>Orders[[#This Row],[Date3]]</f>
        <v>43490</v>
      </c>
      <c r="Y300" s="15">
        <v>43490</v>
      </c>
      <c r="Z300" s="2">
        <v>0.66249999999999998</v>
      </c>
      <c r="AA300" s="12">
        <v>60.01</v>
      </c>
      <c r="AB300" s="8">
        <v>4</v>
      </c>
      <c r="AC300" s="11">
        <f t="shared" si="23"/>
        <v>12.002000000000001</v>
      </c>
      <c r="AD300" s="11">
        <f t="shared" si="24"/>
        <v>240.04</v>
      </c>
      <c r="AE300" t="s">
        <v>18</v>
      </c>
      <c r="AF300" s="12">
        <f t="shared" si="21"/>
        <v>228.83013199999999</v>
      </c>
      <c r="AG300" s="4">
        <v>4.6699999999999998E-2</v>
      </c>
      <c r="AH300" s="11">
        <f t="shared" si="22"/>
        <v>11.209868</v>
      </c>
      <c r="AI300" s="9">
        <v>4.5</v>
      </c>
      <c r="AJ300" s="15" t="str">
        <f>IF(MONTH(Orders[[#This Row],[Date]]) = 1, "Jan",IF(MONTH(Orders[[#This Row],[Date]]) = 2, "Feb", "Mar"))</f>
        <v>Jan</v>
      </c>
    </row>
    <row r="301" spans="1:36" ht="15.75" x14ac:dyDescent="0.25">
      <c r="A301">
        <v>300</v>
      </c>
      <c r="B301" t="s">
        <v>326</v>
      </c>
      <c r="C301">
        <f>VLOOKUP(G301,email!A:B,2,FALSE)</f>
        <v>64</v>
      </c>
      <c r="D301" t="str">
        <f>Orders[[#This Row],[Customer First Name]] &amp;" "&amp; Orders[[#This Row],[Customer Last Name]]</f>
        <v>Jonathan Doherty</v>
      </c>
      <c r="E301" t="s">
        <v>1375</v>
      </c>
      <c r="F301" t="s">
        <v>1376</v>
      </c>
      <c r="G301" t="str">
        <f t="shared" si="20"/>
        <v>jonathan.doherty@mail.com</v>
      </c>
      <c r="H301" t="s">
        <v>15</v>
      </c>
      <c r="I301" s="7" t="s">
        <v>1042</v>
      </c>
      <c r="J301" s="7" t="s">
        <v>1038</v>
      </c>
      <c r="K301" s="7" t="s">
        <v>1154</v>
      </c>
      <c r="L301" s="7" t="s">
        <v>1134</v>
      </c>
      <c r="M301" s="7">
        <v>7109</v>
      </c>
      <c r="N301" s="7" t="s">
        <v>1065</v>
      </c>
      <c r="O301" t="str">
        <f>IF(COUNTIF($G$2:G301, G301) &gt; 1, INDEX($O$2:O301, MATCH(G301, $G$2:G301, 0)), H301)</f>
        <v>Female</v>
      </c>
      <c r="P301" t="str">
        <f>IF(COUNTIF($G$2:G301, G301) &gt; 1, INDEX($P$2:P301, MATCH(G301, $G$2:G301, 0)), I301)</f>
        <v>Corporate</v>
      </c>
      <c r="Q301" t="str">
        <f>IF(COUNTIF($G$2:G301, G301) &gt; 1, INDEX($Q$2:Q301, MATCH(G301, $G$2:G301, 0)), J301)</f>
        <v>United States</v>
      </c>
      <c r="R301" t="str">
        <f>IF(COUNTIF($G$2:G301, G301) &gt; 1, INDEX($R$2:R301, MATCH(G301, $G$2:G301, 0)), K301)</f>
        <v>Philadelphia</v>
      </c>
      <c r="S301" t="str">
        <f>IF(COUNTIF($G$2:G301, G301) &gt; 1, INDEX($S$2:S301, MATCH(G301, $G$2:G301, 0)), L301)</f>
        <v>Pennsylvania</v>
      </c>
      <c r="T301">
        <f>IF(COUNTIF($G$2:G301, G301) &gt; 1, INDEX($T$2:T301, MATCH(G301, $G$2:G301, 0)), M301)</f>
        <v>19140</v>
      </c>
      <c r="U301" t="str">
        <f>IF(COUNTIF($G$2:G301, G301) &gt; 1, INDEX($U$2:U301, MATCH(G301, $G$2:G301, 0)), N301)</f>
        <v>East</v>
      </c>
      <c r="V301" s="7" t="s">
        <v>2153</v>
      </c>
      <c r="W301" s="7" t="s">
        <v>2156</v>
      </c>
      <c r="X301" s="15">
        <f>Orders[[#This Row],[Date3]]</f>
        <v>43484</v>
      </c>
      <c r="Y301" s="15">
        <v>43484</v>
      </c>
      <c r="Z301" s="2">
        <v>0.43124999999999997</v>
      </c>
      <c r="AA301" s="12">
        <v>88.61</v>
      </c>
      <c r="AB301" s="8">
        <v>1</v>
      </c>
      <c r="AC301" s="11">
        <f t="shared" si="23"/>
        <v>4.4305000000000003</v>
      </c>
      <c r="AD301" s="11">
        <f t="shared" si="24"/>
        <v>88.61</v>
      </c>
      <c r="AE301" t="s">
        <v>18</v>
      </c>
      <c r="AF301" s="12">
        <f t="shared" si="21"/>
        <v>84.471913000000001</v>
      </c>
      <c r="AG301" s="4">
        <v>4.6699999999999998E-2</v>
      </c>
      <c r="AH301" s="11">
        <f t="shared" si="22"/>
        <v>4.1380869999999987</v>
      </c>
      <c r="AI301" s="9">
        <v>7.7</v>
      </c>
      <c r="AJ301" s="15" t="str">
        <f>IF(MONTH(Orders[[#This Row],[Date]]) = 1, "Jan",IF(MONTH(Orders[[#This Row],[Date]]) = 2, "Feb", "Mar"))</f>
        <v>Jan</v>
      </c>
    </row>
    <row r="302" spans="1:36" ht="15.75" x14ac:dyDescent="0.25">
      <c r="A302">
        <v>301</v>
      </c>
      <c r="B302" t="s">
        <v>327</v>
      </c>
      <c r="C302">
        <f>VLOOKUP(G302,email!A:B,2,FALSE)</f>
        <v>64</v>
      </c>
      <c r="D302" t="str">
        <f>Orders[[#This Row],[Customer First Name]] &amp;" "&amp; Orders[[#This Row],[Customer Last Name]]</f>
        <v>Jonathan Doherty</v>
      </c>
      <c r="E302" t="s">
        <v>1375</v>
      </c>
      <c r="F302" t="s">
        <v>1376</v>
      </c>
      <c r="G302" t="str">
        <f t="shared" si="20"/>
        <v>jonathan.doherty@mail.com</v>
      </c>
      <c r="H302" t="s">
        <v>15</v>
      </c>
      <c r="I302" s="7" t="s">
        <v>1042</v>
      </c>
      <c r="J302" s="7" t="s">
        <v>1038</v>
      </c>
      <c r="K302" s="7" t="s">
        <v>1154</v>
      </c>
      <c r="L302" s="7" t="s">
        <v>1134</v>
      </c>
      <c r="M302" s="7">
        <v>7109</v>
      </c>
      <c r="N302" s="7" t="s">
        <v>1065</v>
      </c>
      <c r="O302" t="str">
        <f>IF(COUNTIF($G$2:G302, G302) &gt; 1, INDEX($O$2:O302, MATCH(G302, $G$2:G302, 0)), H302)</f>
        <v>Female</v>
      </c>
      <c r="P302" t="str">
        <f>IF(COUNTIF($G$2:G302, G302) &gt; 1, INDEX($P$2:P302, MATCH(G302, $G$2:G302, 0)), I302)</f>
        <v>Corporate</v>
      </c>
      <c r="Q302" t="str">
        <f>IF(COUNTIF($G$2:G302, G302) &gt; 1, INDEX($Q$2:Q302, MATCH(G302, $G$2:G302, 0)), J302)</f>
        <v>United States</v>
      </c>
      <c r="R302" t="str">
        <f>IF(COUNTIF($G$2:G302, G302) &gt; 1, INDEX($R$2:R302, MATCH(G302, $G$2:G302, 0)), K302)</f>
        <v>Philadelphia</v>
      </c>
      <c r="S302" t="str">
        <f>IF(COUNTIF($G$2:G302, G302) &gt; 1, INDEX($S$2:S302, MATCH(G302, $G$2:G302, 0)), L302)</f>
        <v>Pennsylvania</v>
      </c>
      <c r="T302">
        <f>IF(COUNTIF($G$2:G302, G302) &gt; 1, INDEX($T$2:T302, MATCH(G302, $G$2:G302, 0)), M302)</f>
        <v>19140</v>
      </c>
      <c r="U302" t="str">
        <f>IF(COUNTIF($G$2:G302, G302) &gt; 1, INDEX($U$2:U302, MATCH(G302, $G$2:G302, 0)), N302)</f>
        <v>East</v>
      </c>
      <c r="V302" s="7" t="s">
        <v>2153</v>
      </c>
      <c r="W302" s="7" t="s">
        <v>2162</v>
      </c>
      <c r="X302" s="15">
        <f>Orders[[#This Row],[Date3]]</f>
        <v>43467</v>
      </c>
      <c r="Y302" s="15">
        <v>43467</v>
      </c>
      <c r="Z302" s="2">
        <v>0.75624999999999998</v>
      </c>
      <c r="AA302" s="12">
        <v>99.82</v>
      </c>
      <c r="AB302" s="8">
        <v>2</v>
      </c>
      <c r="AC302" s="11">
        <f t="shared" si="23"/>
        <v>9.9819999999999993</v>
      </c>
      <c r="AD302" s="11">
        <f t="shared" si="24"/>
        <v>199.64</v>
      </c>
      <c r="AE302" t="s">
        <v>21</v>
      </c>
      <c r="AF302" s="12">
        <f t="shared" si="21"/>
        <v>190.316812</v>
      </c>
      <c r="AG302" s="4">
        <v>4.6699999999999998E-2</v>
      </c>
      <c r="AH302" s="11">
        <f t="shared" si="22"/>
        <v>9.3231879999999876</v>
      </c>
      <c r="AI302" s="9">
        <v>6.7</v>
      </c>
      <c r="AJ302" s="15" t="str">
        <f>IF(MONTH(Orders[[#This Row],[Date]]) = 1, "Jan",IF(MONTH(Orders[[#This Row],[Date]]) = 2, "Feb", "Mar"))</f>
        <v>Jan</v>
      </c>
    </row>
    <row r="303" spans="1:36" ht="15.75" x14ac:dyDescent="0.25">
      <c r="A303">
        <v>302</v>
      </c>
      <c r="B303" t="s">
        <v>328</v>
      </c>
      <c r="C303">
        <f>VLOOKUP(G303,email!A:B,2,FALSE)</f>
        <v>64</v>
      </c>
      <c r="D303" t="str">
        <f>Orders[[#This Row],[Customer First Name]] &amp;" "&amp; Orders[[#This Row],[Customer Last Name]]</f>
        <v>Jonathan Doherty</v>
      </c>
      <c r="E303" t="s">
        <v>1375</v>
      </c>
      <c r="F303" t="s">
        <v>1376</v>
      </c>
      <c r="G303" t="str">
        <f t="shared" si="20"/>
        <v>jonathan.doherty@mail.com</v>
      </c>
      <c r="H303" t="s">
        <v>15</v>
      </c>
      <c r="I303" s="7" t="s">
        <v>1042</v>
      </c>
      <c r="J303" s="7" t="s">
        <v>1038</v>
      </c>
      <c r="K303" s="7" t="s">
        <v>1154</v>
      </c>
      <c r="L303" s="7" t="s">
        <v>1134</v>
      </c>
      <c r="M303" s="7">
        <v>7109</v>
      </c>
      <c r="N303" s="7" t="s">
        <v>1065</v>
      </c>
      <c r="O303" t="str">
        <f>IF(COUNTIF($G$2:G303, G303) &gt; 1, INDEX($O$2:O303, MATCH(G303, $G$2:G303, 0)), H303)</f>
        <v>Female</v>
      </c>
      <c r="P303" t="str">
        <f>IF(COUNTIF($G$2:G303, G303) &gt; 1, INDEX($P$2:P303, MATCH(G303, $G$2:G303, 0)), I303)</f>
        <v>Corporate</v>
      </c>
      <c r="Q303" t="str">
        <f>IF(COUNTIF($G$2:G303, G303) &gt; 1, INDEX($Q$2:Q303, MATCH(G303, $G$2:G303, 0)), J303)</f>
        <v>United States</v>
      </c>
      <c r="R303" t="str">
        <f>IF(COUNTIF($G$2:G303, G303) &gt; 1, INDEX($R$2:R303, MATCH(G303, $G$2:G303, 0)), K303)</f>
        <v>Philadelphia</v>
      </c>
      <c r="S303" t="str">
        <f>IF(COUNTIF($G$2:G303, G303) &gt; 1, INDEX($S$2:S303, MATCH(G303, $G$2:G303, 0)), L303)</f>
        <v>Pennsylvania</v>
      </c>
      <c r="T303">
        <f>IF(COUNTIF($G$2:G303, G303) &gt; 1, INDEX($T$2:T303, MATCH(G303, $G$2:G303, 0)), M303)</f>
        <v>19140</v>
      </c>
      <c r="U303" t="str">
        <f>IF(COUNTIF($G$2:G303, G303) &gt; 1, INDEX($U$2:U303, MATCH(G303, $G$2:G303, 0)), N303)</f>
        <v>East</v>
      </c>
      <c r="V303" s="7" t="s">
        <v>2150</v>
      </c>
      <c r="W303" s="7" t="s">
        <v>2157</v>
      </c>
      <c r="X303" s="15">
        <f>Orders[[#This Row],[Date3]]</f>
        <v>43536</v>
      </c>
      <c r="Y303" s="15">
        <v>43536</v>
      </c>
      <c r="Z303" s="2">
        <v>0.69861111111111107</v>
      </c>
      <c r="AA303" s="12">
        <v>39.01</v>
      </c>
      <c r="AB303" s="8">
        <v>1</v>
      </c>
      <c r="AC303" s="11">
        <f t="shared" si="23"/>
        <v>1.9504999999999999</v>
      </c>
      <c r="AD303" s="11">
        <f t="shared" si="24"/>
        <v>39.01</v>
      </c>
      <c r="AE303" t="s">
        <v>21</v>
      </c>
      <c r="AF303" s="12">
        <f t="shared" si="21"/>
        <v>34.835929999999998</v>
      </c>
      <c r="AG303" s="4">
        <v>0.107</v>
      </c>
      <c r="AH303" s="11">
        <f t="shared" si="22"/>
        <v>4.1740700000000004</v>
      </c>
      <c r="AI303" s="9">
        <v>4.7</v>
      </c>
      <c r="AJ303" s="15" t="str">
        <f>IF(MONTH(Orders[[#This Row],[Date]]) = 1, "Jan",IF(MONTH(Orders[[#This Row],[Date]]) = 2, "Feb", "Mar"))</f>
        <v>Mar</v>
      </c>
    </row>
    <row r="304" spans="1:36" ht="15.75" x14ac:dyDescent="0.25">
      <c r="A304">
        <v>303</v>
      </c>
      <c r="B304" t="s">
        <v>329</v>
      </c>
      <c r="C304">
        <f>VLOOKUP(G304,email!A:B,2,FALSE)</f>
        <v>64</v>
      </c>
      <c r="D304" t="str">
        <f>Orders[[#This Row],[Customer First Name]] &amp;" "&amp; Orders[[#This Row],[Customer Last Name]]</f>
        <v>Jonathan Doherty</v>
      </c>
      <c r="E304" t="s">
        <v>1375</v>
      </c>
      <c r="F304" t="s">
        <v>1376</v>
      </c>
      <c r="G304" t="str">
        <f t="shared" si="20"/>
        <v>jonathan.doherty@mail.com</v>
      </c>
      <c r="H304" t="s">
        <v>15</v>
      </c>
      <c r="I304" s="7" t="s">
        <v>1042</v>
      </c>
      <c r="J304" s="7" t="s">
        <v>1038</v>
      </c>
      <c r="K304" s="7" t="s">
        <v>1154</v>
      </c>
      <c r="L304" s="7" t="s">
        <v>1134</v>
      </c>
      <c r="M304" s="7">
        <v>7109</v>
      </c>
      <c r="N304" s="7" t="s">
        <v>1065</v>
      </c>
      <c r="O304" t="str">
        <f>IF(COUNTIF($G$2:G304, G304) &gt; 1, INDEX($O$2:O304, MATCH(G304, $G$2:G304, 0)), H304)</f>
        <v>Female</v>
      </c>
      <c r="P304" t="str">
        <f>IF(COUNTIF($G$2:G304, G304) &gt; 1, INDEX($P$2:P304, MATCH(G304, $G$2:G304, 0)), I304)</f>
        <v>Corporate</v>
      </c>
      <c r="Q304" t="str">
        <f>IF(COUNTIF($G$2:G304, G304) &gt; 1, INDEX($Q$2:Q304, MATCH(G304, $G$2:G304, 0)), J304)</f>
        <v>United States</v>
      </c>
      <c r="R304" t="str">
        <f>IF(COUNTIF($G$2:G304, G304) &gt; 1, INDEX($R$2:R304, MATCH(G304, $G$2:G304, 0)), K304)</f>
        <v>Philadelphia</v>
      </c>
      <c r="S304" t="str">
        <f>IF(COUNTIF($G$2:G304, G304) &gt; 1, INDEX($S$2:S304, MATCH(G304, $G$2:G304, 0)), L304)</f>
        <v>Pennsylvania</v>
      </c>
      <c r="T304">
        <f>IF(COUNTIF($G$2:G304, G304) &gt; 1, INDEX($T$2:T304, MATCH(G304, $G$2:G304, 0)), M304)</f>
        <v>19140</v>
      </c>
      <c r="U304" t="str">
        <f>IF(COUNTIF($G$2:G304, G304) &gt; 1, INDEX($U$2:U304, MATCH(G304, $G$2:G304, 0)), N304)</f>
        <v>East</v>
      </c>
      <c r="V304" s="7" t="s">
        <v>2153</v>
      </c>
      <c r="W304" s="7" t="s">
        <v>2160</v>
      </c>
      <c r="X304" s="15">
        <f>Orders[[#This Row],[Date3]]</f>
        <v>43521</v>
      </c>
      <c r="Y304" s="15">
        <v>43521</v>
      </c>
      <c r="Z304" s="2">
        <v>0.64652777777777781</v>
      </c>
      <c r="AA304" s="12">
        <v>48.61</v>
      </c>
      <c r="AB304" s="8">
        <v>1</v>
      </c>
      <c r="AC304" s="11">
        <f t="shared" si="23"/>
        <v>2.4305000000000003</v>
      </c>
      <c r="AD304" s="11">
        <f t="shared" si="24"/>
        <v>48.61</v>
      </c>
      <c r="AE304" t="s">
        <v>18</v>
      </c>
      <c r="AF304" s="12">
        <f t="shared" si="21"/>
        <v>46.339913000000003</v>
      </c>
      <c r="AG304" s="4">
        <v>4.6699999999999998E-2</v>
      </c>
      <c r="AH304" s="11">
        <f t="shared" si="22"/>
        <v>2.2700869999999966</v>
      </c>
      <c r="AI304" s="9">
        <v>4.4000000000000004</v>
      </c>
      <c r="AJ304" s="15" t="str">
        <f>IF(MONTH(Orders[[#This Row],[Date]]) = 1, "Jan",IF(MONTH(Orders[[#This Row],[Date]]) = 2, "Feb", "Mar"))</f>
        <v>Feb</v>
      </c>
    </row>
    <row r="305" spans="1:36" ht="15.75" x14ac:dyDescent="0.25">
      <c r="A305">
        <v>304</v>
      </c>
      <c r="B305" t="s">
        <v>330</v>
      </c>
      <c r="C305">
        <f>VLOOKUP(G305,email!A:B,2,FALSE)</f>
        <v>102</v>
      </c>
      <c r="D305" t="str">
        <f>Orders[[#This Row],[Customer First Name]] &amp;" "&amp; Orders[[#This Row],[Customer Last Name]]</f>
        <v>Jonathan Howell</v>
      </c>
      <c r="E305" t="s">
        <v>1375</v>
      </c>
      <c r="F305" t="s">
        <v>1438</v>
      </c>
      <c r="G305" t="str">
        <f t="shared" si="20"/>
        <v>jonathan.howell@mail.com</v>
      </c>
      <c r="H305" t="s">
        <v>15</v>
      </c>
      <c r="I305" s="7" t="s">
        <v>1037</v>
      </c>
      <c r="J305" s="7" t="s">
        <v>1038</v>
      </c>
      <c r="K305" s="7" t="s">
        <v>1083</v>
      </c>
      <c r="L305" s="7" t="s">
        <v>1070</v>
      </c>
      <c r="M305" s="7">
        <v>60623</v>
      </c>
      <c r="N305" s="7" t="s">
        <v>1055</v>
      </c>
      <c r="O305" t="str">
        <f>IF(COUNTIF($G$2:G305, G305) &gt; 1, INDEX($O$2:O305, MATCH(G305, $G$2:G305, 0)), H305)</f>
        <v>Male</v>
      </c>
      <c r="P305" t="str">
        <f>IF(COUNTIF($G$2:G305, G305) &gt; 1, INDEX($P$2:P305, MATCH(G305, $G$2:G305, 0)), I305)</f>
        <v>Consumer</v>
      </c>
      <c r="Q305" t="str">
        <f>IF(COUNTIF($G$2:G305, G305) &gt; 1, INDEX($Q$2:Q305, MATCH(G305, $G$2:G305, 0)), J305)</f>
        <v>United States</v>
      </c>
      <c r="R305" t="str">
        <f>IF(COUNTIF($G$2:G305, G305) &gt; 1, INDEX($R$2:R305, MATCH(G305, $G$2:G305, 0)), K305)</f>
        <v>Los Angeles</v>
      </c>
      <c r="S305" t="str">
        <f>IF(COUNTIF($G$2:G305, G305) &gt; 1, INDEX($S$2:S305, MATCH(G305, $G$2:G305, 0)), L305)</f>
        <v>California</v>
      </c>
      <c r="T305">
        <f>IF(COUNTIF($G$2:G305, G305) &gt; 1, INDEX($T$2:T305, MATCH(G305, $G$2:G305, 0)), M305)</f>
        <v>90032</v>
      </c>
      <c r="U305" t="str">
        <f>IF(COUNTIF($G$2:G305, G305) &gt; 1, INDEX($U$2:U305, MATCH(G305, $G$2:G305, 0)), N305)</f>
        <v>West</v>
      </c>
      <c r="V305" s="7" t="s">
        <v>2150</v>
      </c>
      <c r="W305" s="7" t="s">
        <v>2155</v>
      </c>
      <c r="X305" s="15">
        <f>Orders[[#This Row],[Date3]]</f>
        <v>43542</v>
      </c>
      <c r="Y305" s="15">
        <v>43542</v>
      </c>
      <c r="Z305" s="2">
        <v>0.71875</v>
      </c>
      <c r="AA305" s="12">
        <v>51.19</v>
      </c>
      <c r="AB305" s="8">
        <v>4</v>
      </c>
      <c r="AC305" s="11">
        <f t="shared" si="23"/>
        <v>10.238</v>
      </c>
      <c r="AD305" s="11">
        <f t="shared" si="24"/>
        <v>204.76</v>
      </c>
      <c r="AE305" t="s">
        <v>21</v>
      </c>
      <c r="AF305" s="12">
        <f t="shared" si="21"/>
        <v>182.85067999999998</v>
      </c>
      <c r="AG305" s="4">
        <v>0.107</v>
      </c>
      <c r="AH305" s="11">
        <f t="shared" si="22"/>
        <v>21.909320000000008</v>
      </c>
      <c r="AI305" s="9">
        <v>4.7</v>
      </c>
      <c r="AJ305" s="15" t="str">
        <f>IF(MONTH(Orders[[#This Row],[Date]]) = 1, "Jan",IF(MONTH(Orders[[#This Row],[Date]]) = 2, "Feb", "Mar"))</f>
        <v>Mar</v>
      </c>
    </row>
    <row r="306" spans="1:36" ht="15.75" x14ac:dyDescent="0.25">
      <c r="A306">
        <v>305</v>
      </c>
      <c r="B306" t="s">
        <v>331</v>
      </c>
      <c r="C306">
        <f>VLOOKUP(G306,email!A:B,2,FALSE)</f>
        <v>128</v>
      </c>
      <c r="D306" t="str">
        <f>Orders[[#This Row],[Customer First Name]] &amp;" "&amp; Orders[[#This Row],[Customer Last Name]]</f>
        <v>Alan Schoenberger</v>
      </c>
      <c r="E306" t="s">
        <v>1366</v>
      </c>
      <c r="F306" t="s">
        <v>1470</v>
      </c>
      <c r="G306" t="str">
        <f t="shared" si="20"/>
        <v>alan.schoenberger@mail.com</v>
      </c>
      <c r="H306" t="s">
        <v>15</v>
      </c>
      <c r="I306" s="7" t="s">
        <v>1042</v>
      </c>
      <c r="J306" s="7" t="s">
        <v>1038</v>
      </c>
      <c r="K306" s="7" t="s">
        <v>1080</v>
      </c>
      <c r="L306" s="7" t="s">
        <v>1081</v>
      </c>
      <c r="M306" s="7">
        <v>10024</v>
      </c>
      <c r="N306" s="7" t="s">
        <v>1065</v>
      </c>
      <c r="O306" t="str">
        <f>IF(COUNTIF($G$2:G306, G306) &gt; 1, INDEX($O$2:O306, MATCH(G306, $G$2:G306, 0)), H306)</f>
        <v>Female</v>
      </c>
      <c r="P306" t="str">
        <f>IF(COUNTIF($G$2:G306, G306) &gt; 1, INDEX($P$2:P306, MATCH(G306, $G$2:G306, 0)), I306)</f>
        <v>Corporate</v>
      </c>
      <c r="Q306" t="str">
        <f>IF(COUNTIF($G$2:G306, G306) &gt; 1, INDEX($Q$2:Q306, MATCH(G306, $G$2:G306, 0)), J306)</f>
        <v>United States</v>
      </c>
      <c r="R306" t="str">
        <f>IF(COUNTIF($G$2:G306, G306) &gt; 1, INDEX($R$2:R306, MATCH(G306, $G$2:G306, 0)), K306)</f>
        <v>New York City</v>
      </c>
      <c r="S306" t="str">
        <f>IF(COUNTIF($G$2:G306, G306) &gt; 1, INDEX($S$2:S306, MATCH(G306, $G$2:G306, 0)), L306)</f>
        <v>New York</v>
      </c>
      <c r="T306">
        <f>IF(COUNTIF($G$2:G306, G306) &gt; 1, INDEX($T$2:T306, MATCH(G306, $G$2:G306, 0)), M306)</f>
        <v>10024</v>
      </c>
      <c r="U306" t="str">
        <f>IF(COUNTIF($G$2:G306, G306) &gt; 1, INDEX($U$2:U306, MATCH(G306, $G$2:G306, 0)), N306)</f>
        <v>East</v>
      </c>
      <c r="V306" s="7" t="s">
        <v>2150</v>
      </c>
      <c r="W306" s="7" t="s">
        <v>2157</v>
      </c>
      <c r="X306" s="15">
        <f>Orders[[#This Row],[Date3]]</f>
        <v>43519</v>
      </c>
      <c r="Y306" s="15">
        <v>43519</v>
      </c>
      <c r="Z306" s="2">
        <v>0.52013888888888882</v>
      </c>
      <c r="AA306" s="12">
        <v>14.96</v>
      </c>
      <c r="AB306" s="8">
        <v>8</v>
      </c>
      <c r="AC306" s="11">
        <f t="shared" si="23"/>
        <v>5.9840000000000009</v>
      </c>
      <c r="AD306" s="11">
        <f t="shared" si="24"/>
        <v>119.68</v>
      </c>
      <c r="AE306" t="s">
        <v>18</v>
      </c>
      <c r="AF306" s="12">
        <f t="shared" si="21"/>
        <v>106.87424</v>
      </c>
      <c r="AG306" s="4">
        <v>0.107</v>
      </c>
      <c r="AH306" s="11">
        <f t="shared" si="22"/>
        <v>12.805760000000006</v>
      </c>
      <c r="AI306" s="9">
        <v>8.6</v>
      </c>
      <c r="AJ306" s="15" t="str">
        <f>IF(MONTH(Orders[[#This Row],[Date]]) = 1, "Jan",IF(MONTH(Orders[[#This Row],[Date]]) = 2, "Feb", "Mar"))</f>
        <v>Feb</v>
      </c>
    </row>
    <row r="307" spans="1:36" ht="15.75" x14ac:dyDescent="0.25">
      <c r="A307">
        <v>306</v>
      </c>
      <c r="B307" t="s">
        <v>332</v>
      </c>
      <c r="C307">
        <f>VLOOKUP(G307,email!A:B,2,FALSE)</f>
        <v>34</v>
      </c>
      <c r="D307" t="str">
        <f>Orders[[#This Row],[Customer First Name]] &amp;" "&amp; Orders[[#This Row],[Customer Last Name]]</f>
        <v>Ken Brennan</v>
      </c>
      <c r="E307" t="s">
        <v>1279</v>
      </c>
      <c r="F307" t="s">
        <v>1324</v>
      </c>
      <c r="G307" t="str">
        <f t="shared" si="20"/>
        <v>ken.brennan@mail.com</v>
      </c>
      <c r="H307" t="s">
        <v>15</v>
      </c>
      <c r="I307" s="7" t="s">
        <v>1042</v>
      </c>
      <c r="J307" s="7" t="s">
        <v>1038</v>
      </c>
      <c r="K307" s="7" t="s">
        <v>1155</v>
      </c>
      <c r="L307" s="7" t="s">
        <v>1075</v>
      </c>
      <c r="M307" s="7">
        <v>48180</v>
      </c>
      <c r="N307" s="7" t="s">
        <v>1055</v>
      </c>
      <c r="O307" t="str">
        <f>IF(COUNTIF($G$2:G307, G307) &gt; 1, INDEX($O$2:O307, MATCH(G307, $G$2:G307, 0)), H307)</f>
        <v>Female</v>
      </c>
      <c r="P307" t="str">
        <f>IF(COUNTIF($G$2:G307, G307) &gt; 1, INDEX($P$2:P307, MATCH(G307, $G$2:G307, 0)), I307)</f>
        <v>Corporate</v>
      </c>
      <c r="Q307" t="str">
        <f>IF(COUNTIF($G$2:G307, G307) &gt; 1, INDEX($Q$2:Q307, MATCH(G307, $G$2:G307, 0)), J307)</f>
        <v>United States</v>
      </c>
      <c r="R307" t="str">
        <f>IF(COUNTIF($G$2:G307, G307) &gt; 1, INDEX($R$2:R307, MATCH(G307, $G$2:G307, 0)), K307)</f>
        <v>Houston</v>
      </c>
      <c r="S307" t="str">
        <f>IF(COUNTIF($G$2:G307, G307) &gt; 1, INDEX($S$2:S307, MATCH(G307, $G$2:G307, 0)), L307)</f>
        <v>Texas</v>
      </c>
      <c r="T307">
        <f>IF(COUNTIF($G$2:G307, G307) &gt; 1, INDEX($T$2:T307, MATCH(G307, $G$2:G307, 0)), M307)</f>
        <v>77041</v>
      </c>
      <c r="U307" t="str">
        <f>IF(COUNTIF($G$2:G307, G307) &gt; 1, INDEX($U$2:U307, MATCH(G307, $G$2:G307, 0)), N307)</f>
        <v>Central</v>
      </c>
      <c r="V307" s="7" t="s">
        <v>2153</v>
      </c>
      <c r="W307" s="7" t="s">
        <v>1731</v>
      </c>
      <c r="X307" s="15">
        <f>Orders[[#This Row],[Date3]]</f>
        <v>43550</v>
      </c>
      <c r="Y307" s="15">
        <v>43550</v>
      </c>
      <c r="Z307" s="2">
        <v>0.84305555555555556</v>
      </c>
      <c r="AA307" s="12">
        <v>72.2</v>
      </c>
      <c r="AB307" s="8">
        <v>7</v>
      </c>
      <c r="AC307" s="11">
        <f t="shared" si="23"/>
        <v>25.270000000000003</v>
      </c>
      <c r="AD307" s="11">
        <f t="shared" si="24"/>
        <v>505.40000000000003</v>
      </c>
      <c r="AE307" t="s">
        <v>16</v>
      </c>
      <c r="AF307" s="12">
        <f t="shared" si="21"/>
        <v>481.79782000000006</v>
      </c>
      <c r="AG307" s="4">
        <v>4.6699999999999998E-2</v>
      </c>
      <c r="AH307" s="11">
        <f t="shared" si="22"/>
        <v>23.602179999999976</v>
      </c>
      <c r="AI307" s="9">
        <v>4.3</v>
      </c>
      <c r="AJ307" s="15" t="str">
        <f>IF(MONTH(Orders[[#This Row],[Date]]) = 1, "Jan",IF(MONTH(Orders[[#This Row],[Date]]) = 2, "Feb", "Mar"))</f>
        <v>Mar</v>
      </c>
    </row>
    <row r="308" spans="1:36" ht="15.75" x14ac:dyDescent="0.25">
      <c r="A308">
        <v>307</v>
      </c>
      <c r="B308" t="s">
        <v>333</v>
      </c>
      <c r="C308">
        <f>VLOOKUP(G308,email!A:B,2,FALSE)</f>
        <v>129</v>
      </c>
      <c r="D308" t="str">
        <f>Orders[[#This Row],[Customer First Name]] &amp;" "&amp; Orders[[#This Row],[Customer Last Name]]</f>
        <v>Corey Roper</v>
      </c>
      <c r="E308" t="s">
        <v>1471</v>
      </c>
      <c r="F308" t="s">
        <v>1472</v>
      </c>
      <c r="G308" t="str">
        <f t="shared" si="20"/>
        <v>corey.roper@mail.com</v>
      </c>
      <c r="H308" t="s">
        <v>15</v>
      </c>
      <c r="I308" s="7" t="s">
        <v>1052</v>
      </c>
      <c r="J308" s="7" t="s">
        <v>1038</v>
      </c>
      <c r="K308" s="7" t="s">
        <v>1156</v>
      </c>
      <c r="L308" s="7" t="s">
        <v>1134</v>
      </c>
      <c r="M308" s="7">
        <v>8701</v>
      </c>
      <c r="N308" s="7" t="s">
        <v>1065</v>
      </c>
      <c r="O308" t="str">
        <f>IF(COUNTIF($G$2:G308, G308) &gt; 1, INDEX($O$2:O308, MATCH(G308, $G$2:G308, 0)), H308)</f>
        <v>Female</v>
      </c>
      <c r="P308" t="str">
        <f>IF(COUNTIF($G$2:G308, G308) &gt; 1, INDEX($P$2:P308, MATCH(G308, $G$2:G308, 0)), I308)</f>
        <v>Home Office</v>
      </c>
      <c r="Q308" t="str">
        <f>IF(COUNTIF($G$2:G308, G308) &gt; 1, INDEX($Q$2:Q308, MATCH(G308, $G$2:G308, 0)), J308)</f>
        <v>United States</v>
      </c>
      <c r="R308" t="str">
        <f>IF(COUNTIF($G$2:G308, G308) &gt; 1, INDEX($R$2:R308, MATCH(G308, $G$2:G308, 0)), K308)</f>
        <v>Lakewood</v>
      </c>
      <c r="S308" t="str">
        <f>IF(COUNTIF($G$2:G308, G308) &gt; 1, INDEX($S$2:S308, MATCH(G308, $G$2:G308, 0)), L308)</f>
        <v>New Jersey</v>
      </c>
      <c r="T308">
        <f>IF(COUNTIF($G$2:G308, G308) &gt; 1, INDEX($T$2:T308, MATCH(G308, $G$2:G308, 0)), M308)</f>
        <v>8701</v>
      </c>
      <c r="U308" t="str">
        <f>IF(COUNTIF($G$2:G308, G308) &gt; 1, INDEX($U$2:U308, MATCH(G308, $G$2:G308, 0)), N308)</f>
        <v>East</v>
      </c>
      <c r="V308" s="7" t="s">
        <v>2153</v>
      </c>
      <c r="W308" s="7" t="s">
        <v>2160</v>
      </c>
      <c r="X308" s="15">
        <f>Orders[[#This Row],[Date3]]</f>
        <v>43554</v>
      </c>
      <c r="Y308" s="15">
        <v>43554</v>
      </c>
      <c r="Z308" s="2">
        <v>0.55694444444444446</v>
      </c>
      <c r="AA308" s="12">
        <v>40.229999999999997</v>
      </c>
      <c r="AB308" s="8">
        <v>7</v>
      </c>
      <c r="AC308" s="11">
        <f t="shared" si="23"/>
        <v>14.080499999999999</v>
      </c>
      <c r="AD308" s="11">
        <f t="shared" si="24"/>
        <v>281.60999999999996</v>
      </c>
      <c r="AE308" t="s">
        <v>18</v>
      </c>
      <c r="AF308" s="12">
        <f t="shared" si="21"/>
        <v>268.45881299999996</v>
      </c>
      <c r="AG308" s="4">
        <v>4.6699999999999998E-2</v>
      </c>
      <c r="AH308" s="11">
        <f t="shared" si="22"/>
        <v>13.151186999999993</v>
      </c>
      <c r="AI308" s="9">
        <v>9.6</v>
      </c>
      <c r="AJ308" s="15" t="str">
        <f>IF(MONTH(Orders[[#This Row],[Date]]) = 1, "Jan",IF(MONTH(Orders[[#This Row],[Date]]) = 2, "Feb", "Mar"))</f>
        <v>Mar</v>
      </c>
    </row>
    <row r="309" spans="1:36" ht="15.75" x14ac:dyDescent="0.25">
      <c r="A309">
        <v>308</v>
      </c>
      <c r="B309" t="s">
        <v>334</v>
      </c>
      <c r="C309">
        <f>VLOOKUP(G309,email!A:B,2,FALSE)</f>
        <v>129</v>
      </c>
      <c r="D309" t="str">
        <f>Orders[[#This Row],[Customer First Name]] &amp;" "&amp; Orders[[#This Row],[Customer Last Name]]</f>
        <v>Corey Roper</v>
      </c>
      <c r="E309" t="s">
        <v>1471</v>
      </c>
      <c r="F309" t="s">
        <v>1472</v>
      </c>
      <c r="G309" t="str">
        <f t="shared" si="20"/>
        <v>corey.roper@mail.com</v>
      </c>
      <c r="H309" t="s">
        <v>15</v>
      </c>
      <c r="I309" s="7" t="s">
        <v>1052</v>
      </c>
      <c r="J309" s="7" t="s">
        <v>1038</v>
      </c>
      <c r="K309" s="7" t="s">
        <v>1156</v>
      </c>
      <c r="L309" s="7" t="s">
        <v>1134</v>
      </c>
      <c r="M309" s="7">
        <v>8701</v>
      </c>
      <c r="N309" s="7" t="s">
        <v>1065</v>
      </c>
      <c r="O309" t="str">
        <f>IF(COUNTIF($G$2:G309, G309) &gt; 1, INDEX($O$2:O309, MATCH(G309, $G$2:G309, 0)), H309)</f>
        <v>Female</v>
      </c>
      <c r="P309" t="str">
        <f>IF(COUNTIF($G$2:G309, G309) &gt; 1, INDEX($P$2:P309, MATCH(G309, $G$2:G309, 0)), I309)</f>
        <v>Home Office</v>
      </c>
      <c r="Q309" t="str">
        <f>IF(COUNTIF($G$2:G309, G309) &gt; 1, INDEX($Q$2:Q309, MATCH(G309, $G$2:G309, 0)), J309)</f>
        <v>United States</v>
      </c>
      <c r="R309" t="str">
        <f>IF(COUNTIF($G$2:G309, G309) &gt; 1, INDEX($R$2:R309, MATCH(G309, $G$2:G309, 0)), K309)</f>
        <v>Lakewood</v>
      </c>
      <c r="S309" t="str">
        <f>IF(COUNTIF($G$2:G309, G309) &gt; 1, INDEX($S$2:S309, MATCH(G309, $G$2:G309, 0)), L309)</f>
        <v>New Jersey</v>
      </c>
      <c r="T309">
        <f>IF(COUNTIF($G$2:G309, G309) &gt; 1, INDEX($T$2:T309, MATCH(G309, $G$2:G309, 0)), M309)</f>
        <v>8701</v>
      </c>
      <c r="U309" t="str">
        <f>IF(COUNTIF($G$2:G309, G309) &gt; 1, INDEX($U$2:U309, MATCH(G309, $G$2:G309, 0)), N309)</f>
        <v>East</v>
      </c>
      <c r="V309" s="7" t="s">
        <v>2153</v>
      </c>
      <c r="W309" s="7" t="s">
        <v>1731</v>
      </c>
      <c r="X309" s="15">
        <f>Orders[[#This Row],[Date3]]</f>
        <v>43513</v>
      </c>
      <c r="Y309" s="15">
        <v>43513</v>
      </c>
      <c r="Z309" s="2">
        <v>0.71458333333333324</v>
      </c>
      <c r="AA309" s="12">
        <v>88.79</v>
      </c>
      <c r="AB309" s="8">
        <v>8</v>
      </c>
      <c r="AC309" s="11">
        <f t="shared" si="23"/>
        <v>35.516000000000005</v>
      </c>
      <c r="AD309" s="11">
        <f t="shared" si="24"/>
        <v>710.32</v>
      </c>
      <c r="AE309" t="s">
        <v>18</v>
      </c>
      <c r="AF309" s="12">
        <f t="shared" si="21"/>
        <v>677.148056</v>
      </c>
      <c r="AG309" s="4">
        <v>4.6699999999999998E-2</v>
      </c>
      <c r="AH309" s="11">
        <f t="shared" si="22"/>
        <v>33.171944000000053</v>
      </c>
      <c r="AI309" s="9">
        <v>4.0999999999999996</v>
      </c>
      <c r="AJ309" s="15" t="str">
        <f>IF(MONTH(Orders[[#This Row],[Date]]) = 1, "Jan",IF(MONTH(Orders[[#This Row],[Date]]) = 2, "Feb", "Mar"))</f>
        <v>Feb</v>
      </c>
    </row>
    <row r="310" spans="1:36" ht="15.75" x14ac:dyDescent="0.25">
      <c r="A310">
        <v>309</v>
      </c>
      <c r="B310" t="s">
        <v>335</v>
      </c>
      <c r="C310">
        <f>VLOOKUP(G310,email!A:B,2,FALSE)</f>
        <v>130</v>
      </c>
      <c r="D310" t="str">
        <f>Orders[[#This Row],[Customer First Name]] &amp;" "&amp; Orders[[#This Row],[Customer Last Name]]</f>
        <v>Shahid Hopkins</v>
      </c>
      <c r="E310" t="s">
        <v>1473</v>
      </c>
      <c r="F310" t="s">
        <v>1423</v>
      </c>
      <c r="G310" t="str">
        <f t="shared" si="20"/>
        <v>shahid.hopkins@mail.com</v>
      </c>
      <c r="H310" t="s">
        <v>15</v>
      </c>
      <c r="I310" s="7" t="s">
        <v>1037</v>
      </c>
      <c r="J310" s="7" t="s">
        <v>1038</v>
      </c>
      <c r="K310" s="7" t="s">
        <v>1157</v>
      </c>
      <c r="L310" s="7" t="s">
        <v>1087</v>
      </c>
      <c r="M310" s="7">
        <v>22204</v>
      </c>
      <c r="N310" s="7" t="s">
        <v>1041</v>
      </c>
      <c r="O310" t="str">
        <f>IF(COUNTIF($G$2:G310, G310) &gt; 1, INDEX($O$2:O310, MATCH(G310, $G$2:G310, 0)), H310)</f>
        <v>Female</v>
      </c>
      <c r="P310" t="str">
        <f>IF(COUNTIF($G$2:G310, G310) &gt; 1, INDEX($P$2:P310, MATCH(G310, $G$2:G310, 0)), I310)</f>
        <v>Consumer</v>
      </c>
      <c r="Q310" t="str">
        <f>IF(COUNTIF($G$2:G310, G310) &gt; 1, INDEX($Q$2:Q310, MATCH(G310, $G$2:G310, 0)), J310)</f>
        <v>United States</v>
      </c>
      <c r="R310" t="str">
        <f>IF(COUNTIF($G$2:G310, G310) &gt; 1, INDEX($R$2:R310, MATCH(G310, $G$2:G310, 0)), K310)</f>
        <v>Arlington</v>
      </c>
      <c r="S310" t="str">
        <f>IF(COUNTIF($G$2:G310, G310) &gt; 1, INDEX($S$2:S310, MATCH(G310, $G$2:G310, 0)), L310)</f>
        <v>Virginia</v>
      </c>
      <c r="T310">
        <f>IF(COUNTIF($G$2:G310, G310) &gt; 1, INDEX($T$2:T310, MATCH(G310, $G$2:G310, 0)), M310)</f>
        <v>22204</v>
      </c>
      <c r="U310" t="str">
        <f>IF(COUNTIF($G$2:G310, G310) &gt; 1, INDEX($U$2:U310, MATCH(G310, $G$2:G310, 0)), N310)</f>
        <v>South</v>
      </c>
      <c r="V310" s="7" t="s">
        <v>2153</v>
      </c>
      <c r="W310" s="7" t="s">
        <v>1731</v>
      </c>
      <c r="X310" s="15">
        <f>Orders[[#This Row],[Date3]]</f>
        <v>43545</v>
      </c>
      <c r="Y310" s="15">
        <v>43545</v>
      </c>
      <c r="Z310" s="2">
        <v>0.44444444444444442</v>
      </c>
      <c r="AA310" s="12">
        <v>26.48</v>
      </c>
      <c r="AB310" s="8">
        <v>3</v>
      </c>
      <c r="AC310" s="11">
        <f t="shared" si="23"/>
        <v>3.972</v>
      </c>
      <c r="AD310" s="11">
        <f t="shared" si="24"/>
        <v>79.44</v>
      </c>
      <c r="AE310" t="s">
        <v>16</v>
      </c>
      <c r="AF310" s="12">
        <f t="shared" si="21"/>
        <v>75.730152000000004</v>
      </c>
      <c r="AG310" s="4">
        <v>4.6699999999999998E-2</v>
      </c>
      <c r="AH310" s="11">
        <f t="shared" si="22"/>
        <v>3.7098479999999938</v>
      </c>
      <c r="AI310" s="9">
        <v>4.7</v>
      </c>
      <c r="AJ310" s="15" t="str">
        <f>IF(MONTH(Orders[[#This Row],[Date]]) = 1, "Jan",IF(MONTH(Orders[[#This Row],[Date]]) = 2, "Feb", "Mar"))</f>
        <v>Mar</v>
      </c>
    </row>
    <row r="311" spans="1:36" ht="15.75" x14ac:dyDescent="0.25">
      <c r="A311">
        <v>310</v>
      </c>
      <c r="B311" t="s">
        <v>336</v>
      </c>
      <c r="C311">
        <f>VLOOKUP(G311,email!A:B,2,FALSE)</f>
        <v>131</v>
      </c>
      <c r="D311" t="str">
        <f>Orders[[#This Row],[Customer First Name]] &amp;" "&amp; Orders[[#This Row],[Customer Last Name]]</f>
        <v>Ben Peterman</v>
      </c>
      <c r="E311" t="s">
        <v>1474</v>
      </c>
      <c r="F311" t="s">
        <v>1475</v>
      </c>
      <c r="G311" t="str">
        <f t="shared" si="20"/>
        <v>ben.peterman@mail.com</v>
      </c>
      <c r="H311" t="s">
        <v>20</v>
      </c>
      <c r="I311" s="7" t="s">
        <v>1042</v>
      </c>
      <c r="J311" s="7" t="s">
        <v>1038</v>
      </c>
      <c r="K311" s="7" t="s">
        <v>1158</v>
      </c>
      <c r="L311" s="7" t="s">
        <v>1102</v>
      </c>
      <c r="M311" s="7">
        <v>80004</v>
      </c>
      <c r="N311" s="7" t="s">
        <v>1045</v>
      </c>
      <c r="O311" t="str">
        <f>IF(COUNTIF($G$2:G311, G311) &gt; 1, INDEX($O$2:O311, MATCH(G311, $G$2:G311, 0)), H311)</f>
        <v>Male</v>
      </c>
      <c r="P311" t="str">
        <f>IF(COUNTIF($G$2:G311, G311) &gt; 1, INDEX($P$2:P311, MATCH(G311, $G$2:G311, 0)), I311)</f>
        <v>Corporate</v>
      </c>
      <c r="Q311" t="str">
        <f>IF(COUNTIF($G$2:G311, G311) &gt; 1, INDEX($Q$2:Q311, MATCH(G311, $G$2:G311, 0)), J311)</f>
        <v>United States</v>
      </c>
      <c r="R311" t="str">
        <f>IF(COUNTIF($G$2:G311, G311) &gt; 1, INDEX($R$2:R311, MATCH(G311, $G$2:G311, 0)), K311)</f>
        <v>Arvada</v>
      </c>
      <c r="S311" t="str">
        <f>IF(COUNTIF($G$2:G311, G311) &gt; 1, INDEX($S$2:S311, MATCH(G311, $G$2:G311, 0)), L311)</f>
        <v>Colorado</v>
      </c>
      <c r="T311">
        <f>IF(COUNTIF($G$2:G311, G311) &gt; 1, INDEX($T$2:T311, MATCH(G311, $G$2:G311, 0)), M311)</f>
        <v>80004</v>
      </c>
      <c r="U311" t="str">
        <f>IF(COUNTIF($G$2:G311, G311) &gt; 1, INDEX($U$2:U311, MATCH(G311, $G$2:G311, 0)), N311)</f>
        <v>West</v>
      </c>
      <c r="V311" s="7" t="s">
        <v>2150</v>
      </c>
      <c r="W311" s="7" t="s">
        <v>2157</v>
      </c>
      <c r="X311" s="15">
        <f>Orders[[#This Row],[Date3]]</f>
        <v>43529</v>
      </c>
      <c r="Y311" s="15">
        <v>43529</v>
      </c>
      <c r="Z311" s="2">
        <v>0.73819444444444438</v>
      </c>
      <c r="AA311" s="12">
        <v>81.91</v>
      </c>
      <c r="AB311" s="8">
        <v>2</v>
      </c>
      <c r="AC311" s="11">
        <f t="shared" si="23"/>
        <v>8.1910000000000007</v>
      </c>
      <c r="AD311" s="11">
        <f t="shared" si="24"/>
        <v>163.82</v>
      </c>
      <c r="AE311" t="s">
        <v>18</v>
      </c>
      <c r="AF311" s="12">
        <f t="shared" si="21"/>
        <v>146.29125999999999</v>
      </c>
      <c r="AG311" s="4">
        <v>0.107</v>
      </c>
      <c r="AH311" s="11">
        <f t="shared" si="22"/>
        <v>17.528739999999999</v>
      </c>
      <c r="AI311" s="9">
        <v>7.8</v>
      </c>
      <c r="AJ311" s="15" t="str">
        <f>IF(MONTH(Orders[[#This Row],[Date]]) = 1, "Jan",IF(MONTH(Orders[[#This Row],[Date]]) = 2, "Feb", "Mar"))</f>
        <v>Mar</v>
      </c>
    </row>
    <row r="312" spans="1:36" ht="15.75" x14ac:dyDescent="0.25">
      <c r="A312">
        <v>311</v>
      </c>
      <c r="B312" t="s">
        <v>337</v>
      </c>
      <c r="C312">
        <f>VLOOKUP(G312,email!A:B,2,FALSE)</f>
        <v>131</v>
      </c>
      <c r="D312" t="str">
        <f>Orders[[#This Row],[Customer First Name]] &amp;" "&amp; Orders[[#This Row],[Customer Last Name]]</f>
        <v>Ben Peterman</v>
      </c>
      <c r="E312" t="s">
        <v>1474</v>
      </c>
      <c r="F312" t="s">
        <v>1475</v>
      </c>
      <c r="G312" t="str">
        <f t="shared" si="20"/>
        <v>ben.peterman@mail.com</v>
      </c>
      <c r="H312" t="s">
        <v>20</v>
      </c>
      <c r="I312" s="7" t="s">
        <v>1042</v>
      </c>
      <c r="J312" s="7" t="s">
        <v>1038</v>
      </c>
      <c r="K312" s="7" t="s">
        <v>1158</v>
      </c>
      <c r="L312" s="7" t="s">
        <v>1102</v>
      </c>
      <c r="M312" s="7">
        <v>80004</v>
      </c>
      <c r="N312" s="7" t="s">
        <v>1045</v>
      </c>
      <c r="O312" t="str">
        <f>IF(COUNTIF($G$2:G312, G312) &gt; 1, INDEX($O$2:O312, MATCH(G312, $G$2:G312, 0)), H312)</f>
        <v>Male</v>
      </c>
      <c r="P312" t="str">
        <f>IF(COUNTIF($G$2:G312, G312) &gt; 1, INDEX($P$2:P312, MATCH(G312, $G$2:G312, 0)), I312)</f>
        <v>Corporate</v>
      </c>
      <c r="Q312" t="str">
        <f>IF(COUNTIF($G$2:G312, G312) &gt; 1, INDEX($Q$2:Q312, MATCH(G312, $G$2:G312, 0)), J312)</f>
        <v>United States</v>
      </c>
      <c r="R312" t="str">
        <f>IF(COUNTIF($G$2:G312, G312) &gt; 1, INDEX($R$2:R312, MATCH(G312, $G$2:G312, 0)), K312)</f>
        <v>Arvada</v>
      </c>
      <c r="S312" t="str">
        <f>IF(COUNTIF($G$2:G312, G312) &gt; 1, INDEX($S$2:S312, MATCH(G312, $G$2:G312, 0)), L312)</f>
        <v>Colorado</v>
      </c>
      <c r="T312">
        <f>IF(COUNTIF($G$2:G312, G312) &gt; 1, INDEX($T$2:T312, MATCH(G312, $G$2:G312, 0)), M312)</f>
        <v>80004</v>
      </c>
      <c r="U312" t="str">
        <f>IF(COUNTIF($G$2:G312, G312) &gt; 1, INDEX($U$2:U312, MATCH(G312, $G$2:G312, 0)), N312)</f>
        <v>West</v>
      </c>
      <c r="V312" s="7" t="s">
        <v>2150</v>
      </c>
      <c r="W312" s="7" t="s">
        <v>2152</v>
      </c>
      <c r="X312" s="15">
        <f>Orders[[#This Row],[Date3]]</f>
        <v>43496</v>
      </c>
      <c r="Y312" s="15">
        <v>43496</v>
      </c>
      <c r="Z312" s="2">
        <v>0.58611111111111114</v>
      </c>
      <c r="AA312" s="12">
        <v>79.930000000000007</v>
      </c>
      <c r="AB312" s="8">
        <v>6</v>
      </c>
      <c r="AC312" s="11">
        <f t="shared" si="23"/>
        <v>23.979000000000003</v>
      </c>
      <c r="AD312" s="11">
        <f t="shared" si="24"/>
        <v>479.58000000000004</v>
      </c>
      <c r="AE312" t="s">
        <v>18</v>
      </c>
      <c r="AF312" s="12">
        <f t="shared" si="21"/>
        <v>428.26494000000002</v>
      </c>
      <c r="AG312" s="4">
        <v>0.107</v>
      </c>
      <c r="AH312" s="11">
        <f t="shared" si="22"/>
        <v>51.315060000000017</v>
      </c>
      <c r="AI312" s="9">
        <v>5.5</v>
      </c>
      <c r="AJ312" s="15" t="str">
        <f>IF(MONTH(Orders[[#This Row],[Date]]) = 1, "Jan",IF(MONTH(Orders[[#This Row],[Date]]) = 2, "Feb", "Mar"))</f>
        <v>Jan</v>
      </c>
    </row>
    <row r="313" spans="1:36" ht="15.75" x14ac:dyDescent="0.25">
      <c r="A313">
        <v>312</v>
      </c>
      <c r="B313" t="s">
        <v>338</v>
      </c>
      <c r="C313">
        <f>VLOOKUP(G313,email!A:B,2,FALSE)</f>
        <v>131</v>
      </c>
      <c r="D313" t="str">
        <f>Orders[[#This Row],[Customer First Name]] &amp;" "&amp; Orders[[#This Row],[Customer Last Name]]</f>
        <v>Ben Peterman</v>
      </c>
      <c r="E313" t="s">
        <v>1474</v>
      </c>
      <c r="F313" t="s">
        <v>1475</v>
      </c>
      <c r="G313" t="str">
        <f t="shared" si="20"/>
        <v>ben.peterman@mail.com</v>
      </c>
      <c r="H313" t="s">
        <v>20</v>
      </c>
      <c r="I313" s="7" t="s">
        <v>1042</v>
      </c>
      <c r="J313" s="7" t="s">
        <v>1038</v>
      </c>
      <c r="K313" s="7" t="s">
        <v>1158</v>
      </c>
      <c r="L313" s="7" t="s">
        <v>1102</v>
      </c>
      <c r="M313" s="7">
        <v>80004</v>
      </c>
      <c r="N313" s="7" t="s">
        <v>1045</v>
      </c>
      <c r="O313" t="str">
        <f>IF(COUNTIF($G$2:G313, G313) &gt; 1, INDEX($O$2:O313, MATCH(G313, $G$2:G313, 0)), H313)</f>
        <v>Male</v>
      </c>
      <c r="P313" t="str">
        <f>IF(COUNTIF($G$2:G313, G313) &gt; 1, INDEX($P$2:P313, MATCH(G313, $G$2:G313, 0)), I313)</f>
        <v>Corporate</v>
      </c>
      <c r="Q313" t="str">
        <f>IF(COUNTIF($G$2:G313, G313) &gt; 1, INDEX($Q$2:Q313, MATCH(G313, $G$2:G313, 0)), J313)</f>
        <v>United States</v>
      </c>
      <c r="R313" t="str">
        <f>IF(COUNTIF($G$2:G313, G313) &gt; 1, INDEX($R$2:R313, MATCH(G313, $G$2:G313, 0)), K313)</f>
        <v>Arvada</v>
      </c>
      <c r="S313" t="str">
        <f>IF(COUNTIF($G$2:G313, G313) &gt; 1, INDEX($S$2:S313, MATCH(G313, $G$2:G313, 0)), L313)</f>
        <v>Colorado</v>
      </c>
      <c r="T313">
        <f>IF(COUNTIF($G$2:G313, G313) &gt; 1, INDEX($T$2:T313, MATCH(G313, $G$2:G313, 0)), M313)</f>
        <v>80004</v>
      </c>
      <c r="U313" t="str">
        <f>IF(COUNTIF($G$2:G313, G313) &gt; 1, INDEX($U$2:U313, MATCH(G313, $G$2:G313, 0)), N313)</f>
        <v>West</v>
      </c>
      <c r="V313" s="7" t="s">
        <v>2150</v>
      </c>
      <c r="W313" s="7" t="s">
        <v>2157</v>
      </c>
      <c r="X313" s="15">
        <f>Orders[[#This Row],[Date3]]</f>
        <v>43501</v>
      </c>
      <c r="Y313" s="15">
        <v>43501</v>
      </c>
      <c r="Z313" s="2">
        <v>0.79513888888888884</v>
      </c>
      <c r="AA313" s="12">
        <v>69.33</v>
      </c>
      <c r="AB313" s="8">
        <v>2</v>
      </c>
      <c r="AC313" s="11">
        <f t="shared" si="23"/>
        <v>6.9329999999999998</v>
      </c>
      <c r="AD313" s="11">
        <f t="shared" si="24"/>
        <v>138.66</v>
      </c>
      <c r="AE313" t="s">
        <v>16</v>
      </c>
      <c r="AF313" s="12">
        <f t="shared" si="21"/>
        <v>123.82338</v>
      </c>
      <c r="AG313" s="4">
        <v>0.107</v>
      </c>
      <c r="AH313" s="11">
        <f t="shared" si="22"/>
        <v>14.836619999999996</v>
      </c>
      <c r="AI313" s="9">
        <v>9.6999999999999993</v>
      </c>
      <c r="AJ313" s="15" t="str">
        <f>IF(MONTH(Orders[[#This Row],[Date]]) = 1, "Jan",IF(MONTH(Orders[[#This Row],[Date]]) = 2, "Feb", "Mar"))</f>
        <v>Feb</v>
      </c>
    </row>
    <row r="314" spans="1:36" ht="15.75" x14ac:dyDescent="0.25">
      <c r="A314">
        <v>313</v>
      </c>
      <c r="B314" t="s">
        <v>339</v>
      </c>
      <c r="C314">
        <f>VLOOKUP(G314,email!A:B,2,FALSE)</f>
        <v>131</v>
      </c>
      <c r="D314" t="str">
        <f>Orders[[#This Row],[Customer First Name]] &amp;" "&amp; Orders[[#This Row],[Customer Last Name]]</f>
        <v>Ben Peterman</v>
      </c>
      <c r="E314" t="s">
        <v>1474</v>
      </c>
      <c r="F314" t="s">
        <v>1475</v>
      </c>
      <c r="G314" t="str">
        <f t="shared" si="20"/>
        <v>ben.peterman@mail.com</v>
      </c>
      <c r="H314" t="s">
        <v>20</v>
      </c>
      <c r="I314" s="7" t="s">
        <v>1042</v>
      </c>
      <c r="J314" s="7" t="s">
        <v>1038</v>
      </c>
      <c r="K314" s="7" t="s">
        <v>1158</v>
      </c>
      <c r="L314" s="7" t="s">
        <v>1102</v>
      </c>
      <c r="M314" s="7">
        <v>80004</v>
      </c>
      <c r="N314" s="7" t="s">
        <v>1045</v>
      </c>
      <c r="O314" t="str">
        <f>IF(COUNTIF($G$2:G314, G314) &gt; 1, INDEX($O$2:O314, MATCH(G314, $G$2:G314, 0)), H314)</f>
        <v>Male</v>
      </c>
      <c r="P314" t="str">
        <f>IF(COUNTIF($G$2:G314, G314) &gt; 1, INDEX($P$2:P314, MATCH(G314, $G$2:G314, 0)), I314)</f>
        <v>Corporate</v>
      </c>
      <c r="Q314" t="str">
        <f>IF(COUNTIF($G$2:G314, G314) &gt; 1, INDEX($Q$2:Q314, MATCH(G314, $G$2:G314, 0)), J314)</f>
        <v>United States</v>
      </c>
      <c r="R314" t="str">
        <f>IF(COUNTIF($G$2:G314, G314) &gt; 1, INDEX($R$2:R314, MATCH(G314, $G$2:G314, 0)), K314)</f>
        <v>Arvada</v>
      </c>
      <c r="S314" t="str">
        <f>IF(COUNTIF($G$2:G314, G314) &gt; 1, INDEX($S$2:S314, MATCH(G314, $G$2:G314, 0)), L314)</f>
        <v>Colorado</v>
      </c>
      <c r="T314">
        <f>IF(COUNTIF($G$2:G314, G314) &gt; 1, INDEX($T$2:T314, MATCH(G314, $G$2:G314, 0)), M314)</f>
        <v>80004</v>
      </c>
      <c r="U314" t="str">
        <f>IF(COUNTIF($G$2:G314, G314) &gt; 1, INDEX($U$2:U314, MATCH(G314, $G$2:G314, 0)), N314)</f>
        <v>West</v>
      </c>
      <c r="V314" s="7" t="s">
        <v>2153</v>
      </c>
      <c r="W314" s="7" t="s">
        <v>2154</v>
      </c>
      <c r="X314" s="15">
        <f>Orders[[#This Row],[Date3]]</f>
        <v>43497</v>
      </c>
      <c r="Y314" s="15">
        <v>43497</v>
      </c>
      <c r="Z314" s="2">
        <v>0.42222222222222222</v>
      </c>
      <c r="AA314" s="12">
        <v>14.23</v>
      </c>
      <c r="AB314" s="8">
        <v>5</v>
      </c>
      <c r="AC314" s="11">
        <f t="shared" si="23"/>
        <v>3.5575000000000006</v>
      </c>
      <c r="AD314" s="11">
        <f t="shared" si="24"/>
        <v>71.150000000000006</v>
      </c>
      <c r="AE314" t="s">
        <v>21</v>
      </c>
      <c r="AF314" s="12">
        <f t="shared" si="21"/>
        <v>67.827295000000007</v>
      </c>
      <c r="AG314" s="4">
        <v>4.6699999999999998E-2</v>
      </c>
      <c r="AH314" s="11">
        <f t="shared" si="22"/>
        <v>3.3227049999999991</v>
      </c>
      <c r="AI314" s="9">
        <v>4.4000000000000004</v>
      </c>
      <c r="AJ314" s="15" t="str">
        <f>IF(MONTH(Orders[[#This Row],[Date]]) = 1, "Jan",IF(MONTH(Orders[[#This Row],[Date]]) = 2, "Feb", "Mar"))</f>
        <v>Feb</v>
      </c>
    </row>
    <row r="315" spans="1:36" ht="15.75" x14ac:dyDescent="0.25">
      <c r="A315">
        <v>314</v>
      </c>
      <c r="B315" t="s">
        <v>340</v>
      </c>
      <c r="C315">
        <f>VLOOKUP(G315,email!A:B,2,FALSE)</f>
        <v>132</v>
      </c>
      <c r="D315" t="str">
        <f>Orders[[#This Row],[Customer First Name]] &amp;" "&amp; Orders[[#This Row],[Customer Last Name]]</f>
        <v>Thomas Seio</v>
      </c>
      <c r="E315" t="s">
        <v>1476</v>
      </c>
      <c r="F315" t="s">
        <v>1477</v>
      </c>
      <c r="G315" t="str">
        <f t="shared" si="20"/>
        <v>thomas.seio@mail.com</v>
      </c>
      <c r="H315" t="s">
        <v>20</v>
      </c>
      <c r="I315" s="7" t="s">
        <v>1042</v>
      </c>
      <c r="J315" s="7" t="s">
        <v>1038</v>
      </c>
      <c r="K315" s="7" t="s">
        <v>1159</v>
      </c>
      <c r="L315" s="7" t="s">
        <v>1134</v>
      </c>
      <c r="M315" s="7">
        <v>7601</v>
      </c>
      <c r="N315" s="7" t="s">
        <v>1065</v>
      </c>
      <c r="O315" t="str">
        <f>IF(COUNTIF($G$2:G315, G315) &gt; 1, INDEX($O$2:O315, MATCH(G315, $G$2:G315, 0)), H315)</f>
        <v>Male</v>
      </c>
      <c r="P315" t="str">
        <f>IF(COUNTIF($G$2:G315, G315) &gt; 1, INDEX($P$2:P315, MATCH(G315, $G$2:G315, 0)), I315)</f>
        <v>Corporate</v>
      </c>
      <c r="Q315" t="str">
        <f>IF(COUNTIF($G$2:G315, G315) &gt; 1, INDEX($Q$2:Q315, MATCH(G315, $G$2:G315, 0)), J315)</f>
        <v>United States</v>
      </c>
      <c r="R315" t="str">
        <f>IF(COUNTIF($G$2:G315, G315) &gt; 1, INDEX($R$2:R315, MATCH(G315, $G$2:G315, 0)), K315)</f>
        <v>Hackensack</v>
      </c>
      <c r="S315" t="str">
        <f>IF(COUNTIF($G$2:G315, G315) &gt; 1, INDEX($S$2:S315, MATCH(G315, $G$2:G315, 0)), L315)</f>
        <v>New Jersey</v>
      </c>
      <c r="T315">
        <f>IF(COUNTIF($G$2:G315, G315) &gt; 1, INDEX($T$2:T315, MATCH(G315, $G$2:G315, 0)), M315)</f>
        <v>7601</v>
      </c>
      <c r="U315" t="str">
        <f>IF(COUNTIF($G$2:G315, G315) &gt; 1, INDEX($U$2:U315, MATCH(G315, $G$2:G315, 0)), N315)</f>
        <v>East</v>
      </c>
      <c r="V315" s="7" t="s">
        <v>2150</v>
      </c>
      <c r="W315" s="7" t="s">
        <v>2157</v>
      </c>
      <c r="X315" s="15">
        <f>Orders[[#This Row],[Date3]]</f>
        <v>43531</v>
      </c>
      <c r="Y315" s="15">
        <v>43531</v>
      </c>
      <c r="Z315" s="2">
        <v>0.54999999999999993</v>
      </c>
      <c r="AA315" s="12">
        <v>15.55</v>
      </c>
      <c r="AB315" s="8">
        <v>9</v>
      </c>
      <c r="AC315" s="11">
        <f t="shared" si="23"/>
        <v>6.9975000000000014</v>
      </c>
      <c r="AD315" s="11">
        <f t="shared" si="24"/>
        <v>139.95000000000002</v>
      </c>
      <c r="AE315" t="s">
        <v>18</v>
      </c>
      <c r="AF315" s="12">
        <f t="shared" si="21"/>
        <v>124.97535000000002</v>
      </c>
      <c r="AG315" s="4">
        <v>0.107</v>
      </c>
      <c r="AH315" s="11">
        <f t="shared" si="22"/>
        <v>14.974649999999997</v>
      </c>
      <c r="AI315" s="9" t="s">
        <v>221</v>
      </c>
      <c r="AJ315" s="15" t="str">
        <f>IF(MONTH(Orders[[#This Row],[Date]]) = 1, "Jan",IF(MONTH(Orders[[#This Row],[Date]]) = 2, "Feb", "Mar"))</f>
        <v>Mar</v>
      </c>
    </row>
    <row r="316" spans="1:36" ht="15.75" x14ac:dyDescent="0.25">
      <c r="A316">
        <v>315</v>
      </c>
      <c r="B316" t="s">
        <v>341</v>
      </c>
      <c r="C316">
        <f>VLOOKUP(G316,email!A:B,2,FALSE)</f>
        <v>133</v>
      </c>
      <c r="D316" t="str">
        <f>Orders[[#This Row],[Customer First Name]] &amp;" "&amp; Orders[[#This Row],[Customer Last Name]]</f>
        <v>Andy Gerbode</v>
      </c>
      <c r="E316" t="s">
        <v>1478</v>
      </c>
      <c r="F316" t="s">
        <v>1479</v>
      </c>
      <c r="G316" t="str">
        <f t="shared" si="20"/>
        <v>andy.gerbode@mail.com</v>
      </c>
      <c r="H316" t="s">
        <v>20</v>
      </c>
      <c r="I316" s="7" t="s">
        <v>1042</v>
      </c>
      <c r="J316" s="7" t="s">
        <v>1038</v>
      </c>
      <c r="K316" s="7" t="s">
        <v>1160</v>
      </c>
      <c r="L316" s="7" t="s">
        <v>1047</v>
      </c>
      <c r="M316" s="7">
        <v>33710</v>
      </c>
      <c r="N316" s="7" t="s">
        <v>1041</v>
      </c>
      <c r="O316" t="str">
        <f>IF(COUNTIF($G$2:G316, G316) &gt; 1, INDEX($O$2:O316, MATCH(G316, $G$2:G316, 0)), H316)</f>
        <v>Male</v>
      </c>
      <c r="P316" t="str">
        <f>IF(COUNTIF($G$2:G316, G316) &gt; 1, INDEX($P$2:P316, MATCH(G316, $G$2:G316, 0)), I316)</f>
        <v>Corporate</v>
      </c>
      <c r="Q316" t="str">
        <f>IF(COUNTIF($G$2:G316, G316) &gt; 1, INDEX($Q$2:Q316, MATCH(G316, $G$2:G316, 0)), J316)</f>
        <v>United States</v>
      </c>
      <c r="R316" t="str">
        <f>IF(COUNTIF($G$2:G316, G316) &gt; 1, INDEX($R$2:R316, MATCH(G316, $G$2:G316, 0)), K316)</f>
        <v>Saint Petersburg</v>
      </c>
      <c r="S316" t="str">
        <f>IF(COUNTIF($G$2:G316, G316) &gt; 1, INDEX($S$2:S316, MATCH(G316, $G$2:G316, 0)), L316)</f>
        <v>Florida</v>
      </c>
      <c r="T316">
        <f>IF(COUNTIF($G$2:G316, G316) &gt; 1, INDEX($T$2:T316, MATCH(G316, $G$2:G316, 0)), M316)</f>
        <v>33710</v>
      </c>
      <c r="U316" t="str">
        <f>IF(COUNTIF($G$2:G316, G316) &gt; 1, INDEX($U$2:U316, MATCH(G316, $G$2:G316, 0)), N316)</f>
        <v>South</v>
      </c>
      <c r="V316" s="7" t="s">
        <v>2158</v>
      </c>
      <c r="W316" s="7" t="s">
        <v>2159</v>
      </c>
      <c r="X316" s="15">
        <f>Orders[[#This Row],[Date3]]</f>
        <v>43506</v>
      </c>
      <c r="Y316" s="15">
        <v>43506</v>
      </c>
      <c r="Z316" s="2">
        <v>0.86875000000000002</v>
      </c>
      <c r="AA316" s="12">
        <v>78.13</v>
      </c>
      <c r="AB316" s="8">
        <v>10</v>
      </c>
      <c r="AC316" s="11">
        <f t="shared" si="23"/>
        <v>39.064999999999998</v>
      </c>
      <c r="AD316" s="11">
        <f t="shared" si="24"/>
        <v>781.3</v>
      </c>
      <c r="AE316" t="s">
        <v>18</v>
      </c>
      <c r="AF316" s="12">
        <f t="shared" si="21"/>
        <v>725.04639999999995</v>
      </c>
      <c r="AG316" s="4">
        <v>7.2000000000000008E-2</v>
      </c>
      <c r="AH316" s="11">
        <f t="shared" si="22"/>
        <v>56.253600000000006</v>
      </c>
      <c r="AI316" s="9">
        <v>4.4000000000000004</v>
      </c>
      <c r="AJ316" s="15" t="str">
        <f>IF(MONTH(Orders[[#This Row],[Date]]) = 1, "Jan",IF(MONTH(Orders[[#This Row],[Date]]) = 2, "Feb", "Mar"))</f>
        <v>Feb</v>
      </c>
    </row>
    <row r="317" spans="1:36" ht="15.75" x14ac:dyDescent="0.25">
      <c r="A317">
        <v>316</v>
      </c>
      <c r="B317" t="s">
        <v>342</v>
      </c>
      <c r="C317">
        <f>VLOOKUP(G317,email!A:B,2,FALSE)</f>
        <v>133</v>
      </c>
      <c r="D317" t="str">
        <f>Orders[[#This Row],[Customer First Name]] &amp;" "&amp; Orders[[#This Row],[Customer Last Name]]</f>
        <v>Andy Gerbode</v>
      </c>
      <c r="E317" t="s">
        <v>1478</v>
      </c>
      <c r="F317" t="s">
        <v>1479</v>
      </c>
      <c r="G317" t="str">
        <f t="shared" si="20"/>
        <v>andy.gerbode@mail.com</v>
      </c>
      <c r="H317" t="s">
        <v>20</v>
      </c>
      <c r="I317" s="7" t="s">
        <v>1042</v>
      </c>
      <c r="J317" s="7" t="s">
        <v>1038</v>
      </c>
      <c r="K317" s="7" t="s">
        <v>1160</v>
      </c>
      <c r="L317" s="7" t="s">
        <v>1047</v>
      </c>
      <c r="M317" s="7">
        <v>33710</v>
      </c>
      <c r="N317" s="7" t="s">
        <v>1041</v>
      </c>
      <c r="O317" t="str">
        <f>IF(COUNTIF($G$2:G317, G317) &gt; 1, INDEX($O$2:O317, MATCH(G317, $G$2:G317, 0)), H317)</f>
        <v>Male</v>
      </c>
      <c r="P317" t="str">
        <f>IF(COUNTIF($G$2:G317, G317) &gt; 1, INDEX($P$2:P317, MATCH(G317, $G$2:G317, 0)), I317)</f>
        <v>Corporate</v>
      </c>
      <c r="Q317" t="str">
        <f>IF(COUNTIF($G$2:G317, G317) &gt; 1, INDEX($Q$2:Q317, MATCH(G317, $G$2:G317, 0)), J317)</f>
        <v>United States</v>
      </c>
      <c r="R317" t="str">
        <f>IF(COUNTIF($G$2:G317, G317) &gt; 1, INDEX($R$2:R317, MATCH(G317, $G$2:G317, 0)), K317)</f>
        <v>Saint Petersburg</v>
      </c>
      <c r="S317" t="str">
        <f>IF(COUNTIF($G$2:G317, G317) &gt; 1, INDEX($S$2:S317, MATCH(G317, $G$2:G317, 0)), L317)</f>
        <v>Florida</v>
      </c>
      <c r="T317">
        <f>IF(COUNTIF($G$2:G317, G317) &gt; 1, INDEX($T$2:T317, MATCH(G317, $G$2:G317, 0)), M317)</f>
        <v>33710</v>
      </c>
      <c r="U317" t="str">
        <f>IF(COUNTIF($G$2:G317, G317) &gt; 1, INDEX($U$2:U317, MATCH(G317, $G$2:G317, 0)), N317)</f>
        <v>South</v>
      </c>
      <c r="V317" s="7" t="s">
        <v>2153</v>
      </c>
      <c r="W317" s="7" t="s">
        <v>2162</v>
      </c>
      <c r="X317" s="15">
        <f>Orders[[#This Row],[Date3]]</f>
        <v>43510</v>
      </c>
      <c r="Y317" s="15">
        <v>43510</v>
      </c>
      <c r="Z317" s="2">
        <v>0.7284722222222223</v>
      </c>
      <c r="AA317" s="12">
        <v>99.37</v>
      </c>
      <c r="AB317" s="8">
        <v>2</v>
      </c>
      <c r="AC317" s="11">
        <f t="shared" si="23"/>
        <v>9.9370000000000012</v>
      </c>
      <c r="AD317" s="11">
        <f t="shared" si="24"/>
        <v>198.74</v>
      </c>
      <c r="AE317" t="s">
        <v>18</v>
      </c>
      <c r="AF317" s="12">
        <f t="shared" si="21"/>
        <v>189.458842</v>
      </c>
      <c r="AG317" s="4">
        <v>4.6699999999999998E-2</v>
      </c>
      <c r="AH317" s="11">
        <f t="shared" si="22"/>
        <v>9.2811580000000049</v>
      </c>
      <c r="AI317" s="9">
        <v>5.2</v>
      </c>
      <c r="AJ317" s="15" t="str">
        <f>IF(MONTH(Orders[[#This Row],[Date]]) = 1, "Jan",IF(MONTH(Orders[[#This Row],[Date]]) = 2, "Feb", "Mar"))</f>
        <v>Feb</v>
      </c>
    </row>
    <row r="318" spans="1:36" ht="15.75" x14ac:dyDescent="0.25">
      <c r="A318">
        <v>317</v>
      </c>
      <c r="B318" t="s">
        <v>343</v>
      </c>
      <c r="C318">
        <f>VLOOKUP(G318,email!A:B,2,FALSE)</f>
        <v>134</v>
      </c>
      <c r="D318" t="str">
        <f>Orders[[#This Row],[Customer First Name]] &amp;" "&amp; Orders[[#This Row],[Customer Last Name]]</f>
        <v>Sung Pak</v>
      </c>
      <c r="E318" t="s">
        <v>1480</v>
      </c>
      <c r="F318" t="s">
        <v>1481</v>
      </c>
      <c r="G318" t="str">
        <f t="shared" si="20"/>
        <v>sung.pak@mail.com</v>
      </c>
      <c r="H318" t="s">
        <v>20</v>
      </c>
      <c r="I318" s="7" t="s">
        <v>1042</v>
      </c>
      <c r="J318" s="7" t="s">
        <v>1038</v>
      </c>
      <c r="K318" s="7" t="s">
        <v>1063</v>
      </c>
      <c r="L318" s="7" t="s">
        <v>1064</v>
      </c>
      <c r="M318" s="7">
        <v>19143</v>
      </c>
      <c r="N318" s="7" t="s">
        <v>1065</v>
      </c>
      <c r="O318" t="str">
        <f>IF(COUNTIF($G$2:G318, G318) &gt; 1, INDEX($O$2:O318, MATCH(G318, $G$2:G318, 0)), H318)</f>
        <v>Male</v>
      </c>
      <c r="P318" t="str">
        <f>IF(COUNTIF($G$2:G318, G318) &gt; 1, INDEX($P$2:P318, MATCH(G318, $G$2:G318, 0)), I318)</f>
        <v>Corporate</v>
      </c>
      <c r="Q318" t="str">
        <f>IF(COUNTIF($G$2:G318, G318) &gt; 1, INDEX($Q$2:Q318, MATCH(G318, $G$2:G318, 0)), J318)</f>
        <v>United States</v>
      </c>
      <c r="R318" t="str">
        <f>IF(COUNTIF($G$2:G318, G318) &gt; 1, INDEX($R$2:R318, MATCH(G318, $G$2:G318, 0)), K318)</f>
        <v>Philadelphia</v>
      </c>
      <c r="S318" t="str">
        <f>IF(COUNTIF($G$2:G318, G318) &gt; 1, INDEX($S$2:S318, MATCH(G318, $G$2:G318, 0)), L318)</f>
        <v>Pennsylvania</v>
      </c>
      <c r="T318">
        <f>IF(COUNTIF($G$2:G318, G318) &gt; 1, INDEX($T$2:T318, MATCH(G318, $G$2:G318, 0)), M318)</f>
        <v>19143</v>
      </c>
      <c r="U318" t="str">
        <f>IF(COUNTIF($G$2:G318, G318) &gt; 1, INDEX($U$2:U318, MATCH(G318, $G$2:G318, 0)), N318)</f>
        <v>East</v>
      </c>
      <c r="V318" s="7" t="s">
        <v>2153</v>
      </c>
      <c r="W318" s="7" t="s">
        <v>1731</v>
      </c>
      <c r="X318" s="15">
        <f>Orders[[#This Row],[Date3]]</f>
        <v>43505</v>
      </c>
      <c r="Y318" s="15">
        <v>43505</v>
      </c>
      <c r="Z318" s="2">
        <v>0.43402777777777773</v>
      </c>
      <c r="AA318" s="12">
        <v>21.08</v>
      </c>
      <c r="AB318" s="8">
        <v>3</v>
      </c>
      <c r="AC318" s="11">
        <f t="shared" si="23"/>
        <v>3.1619999999999999</v>
      </c>
      <c r="AD318" s="11">
        <f t="shared" si="24"/>
        <v>63.239999999999995</v>
      </c>
      <c r="AE318" t="s">
        <v>18</v>
      </c>
      <c r="AF318" s="12">
        <f t="shared" si="21"/>
        <v>60.286691999999995</v>
      </c>
      <c r="AG318" s="4">
        <v>4.6699999999999998E-2</v>
      </c>
      <c r="AH318" s="11">
        <f t="shared" si="22"/>
        <v>2.9533079999999998</v>
      </c>
      <c r="AI318" s="9">
        <v>7.3</v>
      </c>
      <c r="AJ318" s="15" t="str">
        <f>IF(MONTH(Orders[[#This Row],[Date]]) = 1, "Jan",IF(MONTH(Orders[[#This Row],[Date]]) = 2, "Feb", "Mar"))</f>
        <v>Feb</v>
      </c>
    </row>
    <row r="319" spans="1:36" ht="15.75" x14ac:dyDescent="0.25">
      <c r="A319">
        <v>318</v>
      </c>
      <c r="B319" t="s">
        <v>344</v>
      </c>
      <c r="C319">
        <f>VLOOKUP(G319,email!A:B,2,FALSE)</f>
        <v>135</v>
      </c>
      <c r="D319" t="str">
        <f>Orders[[#This Row],[Customer First Name]] &amp;" "&amp; Orders[[#This Row],[Customer Last Name]]</f>
        <v>Nathan Mautz</v>
      </c>
      <c r="E319" t="s">
        <v>1482</v>
      </c>
      <c r="F319" t="s">
        <v>1483</v>
      </c>
      <c r="G319" t="str">
        <f t="shared" si="20"/>
        <v>nathan.mautz@mail.com</v>
      </c>
      <c r="H319" t="s">
        <v>20</v>
      </c>
      <c r="I319" s="7" t="s">
        <v>1052</v>
      </c>
      <c r="J319" s="7" t="s">
        <v>1038</v>
      </c>
      <c r="K319" s="7" t="s">
        <v>1080</v>
      </c>
      <c r="L319" s="7" t="s">
        <v>1081</v>
      </c>
      <c r="M319" s="7">
        <v>10024</v>
      </c>
      <c r="N319" s="7" t="s">
        <v>1065</v>
      </c>
      <c r="O319" t="str">
        <f>IF(COUNTIF($G$2:G319, G319) &gt; 1, INDEX($O$2:O319, MATCH(G319, $G$2:G319, 0)), H319)</f>
        <v>Male</v>
      </c>
      <c r="P319" t="str">
        <f>IF(COUNTIF($G$2:G319, G319) &gt; 1, INDEX($P$2:P319, MATCH(G319, $G$2:G319, 0)), I319)</f>
        <v>Home Office</v>
      </c>
      <c r="Q319" t="str">
        <f>IF(COUNTIF($G$2:G319, G319) &gt; 1, INDEX($Q$2:Q319, MATCH(G319, $G$2:G319, 0)), J319)</f>
        <v>United States</v>
      </c>
      <c r="R319" t="str">
        <f>IF(COUNTIF($G$2:G319, G319) &gt; 1, INDEX($R$2:R319, MATCH(G319, $G$2:G319, 0)), K319)</f>
        <v>New York City</v>
      </c>
      <c r="S319" t="str">
        <f>IF(COUNTIF($G$2:G319, G319) &gt; 1, INDEX($S$2:S319, MATCH(G319, $G$2:G319, 0)), L319)</f>
        <v>New York</v>
      </c>
      <c r="T319">
        <f>IF(COUNTIF($G$2:G319, G319) &gt; 1, INDEX($T$2:T319, MATCH(G319, $G$2:G319, 0)), M319)</f>
        <v>10024</v>
      </c>
      <c r="U319" t="str">
        <f>IF(COUNTIF($G$2:G319, G319) &gt; 1, INDEX($U$2:U319, MATCH(G319, $G$2:G319, 0)), N319)</f>
        <v>East</v>
      </c>
      <c r="V319" s="7" t="s">
        <v>2150</v>
      </c>
      <c r="W319" s="7" t="s">
        <v>2152</v>
      </c>
      <c r="X319" s="15">
        <f>Orders[[#This Row],[Date3]]</f>
        <v>43475</v>
      </c>
      <c r="Y319" s="15">
        <v>43475</v>
      </c>
      <c r="Z319" s="2">
        <v>0.48194444444444445</v>
      </c>
      <c r="AA319" s="12">
        <v>74.790000000000006</v>
      </c>
      <c r="AB319" s="8">
        <v>5</v>
      </c>
      <c r="AC319" s="11">
        <f t="shared" si="23"/>
        <v>18.697500000000002</v>
      </c>
      <c r="AD319" s="11">
        <f t="shared" si="24"/>
        <v>373.95000000000005</v>
      </c>
      <c r="AE319" t="s">
        <v>18</v>
      </c>
      <c r="AF319" s="12">
        <f t="shared" si="21"/>
        <v>333.93735000000004</v>
      </c>
      <c r="AG319" s="4">
        <v>0.107</v>
      </c>
      <c r="AH319" s="11">
        <f t="shared" si="22"/>
        <v>40.012650000000008</v>
      </c>
      <c r="AI319" s="9">
        <v>4.9000000000000004</v>
      </c>
      <c r="AJ319" s="15" t="str">
        <f>IF(MONTH(Orders[[#This Row],[Date]]) = 1, "Jan",IF(MONTH(Orders[[#This Row],[Date]]) = 2, "Feb", "Mar"))</f>
        <v>Jan</v>
      </c>
    </row>
    <row r="320" spans="1:36" ht="15.75" x14ac:dyDescent="0.25">
      <c r="A320">
        <v>319</v>
      </c>
      <c r="B320" t="s">
        <v>345</v>
      </c>
      <c r="C320">
        <f>VLOOKUP(G320,email!A:B,2,FALSE)</f>
        <v>135</v>
      </c>
      <c r="D320" t="str">
        <f>Orders[[#This Row],[Customer First Name]] &amp;" "&amp; Orders[[#This Row],[Customer Last Name]]</f>
        <v>Nathan Mautz</v>
      </c>
      <c r="E320" t="s">
        <v>1482</v>
      </c>
      <c r="F320" t="s">
        <v>1483</v>
      </c>
      <c r="G320" t="str">
        <f t="shared" si="20"/>
        <v>nathan.mautz@mail.com</v>
      </c>
      <c r="H320" t="s">
        <v>20</v>
      </c>
      <c r="I320" s="7" t="s">
        <v>1052</v>
      </c>
      <c r="J320" s="7" t="s">
        <v>1038</v>
      </c>
      <c r="K320" s="7" t="s">
        <v>1080</v>
      </c>
      <c r="L320" s="7" t="s">
        <v>1081</v>
      </c>
      <c r="M320" s="7">
        <v>10024</v>
      </c>
      <c r="N320" s="7" t="s">
        <v>1065</v>
      </c>
      <c r="O320" t="str">
        <f>IF(COUNTIF($G$2:G320, G320) &gt; 1, INDEX($O$2:O320, MATCH(G320, $G$2:G320, 0)), H320)</f>
        <v>Male</v>
      </c>
      <c r="P320" t="str">
        <f>IF(COUNTIF($G$2:G320, G320) &gt; 1, INDEX($P$2:P320, MATCH(G320, $G$2:G320, 0)), I320)</f>
        <v>Home Office</v>
      </c>
      <c r="Q320" t="str">
        <f>IF(COUNTIF($G$2:G320, G320) &gt; 1, INDEX($Q$2:Q320, MATCH(G320, $G$2:G320, 0)), J320)</f>
        <v>United States</v>
      </c>
      <c r="R320" t="str">
        <f>IF(COUNTIF($G$2:G320, G320) &gt; 1, INDEX($R$2:R320, MATCH(G320, $G$2:G320, 0)), K320)</f>
        <v>New York City</v>
      </c>
      <c r="S320" t="str">
        <f>IF(COUNTIF($G$2:G320, G320) &gt; 1, INDEX($S$2:S320, MATCH(G320, $G$2:G320, 0)), L320)</f>
        <v>New York</v>
      </c>
      <c r="T320">
        <f>IF(COUNTIF($G$2:G320, G320) &gt; 1, INDEX($T$2:T320, MATCH(G320, $G$2:G320, 0)), M320)</f>
        <v>10024</v>
      </c>
      <c r="U320" t="str">
        <f>IF(COUNTIF($G$2:G320, G320) &gt; 1, INDEX($U$2:U320, MATCH(G320, $G$2:G320, 0)), N320)</f>
        <v>East</v>
      </c>
      <c r="V320" s="7" t="s">
        <v>2158</v>
      </c>
      <c r="W320" s="7" t="s">
        <v>2167</v>
      </c>
      <c r="X320" s="15">
        <f>Orders[[#This Row],[Date3]]</f>
        <v>43535</v>
      </c>
      <c r="Y320" s="15">
        <v>43535</v>
      </c>
      <c r="Z320" s="2">
        <v>0.79027777777777775</v>
      </c>
      <c r="AA320" s="12">
        <v>29.67</v>
      </c>
      <c r="AB320" s="8">
        <v>7</v>
      </c>
      <c r="AC320" s="11">
        <f t="shared" si="23"/>
        <v>10.384500000000001</v>
      </c>
      <c r="AD320" s="11">
        <f t="shared" si="24"/>
        <v>207.69</v>
      </c>
      <c r="AE320" t="s">
        <v>21</v>
      </c>
      <c r="AF320" s="12">
        <f t="shared" si="21"/>
        <v>192.73632000000001</v>
      </c>
      <c r="AG320" s="4">
        <v>7.2000000000000008E-2</v>
      </c>
      <c r="AH320" s="11">
        <f t="shared" si="22"/>
        <v>14.953679999999991</v>
      </c>
      <c r="AI320" s="9">
        <v>8.1</v>
      </c>
      <c r="AJ320" s="15" t="str">
        <f>IF(MONTH(Orders[[#This Row],[Date]]) = 1, "Jan",IF(MONTH(Orders[[#This Row],[Date]]) = 2, "Feb", "Mar"))</f>
        <v>Mar</v>
      </c>
    </row>
    <row r="321" spans="1:36" ht="15.75" x14ac:dyDescent="0.25">
      <c r="A321">
        <v>320</v>
      </c>
      <c r="B321" t="s">
        <v>346</v>
      </c>
      <c r="C321">
        <f>VLOOKUP(G321,email!A:B,2,FALSE)</f>
        <v>135</v>
      </c>
      <c r="D321" t="str">
        <f>Orders[[#This Row],[Customer First Name]] &amp;" "&amp; Orders[[#This Row],[Customer Last Name]]</f>
        <v>Nathan Mautz</v>
      </c>
      <c r="E321" t="s">
        <v>1482</v>
      </c>
      <c r="F321" t="s">
        <v>1483</v>
      </c>
      <c r="G321" t="str">
        <f t="shared" si="20"/>
        <v>nathan.mautz@mail.com</v>
      </c>
      <c r="H321" t="s">
        <v>20</v>
      </c>
      <c r="I321" s="7" t="s">
        <v>1052</v>
      </c>
      <c r="J321" s="7" t="s">
        <v>1038</v>
      </c>
      <c r="K321" s="7" t="s">
        <v>1080</v>
      </c>
      <c r="L321" s="7" t="s">
        <v>1081</v>
      </c>
      <c r="M321" s="7">
        <v>10024</v>
      </c>
      <c r="N321" s="7" t="s">
        <v>1065</v>
      </c>
      <c r="O321" t="str">
        <f>IF(COUNTIF($G$2:G321, G321) &gt; 1, INDEX($O$2:O321, MATCH(G321, $G$2:G321, 0)), H321)</f>
        <v>Male</v>
      </c>
      <c r="P321" t="str">
        <f>IF(COUNTIF($G$2:G321, G321) &gt; 1, INDEX($P$2:P321, MATCH(G321, $G$2:G321, 0)), I321)</f>
        <v>Home Office</v>
      </c>
      <c r="Q321" t="str">
        <f>IF(COUNTIF($G$2:G321, G321) &gt; 1, INDEX($Q$2:Q321, MATCH(G321, $G$2:G321, 0)), J321)</f>
        <v>United States</v>
      </c>
      <c r="R321" t="str">
        <f>IF(COUNTIF($G$2:G321, G321) &gt; 1, INDEX($R$2:R321, MATCH(G321, $G$2:G321, 0)), K321)</f>
        <v>New York City</v>
      </c>
      <c r="S321" t="str">
        <f>IF(COUNTIF($G$2:G321, G321) &gt; 1, INDEX($S$2:S321, MATCH(G321, $G$2:G321, 0)), L321)</f>
        <v>New York</v>
      </c>
      <c r="T321">
        <f>IF(COUNTIF($G$2:G321, G321) &gt; 1, INDEX($T$2:T321, MATCH(G321, $G$2:G321, 0)), M321)</f>
        <v>10024</v>
      </c>
      <c r="U321" t="str">
        <f>IF(COUNTIF($G$2:G321, G321) &gt; 1, INDEX($U$2:U321, MATCH(G321, $G$2:G321, 0)), N321)</f>
        <v>East</v>
      </c>
      <c r="V321" s="7" t="s">
        <v>2158</v>
      </c>
      <c r="W321" s="7" t="s">
        <v>2159</v>
      </c>
      <c r="X321" s="15">
        <f>Orders[[#This Row],[Date3]]</f>
        <v>43514</v>
      </c>
      <c r="Y321" s="15">
        <v>43514</v>
      </c>
      <c r="Z321" s="2">
        <v>0.68611111111111101</v>
      </c>
      <c r="AA321" s="12">
        <v>44.07</v>
      </c>
      <c r="AB321" s="8">
        <v>4</v>
      </c>
      <c r="AC321" s="11">
        <f t="shared" si="23"/>
        <v>8.8140000000000001</v>
      </c>
      <c r="AD321" s="11">
        <f t="shared" si="24"/>
        <v>176.28</v>
      </c>
      <c r="AE321" t="s">
        <v>16</v>
      </c>
      <c r="AF321" s="12">
        <f t="shared" si="21"/>
        <v>163.58784</v>
      </c>
      <c r="AG321" s="4">
        <v>7.2000000000000008E-2</v>
      </c>
      <c r="AH321" s="11">
        <f t="shared" si="22"/>
        <v>12.692160000000001</v>
      </c>
      <c r="AI321" s="9">
        <v>8.4</v>
      </c>
      <c r="AJ321" s="15" t="str">
        <f>IF(MONTH(Orders[[#This Row],[Date]]) = 1, "Jan",IF(MONTH(Orders[[#This Row],[Date]]) = 2, "Feb", "Mar"))</f>
        <v>Feb</v>
      </c>
    </row>
    <row r="322" spans="1:36" ht="15.75" x14ac:dyDescent="0.25">
      <c r="A322">
        <v>321</v>
      </c>
      <c r="B322" t="s">
        <v>347</v>
      </c>
      <c r="C322">
        <f>VLOOKUP(G322,email!A:B,2,FALSE)</f>
        <v>135</v>
      </c>
      <c r="D322" t="str">
        <f>Orders[[#This Row],[Customer First Name]] &amp;" "&amp; Orders[[#This Row],[Customer Last Name]]</f>
        <v>Nathan Mautz</v>
      </c>
      <c r="E322" t="s">
        <v>1482</v>
      </c>
      <c r="F322" t="s">
        <v>1483</v>
      </c>
      <c r="G322" t="str">
        <f t="shared" ref="G322:G385" si="25">LOWER(E322) &amp; "." &amp; LOWER(SUBSTITUTE(SUBSTITUTE(F322, "'", ""), " ", "")) &amp; "@mail.com"</f>
        <v>nathan.mautz@mail.com</v>
      </c>
      <c r="H322" t="s">
        <v>20</v>
      </c>
      <c r="I322" s="7" t="s">
        <v>1052</v>
      </c>
      <c r="J322" s="7" t="s">
        <v>1038</v>
      </c>
      <c r="K322" s="7" t="s">
        <v>1080</v>
      </c>
      <c r="L322" s="7" t="s">
        <v>1081</v>
      </c>
      <c r="M322" s="7">
        <v>10024</v>
      </c>
      <c r="N322" s="7" t="s">
        <v>1065</v>
      </c>
      <c r="O322" t="str">
        <f>IF(COUNTIF($G$2:G322, G322) &gt; 1, INDEX($O$2:O322, MATCH(G322, $G$2:G322, 0)), H322)</f>
        <v>Male</v>
      </c>
      <c r="P322" t="str">
        <f>IF(COUNTIF($G$2:G322, G322) &gt; 1, INDEX($P$2:P322, MATCH(G322, $G$2:G322, 0)), I322)</f>
        <v>Home Office</v>
      </c>
      <c r="Q322" t="str">
        <f>IF(COUNTIF($G$2:G322, G322) &gt; 1, INDEX($Q$2:Q322, MATCH(G322, $G$2:G322, 0)), J322)</f>
        <v>United States</v>
      </c>
      <c r="R322" t="str">
        <f>IF(COUNTIF($G$2:G322, G322) &gt; 1, INDEX($R$2:R322, MATCH(G322, $G$2:G322, 0)), K322)</f>
        <v>New York City</v>
      </c>
      <c r="S322" t="str">
        <f>IF(COUNTIF($G$2:G322, G322) &gt; 1, INDEX($S$2:S322, MATCH(G322, $G$2:G322, 0)), L322)</f>
        <v>New York</v>
      </c>
      <c r="T322">
        <f>IF(COUNTIF($G$2:G322, G322) &gt; 1, INDEX($T$2:T322, MATCH(G322, $G$2:G322, 0)), M322)</f>
        <v>10024</v>
      </c>
      <c r="U322" t="str">
        <f>IF(COUNTIF($G$2:G322, G322) &gt; 1, INDEX($U$2:U322, MATCH(G322, $G$2:G322, 0)), N322)</f>
        <v>East</v>
      </c>
      <c r="V322" s="7" t="s">
        <v>2158</v>
      </c>
      <c r="W322" s="7" t="s">
        <v>2163</v>
      </c>
      <c r="X322" s="15">
        <f>Orders[[#This Row],[Date3]]</f>
        <v>43522</v>
      </c>
      <c r="Y322" s="15">
        <v>43522</v>
      </c>
      <c r="Z322" s="2">
        <v>0.85138888888888886</v>
      </c>
      <c r="AA322" s="12">
        <v>22.93</v>
      </c>
      <c r="AB322" s="8">
        <v>9</v>
      </c>
      <c r="AC322" s="11">
        <f t="shared" si="23"/>
        <v>10.3185</v>
      </c>
      <c r="AD322" s="11">
        <f t="shared" si="24"/>
        <v>206.37</v>
      </c>
      <c r="AE322" t="s">
        <v>18</v>
      </c>
      <c r="AF322" s="12">
        <f t="shared" ref="AF322:AF385" si="26">AD322-AD322*AG322</f>
        <v>191.51136</v>
      </c>
      <c r="AG322" s="4">
        <v>7.2000000000000008E-2</v>
      </c>
      <c r="AH322" s="11">
        <f t="shared" ref="AH322:AH385" si="27">AD322-AF322</f>
        <v>14.858640000000008</v>
      </c>
      <c r="AI322" s="9">
        <v>5.5</v>
      </c>
      <c r="AJ322" s="15" t="str">
        <f>IF(MONTH(Orders[[#This Row],[Date]]) = 1, "Jan",IF(MONTH(Orders[[#This Row],[Date]]) = 2, "Feb", "Mar"))</f>
        <v>Feb</v>
      </c>
    </row>
    <row r="323" spans="1:36" ht="15.75" x14ac:dyDescent="0.25">
      <c r="A323">
        <v>322</v>
      </c>
      <c r="B323" t="s">
        <v>348</v>
      </c>
      <c r="C323">
        <f>VLOOKUP(G323,email!A:B,2,FALSE)</f>
        <v>135</v>
      </c>
      <c r="D323" t="str">
        <f>Orders[[#This Row],[Customer First Name]] &amp;" "&amp; Orders[[#This Row],[Customer Last Name]]</f>
        <v>Nathan Mautz</v>
      </c>
      <c r="E323" t="s">
        <v>1482</v>
      </c>
      <c r="F323" t="s">
        <v>1483</v>
      </c>
      <c r="G323" t="str">
        <f t="shared" si="25"/>
        <v>nathan.mautz@mail.com</v>
      </c>
      <c r="H323" t="s">
        <v>20</v>
      </c>
      <c r="I323" s="7" t="s">
        <v>1052</v>
      </c>
      <c r="J323" s="7" t="s">
        <v>1038</v>
      </c>
      <c r="K323" s="7" t="s">
        <v>1080</v>
      </c>
      <c r="L323" s="7" t="s">
        <v>1081</v>
      </c>
      <c r="M323" s="7">
        <v>10024</v>
      </c>
      <c r="N323" s="7" t="s">
        <v>1065</v>
      </c>
      <c r="O323" t="str">
        <f>IF(COUNTIF($G$2:G323, G323) &gt; 1, INDEX($O$2:O323, MATCH(G323, $G$2:G323, 0)), H323)</f>
        <v>Male</v>
      </c>
      <c r="P323" t="str">
        <f>IF(COUNTIF($G$2:G323, G323) &gt; 1, INDEX($P$2:P323, MATCH(G323, $G$2:G323, 0)), I323)</f>
        <v>Home Office</v>
      </c>
      <c r="Q323" t="str">
        <f>IF(COUNTIF($G$2:G323, G323) &gt; 1, INDEX($Q$2:Q323, MATCH(G323, $G$2:G323, 0)), J323)</f>
        <v>United States</v>
      </c>
      <c r="R323" t="str">
        <f>IF(COUNTIF($G$2:G323, G323) &gt; 1, INDEX($R$2:R323, MATCH(G323, $G$2:G323, 0)), K323)</f>
        <v>New York City</v>
      </c>
      <c r="S323" t="str">
        <f>IF(COUNTIF($G$2:G323, G323) &gt; 1, INDEX($S$2:S323, MATCH(G323, $G$2:G323, 0)), L323)</f>
        <v>New York</v>
      </c>
      <c r="T323">
        <f>IF(COUNTIF($G$2:G323, G323) &gt; 1, INDEX($T$2:T323, MATCH(G323, $G$2:G323, 0)), M323)</f>
        <v>10024</v>
      </c>
      <c r="U323" t="str">
        <f>IF(COUNTIF($G$2:G323, G323) &gt; 1, INDEX($U$2:U323, MATCH(G323, $G$2:G323, 0)), N323)</f>
        <v>East</v>
      </c>
      <c r="V323" s="7" t="s">
        <v>2153</v>
      </c>
      <c r="W323" s="7" t="s">
        <v>2156</v>
      </c>
      <c r="X323" s="15">
        <f>Orders[[#This Row],[Date3]]</f>
        <v>43483</v>
      </c>
      <c r="Y323" s="15">
        <v>43483</v>
      </c>
      <c r="Z323" s="2">
        <v>0.63055555555555554</v>
      </c>
      <c r="AA323" s="12">
        <v>39.42</v>
      </c>
      <c r="AB323" s="8">
        <v>1</v>
      </c>
      <c r="AC323" s="11">
        <f t="shared" ref="AC323:AC386" si="28">AD323*0.05</f>
        <v>1.9710000000000001</v>
      </c>
      <c r="AD323" s="11">
        <f t="shared" ref="AD323:AD386" si="29">AA323*AB323</f>
        <v>39.42</v>
      </c>
      <c r="AE323" t="s">
        <v>18</v>
      </c>
      <c r="AF323" s="12">
        <f t="shared" si="26"/>
        <v>37.579086000000004</v>
      </c>
      <c r="AG323" s="4">
        <v>4.6699999999999998E-2</v>
      </c>
      <c r="AH323" s="11">
        <f t="shared" si="27"/>
        <v>1.8409139999999979</v>
      </c>
      <c r="AI323" s="9">
        <v>8.4</v>
      </c>
      <c r="AJ323" s="15" t="str">
        <f>IF(MONTH(Orders[[#This Row],[Date]]) = 1, "Jan",IF(MONTH(Orders[[#This Row],[Date]]) = 2, "Feb", "Mar"))</f>
        <v>Jan</v>
      </c>
    </row>
    <row r="324" spans="1:36" ht="15.75" x14ac:dyDescent="0.25">
      <c r="A324">
        <v>323</v>
      </c>
      <c r="B324" t="s">
        <v>349</v>
      </c>
      <c r="C324">
        <f>VLOOKUP(G324,email!A:B,2,FALSE)</f>
        <v>136</v>
      </c>
      <c r="D324" t="str">
        <f>Orders[[#This Row],[Customer First Name]] &amp;" "&amp; Orders[[#This Row],[Customer Last Name]]</f>
        <v>Frank Atkinson</v>
      </c>
      <c r="E324" t="s">
        <v>1411</v>
      </c>
      <c r="F324" t="s">
        <v>1484</v>
      </c>
      <c r="G324" t="str">
        <f t="shared" si="25"/>
        <v>frank.atkinson@mail.com</v>
      </c>
      <c r="H324" t="s">
        <v>20</v>
      </c>
      <c r="I324" s="7" t="s">
        <v>1042</v>
      </c>
      <c r="J324" s="7" t="s">
        <v>1038</v>
      </c>
      <c r="K324" s="7" t="s">
        <v>1161</v>
      </c>
      <c r="L324" s="7" t="s">
        <v>1044</v>
      </c>
      <c r="M324" s="7">
        <v>90805</v>
      </c>
      <c r="N324" s="7" t="s">
        <v>1045</v>
      </c>
      <c r="O324" t="str">
        <f>IF(COUNTIF($G$2:G324, G324) &gt; 1, INDEX($O$2:O324, MATCH(G324, $G$2:G324, 0)), H324)</f>
        <v>Male</v>
      </c>
      <c r="P324" t="str">
        <f>IF(COUNTIF($G$2:G324, G324) &gt; 1, INDEX($P$2:P324, MATCH(G324, $G$2:G324, 0)), I324)</f>
        <v>Corporate</v>
      </c>
      <c r="Q324" t="str">
        <f>IF(COUNTIF($G$2:G324, G324) &gt; 1, INDEX($Q$2:Q324, MATCH(G324, $G$2:G324, 0)), J324)</f>
        <v>United States</v>
      </c>
      <c r="R324" t="str">
        <f>IF(COUNTIF($G$2:G324, G324) &gt; 1, INDEX($R$2:R324, MATCH(G324, $G$2:G324, 0)), K324)</f>
        <v>Long Beach</v>
      </c>
      <c r="S324" t="str">
        <f>IF(COUNTIF($G$2:G324, G324) &gt; 1, INDEX($S$2:S324, MATCH(G324, $G$2:G324, 0)), L324)</f>
        <v>California</v>
      </c>
      <c r="T324">
        <f>IF(COUNTIF($G$2:G324, G324) &gt; 1, INDEX($T$2:T324, MATCH(G324, $G$2:G324, 0)), M324)</f>
        <v>90805</v>
      </c>
      <c r="U324" t="str">
        <f>IF(COUNTIF($G$2:G324, G324) &gt; 1, INDEX($U$2:U324, MATCH(G324, $G$2:G324, 0)), N324)</f>
        <v>West</v>
      </c>
      <c r="V324" s="7" t="s">
        <v>2153</v>
      </c>
      <c r="W324" s="7" t="s">
        <v>2165</v>
      </c>
      <c r="X324" s="15">
        <f>Orders[[#This Row],[Date3]]</f>
        <v>43511</v>
      </c>
      <c r="Y324" s="15">
        <v>43511</v>
      </c>
      <c r="Z324" s="2">
        <v>0.75208333333333333</v>
      </c>
      <c r="AA324" s="12">
        <v>15.26</v>
      </c>
      <c r="AB324" s="8">
        <v>6</v>
      </c>
      <c r="AC324" s="11">
        <f t="shared" si="28"/>
        <v>4.5780000000000003</v>
      </c>
      <c r="AD324" s="11">
        <f t="shared" si="29"/>
        <v>91.56</v>
      </c>
      <c r="AE324" t="s">
        <v>16</v>
      </c>
      <c r="AF324" s="12">
        <f t="shared" si="26"/>
        <v>87.284148000000002</v>
      </c>
      <c r="AG324" s="4">
        <v>4.6699999999999998E-2</v>
      </c>
      <c r="AH324" s="11">
        <f t="shared" si="27"/>
        <v>4.2758520000000004</v>
      </c>
      <c r="AI324" s="9">
        <v>9.8000000000000007</v>
      </c>
      <c r="AJ324" s="15" t="str">
        <f>IF(MONTH(Orders[[#This Row],[Date]]) = 1, "Jan",IF(MONTH(Orders[[#This Row],[Date]]) = 2, "Feb", "Mar"))</f>
        <v>Feb</v>
      </c>
    </row>
    <row r="325" spans="1:36" ht="15.75" x14ac:dyDescent="0.25">
      <c r="A325">
        <v>324</v>
      </c>
      <c r="B325" t="s">
        <v>350</v>
      </c>
      <c r="C325">
        <f>VLOOKUP(G325,email!A:B,2,FALSE)</f>
        <v>137</v>
      </c>
      <c r="D325" t="str">
        <f>Orders[[#This Row],[Customer First Name]] &amp;" "&amp; Orders[[#This Row],[Customer Last Name]]</f>
        <v>Grace Kelly</v>
      </c>
      <c r="E325" t="s">
        <v>1485</v>
      </c>
      <c r="F325" t="s">
        <v>1445</v>
      </c>
      <c r="G325" t="str">
        <f t="shared" si="25"/>
        <v>grace.kelly@mail.com</v>
      </c>
      <c r="H325" t="s">
        <v>20</v>
      </c>
      <c r="I325" s="7" t="s">
        <v>1042</v>
      </c>
      <c r="J325" s="7" t="s">
        <v>1038</v>
      </c>
      <c r="K325" s="7" t="s">
        <v>1162</v>
      </c>
      <c r="L325" s="7" t="s">
        <v>1044</v>
      </c>
      <c r="M325" s="7">
        <v>92345</v>
      </c>
      <c r="N325" s="7" t="s">
        <v>1045</v>
      </c>
      <c r="O325" t="str">
        <f>IF(COUNTIF($G$2:G325, G325) &gt; 1, INDEX($O$2:O325, MATCH(G325, $G$2:G325, 0)), H325)</f>
        <v>Male</v>
      </c>
      <c r="P325" t="str">
        <f>IF(COUNTIF($G$2:G325, G325) &gt; 1, INDEX($P$2:P325, MATCH(G325, $G$2:G325, 0)), I325)</f>
        <v>Corporate</v>
      </c>
      <c r="Q325" t="str">
        <f>IF(COUNTIF($G$2:G325, G325) &gt; 1, INDEX($Q$2:Q325, MATCH(G325, $G$2:G325, 0)), J325)</f>
        <v>United States</v>
      </c>
      <c r="R325" t="str">
        <f>IF(COUNTIF($G$2:G325, G325) &gt; 1, INDEX($R$2:R325, MATCH(G325, $G$2:G325, 0)), K325)</f>
        <v>Hesperia</v>
      </c>
      <c r="S325" t="str">
        <f>IF(COUNTIF($G$2:G325, G325) &gt; 1, INDEX($S$2:S325, MATCH(G325, $G$2:G325, 0)), L325)</f>
        <v>California</v>
      </c>
      <c r="T325">
        <f>IF(COUNTIF($G$2:G325, G325) &gt; 1, INDEX($T$2:T325, MATCH(G325, $G$2:G325, 0)), M325)</f>
        <v>92345</v>
      </c>
      <c r="U325" t="str">
        <f>IF(COUNTIF($G$2:G325, G325) &gt; 1, INDEX($U$2:U325, MATCH(G325, $G$2:G325, 0)), N325)</f>
        <v>West</v>
      </c>
      <c r="V325" s="7" t="s">
        <v>2153</v>
      </c>
      <c r="W325" s="7" t="s">
        <v>2160</v>
      </c>
      <c r="X325" s="15">
        <f>Orders[[#This Row],[Date3]]</f>
        <v>43532</v>
      </c>
      <c r="Y325" s="15">
        <v>43532</v>
      </c>
      <c r="Z325" s="2">
        <v>0.55625000000000002</v>
      </c>
      <c r="AA325" s="12">
        <v>61.77</v>
      </c>
      <c r="AB325" s="8">
        <v>5</v>
      </c>
      <c r="AC325" s="11">
        <f t="shared" si="28"/>
        <v>15.442500000000003</v>
      </c>
      <c r="AD325" s="11">
        <f t="shared" si="29"/>
        <v>308.85000000000002</v>
      </c>
      <c r="AE325" t="s">
        <v>18</v>
      </c>
      <c r="AF325" s="12">
        <f t="shared" si="26"/>
        <v>294.42670500000003</v>
      </c>
      <c r="AG325" s="4">
        <v>4.6699999999999998E-2</v>
      </c>
      <c r="AH325" s="11">
        <f t="shared" si="27"/>
        <v>14.423294999999996</v>
      </c>
      <c r="AI325" s="9">
        <v>6.7</v>
      </c>
      <c r="AJ325" s="15" t="str">
        <f>IF(MONTH(Orders[[#This Row],[Date]]) = 1, "Jan",IF(MONTH(Orders[[#This Row],[Date]]) = 2, "Feb", "Mar"))</f>
        <v>Mar</v>
      </c>
    </row>
    <row r="326" spans="1:36" ht="15.75" x14ac:dyDescent="0.25">
      <c r="A326">
        <v>325</v>
      </c>
      <c r="B326" t="s">
        <v>351</v>
      </c>
      <c r="C326">
        <f>VLOOKUP(G326,email!A:B,2,FALSE)</f>
        <v>137</v>
      </c>
      <c r="D326" t="str">
        <f>Orders[[#This Row],[Customer First Name]] &amp;" "&amp; Orders[[#This Row],[Customer Last Name]]</f>
        <v>Grace Kelly</v>
      </c>
      <c r="E326" t="s">
        <v>1485</v>
      </c>
      <c r="F326" t="s">
        <v>1445</v>
      </c>
      <c r="G326" t="str">
        <f t="shared" si="25"/>
        <v>grace.kelly@mail.com</v>
      </c>
      <c r="H326" t="s">
        <v>20</v>
      </c>
      <c r="I326" s="7" t="s">
        <v>1042</v>
      </c>
      <c r="J326" s="7" t="s">
        <v>1038</v>
      </c>
      <c r="K326" s="7" t="s">
        <v>1162</v>
      </c>
      <c r="L326" s="7" t="s">
        <v>1044</v>
      </c>
      <c r="M326" s="7">
        <v>92345</v>
      </c>
      <c r="N326" s="7" t="s">
        <v>1045</v>
      </c>
      <c r="O326" t="str">
        <f>IF(COUNTIF($G$2:G326, G326) &gt; 1, INDEX($O$2:O326, MATCH(G326, $G$2:G326, 0)), H326)</f>
        <v>Male</v>
      </c>
      <c r="P326" t="str">
        <f>IF(COUNTIF($G$2:G326, G326) &gt; 1, INDEX($P$2:P326, MATCH(G326, $G$2:G326, 0)), I326)</f>
        <v>Corporate</v>
      </c>
      <c r="Q326" t="str">
        <f>IF(COUNTIF($G$2:G326, G326) &gt; 1, INDEX($Q$2:Q326, MATCH(G326, $G$2:G326, 0)), J326)</f>
        <v>United States</v>
      </c>
      <c r="R326" t="str">
        <f>IF(COUNTIF($G$2:G326, G326) &gt; 1, INDEX($R$2:R326, MATCH(G326, $G$2:G326, 0)), K326)</f>
        <v>Hesperia</v>
      </c>
      <c r="S326" t="str">
        <f>IF(COUNTIF($G$2:G326, G326) &gt; 1, INDEX($S$2:S326, MATCH(G326, $G$2:G326, 0)), L326)</f>
        <v>California</v>
      </c>
      <c r="T326">
        <f>IF(COUNTIF($G$2:G326, G326) &gt; 1, INDEX($T$2:T326, MATCH(G326, $G$2:G326, 0)), M326)</f>
        <v>92345</v>
      </c>
      <c r="U326" t="str">
        <f>IF(COUNTIF($G$2:G326, G326) &gt; 1, INDEX($U$2:U326, MATCH(G326, $G$2:G326, 0)), N326)</f>
        <v>West</v>
      </c>
      <c r="V326" s="7" t="s">
        <v>2158</v>
      </c>
      <c r="W326" s="7" t="s">
        <v>2163</v>
      </c>
      <c r="X326" s="15">
        <f>Orders[[#This Row],[Date3]]</f>
        <v>43482</v>
      </c>
      <c r="Y326" s="15">
        <v>43482</v>
      </c>
      <c r="Z326" s="2">
        <v>0.53333333333333333</v>
      </c>
      <c r="AA326" s="12">
        <v>21.52</v>
      </c>
      <c r="AB326" s="8">
        <v>6</v>
      </c>
      <c r="AC326" s="11">
        <f t="shared" si="28"/>
        <v>6.4560000000000004</v>
      </c>
      <c r="AD326" s="11">
        <f t="shared" si="29"/>
        <v>129.12</v>
      </c>
      <c r="AE326" t="s">
        <v>21</v>
      </c>
      <c r="AF326" s="12">
        <f t="shared" si="26"/>
        <v>119.82336000000001</v>
      </c>
      <c r="AG326" s="4">
        <v>7.2000000000000008E-2</v>
      </c>
      <c r="AH326" s="11">
        <f t="shared" si="27"/>
        <v>9.2966399999999965</v>
      </c>
      <c r="AI326" s="9">
        <v>9.4</v>
      </c>
      <c r="AJ326" s="15" t="str">
        <f>IF(MONTH(Orders[[#This Row],[Date]]) = 1, "Jan",IF(MONTH(Orders[[#This Row],[Date]]) = 2, "Feb", "Mar"))</f>
        <v>Jan</v>
      </c>
    </row>
    <row r="327" spans="1:36" ht="15.75" x14ac:dyDescent="0.25">
      <c r="A327">
        <v>326</v>
      </c>
      <c r="B327" t="s">
        <v>352</v>
      </c>
      <c r="C327">
        <f>VLOOKUP(G327,email!A:B,2,FALSE)</f>
        <v>138</v>
      </c>
      <c r="D327" t="str">
        <f>Orders[[#This Row],[Customer First Name]] &amp;" "&amp; Orders[[#This Row],[Customer Last Name]]</f>
        <v>Don Jones</v>
      </c>
      <c r="E327" t="s">
        <v>1486</v>
      </c>
      <c r="F327" t="s">
        <v>1399</v>
      </c>
      <c r="G327" t="str">
        <f t="shared" si="25"/>
        <v>don.jones@mail.com</v>
      </c>
      <c r="H327" t="s">
        <v>20</v>
      </c>
      <c r="I327" s="7" t="s">
        <v>1042</v>
      </c>
      <c r="J327" s="7" t="s">
        <v>1038</v>
      </c>
      <c r="K327" s="7" t="s">
        <v>1163</v>
      </c>
      <c r="L327" s="7" t="s">
        <v>1090</v>
      </c>
      <c r="M327" s="7">
        <v>37130</v>
      </c>
      <c r="N327" s="7" t="s">
        <v>1041</v>
      </c>
      <c r="O327" t="str">
        <f>IF(COUNTIF($G$2:G327, G327) &gt; 1, INDEX($O$2:O327, MATCH(G327, $G$2:G327, 0)), H327)</f>
        <v>Male</v>
      </c>
      <c r="P327" t="str">
        <f>IF(COUNTIF($G$2:G327, G327) &gt; 1, INDEX($P$2:P327, MATCH(G327, $G$2:G327, 0)), I327)</f>
        <v>Corporate</v>
      </c>
      <c r="Q327" t="str">
        <f>IF(COUNTIF($G$2:G327, G327) &gt; 1, INDEX($Q$2:Q327, MATCH(G327, $G$2:G327, 0)), J327)</f>
        <v>United States</v>
      </c>
      <c r="R327" t="str">
        <f>IF(COUNTIF($G$2:G327, G327) &gt; 1, INDEX($R$2:R327, MATCH(G327, $G$2:G327, 0)), K327)</f>
        <v>Murfreesboro</v>
      </c>
      <c r="S327" t="str">
        <f>IF(COUNTIF($G$2:G327, G327) &gt; 1, INDEX($S$2:S327, MATCH(G327, $G$2:G327, 0)), L327)</f>
        <v>Tennessee</v>
      </c>
      <c r="T327">
        <f>IF(COUNTIF($G$2:G327, G327) &gt; 1, INDEX($T$2:T327, MATCH(G327, $G$2:G327, 0)), M327)</f>
        <v>37130</v>
      </c>
      <c r="U327" t="str">
        <f>IF(COUNTIF($G$2:G327, G327) &gt; 1, INDEX($U$2:U327, MATCH(G327, $G$2:G327, 0)), N327)</f>
        <v>South</v>
      </c>
      <c r="V327" s="7" t="s">
        <v>2150</v>
      </c>
      <c r="W327" s="7" t="s">
        <v>2157</v>
      </c>
      <c r="X327" s="15">
        <f>Orders[[#This Row],[Date3]]</f>
        <v>43536</v>
      </c>
      <c r="Y327" s="15">
        <v>43536</v>
      </c>
      <c r="Z327" s="2">
        <v>0.82847222222222217</v>
      </c>
      <c r="AA327" s="12">
        <v>97.74</v>
      </c>
      <c r="AB327" s="8">
        <v>4</v>
      </c>
      <c r="AC327" s="11">
        <f t="shared" si="28"/>
        <v>19.548000000000002</v>
      </c>
      <c r="AD327" s="11">
        <f t="shared" si="29"/>
        <v>390.96</v>
      </c>
      <c r="AE327" t="s">
        <v>16</v>
      </c>
      <c r="AF327" s="12">
        <f t="shared" si="26"/>
        <v>349.12727999999998</v>
      </c>
      <c r="AG327" s="4">
        <v>0.107</v>
      </c>
      <c r="AH327" s="11">
        <f t="shared" si="27"/>
        <v>41.832719999999995</v>
      </c>
      <c r="AI327" s="9">
        <v>6.4</v>
      </c>
      <c r="AJ327" s="15" t="str">
        <f>IF(MONTH(Orders[[#This Row],[Date]]) = 1, "Jan",IF(MONTH(Orders[[#This Row],[Date]]) = 2, "Feb", "Mar"))</f>
        <v>Mar</v>
      </c>
    </row>
    <row r="328" spans="1:36" ht="15.75" x14ac:dyDescent="0.25">
      <c r="A328">
        <v>327</v>
      </c>
      <c r="B328" t="s">
        <v>353</v>
      </c>
      <c r="C328">
        <f>VLOOKUP(G328,email!A:B,2,FALSE)</f>
        <v>139</v>
      </c>
      <c r="D328" t="str">
        <f>Orders[[#This Row],[Customer First Name]] &amp;" "&amp; Orders[[#This Row],[Customer Last Name]]</f>
        <v>Patrick O'Brill</v>
      </c>
      <c r="E328" t="s">
        <v>1303</v>
      </c>
      <c r="F328" t="s">
        <v>1487</v>
      </c>
      <c r="G328" t="str">
        <f t="shared" si="25"/>
        <v>patrick.obrill@mail.com</v>
      </c>
      <c r="H328" t="s">
        <v>20</v>
      </c>
      <c r="I328" s="7" t="s">
        <v>1037</v>
      </c>
      <c r="J328" s="7" t="s">
        <v>1038</v>
      </c>
      <c r="K328" s="7" t="s">
        <v>1063</v>
      </c>
      <c r="L328" s="7" t="s">
        <v>1064</v>
      </c>
      <c r="M328" s="7">
        <v>19143</v>
      </c>
      <c r="N328" s="7" t="s">
        <v>1065</v>
      </c>
      <c r="O328" t="str">
        <f>IF(COUNTIF($G$2:G328, G328) &gt; 1, INDEX($O$2:O328, MATCH(G328, $G$2:G328, 0)), H328)</f>
        <v>Male</v>
      </c>
      <c r="P328" t="str">
        <f>IF(COUNTIF($G$2:G328, G328) &gt; 1, INDEX($P$2:P328, MATCH(G328, $G$2:G328, 0)), I328)</f>
        <v>Consumer</v>
      </c>
      <c r="Q328" t="str">
        <f>IF(COUNTIF($G$2:G328, G328) &gt; 1, INDEX($Q$2:Q328, MATCH(G328, $G$2:G328, 0)), J328)</f>
        <v>United States</v>
      </c>
      <c r="R328" t="str">
        <f>IF(COUNTIF($G$2:G328, G328) &gt; 1, INDEX($R$2:R328, MATCH(G328, $G$2:G328, 0)), K328)</f>
        <v>Philadelphia</v>
      </c>
      <c r="S328" t="str">
        <f>IF(COUNTIF($G$2:G328, G328) &gt; 1, INDEX($S$2:S328, MATCH(G328, $G$2:G328, 0)), L328)</f>
        <v>Pennsylvania</v>
      </c>
      <c r="T328">
        <f>IF(COUNTIF($G$2:G328, G328) &gt; 1, INDEX($T$2:T328, MATCH(G328, $G$2:G328, 0)), M328)</f>
        <v>19143</v>
      </c>
      <c r="U328" t="str">
        <f>IF(COUNTIF($G$2:G328, G328) &gt; 1, INDEX($U$2:U328, MATCH(G328, $G$2:G328, 0)), N328)</f>
        <v>East</v>
      </c>
      <c r="V328" s="7" t="s">
        <v>2158</v>
      </c>
      <c r="W328" s="7" t="s">
        <v>2159</v>
      </c>
      <c r="X328" s="15">
        <f>Orders[[#This Row],[Date3]]</f>
        <v>43533</v>
      </c>
      <c r="Y328" s="15">
        <v>43533</v>
      </c>
      <c r="Z328" s="2">
        <v>0.79791666666666661</v>
      </c>
      <c r="AA328" s="12">
        <v>99.78</v>
      </c>
      <c r="AB328" s="8">
        <v>5</v>
      </c>
      <c r="AC328" s="11">
        <f t="shared" si="28"/>
        <v>24.945</v>
      </c>
      <c r="AD328" s="11">
        <f t="shared" si="29"/>
        <v>498.9</v>
      </c>
      <c r="AE328" t="s">
        <v>18</v>
      </c>
      <c r="AF328" s="12">
        <f t="shared" si="26"/>
        <v>462.97919999999999</v>
      </c>
      <c r="AG328" s="4">
        <v>7.2000000000000008E-2</v>
      </c>
      <c r="AH328" s="11">
        <f t="shared" si="27"/>
        <v>35.920799999999986</v>
      </c>
      <c r="AI328" s="9">
        <v>5.4</v>
      </c>
      <c r="AJ328" s="15" t="str">
        <f>IF(MONTH(Orders[[#This Row],[Date]]) = 1, "Jan",IF(MONTH(Orders[[#This Row],[Date]]) = 2, "Feb", "Mar"))</f>
        <v>Mar</v>
      </c>
    </row>
    <row r="329" spans="1:36" ht="15.75" x14ac:dyDescent="0.25">
      <c r="A329">
        <v>328</v>
      </c>
      <c r="B329" t="s">
        <v>354</v>
      </c>
      <c r="C329">
        <f>VLOOKUP(G329,email!A:B,2,FALSE)</f>
        <v>139</v>
      </c>
      <c r="D329" t="str">
        <f>Orders[[#This Row],[Customer First Name]] &amp;" "&amp; Orders[[#This Row],[Customer Last Name]]</f>
        <v>Patrick O'Brill</v>
      </c>
      <c r="E329" t="s">
        <v>1303</v>
      </c>
      <c r="F329" t="s">
        <v>1487</v>
      </c>
      <c r="G329" t="str">
        <f t="shared" si="25"/>
        <v>patrick.obrill@mail.com</v>
      </c>
      <c r="H329" t="s">
        <v>20</v>
      </c>
      <c r="I329" s="7" t="s">
        <v>1037</v>
      </c>
      <c r="J329" s="7" t="s">
        <v>1038</v>
      </c>
      <c r="K329" s="7" t="s">
        <v>1063</v>
      </c>
      <c r="L329" s="7" t="s">
        <v>1064</v>
      </c>
      <c r="M329" s="7">
        <v>19143</v>
      </c>
      <c r="N329" s="7" t="s">
        <v>1065</v>
      </c>
      <c r="O329" t="str">
        <f>IF(COUNTIF($G$2:G329, G329) &gt; 1, INDEX($O$2:O329, MATCH(G329, $G$2:G329, 0)), H329)</f>
        <v>Male</v>
      </c>
      <c r="P329" t="str">
        <f>IF(COUNTIF($G$2:G329, G329) &gt; 1, INDEX($P$2:P329, MATCH(G329, $G$2:G329, 0)), I329)</f>
        <v>Consumer</v>
      </c>
      <c r="Q329" t="str">
        <f>IF(COUNTIF($G$2:G329, G329) &gt; 1, INDEX($Q$2:Q329, MATCH(G329, $G$2:G329, 0)), J329)</f>
        <v>United States</v>
      </c>
      <c r="R329" t="str">
        <f>IF(COUNTIF($G$2:G329, G329) &gt; 1, INDEX($R$2:R329, MATCH(G329, $G$2:G329, 0)), K329)</f>
        <v>Philadelphia</v>
      </c>
      <c r="S329" t="str">
        <f>IF(COUNTIF($G$2:G329, G329) &gt; 1, INDEX($S$2:S329, MATCH(G329, $G$2:G329, 0)), L329)</f>
        <v>Pennsylvania</v>
      </c>
      <c r="T329">
        <f>IF(COUNTIF($G$2:G329, G329) &gt; 1, INDEX($T$2:T329, MATCH(G329, $G$2:G329, 0)), M329)</f>
        <v>19143</v>
      </c>
      <c r="U329" t="str">
        <f>IF(COUNTIF($G$2:G329, G329) &gt; 1, INDEX($U$2:U329, MATCH(G329, $G$2:G329, 0)), N329)</f>
        <v>East</v>
      </c>
      <c r="V329" s="7" t="s">
        <v>2153</v>
      </c>
      <c r="W329" s="7" t="s">
        <v>2156</v>
      </c>
      <c r="X329" s="15">
        <f>Orders[[#This Row],[Date3]]</f>
        <v>43536</v>
      </c>
      <c r="Y329" s="15">
        <v>43536</v>
      </c>
      <c r="Z329" s="2">
        <v>0.6875</v>
      </c>
      <c r="AA329" s="12">
        <v>94.26</v>
      </c>
      <c r="AB329" s="8">
        <v>4</v>
      </c>
      <c r="AC329" s="11">
        <f t="shared" si="28"/>
        <v>18.852</v>
      </c>
      <c r="AD329" s="11">
        <f t="shared" si="29"/>
        <v>377.04</v>
      </c>
      <c r="AE329" t="s">
        <v>18</v>
      </c>
      <c r="AF329" s="12">
        <f t="shared" si="26"/>
        <v>359.432232</v>
      </c>
      <c r="AG329" s="4">
        <v>4.6699999999999998E-2</v>
      </c>
      <c r="AH329" s="11">
        <f t="shared" si="27"/>
        <v>17.607768000000021</v>
      </c>
      <c r="AI329" s="9">
        <v>8.6</v>
      </c>
      <c r="AJ329" s="15" t="str">
        <f>IF(MONTH(Orders[[#This Row],[Date]]) = 1, "Jan",IF(MONTH(Orders[[#This Row],[Date]]) = 2, "Feb", "Mar"))</f>
        <v>Mar</v>
      </c>
    </row>
    <row r="330" spans="1:36" ht="15.75" x14ac:dyDescent="0.25">
      <c r="A330">
        <v>329</v>
      </c>
      <c r="B330" t="s">
        <v>355</v>
      </c>
      <c r="C330">
        <f>VLOOKUP(G330,email!A:B,2,FALSE)</f>
        <v>139</v>
      </c>
      <c r="D330" t="str">
        <f>Orders[[#This Row],[Customer First Name]] &amp;" "&amp; Orders[[#This Row],[Customer Last Name]]</f>
        <v>Patrick O'Brill</v>
      </c>
      <c r="E330" t="s">
        <v>1303</v>
      </c>
      <c r="F330" t="s">
        <v>1487</v>
      </c>
      <c r="G330" t="str">
        <f t="shared" si="25"/>
        <v>patrick.obrill@mail.com</v>
      </c>
      <c r="H330" t="s">
        <v>20</v>
      </c>
      <c r="I330" s="7" t="s">
        <v>1037</v>
      </c>
      <c r="J330" s="7" t="s">
        <v>1038</v>
      </c>
      <c r="K330" s="7" t="s">
        <v>1063</v>
      </c>
      <c r="L330" s="7" t="s">
        <v>1064</v>
      </c>
      <c r="M330" s="7">
        <v>19143</v>
      </c>
      <c r="N330" s="7" t="s">
        <v>1065</v>
      </c>
      <c r="O330" t="str">
        <f>IF(COUNTIF($G$2:G330, G330) &gt; 1, INDEX($O$2:O330, MATCH(G330, $G$2:G330, 0)), H330)</f>
        <v>Male</v>
      </c>
      <c r="P330" t="str">
        <f>IF(COUNTIF($G$2:G330, G330) &gt; 1, INDEX($P$2:P330, MATCH(G330, $G$2:G330, 0)), I330)</f>
        <v>Consumer</v>
      </c>
      <c r="Q330" t="str">
        <f>IF(COUNTIF($G$2:G330, G330) &gt; 1, INDEX($Q$2:Q330, MATCH(G330, $G$2:G330, 0)), J330)</f>
        <v>United States</v>
      </c>
      <c r="R330" t="str">
        <f>IF(COUNTIF($G$2:G330, G330) &gt; 1, INDEX($R$2:R330, MATCH(G330, $G$2:G330, 0)), K330)</f>
        <v>Philadelphia</v>
      </c>
      <c r="S330" t="str">
        <f>IF(COUNTIF($G$2:G330, G330) &gt; 1, INDEX($S$2:S330, MATCH(G330, $G$2:G330, 0)), L330)</f>
        <v>Pennsylvania</v>
      </c>
      <c r="T330">
        <f>IF(COUNTIF($G$2:G330, G330) &gt; 1, INDEX($T$2:T330, MATCH(G330, $G$2:G330, 0)), M330)</f>
        <v>19143</v>
      </c>
      <c r="U330" t="str">
        <f>IF(COUNTIF($G$2:G330, G330) &gt; 1, INDEX($U$2:U330, MATCH(G330, $G$2:G330, 0)), N330)</f>
        <v>East</v>
      </c>
      <c r="V330" s="7" t="s">
        <v>2150</v>
      </c>
      <c r="W330" s="7" t="s">
        <v>2152</v>
      </c>
      <c r="X330" s="15">
        <f>Orders[[#This Row],[Date3]]</f>
        <v>43490</v>
      </c>
      <c r="Y330" s="15">
        <v>43490</v>
      </c>
      <c r="Z330" s="2">
        <v>0.42430555555555555</v>
      </c>
      <c r="AA330" s="12">
        <v>51.13</v>
      </c>
      <c r="AB330" s="8">
        <v>4</v>
      </c>
      <c r="AC330" s="11">
        <f t="shared" si="28"/>
        <v>10.226000000000001</v>
      </c>
      <c r="AD330" s="11">
        <f t="shared" si="29"/>
        <v>204.52</v>
      </c>
      <c r="AE330" t="s">
        <v>21</v>
      </c>
      <c r="AF330" s="12">
        <f t="shared" si="26"/>
        <v>182.63636000000002</v>
      </c>
      <c r="AG330" s="4">
        <v>0.107</v>
      </c>
      <c r="AH330" s="11">
        <f t="shared" si="27"/>
        <v>21.883639999999986</v>
      </c>
      <c r="AI330" s="9" t="s">
        <v>96</v>
      </c>
      <c r="AJ330" s="15" t="str">
        <f>IF(MONTH(Orders[[#This Row],[Date]]) = 1, "Jan",IF(MONTH(Orders[[#This Row],[Date]]) = 2, "Feb", "Mar"))</f>
        <v>Jan</v>
      </c>
    </row>
    <row r="331" spans="1:36" ht="15.75" x14ac:dyDescent="0.25">
      <c r="A331">
        <v>330</v>
      </c>
      <c r="B331" t="s">
        <v>356</v>
      </c>
      <c r="C331">
        <f>VLOOKUP(G331,email!A:B,2,FALSE)</f>
        <v>139</v>
      </c>
      <c r="D331" t="str">
        <f>Orders[[#This Row],[Customer First Name]] &amp;" "&amp; Orders[[#This Row],[Customer Last Name]]</f>
        <v>Patrick O'Brill</v>
      </c>
      <c r="E331" t="s">
        <v>1303</v>
      </c>
      <c r="F331" t="s">
        <v>1487</v>
      </c>
      <c r="G331" t="str">
        <f t="shared" si="25"/>
        <v>patrick.obrill@mail.com</v>
      </c>
      <c r="H331" t="s">
        <v>20</v>
      </c>
      <c r="I331" s="7" t="s">
        <v>1037</v>
      </c>
      <c r="J331" s="7" t="s">
        <v>1038</v>
      </c>
      <c r="K331" s="7" t="s">
        <v>1063</v>
      </c>
      <c r="L331" s="7" t="s">
        <v>1064</v>
      </c>
      <c r="M331" s="7">
        <v>19143</v>
      </c>
      <c r="N331" s="7" t="s">
        <v>1065</v>
      </c>
      <c r="O331" t="str">
        <f>IF(COUNTIF($G$2:G331, G331) &gt; 1, INDEX($O$2:O331, MATCH(G331, $G$2:G331, 0)), H331)</f>
        <v>Male</v>
      </c>
      <c r="P331" t="str">
        <f>IF(COUNTIF($G$2:G331, G331) &gt; 1, INDEX($P$2:P331, MATCH(G331, $G$2:G331, 0)), I331)</f>
        <v>Consumer</v>
      </c>
      <c r="Q331" t="str">
        <f>IF(COUNTIF($G$2:G331, G331) &gt; 1, INDEX($Q$2:Q331, MATCH(G331, $G$2:G331, 0)), J331)</f>
        <v>United States</v>
      </c>
      <c r="R331" t="str">
        <f>IF(COUNTIF($G$2:G331, G331) &gt; 1, INDEX($R$2:R331, MATCH(G331, $G$2:G331, 0)), K331)</f>
        <v>Philadelphia</v>
      </c>
      <c r="S331" t="str">
        <f>IF(COUNTIF($G$2:G331, G331) &gt; 1, INDEX($S$2:S331, MATCH(G331, $G$2:G331, 0)), L331)</f>
        <v>Pennsylvania</v>
      </c>
      <c r="T331">
        <f>IF(COUNTIF($G$2:G331, G331) &gt; 1, INDEX($T$2:T331, MATCH(G331, $G$2:G331, 0)), M331)</f>
        <v>19143</v>
      </c>
      <c r="U331" t="str">
        <f>IF(COUNTIF($G$2:G331, G331) &gt; 1, INDEX($U$2:U331, MATCH(G331, $G$2:G331, 0)), N331)</f>
        <v>East</v>
      </c>
      <c r="V331" s="7" t="s">
        <v>2153</v>
      </c>
      <c r="W331" s="7" t="s">
        <v>2154</v>
      </c>
      <c r="X331" s="15">
        <f>Orders[[#This Row],[Date3]]</f>
        <v>43549</v>
      </c>
      <c r="Y331" s="15">
        <v>43549</v>
      </c>
      <c r="Z331" s="2">
        <v>0.54652777777777783</v>
      </c>
      <c r="AA331" s="12">
        <v>36.36</v>
      </c>
      <c r="AB331" s="8">
        <v>4</v>
      </c>
      <c r="AC331" s="11">
        <f t="shared" si="28"/>
        <v>7.2720000000000002</v>
      </c>
      <c r="AD331" s="11">
        <f t="shared" si="29"/>
        <v>145.44</v>
      </c>
      <c r="AE331" t="s">
        <v>18</v>
      </c>
      <c r="AF331" s="12">
        <f t="shared" si="26"/>
        <v>138.647952</v>
      </c>
      <c r="AG331" s="4">
        <v>4.6699999999999998E-2</v>
      </c>
      <c r="AH331" s="11">
        <f t="shared" si="27"/>
        <v>6.7920479999999941</v>
      </c>
      <c r="AI331" s="9">
        <v>7.6</v>
      </c>
      <c r="AJ331" s="15" t="str">
        <f>IF(MONTH(Orders[[#This Row],[Date]]) = 1, "Jan",IF(MONTH(Orders[[#This Row],[Date]]) = 2, "Feb", "Mar"))</f>
        <v>Mar</v>
      </c>
    </row>
    <row r="332" spans="1:36" ht="15.75" x14ac:dyDescent="0.25">
      <c r="A332">
        <v>331</v>
      </c>
      <c r="B332" t="s">
        <v>357</v>
      </c>
      <c r="C332">
        <f>VLOOKUP(G332,email!A:B,2,FALSE)</f>
        <v>139</v>
      </c>
      <c r="D332" t="str">
        <f>Orders[[#This Row],[Customer First Name]] &amp;" "&amp; Orders[[#This Row],[Customer Last Name]]</f>
        <v>Patrick O'Brill</v>
      </c>
      <c r="E332" t="s">
        <v>1303</v>
      </c>
      <c r="F332" t="s">
        <v>1487</v>
      </c>
      <c r="G332" t="str">
        <f t="shared" si="25"/>
        <v>patrick.obrill@mail.com</v>
      </c>
      <c r="H332" t="s">
        <v>20</v>
      </c>
      <c r="I332" s="7" t="s">
        <v>1037</v>
      </c>
      <c r="J332" s="7" t="s">
        <v>1038</v>
      </c>
      <c r="K332" s="7" t="s">
        <v>1063</v>
      </c>
      <c r="L332" s="7" t="s">
        <v>1064</v>
      </c>
      <c r="M332" s="7">
        <v>19143</v>
      </c>
      <c r="N332" s="7" t="s">
        <v>1065</v>
      </c>
      <c r="O332" t="str">
        <f>IF(COUNTIF($G$2:G332, G332) &gt; 1, INDEX($O$2:O332, MATCH(G332, $G$2:G332, 0)), H332)</f>
        <v>Male</v>
      </c>
      <c r="P332" t="str">
        <f>IF(COUNTIF($G$2:G332, G332) &gt; 1, INDEX($P$2:P332, MATCH(G332, $G$2:G332, 0)), I332)</f>
        <v>Consumer</v>
      </c>
      <c r="Q332" t="str">
        <f>IF(COUNTIF($G$2:G332, G332) &gt; 1, INDEX($Q$2:Q332, MATCH(G332, $G$2:G332, 0)), J332)</f>
        <v>United States</v>
      </c>
      <c r="R332" t="str">
        <f>IF(COUNTIF($G$2:G332, G332) &gt; 1, INDEX($R$2:R332, MATCH(G332, $G$2:G332, 0)), K332)</f>
        <v>Philadelphia</v>
      </c>
      <c r="S332" t="str">
        <f>IF(COUNTIF($G$2:G332, G332) &gt; 1, INDEX($S$2:S332, MATCH(G332, $G$2:G332, 0)), L332)</f>
        <v>Pennsylvania</v>
      </c>
      <c r="T332">
        <f>IF(COUNTIF($G$2:G332, G332) &gt; 1, INDEX($T$2:T332, MATCH(G332, $G$2:G332, 0)), M332)</f>
        <v>19143</v>
      </c>
      <c r="U332" t="str">
        <f>IF(COUNTIF($G$2:G332, G332) &gt; 1, INDEX($U$2:U332, MATCH(G332, $G$2:G332, 0)), N332)</f>
        <v>East</v>
      </c>
      <c r="V332" s="7" t="s">
        <v>2153</v>
      </c>
      <c r="W332" s="7" t="s">
        <v>2160</v>
      </c>
      <c r="X332" s="15">
        <f>Orders[[#This Row],[Date3]]</f>
        <v>43503</v>
      </c>
      <c r="Y332" s="15">
        <v>43503</v>
      </c>
      <c r="Z332" s="2">
        <v>0.78333333333333333</v>
      </c>
      <c r="AA332" s="12">
        <v>22.02</v>
      </c>
      <c r="AB332" s="8">
        <v>9</v>
      </c>
      <c r="AC332" s="11">
        <f t="shared" si="28"/>
        <v>9.9090000000000007</v>
      </c>
      <c r="AD332" s="11">
        <f t="shared" si="29"/>
        <v>198.18</v>
      </c>
      <c r="AE332" t="s">
        <v>18</v>
      </c>
      <c r="AF332" s="12">
        <f t="shared" si="26"/>
        <v>188.924994</v>
      </c>
      <c r="AG332" s="4">
        <v>4.6699999999999998E-2</v>
      </c>
      <c r="AH332" s="11">
        <f t="shared" si="27"/>
        <v>9.2550060000000087</v>
      </c>
      <c r="AI332" s="9">
        <v>6.8</v>
      </c>
      <c r="AJ332" s="15" t="str">
        <f>IF(MONTH(Orders[[#This Row],[Date]]) = 1, "Jan",IF(MONTH(Orders[[#This Row],[Date]]) = 2, "Feb", "Mar"))</f>
        <v>Feb</v>
      </c>
    </row>
    <row r="333" spans="1:36" ht="15.75" x14ac:dyDescent="0.25">
      <c r="A333">
        <v>332</v>
      </c>
      <c r="B333" t="s">
        <v>358</v>
      </c>
      <c r="C333">
        <f>VLOOKUP(G333,email!A:B,2,FALSE)</f>
        <v>140</v>
      </c>
      <c r="D333" t="str">
        <f>Orders[[#This Row],[Customer First Name]] &amp;" "&amp; Orders[[#This Row],[Customer Last Name]]</f>
        <v>John Lucas</v>
      </c>
      <c r="E333" t="s">
        <v>1488</v>
      </c>
      <c r="F333" t="s">
        <v>1489</v>
      </c>
      <c r="G333" t="str">
        <f t="shared" si="25"/>
        <v>john.lucas@mail.com</v>
      </c>
      <c r="H333" t="s">
        <v>20</v>
      </c>
      <c r="I333" s="7" t="s">
        <v>1037</v>
      </c>
      <c r="J333" s="7" t="s">
        <v>1038</v>
      </c>
      <c r="K333" s="7" t="s">
        <v>1063</v>
      </c>
      <c r="L333" s="7" t="s">
        <v>1064</v>
      </c>
      <c r="M333" s="7">
        <v>19134</v>
      </c>
      <c r="N333" s="7" t="s">
        <v>1065</v>
      </c>
      <c r="O333" t="str">
        <f>IF(COUNTIF($G$2:G333, G333) &gt; 1, INDEX($O$2:O333, MATCH(G333, $G$2:G333, 0)), H333)</f>
        <v>Male</v>
      </c>
      <c r="P333" t="str">
        <f>IF(COUNTIF($G$2:G333, G333) &gt; 1, INDEX($P$2:P333, MATCH(G333, $G$2:G333, 0)), I333)</f>
        <v>Consumer</v>
      </c>
      <c r="Q333" t="str">
        <f>IF(COUNTIF($G$2:G333, G333) &gt; 1, INDEX($Q$2:Q333, MATCH(G333, $G$2:G333, 0)), J333)</f>
        <v>United States</v>
      </c>
      <c r="R333" t="str">
        <f>IF(COUNTIF($G$2:G333, G333) &gt; 1, INDEX($R$2:R333, MATCH(G333, $G$2:G333, 0)), K333)</f>
        <v>Philadelphia</v>
      </c>
      <c r="S333" t="str">
        <f>IF(COUNTIF($G$2:G333, G333) &gt; 1, INDEX($S$2:S333, MATCH(G333, $G$2:G333, 0)), L333)</f>
        <v>Pennsylvania</v>
      </c>
      <c r="T333">
        <f>IF(COUNTIF($G$2:G333, G333) &gt; 1, INDEX($T$2:T333, MATCH(G333, $G$2:G333, 0)), M333)</f>
        <v>19134</v>
      </c>
      <c r="U333" t="str">
        <f>IF(COUNTIF($G$2:G333, G333) &gt; 1, INDEX($U$2:U333, MATCH(G333, $G$2:G333, 0)), N333)</f>
        <v>East</v>
      </c>
      <c r="V333" s="7" t="s">
        <v>2158</v>
      </c>
      <c r="W333" s="7" t="s">
        <v>2159</v>
      </c>
      <c r="X333" s="15">
        <f>Orders[[#This Row],[Date3]]</f>
        <v>43513</v>
      </c>
      <c r="Y333" s="15">
        <v>43513</v>
      </c>
      <c r="Z333" s="2">
        <v>0.7270833333333333</v>
      </c>
      <c r="AA333" s="12">
        <v>32.9</v>
      </c>
      <c r="AB333" s="8">
        <v>3</v>
      </c>
      <c r="AC333" s="11">
        <f t="shared" si="28"/>
        <v>4.9349999999999996</v>
      </c>
      <c r="AD333" s="11">
        <f t="shared" si="29"/>
        <v>98.699999999999989</v>
      </c>
      <c r="AE333" t="s">
        <v>21</v>
      </c>
      <c r="AF333" s="12">
        <f t="shared" si="26"/>
        <v>91.593599999999995</v>
      </c>
      <c r="AG333" s="4">
        <v>7.2000000000000008E-2</v>
      </c>
      <c r="AH333" s="11">
        <f t="shared" si="27"/>
        <v>7.1063999999999936</v>
      </c>
      <c r="AI333" s="9">
        <v>9.1</v>
      </c>
      <c r="AJ333" s="15" t="str">
        <f>IF(MONTH(Orders[[#This Row],[Date]]) = 1, "Jan",IF(MONTH(Orders[[#This Row],[Date]]) = 2, "Feb", "Mar"))</f>
        <v>Feb</v>
      </c>
    </row>
    <row r="334" spans="1:36" ht="15.75" x14ac:dyDescent="0.25">
      <c r="A334">
        <v>333</v>
      </c>
      <c r="B334" t="s">
        <v>359</v>
      </c>
      <c r="C334">
        <f>VLOOKUP(G334,email!A:B,2,FALSE)</f>
        <v>140</v>
      </c>
      <c r="D334" t="str">
        <f>Orders[[#This Row],[Customer First Name]] &amp;" "&amp; Orders[[#This Row],[Customer Last Name]]</f>
        <v>John Lucas</v>
      </c>
      <c r="E334" t="s">
        <v>1488</v>
      </c>
      <c r="F334" t="s">
        <v>1489</v>
      </c>
      <c r="G334" t="str">
        <f t="shared" si="25"/>
        <v>john.lucas@mail.com</v>
      </c>
      <c r="H334" t="s">
        <v>20</v>
      </c>
      <c r="I334" s="7" t="s">
        <v>1037</v>
      </c>
      <c r="J334" s="7" t="s">
        <v>1038</v>
      </c>
      <c r="K334" s="7" t="s">
        <v>1063</v>
      </c>
      <c r="L334" s="7" t="s">
        <v>1064</v>
      </c>
      <c r="M334" s="7">
        <v>19134</v>
      </c>
      <c r="N334" s="7" t="s">
        <v>1065</v>
      </c>
      <c r="O334" t="str">
        <f>IF(COUNTIF($G$2:G334, G334) &gt; 1, INDEX($O$2:O334, MATCH(G334, $G$2:G334, 0)), H334)</f>
        <v>Male</v>
      </c>
      <c r="P334" t="str">
        <f>IF(COUNTIF($G$2:G334, G334) &gt; 1, INDEX($P$2:P334, MATCH(G334, $G$2:G334, 0)), I334)</f>
        <v>Consumer</v>
      </c>
      <c r="Q334" t="str">
        <f>IF(COUNTIF($G$2:G334, G334) &gt; 1, INDEX($Q$2:Q334, MATCH(G334, $G$2:G334, 0)), J334)</f>
        <v>United States</v>
      </c>
      <c r="R334" t="str">
        <f>IF(COUNTIF($G$2:G334, G334) &gt; 1, INDEX($R$2:R334, MATCH(G334, $G$2:G334, 0)), K334)</f>
        <v>Philadelphia</v>
      </c>
      <c r="S334" t="str">
        <f>IF(COUNTIF($G$2:G334, G334) &gt; 1, INDEX($S$2:S334, MATCH(G334, $G$2:G334, 0)), L334)</f>
        <v>Pennsylvania</v>
      </c>
      <c r="T334">
        <f>IF(COUNTIF($G$2:G334, G334) &gt; 1, INDEX($T$2:T334, MATCH(G334, $G$2:G334, 0)), M334)</f>
        <v>19134</v>
      </c>
      <c r="U334" t="str">
        <f>IF(COUNTIF($G$2:G334, G334) &gt; 1, INDEX($U$2:U334, MATCH(G334, $G$2:G334, 0)), N334)</f>
        <v>East</v>
      </c>
      <c r="V334" s="7" t="s">
        <v>2153</v>
      </c>
      <c r="W334" s="7" t="s">
        <v>2160</v>
      </c>
      <c r="X334" s="15">
        <f>Orders[[#This Row],[Date3]]</f>
        <v>43499</v>
      </c>
      <c r="Y334" s="15">
        <v>43499</v>
      </c>
      <c r="Z334" s="2">
        <v>0.66597222222222219</v>
      </c>
      <c r="AA334" s="12">
        <v>77.02</v>
      </c>
      <c r="AB334" s="8">
        <v>5</v>
      </c>
      <c r="AC334" s="11">
        <f t="shared" si="28"/>
        <v>19.254999999999999</v>
      </c>
      <c r="AD334" s="11">
        <f t="shared" si="29"/>
        <v>385.09999999999997</v>
      </c>
      <c r="AE334" t="s">
        <v>18</v>
      </c>
      <c r="AF334" s="12">
        <f t="shared" si="26"/>
        <v>367.11582999999996</v>
      </c>
      <c r="AG334" s="4">
        <v>4.6699999999999998E-2</v>
      </c>
      <c r="AH334" s="11">
        <f t="shared" si="27"/>
        <v>17.984170000000006</v>
      </c>
      <c r="AI334" s="9">
        <v>5.5</v>
      </c>
      <c r="AJ334" s="15" t="str">
        <f>IF(MONTH(Orders[[#This Row],[Date]]) = 1, "Jan",IF(MONTH(Orders[[#This Row],[Date]]) = 2, "Feb", "Mar"))</f>
        <v>Feb</v>
      </c>
    </row>
    <row r="335" spans="1:36" ht="15.75" x14ac:dyDescent="0.25">
      <c r="A335">
        <v>334</v>
      </c>
      <c r="B335" t="s">
        <v>360</v>
      </c>
      <c r="C335">
        <f>VLOOKUP(G335,email!A:B,2,FALSE)</f>
        <v>140</v>
      </c>
      <c r="D335" t="str">
        <f>Orders[[#This Row],[Customer First Name]] &amp;" "&amp; Orders[[#This Row],[Customer Last Name]]</f>
        <v>John Lucas</v>
      </c>
      <c r="E335" t="s">
        <v>1488</v>
      </c>
      <c r="F335" t="s">
        <v>1489</v>
      </c>
      <c r="G335" t="str">
        <f t="shared" si="25"/>
        <v>john.lucas@mail.com</v>
      </c>
      <c r="H335" t="s">
        <v>20</v>
      </c>
      <c r="I335" s="7" t="s">
        <v>1037</v>
      </c>
      <c r="J335" s="7" t="s">
        <v>1038</v>
      </c>
      <c r="K335" s="7" t="s">
        <v>1063</v>
      </c>
      <c r="L335" s="7" t="s">
        <v>1064</v>
      </c>
      <c r="M335" s="7">
        <v>19134</v>
      </c>
      <c r="N335" s="7" t="s">
        <v>1065</v>
      </c>
      <c r="O335" t="str">
        <f>IF(COUNTIF($G$2:G335, G335) &gt; 1, INDEX($O$2:O335, MATCH(G335, $G$2:G335, 0)), H335)</f>
        <v>Male</v>
      </c>
      <c r="P335" t="str">
        <f>IF(COUNTIF($G$2:G335, G335) &gt; 1, INDEX($P$2:P335, MATCH(G335, $G$2:G335, 0)), I335)</f>
        <v>Consumer</v>
      </c>
      <c r="Q335" t="str">
        <f>IF(COUNTIF($G$2:G335, G335) &gt; 1, INDEX($Q$2:Q335, MATCH(G335, $G$2:G335, 0)), J335)</f>
        <v>United States</v>
      </c>
      <c r="R335" t="str">
        <f>IF(COUNTIF($G$2:G335, G335) &gt; 1, INDEX($R$2:R335, MATCH(G335, $G$2:G335, 0)), K335)</f>
        <v>Philadelphia</v>
      </c>
      <c r="S335" t="str">
        <f>IF(COUNTIF($G$2:G335, G335) &gt; 1, INDEX($S$2:S335, MATCH(G335, $G$2:G335, 0)), L335)</f>
        <v>Pennsylvania</v>
      </c>
      <c r="T335">
        <f>IF(COUNTIF($G$2:G335, G335) &gt; 1, INDEX($T$2:T335, MATCH(G335, $G$2:G335, 0)), M335)</f>
        <v>19134</v>
      </c>
      <c r="U335" t="str">
        <f>IF(COUNTIF($G$2:G335, G335) &gt; 1, INDEX($U$2:U335, MATCH(G335, $G$2:G335, 0)), N335)</f>
        <v>East</v>
      </c>
      <c r="V335" s="7" t="s">
        <v>2153</v>
      </c>
      <c r="W335" s="7" t="s">
        <v>2160</v>
      </c>
      <c r="X335" s="15">
        <f>Orders[[#This Row],[Date3]]</f>
        <v>43538</v>
      </c>
      <c r="Y335" s="15">
        <v>43538</v>
      </c>
      <c r="Z335" s="2">
        <v>0.47291666666666665</v>
      </c>
      <c r="AA335" s="12">
        <v>23.48</v>
      </c>
      <c r="AB335" s="8">
        <v>2</v>
      </c>
      <c r="AC335" s="11">
        <f t="shared" si="28"/>
        <v>2.3480000000000003</v>
      </c>
      <c r="AD335" s="11">
        <f t="shared" si="29"/>
        <v>46.96</v>
      </c>
      <c r="AE335" t="s">
        <v>21</v>
      </c>
      <c r="AF335" s="12">
        <f t="shared" si="26"/>
        <v>44.766967999999999</v>
      </c>
      <c r="AG335" s="4">
        <v>4.6699999999999998E-2</v>
      </c>
      <c r="AH335" s="11">
        <f t="shared" si="27"/>
        <v>2.1930320000000023</v>
      </c>
      <c r="AI335" s="9">
        <v>7.9</v>
      </c>
      <c r="AJ335" s="15" t="str">
        <f>IF(MONTH(Orders[[#This Row],[Date]]) = 1, "Jan",IF(MONTH(Orders[[#This Row],[Date]]) = 2, "Feb", "Mar"))</f>
        <v>Mar</v>
      </c>
    </row>
    <row r="336" spans="1:36" ht="15.75" x14ac:dyDescent="0.25">
      <c r="A336">
        <v>335</v>
      </c>
      <c r="B336" t="s">
        <v>361</v>
      </c>
      <c r="C336">
        <f>VLOOKUP(G336,email!A:B,2,FALSE)</f>
        <v>141</v>
      </c>
      <c r="D336" t="str">
        <f>Orders[[#This Row],[Customer First Name]] &amp;" "&amp; Orders[[#This Row],[Customer Last Name]]</f>
        <v>Doug Bickford</v>
      </c>
      <c r="E336" t="s">
        <v>1490</v>
      </c>
      <c r="F336" t="s">
        <v>1491</v>
      </c>
      <c r="G336" t="str">
        <f t="shared" si="25"/>
        <v>doug.bickford@mail.com</v>
      </c>
      <c r="H336" t="s">
        <v>20</v>
      </c>
      <c r="I336" s="7" t="s">
        <v>1037</v>
      </c>
      <c r="J336" s="7" t="s">
        <v>1038</v>
      </c>
      <c r="K336" s="7" t="s">
        <v>1043</v>
      </c>
      <c r="L336" s="7" t="s">
        <v>1044</v>
      </c>
      <c r="M336" s="7">
        <v>90045</v>
      </c>
      <c r="N336" s="7" t="s">
        <v>1045</v>
      </c>
      <c r="O336" t="str">
        <f>IF(COUNTIF($G$2:G336, G336) &gt; 1, INDEX($O$2:O336, MATCH(G336, $G$2:G336, 0)), H336)</f>
        <v>Male</v>
      </c>
      <c r="P336" t="str">
        <f>IF(COUNTIF($G$2:G336, G336) &gt; 1, INDEX($P$2:P336, MATCH(G336, $G$2:G336, 0)), I336)</f>
        <v>Consumer</v>
      </c>
      <c r="Q336" t="str">
        <f>IF(COUNTIF($G$2:G336, G336) &gt; 1, INDEX($Q$2:Q336, MATCH(G336, $G$2:G336, 0)), J336)</f>
        <v>United States</v>
      </c>
      <c r="R336" t="str">
        <f>IF(COUNTIF($G$2:G336, G336) &gt; 1, INDEX($R$2:R336, MATCH(G336, $G$2:G336, 0)), K336)</f>
        <v>Los Angeles</v>
      </c>
      <c r="S336" t="str">
        <f>IF(COUNTIF($G$2:G336, G336) &gt; 1, INDEX($S$2:S336, MATCH(G336, $G$2:G336, 0)), L336)</f>
        <v>California</v>
      </c>
      <c r="T336">
        <f>IF(COUNTIF($G$2:G336, G336) &gt; 1, INDEX($T$2:T336, MATCH(G336, $G$2:G336, 0)), M336)</f>
        <v>90045</v>
      </c>
      <c r="U336" t="str">
        <f>IF(COUNTIF($G$2:G336, G336) &gt; 1, INDEX($U$2:U336, MATCH(G336, $G$2:G336, 0)), N336)</f>
        <v>West</v>
      </c>
      <c r="V336" s="7" t="s">
        <v>2153</v>
      </c>
      <c r="W336" s="7" t="s">
        <v>2160</v>
      </c>
      <c r="X336" s="15">
        <f>Orders[[#This Row],[Date3]]</f>
        <v>43548</v>
      </c>
      <c r="Y336" s="15">
        <v>43548</v>
      </c>
      <c r="Z336" s="2">
        <v>0.57500000000000007</v>
      </c>
      <c r="AA336" s="12">
        <v>14.7</v>
      </c>
      <c r="AB336" s="8">
        <v>5</v>
      </c>
      <c r="AC336" s="11">
        <f t="shared" si="28"/>
        <v>3.6750000000000003</v>
      </c>
      <c r="AD336" s="11">
        <f t="shared" si="29"/>
        <v>73.5</v>
      </c>
      <c r="AE336" t="s">
        <v>16</v>
      </c>
      <c r="AF336" s="12">
        <f t="shared" si="26"/>
        <v>70.067549999999997</v>
      </c>
      <c r="AG336" s="4">
        <v>4.6699999999999998E-2</v>
      </c>
      <c r="AH336" s="11">
        <f t="shared" si="27"/>
        <v>3.4324500000000029</v>
      </c>
      <c r="AI336" s="9">
        <v>8.5</v>
      </c>
      <c r="AJ336" s="15" t="str">
        <f>IF(MONTH(Orders[[#This Row],[Date]]) = 1, "Jan",IF(MONTH(Orders[[#This Row],[Date]]) = 2, "Feb", "Mar"))</f>
        <v>Mar</v>
      </c>
    </row>
    <row r="337" spans="1:36" ht="15.75" x14ac:dyDescent="0.25">
      <c r="A337">
        <v>336</v>
      </c>
      <c r="B337" t="s">
        <v>362</v>
      </c>
      <c r="C337">
        <f>VLOOKUP(G337,email!A:B,2,FALSE)</f>
        <v>141</v>
      </c>
      <c r="D337" t="str">
        <f>Orders[[#This Row],[Customer First Name]] &amp;" "&amp; Orders[[#This Row],[Customer Last Name]]</f>
        <v>Doug Bickford</v>
      </c>
      <c r="E337" t="s">
        <v>1490</v>
      </c>
      <c r="F337" t="s">
        <v>1491</v>
      </c>
      <c r="G337" t="str">
        <f t="shared" si="25"/>
        <v>doug.bickford@mail.com</v>
      </c>
      <c r="H337" t="s">
        <v>20</v>
      </c>
      <c r="I337" s="7" t="s">
        <v>1037</v>
      </c>
      <c r="J337" s="7" t="s">
        <v>1038</v>
      </c>
      <c r="K337" s="7" t="s">
        <v>1043</v>
      </c>
      <c r="L337" s="7" t="s">
        <v>1044</v>
      </c>
      <c r="M337" s="7">
        <v>90045</v>
      </c>
      <c r="N337" s="7" t="s">
        <v>1045</v>
      </c>
      <c r="O337" t="str">
        <f>IF(COUNTIF($G$2:G337, G337) &gt; 1, INDEX($O$2:O337, MATCH(G337, $G$2:G337, 0)), H337)</f>
        <v>Male</v>
      </c>
      <c r="P337" t="str">
        <f>IF(COUNTIF($G$2:G337, G337) &gt; 1, INDEX($P$2:P337, MATCH(G337, $G$2:G337, 0)), I337)</f>
        <v>Consumer</v>
      </c>
      <c r="Q337" t="str">
        <f>IF(COUNTIF($G$2:G337, G337) &gt; 1, INDEX($Q$2:Q337, MATCH(G337, $G$2:G337, 0)), J337)</f>
        <v>United States</v>
      </c>
      <c r="R337" t="str">
        <f>IF(COUNTIF($G$2:G337, G337) &gt; 1, INDEX($R$2:R337, MATCH(G337, $G$2:G337, 0)), K337)</f>
        <v>Los Angeles</v>
      </c>
      <c r="S337" t="str">
        <f>IF(COUNTIF($G$2:G337, G337) &gt; 1, INDEX($S$2:S337, MATCH(G337, $G$2:G337, 0)), L337)</f>
        <v>California</v>
      </c>
      <c r="T337">
        <f>IF(COUNTIF($G$2:G337, G337) &gt; 1, INDEX($T$2:T337, MATCH(G337, $G$2:G337, 0)), M337)</f>
        <v>90045</v>
      </c>
      <c r="U337" t="str">
        <f>IF(COUNTIF($G$2:G337, G337) &gt; 1, INDEX($U$2:U337, MATCH(G337, $G$2:G337, 0)), N337)</f>
        <v>West</v>
      </c>
      <c r="V337" s="7" t="s">
        <v>2158</v>
      </c>
      <c r="W337" s="7" t="s">
        <v>2168</v>
      </c>
      <c r="X337" s="15">
        <f>Orders[[#This Row],[Date3]]</f>
        <v>43545</v>
      </c>
      <c r="Y337" s="15">
        <v>43545</v>
      </c>
      <c r="Z337" s="2">
        <v>0.4284722222222222</v>
      </c>
      <c r="AA337" s="12">
        <v>28.45</v>
      </c>
      <c r="AB337" s="8">
        <v>5</v>
      </c>
      <c r="AC337" s="11">
        <f t="shared" si="28"/>
        <v>7.1125000000000007</v>
      </c>
      <c r="AD337" s="11">
        <f t="shared" si="29"/>
        <v>142.25</v>
      </c>
      <c r="AE337" t="s">
        <v>21</v>
      </c>
      <c r="AF337" s="12">
        <f t="shared" si="26"/>
        <v>132.00800000000001</v>
      </c>
      <c r="AG337" s="4">
        <v>7.2000000000000008E-2</v>
      </c>
      <c r="AH337" s="11">
        <f t="shared" si="27"/>
        <v>10.24199999999999</v>
      </c>
      <c r="AI337" s="9">
        <v>9.1</v>
      </c>
      <c r="AJ337" s="15" t="str">
        <f>IF(MONTH(Orders[[#This Row],[Date]]) = 1, "Jan",IF(MONTH(Orders[[#This Row],[Date]]) = 2, "Feb", "Mar"))</f>
        <v>Mar</v>
      </c>
    </row>
    <row r="338" spans="1:36" ht="15.75" x14ac:dyDescent="0.25">
      <c r="A338">
        <v>337</v>
      </c>
      <c r="B338" t="s">
        <v>363</v>
      </c>
      <c r="C338">
        <f>VLOOKUP(G338,email!A:B,2,FALSE)</f>
        <v>141</v>
      </c>
      <c r="D338" t="str">
        <f>Orders[[#This Row],[Customer First Name]] &amp;" "&amp; Orders[[#This Row],[Customer Last Name]]</f>
        <v>Doug Bickford</v>
      </c>
      <c r="E338" t="s">
        <v>1490</v>
      </c>
      <c r="F338" t="s">
        <v>1491</v>
      </c>
      <c r="G338" t="str">
        <f t="shared" si="25"/>
        <v>doug.bickford@mail.com</v>
      </c>
      <c r="H338" t="s">
        <v>20</v>
      </c>
      <c r="I338" s="7" t="s">
        <v>1037</v>
      </c>
      <c r="J338" s="7" t="s">
        <v>1038</v>
      </c>
      <c r="K338" s="7" t="s">
        <v>1043</v>
      </c>
      <c r="L338" s="7" t="s">
        <v>1044</v>
      </c>
      <c r="M338" s="7">
        <v>90045</v>
      </c>
      <c r="N338" s="7" t="s">
        <v>1045</v>
      </c>
      <c r="O338" t="str">
        <f>IF(COUNTIF($G$2:G338, G338) &gt; 1, INDEX($O$2:O338, MATCH(G338, $G$2:G338, 0)), H338)</f>
        <v>Male</v>
      </c>
      <c r="P338" t="str">
        <f>IF(COUNTIF($G$2:G338, G338) &gt; 1, INDEX($P$2:P338, MATCH(G338, $G$2:G338, 0)), I338)</f>
        <v>Consumer</v>
      </c>
      <c r="Q338" t="str">
        <f>IF(COUNTIF($G$2:G338, G338) &gt; 1, INDEX($Q$2:Q338, MATCH(G338, $G$2:G338, 0)), J338)</f>
        <v>United States</v>
      </c>
      <c r="R338" t="str">
        <f>IF(COUNTIF($G$2:G338, G338) &gt; 1, INDEX($R$2:R338, MATCH(G338, $G$2:G338, 0)), K338)</f>
        <v>Los Angeles</v>
      </c>
      <c r="S338" t="str">
        <f>IF(COUNTIF($G$2:G338, G338) &gt; 1, INDEX($S$2:S338, MATCH(G338, $G$2:G338, 0)), L338)</f>
        <v>California</v>
      </c>
      <c r="T338">
        <f>IF(COUNTIF($G$2:G338, G338) &gt; 1, INDEX($T$2:T338, MATCH(G338, $G$2:G338, 0)), M338)</f>
        <v>90045</v>
      </c>
      <c r="U338" t="str">
        <f>IF(COUNTIF($G$2:G338, G338) &gt; 1, INDEX($U$2:U338, MATCH(G338, $G$2:G338, 0)), N338)</f>
        <v>West</v>
      </c>
      <c r="V338" s="7" t="s">
        <v>2153</v>
      </c>
      <c r="W338" s="7" t="s">
        <v>2160</v>
      </c>
      <c r="X338" s="15">
        <f>Orders[[#This Row],[Date3]]</f>
        <v>43543</v>
      </c>
      <c r="Y338" s="15">
        <v>43543</v>
      </c>
      <c r="Z338" s="2">
        <v>0.65902777777777777</v>
      </c>
      <c r="AA338" s="12">
        <v>76.400000000000006</v>
      </c>
      <c r="AB338" s="8">
        <v>9</v>
      </c>
      <c r="AC338" s="11">
        <f t="shared" si="28"/>
        <v>34.380000000000003</v>
      </c>
      <c r="AD338" s="11">
        <f t="shared" si="29"/>
        <v>687.6</v>
      </c>
      <c r="AE338" t="s">
        <v>16</v>
      </c>
      <c r="AF338" s="12">
        <f t="shared" si="26"/>
        <v>655.48908000000006</v>
      </c>
      <c r="AG338" s="4">
        <v>4.6699999999999998E-2</v>
      </c>
      <c r="AH338" s="11">
        <f t="shared" si="27"/>
        <v>32.110919999999965</v>
      </c>
      <c r="AI338" s="9">
        <v>7.5</v>
      </c>
      <c r="AJ338" s="15" t="str">
        <f>IF(MONTH(Orders[[#This Row],[Date]]) = 1, "Jan",IF(MONTH(Orders[[#This Row],[Date]]) = 2, "Feb", "Mar"))</f>
        <v>Mar</v>
      </c>
    </row>
    <row r="339" spans="1:36" ht="15.75" x14ac:dyDescent="0.25">
      <c r="A339">
        <v>338</v>
      </c>
      <c r="B339" t="s">
        <v>364</v>
      </c>
      <c r="C339">
        <f>VLOOKUP(G339,email!A:B,2,FALSE)</f>
        <v>142</v>
      </c>
      <c r="D339" t="str">
        <f>Orders[[#This Row],[Customer First Name]] &amp;" "&amp; Orders[[#This Row],[Customer Last Name]]</f>
        <v>Alyssa Crouse</v>
      </c>
      <c r="E339" t="s">
        <v>1492</v>
      </c>
      <c r="F339" t="s">
        <v>1493</v>
      </c>
      <c r="G339" t="str">
        <f t="shared" si="25"/>
        <v>alyssa.crouse@mail.com</v>
      </c>
      <c r="H339" t="s">
        <v>20</v>
      </c>
      <c r="I339" s="7" t="s">
        <v>1042</v>
      </c>
      <c r="J339" s="7" t="s">
        <v>1038</v>
      </c>
      <c r="K339" s="7" t="s">
        <v>1060</v>
      </c>
      <c r="L339" s="7" t="s">
        <v>1044</v>
      </c>
      <c r="M339" s="7">
        <v>94122</v>
      </c>
      <c r="N339" s="7" t="s">
        <v>1045</v>
      </c>
      <c r="O339" t="str">
        <f>IF(COUNTIF($G$2:G339, G339) &gt; 1, INDEX($O$2:O339, MATCH(G339, $G$2:G339, 0)), H339)</f>
        <v>Male</v>
      </c>
      <c r="P339" t="str">
        <f>IF(COUNTIF($G$2:G339, G339) &gt; 1, INDEX($P$2:P339, MATCH(G339, $G$2:G339, 0)), I339)</f>
        <v>Corporate</v>
      </c>
      <c r="Q339" t="str">
        <f>IF(COUNTIF($G$2:G339, G339) &gt; 1, INDEX($Q$2:Q339, MATCH(G339, $G$2:G339, 0)), J339)</f>
        <v>United States</v>
      </c>
      <c r="R339" t="str">
        <f>IF(COUNTIF($G$2:G339, G339) &gt; 1, INDEX($R$2:R339, MATCH(G339, $G$2:G339, 0)), K339)</f>
        <v>San Francisco</v>
      </c>
      <c r="S339" t="str">
        <f>IF(COUNTIF($G$2:G339, G339) &gt; 1, INDEX($S$2:S339, MATCH(G339, $G$2:G339, 0)), L339)</f>
        <v>California</v>
      </c>
      <c r="T339">
        <f>IF(COUNTIF($G$2:G339, G339) &gt; 1, INDEX($T$2:T339, MATCH(G339, $G$2:G339, 0)), M339)</f>
        <v>94122</v>
      </c>
      <c r="U339" t="str">
        <f>IF(COUNTIF($G$2:G339, G339) &gt; 1, INDEX($U$2:U339, MATCH(G339, $G$2:G339, 0)), N339)</f>
        <v>West</v>
      </c>
      <c r="V339" s="7" t="s">
        <v>2153</v>
      </c>
      <c r="W339" s="7" t="s">
        <v>2160</v>
      </c>
      <c r="X339" s="15">
        <f>Orders[[#This Row],[Date3]]</f>
        <v>43520</v>
      </c>
      <c r="Y339" s="15">
        <v>43520</v>
      </c>
      <c r="Z339" s="2">
        <v>0.54305555555555551</v>
      </c>
      <c r="AA339" s="12">
        <v>57.95</v>
      </c>
      <c r="AB339" s="8">
        <v>6</v>
      </c>
      <c r="AC339" s="11">
        <f t="shared" si="28"/>
        <v>17.385000000000002</v>
      </c>
      <c r="AD339" s="11">
        <f t="shared" si="29"/>
        <v>347.70000000000005</v>
      </c>
      <c r="AE339" t="s">
        <v>18</v>
      </c>
      <c r="AF339" s="12">
        <f t="shared" si="26"/>
        <v>331.46241000000003</v>
      </c>
      <c r="AG339" s="4">
        <v>4.6699999999999998E-2</v>
      </c>
      <c r="AH339" s="11">
        <f t="shared" si="27"/>
        <v>16.237590000000012</v>
      </c>
      <c r="AI339" s="9">
        <v>5.2</v>
      </c>
      <c r="AJ339" s="15" t="str">
        <f>IF(MONTH(Orders[[#This Row],[Date]]) = 1, "Jan",IF(MONTH(Orders[[#This Row],[Date]]) = 2, "Feb", "Mar"))</f>
        <v>Feb</v>
      </c>
    </row>
    <row r="340" spans="1:36" ht="15.75" x14ac:dyDescent="0.25">
      <c r="A340">
        <v>339</v>
      </c>
      <c r="B340" t="s">
        <v>365</v>
      </c>
      <c r="C340">
        <f>VLOOKUP(G340,email!A:B,2,FALSE)</f>
        <v>142</v>
      </c>
      <c r="D340" t="str">
        <f>Orders[[#This Row],[Customer First Name]] &amp;" "&amp; Orders[[#This Row],[Customer Last Name]]</f>
        <v>Alyssa Crouse</v>
      </c>
      <c r="E340" t="s">
        <v>1492</v>
      </c>
      <c r="F340" t="s">
        <v>1493</v>
      </c>
      <c r="G340" t="str">
        <f t="shared" si="25"/>
        <v>alyssa.crouse@mail.com</v>
      </c>
      <c r="H340" t="s">
        <v>20</v>
      </c>
      <c r="I340" s="7" t="s">
        <v>1042</v>
      </c>
      <c r="J340" s="7" t="s">
        <v>1038</v>
      </c>
      <c r="K340" s="7" t="s">
        <v>1060</v>
      </c>
      <c r="L340" s="7" t="s">
        <v>1044</v>
      </c>
      <c r="M340" s="7">
        <v>94122</v>
      </c>
      <c r="N340" s="7" t="s">
        <v>1045</v>
      </c>
      <c r="O340" t="str">
        <f>IF(COUNTIF($G$2:G340, G340) &gt; 1, INDEX($O$2:O340, MATCH(G340, $G$2:G340, 0)), H340)</f>
        <v>Male</v>
      </c>
      <c r="P340" t="str">
        <f>IF(COUNTIF($G$2:G340, G340) &gt; 1, INDEX($P$2:P340, MATCH(G340, $G$2:G340, 0)), I340)</f>
        <v>Corporate</v>
      </c>
      <c r="Q340" t="str">
        <f>IF(COUNTIF($G$2:G340, G340) &gt; 1, INDEX($Q$2:Q340, MATCH(G340, $G$2:G340, 0)), J340)</f>
        <v>United States</v>
      </c>
      <c r="R340" t="str">
        <f>IF(COUNTIF($G$2:G340, G340) &gt; 1, INDEX($R$2:R340, MATCH(G340, $G$2:G340, 0)), K340)</f>
        <v>San Francisco</v>
      </c>
      <c r="S340" t="str">
        <f>IF(COUNTIF($G$2:G340, G340) &gt; 1, INDEX($S$2:S340, MATCH(G340, $G$2:G340, 0)), L340)</f>
        <v>California</v>
      </c>
      <c r="T340">
        <f>IF(COUNTIF($G$2:G340, G340) &gt; 1, INDEX($T$2:T340, MATCH(G340, $G$2:G340, 0)), M340)</f>
        <v>94122</v>
      </c>
      <c r="U340" t="str">
        <f>IF(COUNTIF($G$2:G340, G340) &gt; 1, INDEX($U$2:U340, MATCH(G340, $G$2:G340, 0)), N340)</f>
        <v>West</v>
      </c>
      <c r="V340" s="7" t="s">
        <v>2150</v>
      </c>
      <c r="W340" s="7" t="s">
        <v>2155</v>
      </c>
      <c r="X340" s="15">
        <f>Orders[[#This Row],[Date3]]</f>
        <v>43552</v>
      </c>
      <c r="Y340" s="15">
        <v>43552</v>
      </c>
      <c r="Z340" s="2">
        <v>0.54027777777777775</v>
      </c>
      <c r="AA340" s="12">
        <v>47.65</v>
      </c>
      <c r="AB340" s="8">
        <v>3</v>
      </c>
      <c r="AC340" s="11">
        <f t="shared" si="28"/>
        <v>7.1475</v>
      </c>
      <c r="AD340" s="11">
        <f t="shared" si="29"/>
        <v>142.94999999999999</v>
      </c>
      <c r="AE340" t="s">
        <v>21</v>
      </c>
      <c r="AF340" s="12">
        <f t="shared" si="26"/>
        <v>127.65434999999999</v>
      </c>
      <c r="AG340" s="4">
        <v>0.107</v>
      </c>
      <c r="AH340" s="11">
        <f t="shared" si="27"/>
        <v>15.295649999999995</v>
      </c>
      <c r="AI340" s="9">
        <v>9.5</v>
      </c>
      <c r="AJ340" s="15" t="str">
        <f>IF(MONTH(Orders[[#This Row],[Date]]) = 1, "Jan",IF(MONTH(Orders[[#This Row],[Date]]) = 2, "Feb", "Mar"))</f>
        <v>Mar</v>
      </c>
    </row>
    <row r="341" spans="1:36" ht="15.75" x14ac:dyDescent="0.25">
      <c r="A341">
        <v>340</v>
      </c>
      <c r="B341" t="s">
        <v>366</v>
      </c>
      <c r="C341">
        <f>VLOOKUP(G341,email!A:B,2,FALSE)</f>
        <v>108</v>
      </c>
      <c r="D341" t="str">
        <f>Orders[[#This Row],[Customer First Name]] &amp;" "&amp; Orders[[#This Row],[Customer Last Name]]</f>
        <v>Ken Lonsdale</v>
      </c>
      <c r="E341" t="s">
        <v>1279</v>
      </c>
      <c r="F341" t="s">
        <v>1442</v>
      </c>
      <c r="G341" t="str">
        <f t="shared" si="25"/>
        <v>ken.lonsdale@mail.com</v>
      </c>
      <c r="H341" t="s">
        <v>20</v>
      </c>
      <c r="I341" s="7" t="s">
        <v>1037</v>
      </c>
      <c r="J341" s="7" t="s">
        <v>1038</v>
      </c>
      <c r="K341" s="7" t="s">
        <v>1164</v>
      </c>
      <c r="L341" s="7" t="s">
        <v>1059</v>
      </c>
      <c r="M341" s="7">
        <v>84041</v>
      </c>
      <c r="N341" s="7" t="s">
        <v>1045</v>
      </c>
      <c r="O341" t="str">
        <f>IF(COUNTIF($G$2:G341, G341) &gt; 1, INDEX($O$2:O341, MATCH(G341, $G$2:G341, 0)), H341)</f>
        <v>Female</v>
      </c>
      <c r="P341" t="str">
        <f>IF(COUNTIF($G$2:G341, G341) &gt; 1, INDEX($P$2:P341, MATCH(G341, $G$2:G341, 0)), I341)</f>
        <v>Consumer</v>
      </c>
      <c r="Q341" t="str">
        <f>IF(COUNTIF($G$2:G341, G341) &gt; 1, INDEX($Q$2:Q341, MATCH(G341, $G$2:G341, 0)), J341)</f>
        <v>United States</v>
      </c>
      <c r="R341" t="str">
        <f>IF(COUNTIF($G$2:G341, G341) &gt; 1, INDEX($R$2:R341, MATCH(G341, $G$2:G341, 0)), K341)</f>
        <v>Chicago</v>
      </c>
      <c r="S341" t="str">
        <f>IF(COUNTIF($G$2:G341, G341) &gt; 1, INDEX($S$2:S341, MATCH(G341, $G$2:G341, 0)), L341)</f>
        <v>Illinois</v>
      </c>
      <c r="T341">
        <f>IF(COUNTIF($G$2:G341, G341) &gt; 1, INDEX($T$2:T341, MATCH(G341, $G$2:G341, 0)), M341)</f>
        <v>60610</v>
      </c>
      <c r="U341" t="str">
        <f>IF(COUNTIF($G$2:G341, G341) &gt; 1, INDEX($U$2:U341, MATCH(G341, $G$2:G341, 0)), N341)</f>
        <v>Central</v>
      </c>
      <c r="V341" s="7" t="s">
        <v>2153</v>
      </c>
      <c r="W341" s="7" t="s">
        <v>2165</v>
      </c>
      <c r="X341" s="15">
        <f>Orders[[#This Row],[Date3]]</f>
        <v>43501</v>
      </c>
      <c r="Y341" s="15">
        <v>43501</v>
      </c>
      <c r="Z341" s="2">
        <v>0.6430555555555556</v>
      </c>
      <c r="AA341" s="12">
        <v>42.82</v>
      </c>
      <c r="AB341" s="8">
        <v>9</v>
      </c>
      <c r="AC341" s="11">
        <f t="shared" si="28"/>
        <v>19.269000000000002</v>
      </c>
      <c r="AD341" s="11">
        <f t="shared" si="29"/>
        <v>385.38</v>
      </c>
      <c r="AE341" t="s">
        <v>21</v>
      </c>
      <c r="AF341" s="12">
        <f t="shared" si="26"/>
        <v>367.38275399999998</v>
      </c>
      <c r="AG341" s="4">
        <v>4.6699999999999998E-2</v>
      </c>
      <c r="AH341" s="11">
        <f t="shared" si="27"/>
        <v>17.997246000000018</v>
      </c>
      <c r="AI341" s="9">
        <v>8.9</v>
      </c>
      <c r="AJ341" s="15" t="str">
        <f>IF(MONTH(Orders[[#This Row],[Date]]) = 1, "Jan",IF(MONTH(Orders[[#This Row],[Date]]) = 2, "Feb", "Mar"))</f>
        <v>Feb</v>
      </c>
    </row>
    <row r="342" spans="1:36" ht="15.75" x14ac:dyDescent="0.25">
      <c r="A342">
        <v>341</v>
      </c>
      <c r="B342" t="s">
        <v>367</v>
      </c>
      <c r="C342">
        <f>VLOOKUP(G342,email!A:B,2,FALSE)</f>
        <v>64</v>
      </c>
      <c r="D342" t="str">
        <f>Orders[[#This Row],[Customer First Name]] &amp;" "&amp; Orders[[#This Row],[Customer Last Name]]</f>
        <v>Jonathan Doherty</v>
      </c>
      <c r="E342" t="s">
        <v>1375</v>
      </c>
      <c r="F342" t="s">
        <v>1376</v>
      </c>
      <c r="G342" t="str">
        <f t="shared" si="25"/>
        <v>jonathan.doherty@mail.com</v>
      </c>
      <c r="H342" t="s">
        <v>20</v>
      </c>
      <c r="I342" s="7" t="s">
        <v>1042</v>
      </c>
      <c r="J342" s="7" t="s">
        <v>1038</v>
      </c>
      <c r="K342" s="7" t="s">
        <v>1063</v>
      </c>
      <c r="L342" s="7" t="s">
        <v>1064</v>
      </c>
      <c r="M342" s="7">
        <v>19140</v>
      </c>
      <c r="N342" s="7" t="s">
        <v>1065</v>
      </c>
      <c r="O342" t="str">
        <f>IF(COUNTIF($G$2:G342, G342) &gt; 1, INDEX($O$2:O342, MATCH(G342, $G$2:G342, 0)), H342)</f>
        <v>Female</v>
      </c>
      <c r="P342" t="str">
        <f>IF(COUNTIF($G$2:G342, G342) &gt; 1, INDEX($P$2:P342, MATCH(G342, $G$2:G342, 0)), I342)</f>
        <v>Corporate</v>
      </c>
      <c r="Q342" t="str">
        <f>IF(COUNTIF($G$2:G342, G342) &gt; 1, INDEX($Q$2:Q342, MATCH(G342, $G$2:G342, 0)), J342)</f>
        <v>United States</v>
      </c>
      <c r="R342" t="str">
        <f>IF(COUNTIF($G$2:G342, G342) &gt; 1, INDEX($R$2:R342, MATCH(G342, $G$2:G342, 0)), K342)</f>
        <v>Philadelphia</v>
      </c>
      <c r="S342" t="str">
        <f>IF(COUNTIF($G$2:G342, G342) &gt; 1, INDEX($S$2:S342, MATCH(G342, $G$2:G342, 0)), L342)</f>
        <v>Pennsylvania</v>
      </c>
      <c r="T342">
        <f>IF(COUNTIF($G$2:G342, G342) &gt; 1, INDEX($T$2:T342, MATCH(G342, $G$2:G342, 0)), M342)</f>
        <v>19140</v>
      </c>
      <c r="U342" t="str">
        <f>IF(COUNTIF($G$2:G342, G342) &gt; 1, INDEX($U$2:U342, MATCH(G342, $G$2:G342, 0)), N342)</f>
        <v>East</v>
      </c>
      <c r="V342" s="7" t="s">
        <v>2153</v>
      </c>
      <c r="W342" s="7" t="s">
        <v>1731</v>
      </c>
      <c r="X342" s="15">
        <f>Orders[[#This Row],[Date3]]</f>
        <v>43506</v>
      </c>
      <c r="Y342" s="15">
        <v>43506</v>
      </c>
      <c r="Z342" s="2">
        <v>0.76597222222222217</v>
      </c>
      <c r="AA342" s="12">
        <v>48.09</v>
      </c>
      <c r="AB342" s="8">
        <v>3</v>
      </c>
      <c r="AC342" s="11">
        <f t="shared" si="28"/>
        <v>7.2135000000000007</v>
      </c>
      <c r="AD342" s="11">
        <f t="shared" si="29"/>
        <v>144.27000000000001</v>
      </c>
      <c r="AE342" t="s">
        <v>21</v>
      </c>
      <c r="AF342" s="12">
        <f t="shared" si="26"/>
        <v>137.532591</v>
      </c>
      <c r="AG342" s="4">
        <v>4.6699999999999998E-2</v>
      </c>
      <c r="AH342" s="11">
        <f t="shared" si="27"/>
        <v>6.7374090000000137</v>
      </c>
      <c r="AI342" s="9">
        <v>7.8</v>
      </c>
      <c r="AJ342" s="15" t="str">
        <f>IF(MONTH(Orders[[#This Row],[Date]]) = 1, "Jan",IF(MONTH(Orders[[#This Row],[Date]]) = 2, "Feb", "Mar"))</f>
        <v>Feb</v>
      </c>
    </row>
    <row r="343" spans="1:36" ht="15.75" x14ac:dyDescent="0.25">
      <c r="A343">
        <v>342</v>
      </c>
      <c r="B343" t="s">
        <v>368</v>
      </c>
      <c r="C343">
        <f>VLOOKUP(G343,email!A:B,2,FALSE)</f>
        <v>64</v>
      </c>
      <c r="D343" t="str">
        <f>Orders[[#This Row],[Customer First Name]] &amp;" "&amp; Orders[[#This Row],[Customer Last Name]]</f>
        <v>Jonathan Doherty</v>
      </c>
      <c r="E343" t="s">
        <v>1375</v>
      </c>
      <c r="F343" t="s">
        <v>1376</v>
      </c>
      <c r="G343" t="str">
        <f t="shared" si="25"/>
        <v>jonathan.doherty@mail.com</v>
      </c>
      <c r="H343" t="s">
        <v>20</v>
      </c>
      <c r="I343" s="7" t="s">
        <v>1042</v>
      </c>
      <c r="J343" s="7" t="s">
        <v>1038</v>
      </c>
      <c r="K343" s="7" t="s">
        <v>1063</v>
      </c>
      <c r="L343" s="7" t="s">
        <v>1064</v>
      </c>
      <c r="M343" s="7">
        <v>19140</v>
      </c>
      <c r="N343" s="7" t="s">
        <v>1065</v>
      </c>
      <c r="O343" t="str">
        <f>IF(COUNTIF($G$2:G343, G343) &gt; 1, INDEX($O$2:O343, MATCH(G343, $G$2:G343, 0)), H343)</f>
        <v>Female</v>
      </c>
      <c r="P343" t="str">
        <f>IF(COUNTIF($G$2:G343, G343) &gt; 1, INDEX($P$2:P343, MATCH(G343, $G$2:G343, 0)), I343)</f>
        <v>Corporate</v>
      </c>
      <c r="Q343" t="str">
        <f>IF(COUNTIF($G$2:G343, G343) &gt; 1, INDEX($Q$2:Q343, MATCH(G343, $G$2:G343, 0)), J343)</f>
        <v>United States</v>
      </c>
      <c r="R343" t="str">
        <f>IF(COUNTIF($G$2:G343, G343) &gt; 1, INDEX($R$2:R343, MATCH(G343, $G$2:G343, 0)), K343)</f>
        <v>Philadelphia</v>
      </c>
      <c r="S343" t="str">
        <f>IF(COUNTIF($G$2:G343, G343) &gt; 1, INDEX($S$2:S343, MATCH(G343, $G$2:G343, 0)), L343)</f>
        <v>Pennsylvania</v>
      </c>
      <c r="T343">
        <f>IF(COUNTIF($G$2:G343, G343) &gt; 1, INDEX($T$2:T343, MATCH(G343, $G$2:G343, 0)), M343)</f>
        <v>19140</v>
      </c>
      <c r="U343" t="str">
        <f>IF(COUNTIF($G$2:G343, G343) &gt; 1, INDEX($U$2:U343, MATCH(G343, $G$2:G343, 0)), N343)</f>
        <v>East</v>
      </c>
      <c r="V343" s="7" t="s">
        <v>2153</v>
      </c>
      <c r="W343" s="7" t="s">
        <v>2160</v>
      </c>
      <c r="X343" s="15">
        <f>Orders[[#This Row],[Date3]]</f>
        <v>43529</v>
      </c>
      <c r="Y343" s="15">
        <v>43529</v>
      </c>
      <c r="Z343" s="2">
        <v>0.79583333333333339</v>
      </c>
      <c r="AA343" s="12">
        <v>55.97</v>
      </c>
      <c r="AB343" s="8">
        <v>7</v>
      </c>
      <c r="AC343" s="11">
        <f t="shared" si="28"/>
        <v>19.589500000000001</v>
      </c>
      <c r="AD343" s="11">
        <f t="shared" si="29"/>
        <v>391.78999999999996</v>
      </c>
      <c r="AE343" t="s">
        <v>16</v>
      </c>
      <c r="AF343" s="12">
        <f t="shared" si="26"/>
        <v>373.49340699999999</v>
      </c>
      <c r="AG343" s="4">
        <v>4.6699999999999998E-2</v>
      </c>
      <c r="AH343" s="11">
        <f t="shared" si="27"/>
        <v>18.296592999999973</v>
      </c>
      <c r="AI343" s="9">
        <v>8.9</v>
      </c>
      <c r="AJ343" s="15" t="str">
        <f>IF(MONTH(Orders[[#This Row],[Date]]) = 1, "Jan",IF(MONTH(Orders[[#This Row],[Date]]) = 2, "Feb", "Mar"))</f>
        <v>Mar</v>
      </c>
    </row>
    <row r="344" spans="1:36" ht="15.75" x14ac:dyDescent="0.25">
      <c r="A344">
        <v>343</v>
      </c>
      <c r="B344" t="s">
        <v>369</v>
      </c>
      <c r="C344">
        <f>VLOOKUP(G344,email!A:B,2,FALSE)</f>
        <v>64</v>
      </c>
      <c r="D344" t="str">
        <f>Orders[[#This Row],[Customer First Name]] &amp;" "&amp; Orders[[#This Row],[Customer Last Name]]</f>
        <v>Jonathan Doherty</v>
      </c>
      <c r="E344" t="s">
        <v>1375</v>
      </c>
      <c r="F344" t="s">
        <v>1376</v>
      </c>
      <c r="G344" t="str">
        <f t="shared" si="25"/>
        <v>jonathan.doherty@mail.com</v>
      </c>
      <c r="H344" t="s">
        <v>20</v>
      </c>
      <c r="I344" s="7" t="s">
        <v>1042</v>
      </c>
      <c r="J344" s="7" t="s">
        <v>1038</v>
      </c>
      <c r="K344" s="7" t="s">
        <v>1063</v>
      </c>
      <c r="L344" s="7" t="s">
        <v>1064</v>
      </c>
      <c r="M344" s="7">
        <v>19140</v>
      </c>
      <c r="N344" s="7" t="s">
        <v>1065</v>
      </c>
      <c r="O344" t="str">
        <f>IF(COUNTIF($G$2:G344, G344) &gt; 1, INDEX($O$2:O344, MATCH(G344, $G$2:G344, 0)), H344)</f>
        <v>Female</v>
      </c>
      <c r="P344" t="str">
        <f>IF(COUNTIF($G$2:G344, G344) &gt; 1, INDEX($P$2:P344, MATCH(G344, $G$2:G344, 0)), I344)</f>
        <v>Corporate</v>
      </c>
      <c r="Q344" t="str">
        <f>IF(COUNTIF($G$2:G344, G344) &gt; 1, INDEX($Q$2:Q344, MATCH(G344, $G$2:G344, 0)), J344)</f>
        <v>United States</v>
      </c>
      <c r="R344" t="str">
        <f>IF(COUNTIF($G$2:G344, G344) &gt; 1, INDEX($R$2:R344, MATCH(G344, $G$2:G344, 0)), K344)</f>
        <v>Philadelphia</v>
      </c>
      <c r="S344" t="str">
        <f>IF(COUNTIF($G$2:G344, G344) &gt; 1, INDEX($S$2:S344, MATCH(G344, $G$2:G344, 0)), L344)</f>
        <v>Pennsylvania</v>
      </c>
      <c r="T344">
        <f>IF(COUNTIF($G$2:G344, G344) &gt; 1, INDEX($T$2:T344, MATCH(G344, $G$2:G344, 0)), M344)</f>
        <v>19140</v>
      </c>
      <c r="U344" t="str">
        <f>IF(COUNTIF($G$2:G344, G344) &gt; 1, INDEX($U$2:U344, MATCH(G344, $G$2:G344, 0)), N344)</f>
        <v>East</v>
      </c>
      <c r="V344" s="7" t="s">
        <v>2153</v>
      </c>
      <c r="W344" s="7" t="s">
        <v>2165</v>
      </c>
      <c r="X344" s="15">
        <f>Orders[[#This Row],[Date3]]</f>
        <v>43511</v>
      </c>
      <c r="Y344" s="15">
        <v>43511</v>
      </c>
      <c r="Z344" s="2">
        <v>0.84791666666666676</v>
      </c>
      <c r="AA344" s="12">
        <v>76.900000000000006</v>
      </c>
      <c r="AB344" s="8">
        <v>7</v>
      </c>
      <c r="AC344" s="11">
        <f t="shared" si="28"/>
        <v>26.915000000000006</v>
      </c>
      <c r="AD344" s="11">
        <f t="shared" si="29"/>
        <v>538.30000000000007</v>
      </c>
      <c r="AE344" t="s">
        <v>18</v>
      </c>
      <c r="AF344" s="12">
        <f t="shared" si="26"/>
        <v>513.1613900000001</v>
      </c>
      <c r="AG344" s="4">
        <v>4.6699999999999998E-2</v>
      </c>
      <c r="AH344" s="11">
        <f t="shared" si="27"/>
        <v>25.138609999999971</v>
      </c>
      <c r="AI344" s="9">
        <v>7.7</v>
      </c>
      <c r="AJ344" s="15" t="str">
        <f>IF(MONTH(Orders[[#This Row],[Date]]) = 1, "Jan",IF(MONTH(Orders[[#This Row],[Date]]) = 2, "Feb", "Mar"))</f>
        <v>Feb</v>
      </c>
    </row>
    <row r="345" spans="1:36" ht="15.75" x14ac:dyDescent="0.25">
      <c r="A345">
        <v>344</v>
      </c>
      <c r="B345" t="s">
        <v>370</v>
      </c>
      <c r="C345">
        <f>VLOOKUP(G345,email!A:B,2,FALSE)</f>
        <v>64</v>
      </c>
      <c r="D345" t="str">
        <f>Orders[[#This Row],[Customer First Name]] &amp;" "&amp; Orders[[#This Row],[Customer Last Name]]</f>
        <v>Jonathan Doherty</v>
      </c>
      <c r="E345" t="s">
        <v>1375</v>
      </c>
      <c r="F345" t="s">
        <v>1376</v>
      </c>
      <c r="G345" t="str">
        <f t="shared" si="25"/>
        <v>jonathan.doherty@mail.com</v>
      </c>
      <c r="H345" t="s">
        <v>20</v>
      </c>
      <c r="I345" s="7" t="s">
        <v>1042</v>
      </c>
      <c r="J345" s="7" t="s">
        <v>1038</v>
      </c>
      <c r="K345" s="7" t="s">
        <v>1063</v>
      </c>
      <c r="L345" s="7" t="s">
        <v>1064</v>
      </c>
      <c r="M345" s="7">
        <v>19140</v>
      </c>
      <c r="N345" s="7" t="s">
        <v>1065</v>
      </c>
      <c r="O345" t="str">
        <f>IF(COUNTIF($G$2:G345, G345) &gt; 1, INDEX($O$2:O345, MATCH(G345, $G$2:G345, 0)), H345)</f>
        <v>Female</v>
      </c>
      <c r="P345" t="str">
        <f>IF(COUNTIF($G$2:G345, G345) &gt; 1, INDEX($P$2:P345, MATCH(G345, $G$2:G345, 0)), I345)</f>
        <v>Corporate</v>
      </c>
      <c r="Q345" t="str">
        <f>IF(COUNTIF($G$2:G345, G345) &gt; 1, INDEX($Q$2:Q345, MATCH(G345, $G$2:G345, 0)), J345)</f>
        <v>United States</v>
      </c>
      <c r="R345" t="str">
        <f>IF(COUNTIF($G$2:G345, G345) &gt; 1, INDEX($R$2:R345, MATCH(G345, $G$2:G345, 0)), K345)</f>
        <v>Philadelphia</v>
      </c>
      <c r="S345" t="str">
        <f>IF(COUNTIF($G$2:G345, G345) &gt; 1, INDEX($S$2:S345, MATCH(G345, $G$2:G345, 0)), L345)</f>
        <v>Pennsylvania</v>
      </c>
      <c r="T345">
        <f>IF(COUNTIF($G$2:G345, G345) &gt; 1, INDEX($T$2:T345, MATCH(G345, $G$2:G345, 0)), M345)</f>
        <v>19140</v>
      </c>
      <c r="U345" t="str">
        <f>IF(COUNTIF($G$2:G345, G345) &gt; 1, INDEX($U$2:U345, MATCH(G345, $G$2:G345, 0)), N345)</f>
        <v>East</v>
      </c>
      <c r="V345" s="7" t="s">
        <v>2158</v>
      </c>
      <c r="W345" s="7" t="s">
        <v>2159</v>
      </c>
      <c r="X345" s="15">
        <f>Orders[[#This Row],[Date3]]</f>
        <v>43495</v>
      </c>
      <c r="Y345" s="15">
        <v>43495</v>
      </c>
      <c r="Z345" s="2">
        <v>0.68333333333333324</v>
      </c>
      <c r="AA345" s="12">
        <v>97.03</v>
      </c>
      <c r="AB345" s="8">
        <v>5</v>
      </c>
      <c r="AC345" s="11">
        <f t="shared" si="28"/>
        <v>24.2575</v>
      </c>
      <c r="AD345" s="11">
        <f t="shared" si="29"/>
        <v>485.15</v>
      </c>
      <c r="AE345" t="s">
        <v>16</v>
      </c>
      <c r="AF345" s="12">
        <f t="shared" si="26"/>
        <v>450.2192</v>
      </c>
      <c r="AG345" s="4">
        <v>7.2000000000000008E-2</v>
      </c>
      <c r="AH345" s="11">
        <f t="shared" si="27"/>
        <v>34.930799999999977</v>
      </c>
      <c r="AI345" s="9">
        <v>9.3000000000000007</v>
      </c>
      <c r="AJ345" s="15" t="str">
        <f>IF(MONTH(Orders[[#This Row],[Date]]) = 1, "Jan",IF(MONTH(Orders[[#This Row],[Date]]) = 2, "Feb", "Mar"))</f>
        <v>Jan</v>
      </c>
    </row>
    <row r="346" spans="1:36" ht="15.75" x14ac:dyDescent="0.25">
      <c r="A346">
        <v>345</v>
      </c>
      <c r="B346" t="s">
        <v>371</v>
      </c>
      <c r="C346">
        <f>VLOOKUP(G346,email!A:B,2,FALSE)</f>
        <v>80</v>
      </c>
      <c r="D346" t="str">
        <f>Orders[[#This Row],[Customer First Name]] &amp;" "&amp; Orders[[#This Row],[Customer Last Name]]</f>
        <v>Chad Sievert</v>
      </c>
      <c r="E346" t="s">
        <v>1401</v>
      </c>
      <c r="F346" t="s">
        <v>1402</v>
      </c>
      <c r="G346" t="str">
        <f t="shared" si="25"/>
        <v>chad.sievert@mail.com</v>
      </c>
      <c r="H346" t="s">
        <v>20</v>
      </c>
      <c r="I346" s="7" t="s">
        <v>1037</v>
      </c>
      <c r="J346" s="7" t="s">
        <v>1038</v>
      </c>
      <c r="K346" s="7" t="s">
        <v>1165</v>
      </c>
      <c r="L346" s="7" t="s">
        <v>1054</v>
      </c>
      <c r="M346" s="7">
        <v>78745</v>
      </c>
      <c r="N346" s="7" t="s">
        <v>1055</v>
      </c>
      <c r="O346" t="str">
        <f>IF(COUNTIF($G$2:G346, G346) &gt; 1, INDEX($O$2:O346, MATCH(G346, $G$2:G346, 0)), H346)</f>
        <v>Male</v>
      </c>
      <c r="P346" t="str">
        <f>IF(COUNTIF($G$2:G346, G346) &gt; 1, INDEX($P$2:P346, MATCH(G346, $G$2:G346, 0)), I346)</f>
        <v>Consumer</v>
      </c>
      <c r="Q346" t="str">
        <f>IF(COUNTIF($G$2:G346, G346) &gt; 1, INDEX($Q$2:Q346, MATCH(G346, $G$2:G346, 0)), J346)</f>
        <v>United States</v>
      </c>
      <c r="R346" t="str">
        <f>IF(COUNTIF($G$2:G346, G346) &gt; 1, INDEX($R$2:R346, MATCH(G346, $G$2:G346, 0)), K346)</f>
        <v>Los Angeles</v>
      </c>
      <c r="S346" t="str">
        <f>IF(COUNTIF($G$2:G346, G346) &gt; 1, INDEX($S$2:S346, MATCH(G346, $G$2:G346, 0)), L346)</f>
        <v>California</v>
      </c>
      <c r="T346">
        <f>IF(COUNTIF($G$2:G346, G346) &gt; 1, INDEX($T$2:T346, MATCH(G346, $G$2:G346, 0)), M346)</f>
        <v>90004</v>
      </c>
      <c r="U346" t="str">
        <f>IF(COUNTIF($G$2:G346, G346) &gt; 1, INDEX($U$2:U346, MATCH(G346, $G$2:G346, 0)), N346)</f>
        <v>West</v>
      </c>
      <c r="V346" s="7" t="s">
        <v>2153</v>
      </c>
      <c r="W346" s="7" t="s">
        <v>2156</v>
      </c>
      <c r="X346" s="15">
        <f>Orders[[#This Row],[Date3]]</f>
        <v>43510</v>
      </c>
      <c r="Y346" s="15">
        <v>43510</v>
      </c>
      <c r="Z346" s="2">
        <v>0.62777777777777777</v>
      </c>
      <c r="AA346" s="12">
        <v>44.65</v>
      </c>
      <c r="AB346" s="8">
        <v>3</v>
      </c>
      <c r="AC346" s="11">
        <f t="shared" si="28"/>
        <v>6.6974999999999998</v>
      </c>
      <c r="AD346" s="11">
        <f t="shared" si="29"/>
        <v>133.94999999999999</v>
      </c>
      <c r="AE346" t="s">
        <v>18</v>
      </c>
      <c r="AF346" s="12">
        <f t="shared" si="26"/>
        <v>127.69453499999999</v>
      </c>
      <c r="AG346" s="4">
        <v>4.6699999999999998E-2</v>
      </c>
      <c r="AH346" s="11">
        <f t="shared" si="27"/>
        <v>6.2554650000000009</v>
      </c>
      <c r="AI346" s="9">
        <v>6.2</v>
      </c>
      <c r="AJ346" s="15" t="str">
        <f>IF(MONTH(Orders[[#This Row],[Date]]) = 1, "Jan",IF(MONTH(Orders[[#This Row],[Date]]) = 2, "Feb", "Mar"))</f>
        <v>Feb</v>
      </c>
    </row>
    <row r="347" spans="1:36" ht="15.75" x14ac:dyDescent="0.25">
      <c r="A347">
        <v>346</v>
      </c>
      <c r="B347" t="s">
        <v>372</v>
      </c>
      <c r="C347">
        <f>VLOOKUP(G347,email!A:B,2,FALSE)</f>
        <v>143</v>
      </c>
      <c r="D347" t="str">
        <f>Orders[[#This Row],[Customer First Name]] &amp;" "&amp; Orders[[#This Row],[Customer Last Name]]</f>
        <v>Clay Cheatham</v>
      </c>
      <c r="E347" t="s">
        <v>1356</v>
      </c>
      <c r="F347" t="s">
        <v>1494</v>
      </c>
      <c r="G347" t="str">
        <f t="shared" si="25"/>
        <v>clay.cheatham@mail.com</v>
      </c>
      <c r="H347" t="s">
        <v>20</v>
      </c>
      <c r="I347" s="7" t="s">
        <v>1037</v>
      </c>
      <c r="J347" s="7" t="s">
        <v>1038</v>
      </c>
      <c r="K347" s="7" t="s">
        <v>1060</v>
      </c>
      <c r="L347" s="7" t="s">
        <v>1044</v>
      </c>
      <c r="M347" s="7">
        <v>94122</v>
      </c>
      <c r="N347" s="7" t="s">
        <v>1045</v>
      </c>
      <c r="O347" t="str">
        <f>IF(COUNTIF($G$2:G347, G347) &gt; 1, INDEX($O$2:O347, MATCH(G347, $G$2:G347, 0)), H347)</f>
        <v>Male</v>
      </c>
      <c r="P347" t="str">
        <f>IF(COUNTIF($G$2:G347, G347) &gt; 1, INDEX($P$2:P347, MATCH(G347, $G$2:G347, 0)), I347)</f>
        <v>Consumer</v>
      </c>
      <c r="Q347" t="str">
        <f>IF(COUNTIF($G$2:G347, G347) &gt; 1, INDEX($Q$2:Q347, MATCH(G347, $G$2:G347, 0)), J347)</f>
        <v>United States</v>
      </c>
      <c r="R347" t="str">
        <f>IF(COUNTIF($G$2:G347, G347) &gt; 1, INDEX($R$2:R347, MATCH(G347, $G$2:G347, 0)), K347)</f>
        <v>San Francisco</v>
      </c>
      <c r="S347" t="str">
        <f>IF(COUNTIF($G$2:G347, G347) &gt; 1, INDEX($S$2:S347, MATCH(G347, $G$2:G347, 0)), L347)</f>
        <v>California</v>
      </c>
      <c r="T347">
        <f>IF(COUNTIF($G$2:G347, G347) &gt; 1, INDEX($T$2:T347, MATCH(G347, $G$2:G347, 0)), M347)</f>
        <v>94122</v>
      </c>
      <c r="U347" t="str">
        <f>IF(COUNTIF($G$2:G347, G347) &gt; 1, INDEX($U$2:U347, MATCH(G347, $G$2:G347, 0)), N347)</f>
        <v>West</v>
      </c>
      <c r="V347" s="7" t="s">
        <v>2158</v>
      </c>
      <c r="W347" s="7" t="s">
        <v>2159</v>
      </c>
      <c r="X347" s="15">
        <f>Orders[[#This Row],[Date3]]</f>
        <v>43523</v>
      </c>
      <c r="Y347" s="15">
        <v>43523</v>
      </c>
      <c r="Z347" s="2">
        <v>0.67361111111111116</v>
      </c>
      <c r="AA347" s="12">
        <v>77.930000000000007</v>
      </c>
      <c r="AB347" s="8">
        <v>9</v>
      </c>
      <c r="AC347" s="11">
        <f t="shared" si="28"/>
        <v>35.068500000000007</v>
      </c>
      <c r="AD347" s="11">
        <f t="shared" si="29"/>
        <v>701.37000000000012</v>
      </c>
      <c r="AE347" t="s">
        <v>16</v>
      </c>
      <c r="AF347" s="12">
        <f t="shared" si="26"/>
        <v>650.8713600000001</v>
      </c>
      <c r="AG347" s="4">
        <v>7.2000000000000008E-2</v>
      </c>
      <c r="AH347" s="11">
        <f t="shared" si="27"/>
        <v>50.498640000000023</v>
      </c>
      <c r="AI347" s="9">
        <v>7.6</v>
      </c>
      <c r="AJ347" s="15" t="str">
        <f>IF(MONTH(Orders[[#This Row],[Date]]) = 1, "Jan",IF(MONTH(Orders[[#This Row],[Date]]) = 2, "Feb", "Mar"))</f>
        <v>Feb</v>
      </c>
    </row>
    <row r="348" spans="1:36" ht="15.75" x14ac:dyDescent="0.25">
      <c r="A348">
        <v>347</v>
      </c>
      <c r="B348" t="s">
        <v>373</v>
      </c>
      <c r="C348">
        <f>VLOOKUP(G348,email!A:B,2,FALSE)</f>
        <v>144</v>
      </c>
      <c r="D348" t="str">
        <f>Orders[[#This Row],[Customer First Name]] &amp;" "&amp; Orders[[#This Row],[Customer Last Name]]</f>
        <v>Tamara Dahlen</v>
      </c>
      <c r="E348" t="s">
        <v>1386</v>
      </c>
      <c r="F348" t="s">
        <v>1495</v>
      </c>
      <c r="G348" t="str">
        <f t="shared" si="25"/>
        <v>tamara.dahlen@mail.com</v>
      </c>
      <c r="H348" t="s">
        <v>20</v>
      </c>
      <c r="I348" s="7" t="s">
        <v>1037</v>
      </c>
      <c r="J348" s="7" t="s">
        <v>1038</v>
      </c>
      <c r="K348" s="7" t="s">
        <v>1166</v>
      </c>
      <c r="L348" s="7" t="s">
        <v>1167</v>
      </c>
      <c r="M348" s="7">
        <v>1852</v>
      </c>
      <c r="N348" s="7" t="s">
        <v>1065</v>
      </c>
      <c r="O348" t="str">
        <f>IF(COUNTIF($G$2:G348, G348) &gt; 1, INDEX($O$2:O348, MATCH(G348, $G$2:G348, 0)), H348)</f>
        <v>Male</v>
      </c>
      <c r="P348" t="str">
        <f>IF(COUNTIF($G$2:G348, G348) &gt; 1, INDEX($P$2:P348, MATCH(G348, $G$2:G348, 0)), I348)</f>
        <v>Consumer</v>
      </c>
      <c r="Q348" t="str">
        <f>IF(COUNTIF($G$2:G348, G348) &gt; 1, INDEX($Q$2:Q348, MATCH(G348, $G$2:G348, 0)), J348)</f>
        <v>United States</v>
      </c>
      <c r="R348" t="str">
        <f>IF(COUNTIF($G$2:G348, G348) &gt; 1, INDEX($R$2:R348, MATCH(G348, $G$2:G348, 0)), K348)</f>
        <v>Lowell</v>
      </c>
      <c r="S348" t="str">
        <f>IF(COUNTIF($G$2:G348, G348) &gt; 1, INDEX($S$2:S348, MATCH(G348, $G$2:G348, 0)), L348)</f>
        <v>Massachusetts</v>
      </c>
      <c r="T348">
        <f>IF(COUNTIF($G$2:G348, G348) &gt; 1, INDEX($T$2:T348, MATCH(G348, $G$2:G348, 0)), M348)</f>
        <v>1852</v>
      </c>
      <c r="U348" t="str">
        <f>IF(COUNTIF($G$2:G348, G348) &gt; 1, INDEX($U$2:U348, MATCH(G348, $G$2:G348, 0)), N348)</f>
        <v>East</v>
      </c>
      <c r="V348" s="7" t="s">
        <v>2153</v>
      </c>
      <c r="W348" s="7" t="s">
        <v>1731</v>
      </c>
      <c r="X348" s="15">
        <f>Orders[[#This Row],[Date3]]</f>
        <v>43500</v>
      </c>
      <c r="Y348" s="15">
        <v>43500</v>
      </c>
      <c r="Z348" s="2">
        <v>0.50972222222222219</v>
      </c>
      <c r="AA348" s="12">
        <v>71.95</v>
      </c>
      <c r="AB348" s="8">
        <v>1</v>
      </c>
      <c r="AC348" s="11">
        <f t="shared" si="28"/>
        <v>3.5975000000000001</v>
      </c>
      <c r="AD348" s="11">
        <f t="shared" si="29"/>
        <v>71.95</v>
      </c>
      <c r="AE348" t="s">
        <v>18</v>
      </c>
      <c r="AF348" s="12">
        <f t="shared" si="26"/>
        <v>68.589934999999997</v>
      </c>
      <c r="AG348" s="4">
        <v>4.6699999999999998E-2</v>
      </c>
      <c r="AH348" s="11">
        <f t="shared" si="27"/>
        <v>3.3600650000000059</v>
      </c>
      <c r="AI348" s="9">
        <v>7.3</v>
      </c>
      <c r="AJ348" s="15" t="str">
        <f>IF(MONTH(Orders[[#This Row],[Date]]) = 1, "Jan",IF(MONTH(Orders[[#This Row],[Date]]) = 2, "Feb", "Mar"))</f>
        <v>Feb</v>
      </c>
    </row>
    <row r="349" spans="1:36" ht="15.75" x14ac:dyDescent="0.25">
      <c r="A349">
        <v>348</v>
      </c>
      <c r="B349" t="s">
        <v>374</v>
      </c>
      <c r="C349">
        <f>VLOOKUP(G349,email!A:B,2,FALSE)</f>
        <v>144</v>
      </c>
      <c r="D349" t="str">
        <f>Orders[[#This Row],[Customer First Name]] &amp;" "&amp; Orders[[#This Row],[Customer Last Name]]</f>
        <v>Tamara Dahlen</v>
      </c>
      <c r="E349" t="s">
        <v>1386</v>
      </c>
      <c r="F349" t="s">
        <v>1495</v>
      </c>
      <c r="G349" t="str">
        <f t="shared" si="25"/>
        <v>tamara.dahlen@mail.com</v>
      </c>
      <c r="H349" t="s">
        <v>20</v>
      </c>
      <c r="I349" s="7" t="s">
        <v>1037</v>
      </c>
      <c r="J349" s="7" t="s">
        <v>1038</v>
      </c>
      <c r="K349" s="7" t="s">
        <v>1166</v>
      </c>
      <c r="L349" s="7" t="s">
        <v>1167</v>
      </c>
      <c r="M349" s="7">
        <v>1852</v>
      </c>
      <c r="N349" s="7" t="s">
        <v>1065</v>
      </c>
      <c r="O349" t="str">
        <f>IF(COUNTIF($G$2:G349, G349) &gt; 1, INDEX($O$2:O349, MATCH(G349, $G$2:G349, 0)), H349)</f>
        <v>Male</v>
      </c>
      <c r="P349" t="str">
        <f>IF(COUNTIF($G$2:G349, G349) &gt; 1, INDEX($P$2:P349, MATCH(G349, $G$2:G349, 0)), I349)</f>
        <v>Consumer</v>
      </c>
      <c r="Q349" t="str">
        <f>IF(COUNTIF($G$2:G349, G349) &gt; 1, INDEX($Q$2:Q349, MATCH(G349, $G$2:G349, 0)), J349)</f>
        <v>United States</v>
      </c>
      <c r="R349" t="str">
        <f>IF(COUNTIF($G$2:G349, G349) &gt; 1, INDEX($R$2:R349, MATCH(G349, $G$2:G349, 0)), K349)</f>
        <v>Lowell</v>
      </c>
      <c r="S349" t="str">
        <f>IF(COUNTIF($G$2:G349, G349) &gt; 1, INDEX($S$2:S349, MATCH(G349, $G$2:G349, 0)), L349)</f>
        <v>Massachusetts</v>
      </c>
      <c r="T349">
        <f>IF(COUNTIF($G$2:G349, G349) &gt; 1, INDEX($T$2:T349, MATCH(G349, $G$2:G349, 0)), M349)</f>
        <v>1852</v>
      </c>
      <c r="U349" t="str">
        <f>IF(COUNTIF($G$2:G349, G349) &gt; 1, INDEX($U$2:U349, MATCH(G349, $G$2:G349, 0)), N349)</f>
        <v>East</v>
      </c>
      <c r="V349" s="7" t="s">
        <v>2153</v>
      </c>
      <c r="W349" s="7" t="s">
        <v>2162</v>
      </c>
      <c r="X349" s="15">
        <f>Orders[[#This Row],[Date3]]</f>
        <v>43485</v>
      </c>
      <c r="Y349" s="15">
        <v>43485</v>
      </c>
      <c r="Z349" s="2">
        <v>0.42569444444444443</v>
      </c>
      <c r="AA349" s="12">
        <v>89.25</v>
      </c>
      <c r="AB349" s="8">
        <v>8</v>
      </c>
      <c r="AC349" s="11">
        <f t="shared" si="28"/>
        <v>35.700000000000003</v>
      </c>
      <c r="AD349" s="11">
        <f t="shared" si="29"/>
        <v>714</v>
      </c>
      <c r="AE349" t="s">
        <v>18</v>
      </c>
      <c r="AF349" s="12">
        <f t="shared" si="26"/>
        <v>680.65620000000001</v>
      </c>
      <c r="AG349" s="4">
        <v>4.6699999999999998E-2</v>
      </c>
      <c r="AH349" s="11">
        <f t="shared" si="27"/>
        <v>33.343799999999987</v>
      </c>
      <c r="AI349" s="9">
        <v>4.7</v>
      </c>
      <c r="AJ349" s="15" t="str">
        <f>IF(MONTH(Orders[[#This Row],[Date]]) = 1, "Jan",IF(MONTH(Orders[[#This Row],[Date]]) = 2, "Feb", "Mar"))</f>
        <v>Jan</v>
      </c>
    </row>
    <row r="350" spans="1:36" ht="15.75" x14ac:dyDescent="0.25">
      <c r="A350">
        <v>349</v>
      </c>
      <c r="B350" t="s">
        <v>375</v>
      </c>
      <c r="C350">
        <f>VLOOKUP(G350,email!A:B,2,FALSE)</f>
        <v>144</v>
      </c>
      <c r="D350" t="str">
        <f>Orders[[#This Row],[Customer First Name]] &amp;" "&amp; Orders[[#This Row],[Customer Last Name]]</f>
        <v>Tamara Dahlen</v>
      </c>
      <c r="E350" t="s">
        <v>1386</v>
      </c>
      <c r="F350" t="s">
        <v>1495</v>
      </c>
      <c r="G350" t="str">
        <f t="shared" si="25"/>
        <v>tamara.dahlen@mail.com</v>
      </c>
      <c r="H350" t="s">
        <v>20</v>
      </c>
      <c r="I350" s="7" t="s">
        <v>1037</v>
      </c>
      <c r="J350" s="7" t="s">
        <v>1038</v>
      </c>
      <c r="K350" s="7" t="s">
        <v>1166</v>
      </c>
      <c r="L350" s="7" t="s">
        <v>1167</v>
      </c>
      <c r="M350" s="7">
        <v>1852</v>
      </c>
      <c r="N350" s="7" t="s">
        <v>1065</v>
      </c>
      <c r="O350" t="str">
        <f>IF(COUNTIF($G$2:G350, G350) &gt; 1, INDEX($O$2:O350, MATCH(G350, $G$2:G350, 0)), H350)</f>
        <v>Male</v>
      </c>
      <c r="P350" t="str">
        <f>IF(COUNTIF($G$2:G350, G350) &gt; 1, INDEX($P$2:P350, MATCH(G350, $G$2:G350, 0)), I350)</f>
        <v>Consumer</v>
      </c>
      <c r="Q350" t="str">
        <f>IF(COUNTIF($G$2:G350, G350) &gt; 1, INDEX($Q$2:Q350, MATCH(G350, $G$2:G350, 0)), J350)</f>
        <v>United States</v>
      </c>
      <c r="R350" t="str">
        <f>IF(COUNTIF($G$2:G350, G350) &gt; 1, INDEX($R$2:R350, MATCH(G350, $G$2:G350, 0)), K350)</f>
        <v>Lowell</v>
      </c>
      <c r="S350" t="str">
        <f>IF(COUNTIF($G$2:G350, G350) &gt; 1, INDEX($S$2:S350, MATCH(G350, $G$2:G350, 0)), L350)</f>
        <v>Massachusetts</v>
      </c>
      <c r="T350">
        <f>IF(COUNTIF($G$2:G350, G350) &gt; 1, INDEX($T$2:T350, MATCH(G350, $G$2:G350, 0)), M350)</f>
        <v>1852</v>
      </c>
      <c r="U350" t="str">
        <f>IF(COUNTIF($G$2:G350, G350) &gt; 1, INDEX($U$2:U350, MATCH(G350, $G$2:G350, 0)), N350)</f>
        <v>East</v>
      </c>
      <c r="V350" s="7" t="s">
        <v>2153</v>
      </c>
      <c r="W350" s="7" t="s">
        <v>1731</v>
      </c>
      <c r="X350" s="15">
        <f>Orders[[#This Row],[Date3]]</f>
        <v>43552</v>
      </c>
      <c r="Y350" s="15">
        <v>43552</v>
      </c>
      <c r="Z350" s="2">
        <v>0.73472222222222217</v>
      </c>
      <c r="AA350" s="12">
        <v>26.02</v>
      </c>
      <c r="AB350" s="8">
        <v>7</v>
      </c>
      <c r="AC350" s="11">
        <f t="shared" si="28"/>
        <v>9.1069999999999993</v>
      </c>
      <c r="AD350" s="11">
        <f t="shared" si="29"/>
        <v>182.14</v>
      </c>
      <c r="AE350" t="s">
        <v>18</v>
      </c>
      <c r="AF350" s="12">
        <f t="shared" si="26"/>
        <v>173.634062</v>
      </c>
      <c r="AG350" s="4">
        <v>4.6699999999999998E-2</v>
      </c>
      <c r="AH350" s="11">
        <f t="shared" si="27"/>
        <v>8.5059379999999862</v>
      </c>
      <c r="AI350" s="9">
        <v>5.0999999999999996</v>
      </c>
      <c r="AJ350" s="15" t="str">
        <f>IF(MONTH(Orders[[#This Row],[Date]]) = 1, "Jan",IF(MONTH(Orders[[#This Row],[Date]]) = 2, "Feb", "Mar"))</f>
        <v>Mar</v>
      </c>
    </row>
    <row r="351" spans="1:36" ht="15.75" x14ac:dyDescent="0.25">
      <c r="A351">
        <v>350</v>
      </c>
      <c r="B351" t="s">
        <v>376</v>
      </c>
      <c r="C351">
        <f>VLOOKUP(G351,email!A:B,2,FALSE)</f>
        <v>145</v>
      </c>
      <c r="D351" t="str">
        <f>Orders[[#This Row],[Customer First Name]] &amp;" "&amp; Orders[[#This Row],[Customer Last Name]]</f>
        <v>Adam Bellavance</v>
      </c>
      <c r="E351" t="s">
        <v>1496</v>
      </c>
      <c r="F351" t="s">
        <v>1497</v>
      </c>
      <c r="G351" t="str">
        <f t="shared" si="25"/>
        <v>adam.bellavance@mail.com</v>
      </c>
      <c r="H351" t="s">
        <v>20</v>
      </c>
      <c r="I351" s="7" t="s">
        <v>1052</v>
      </c>
      <c r="J351" s="7" t="s">
        <v>1038</v>
      </c>
      <c r="K351" s="7" t="s">
        <v>1080</v>
      </c>
      <c r="L351" s="7" t="s">
        <v>1081</v>
      </c>
      <c r="M351" s="7">
        <v>10009</v>
      </c>
      <c r="N351" s="7" t="s">
        <v>1065</v>
      </c>
      <c r="O351" t="str">
        <f>IF(COUNTIF($G$2:G351, G351) &gt; 1, INDEX($O$2:O351, MATCH(G351, $G$2:G351, 0)), H351)</f>
        <v>Male</v>
      </c>
      <c r="P351" t="str">
        <f>IF(COUNTIF($G$2:G351, G351) &gt; 1, INDEX($P$2:P351, MATCH(G351, $G$2:G351, 0)), I351)</f>
        <v>Home Office</v>
      </c>
      <c r="Q351" t="str">
        <f>IF(COUNTIF($G$2:G351, G351) &gt; 1, INDEX($Q$2:Q351, MATCH(G351, $G$2:G351, 0)), J351)</f>
        <v>United States</v>
      </c>
      <c r="R351" t="str">
        <f>IF(COUNTIF($G$2:G351, G351) &gt; 1, INDEX($R$2:R351, MATCH(G351, $G$2:G351, 0)), K351)</f>
        <v>New York City</v>
      </c>
      <c r="S351" t="str">
        <f>IF(COUNTIF($G$2:G351, G351) &gt; 1, INDEX($S$2:S351, MATCH(G351, $G$2:G351, 0)), L351)</f>
        <v>New York</v>
      </c>
      <c r="T351">
        <f>IF(COUNTIF($G$2:G351, G351) &gt; 1, INDEX($T$2:T351, MATCH(G351, $G$2:G351, 0)), M351)</f>
        <v>10009</v>
      </c>
      <c r="U351" t="str">
        <f>IF(COUNTIF($G$2:G351, G351) &gt; 1, INDEX($U$2:U351, MATCH(G351, $G$2:G351, 0)), N351)</f>
        <v>East</v>
      </c>
      <c r="V351" s="7" t="s">
        <v>2158</v>
      </c>
      <c r="W351" s="7" t="s">
        <v>2163</v>
      </c>
      <c r="X351" s="15">
        <f>Orders[[#This Row],[Date3]]</f>
        <v>43523</v>
      </c>
      <c r="Y351" s="15">
        <v>43523</v>
      </c>
      <c r="Z351" s="2">
        <v>0.46249999999999997</v>
      </c>
      <c r="AA351" s="12">
        <v>13.5</v>
      </c>
      <c r="AB351" s="8">
        <v>10</v>
      </c>
      <c r="AC351" s="11">
        <f t="shared" si="28"/>
        <v>6.75</v>
      </c>
      <c r="AD351" s="11">
        <f t="shared" si="29"/>
        <v>135</v>
      </c>
      <c r="AE351" t="s">
        <v>21</v>
      </c>
      <c r="AF351" s="12">
        <f t="shared" si="26"/>
        <v>125.28</v>
      </c>
      <c r="AG351" s="4">
        <v>7.2000000000000008E-2</v>
      </c>
      <c r="AH351" s="11">
        <f t="shared" si="27"/>
        <v>9.7199999999999989</v>
      </c>
      <c r="AI351" s="9">
        <v>4.8</v>
      </c>
      <c r="AJ351" s="15" t="str">
        <f>IF(MONTH(Orders[[#This Row],[Date]]) = 1, "Jan",IF(MONTH(Orders[[#This Row],[Date]]) = 2, "Feb", "Mar"))</f>
        <v>Feb</v>
      </c>
    </row>
    <row r="352" spans="1:36" ht="15.75" x14ac:dyDescent="0.25">
      <c r="A352">
        <v>351</v>
      </c>
      <c r="B352" t="s">
        <v>377</v>
      </c>
      <c r="C352">
        <f>VLOOKUP(G352,email!A:B,2,FALSE)</f>
        <v>145</v>
      </c>
      <c r="D352" t="str">
        <f>Orders[[#This Row],[Customer First Name]] &amp;" "&amp; Orders[[#This Row],[Customer Last Name]]</f>
        <v>Adam Bellavance</v>
      </c>
      <c r="E352" t="s">
        <v>1496</v>
      </c>
      <c r="F352" t="s">
        <v>1497</v>
      </c>
      <c r="G352" t="str">
        <f t="shared" si="25"/>
        <v>adam.bellavance@mail.com</v>
      </c>
      <c r="H352" t="s">
        <v>20</v>
      </c>
      <c r="I352" s="7" t="s">
        <v>1052</v>
      </c>
      <c r="J352" s="7" t="s">
        <v>1038</v>
      </c>
      <c r="K352" s="7" t="s">
        <v>1080</v>
      </c>
      <c r="L352" s="7" t="s">
        <v>1081</v>
      </c>
      <c r="M352" s="7">
        <v>10009</v>
      </c>
      <c r="N352" s="7" t="s">
        <v>1065</v>
      </c>
      <c r="O352" t="str">
        <f>IF(COUNTIF($G$2:G352, G352) &gt; 1, INDEX($O$2:O352, MATCH(G352, $G$2:G352, 0)), H352)</f>
        <v>Male</v>
      </c>
      <c r="P352" t="str">
        <f>IF(COUNTIF($G$2:G352, G352) &gt; 1, INDEX($P$2:P352, MATCH(G352, $G$2:G352, 0)), I352)</f>
        <v>Home Office</v>
      </c>
      <c r="Q352" t="str">
        <f>IF(COUNTIF($G$2:G352, G352) &gt; 1, INDEX($Q$2:Q352, MATCH(G352, $G$2:G352, 0)), J352)</f>
        <v>United States</v>
      </c>
      <c r="R352" t="str">
        <f>IF(COUNTIF($G$2:G352, G352) &gt; 1, INDEX($R$2:R352, MATCH(G352, $G$2:G352, 0)), K352)</f>
        <v>New York City</v>
      </c>
      <c r="S352" t="str">
        <f>IF(COUNTIF($G$2:G352, G352) &gt; 1, INDEX($S$2:S352, MATCH(G352, $G$2:G352, 0)), L352)</f>
        <v>New York</v>
      </c>
      <c r="T352">
        <f>IF(COUNTIF($G$2:G352, G352) &gt; 1, INDEX($T$2:T352, MATCH(G352, $G$2:G352, 0)), M352)</f>
        <v>10009</v>
      </c>
      <c r="U352" t="str">
        <f>IF(COUNTIF($G$2:G352, G352) &gt; 1, INDEX($U$2:U352, MATCH(G352, $G$2:G352, 0)), N352)</f>
        <v>East</v>
      </c>
      <c r="V352" s="7" t="s">
        <v>2153</v>
      </c>
      <c r="W352" s="7" t="s">
        <v>2162</v>
      </c>
      <c r="X352" s="15">
        <f>Orders[[#This Row],[Date3]]</f>
        <v>43511</v>
      </c>
      <c r="Y352" s="15">
        <v>43511</v>
      </c>
      <c r="Z352" s="2">
        <v>0.62013888888888891</v>
      </c>
      <c r="AA352" s="12">
        <v>99.3</v>
      </c>
      <c r="AB352" s="8">
        <v>10</v>
      </c>
      <c r="AC352" s="11">
        <f t="shared" si="28"/>
        <v>49.650000000000006</v>
      </c>
      <c r="AD352" s="11">
        <f t="shared" si="29"/>
        <v>993</v>
      </c>
      <c r="AE352" t="s">
        <v>21</v>
      </c>
      <c r="AF352" s="12">
        <f t="shared" si="26"/>
        <v>946.62689999999998</v>
      </c>
      <c r="AG352" s="4">
        <v>4.6699999999999998E-2</v>
      </c>
      <c r="AH352" s="11">
        <f t="shared" si="27"/>
        <v>46.373100000000022</v>
      </c>
      <c r="AI352" s="9">
        <v>6.6</v>
      </c>
      <c r="AJ352" s="15" t="str">
        <f>IF(MONTH(Orders[[#This Row],[Date]]) = 1, "Jan",IF(MONTH(Orders[[#This Row],[Date]]) = 2, "Feb", "Mar"))</f>
        <v>Feb</v>
      </c>
    </row>
    <row r="353" spans="1:36" ht="15.75" x14ac:dyDescent="0.25">
      <c r="A353">
        <v>352</v>
      </c>
      <c r="B353" t="s">
        <v>378</v>
      </c>
      <c r="C353">
        <f>VLOOKUP(G353,email!A:B,2,FALSE)</f>
        <v>145</v>
      </c>
      <c r="D353" t="str">
        <f>Orders[[#This Row],[Customer First Name]] &amp;" "&amp; Orders[[#This Row],[Customer Last Name]]</f>
        <v>Adam Bellavance</v>
      </c>
      <c r="E353" t="s">
        <v>1496</v>
      </c>
      <c r="F353" t="s">
        <v>1497</v>
      </c>
      <c r="G353" t="str">
        <f t="shared" si="25"/>
        <v>adam.bellavance@mail.com</v>
      </c>
      <c r="H353" t="s">
        <v>20</v>
      </c>
      <c r="I353" s="7" t="s">
        <v>1052</v>
      </c>
      <c r="J353" s="7" t="s">
        <v>1038</v>
      </c>
      <c r="K353" s="7" t="s">
        <v>1080</v>
      </c>
      <c r="L353" s="7" t="s">
        <v>1081</v>
      </c>
      <c r="M353" s="7">
        <v>10009</v>
      </c>
      <c r="N353" s="7" t="s">
        <v>1065</v>
      </c>
      <c r="O353" t="str">
        <f>IF(COUNTIF($G$2:G353, G353) &gt; 1, INDEX($O$2:O353, MATCH(G353, $G$2:G353, 0)), H353)</f>
        <v>Male</v>
      </c>
      <c r="P353" t="str">
        <f>IF(COUNTIF($G$2:G353, G353) &gt; 1, INDEX($P$2:P353, MATCH(G353, $G$2:G353, 0)), I353)</f>
        <v>Home Office</v>
      </c>
      <c r="Q353" t="str">
        <f>IF(COUNTIF($G$2:G353, G353) &gt; 1, INDEX($Q$2:Q353, MATCH(G353, $G$2:G353, 0)), J353)</f>
        <v>United States</v>
      </c>
      <c r="R353" t="str">
        <f>IF(COUNTIF($G$2:G353, G353) &gt; 1, INDEX($R$2:R353, MATCH(G353, $G$2:G353, 0)), K353)</f>
        <v>New York City</v>
      </c>
      <c r="S353" t="str">
        <f>IF(COUNTIF($G$2:G353, G353) &gt; 1, INDEX($S$2:S353, MATCH(G353, $G$2:G353, 0)), L353)</f>
        <v>New York</v>
      </c>
      <c r="T353">
        <f>IF(COUNTIF($G$2:G353, G353) &gt; 1, INDEX($T$2:T353, MATCH(G353, $G$2:G353, 0)), M353)</f>
        <v>10009</v>
      </c>
      <c r="U353" t="str">
        <f>IF(COUNTIF($G$2:G353, G353) &gt; 1, INDEX($U$2:U353, MATCH(G353, $G$2:G353, 0)), N353)</f>
        <v>East</v>
      </c>
      <c r="V353" s="7" t="s">
        <v>2153</v>
      </c>
      <c r="W353" s="7" t="s">
        <v>2160</v>
      </c>
      <c r="X353" s="15">
        <f>Orders[[#This Row],[Date3]]</f>
        <v>43491</v>
      </c>
      <c r="Y353" s="15">
        <v>43491</v>
      </c>
      <c r="Z353" s="2">
        <v>0.76527777777777783</v>
      </c>
      <c r="AA353" s="12">
        <v>51.69</v>
      </c>
      <c r="AB353" s="8">
        <v>7</v>
      </c>
      <c r="AC353" s="11">
        <f t="shared" si="28"/>
        <v>18.0915</v>
      </c>
      <c r="AD353" s="11">
        <f t="shared" si="29"/>
        <v>361.83</v>
      </c>
      <c r="AE353" t="s">
        <v>18</v>
      </c>
      <c r="AF353" s="12">
        <f t="shared" si="26"/>
        <v>344.93253899999996</v>
      </c>
      <c r="AG353" s="4">
        <v>4.6699999999999998E-2</v>
      </c>
      <c r="AH353" s="11">
        <f t="shared" si="27"/>
        <v>16.897461000000021</v>
      </c>
      <c r="AI353" s="9">
        <v>5.5</v>
      </c>
      <c r="AJ353" s="15" t="str">
        <f>IF(MONTH(Orders[[#This Row],[Date]]) = 1, "Jan",IF(MONTH(Orders[[#This Row],[Date]]) = 2, "Feb", "Mar"))</f>
        <v>Jan</v>
      </c>
    </row>
    <row r="354" spans="1:36" ht="15.75" x14ac:dyDescent="0.25">
      <c r="A354">
        <v>353</v>
      </c>
      <c r="B354" t="s">
        <v>379</v>
      </c>
      <c r="C354">
        <f>VLOOKUP(G354,email!A:B,2,FALSE)</f>
        <v>145</v>
      </c>
      <c r="D354" t="str">
        <f>Orders[[#This Row],[Customer First Name]] &amp;" "&amp; Orders[[#This Row],[Customer Last Name]]</f>
        <v>Adam Bellavance</v>
      </c>
      <c r="E354" t="s">
        <v>1496</v>
      </c>
      <c r="F354" t="s">
        <v>1497</v>
      </c>
      <c r="G354" t="str">
        <f t="shared" si="25"/>
        <v>adam.bellavance@mail.com</v>
      </c>
      <c r="H354" t="s">
        <v>20</v>
      </c>
      <c r="I354" s="7" t="s">
        <v>1052</v>
      </c>
      <c r="J354" s="7" t="s">
        <v>1038</v>
      </c>
      <c r="K354" s="7" t="s">
        <v>1080</v>
      </c>
      <c r="L354" s="7" t="s">
        <v>1081</v>
      </c>
      <c r="M354" s="7">
        <v>10009</v>
      </c>
      <c r="N354" s="7" t="s">
        <v>1065</v>
      </c>
      <c r="O354" t="str">
        <f>IF(COUNTIF($G$2:G354, G354) &gt; 1, INDEX($O$2:O354, MATCH(G354, $G$2:G354, 0)), H354)</f>
        <v>Male</v>
      </c>
      <c r="P354" t="str">
        <f>IF(COUNTIF($G$2:G354, G354) &gt; 1, INDEX($P$2:P354, MATCH(G354, $G$2:G354, 0)), I354)</f>
        <v>Home Office</v>
      </c>
      <c r="Q354" t="str">
        <f>IF(COUNTIF($G$2:G354, G354) &gt; 1, INDEX($Q$2:Q354, MATCH(G354, $G$2:G354, 0)), J354)</f>
        <v>United States</v>
      </c>
      <c r="R354" t="str">
        <f>IF(COUNTIF($G$2:G354, G354) &gt; 1, INDEX($R$2:R354, MATCH(G354, $G$2:G354, 0)), K354)</f>
        <v>New York City</v>
      </c>
      <c r="S354" t="str">
        <f>IF(COUNTIF($G$2:G354, G354) &gt; 1, INDEX($S$2:S354, MATCH(G354, $G$2:G354, 0)), L354)</f>
        <v>New York</v>
      </c>
      <c r="T354">
        <f>IF(COUNTIF($G$2:G354, G354) &gt; 1, INDEX($T$2:T354, MATCH(G354, $G$2:G354, 0)), M354)</f>
        <v>10009</v>
      </c>
      <c r="U354" t="str">
        <f>IF(COUNTIF($G$2:G354, G354) &gt; 1, INDEX($U$2:U354, MATCH(G354, $G$2:G354, 0)), N354)</f>
        <v>East</v>
      </c>
      <c r="V354" s="7" t="s">
        <v>2153</v>
      </c>
      <c r="W354" s="7" t="s">
        <v>2162</v>
      </c>
      <c r="X354" s="15">
        <f>Orders[[#This Row],[Date3]]</f>
        <v>43538</v>
      </c>
      <c r="Y354" s="15">
        <v>43538</v>
      </c>
      <c r="Z354" s="2">
        <v>0.79305555555555562</v>
      </c>
      <c r="AA354" s="12">
        <v>54.73</v>
      </c>
      <c r="AB354" s="8">
        <v>7</v>
      </c>
      <c r="AC354" s="11">
        <f t="shared" si="28"/>
        <v>19.1555</v>
      </c>
      <c r="AD354" s="11">
        <f t="shared" si="29"/>
        <v>383.10999999999996</v>
      </c>
      <c r="AE354" t="s">
        <v>21</v>
      </c>
      <c r="AF354" s="12">
        <f t="shared" si="26"/>
        <v>365.21876299999997</v>
      </c>
      <c r="AG354" s="4">
        <v>4.6699999999999998E-2</v>
      </c>
      <c r="AH354" s="11">
        <f t="shared" si="27"/>
        <v>17.89123699999999</v>
      </c>
      <c r="AI354" s="9">
        <v>8.5</v>
      </c>
      <c r="AJ354" s="15" t="str">
        <f>IF(MONTH(Orders[[#This Row],[Date]]) = 1, "Jan",IF(MONTH(Orders[[#This Row],[Date]]) = 2, "Feb", "Mar"))</f>
        <v>Mar</v>
      </c>
    </row>
    <row r="355" spans="1:36" ht="15.75" x14ac:dyDescent="0.25">
      <c r="A355">
        <v>354</v>
      </c>
      <c r="B355" t="s">
        <v>380</v>
      </c>
      <c r="C355">
        <f>VLOOKUP(G355,email!A:B,2,FALSE)</f>
        <v>145</v>
      </c>
      <c r="D355" t="str">
        <f>Orders[[#This Row],[Customer First Name]] &amp;" "&amp; Orders[[#This Row],[Customer Last Name]]</f>
        <v>Adam Bellavance</v>
      </c>
      <c r="E355" t="s">
        <v>1496</v>
      </c>
      <c r="F355" t="s">
        <v>1497</v>
      </c>
      <c r="G355" t="str">
        <f t="shared" si="25"/>
        <v>adam.bellavance@mail.com</v>
      </c>
      <c r="H355" t="s">
        <v>20</v>
      </c>
      <c r="I355" s="7" t="s">
        <v>1052</v>
      </c>
      <c r="J355" s="7" t="s">
        <v>1038</v>
      </c>
      <c r="K355" s="7" t="s">
        <v>1080</v>
      </c>
      <c r="L355" s="7" t="s">
        <v>1081</v>
      </c>
      <c r="M355" s="7">
        <v>10009</v>
      </c>
      <c r="N355" s="7" t="s">
        <v>1065</v>
      </c>
      <c r="O355" t="str">
        <f>IF(COUNTIF($G$2:G355, G355) &gt; 1, INDEX($O$2:O355, MATCH(G355, $G$2:G355, 0)), H355)</f>
        <v>Male</v>
      </c>
      <c r="P355" t="str">
        <f>IF(COUNTIF($G$2:G355, G355) &gt; 1, INDEX($P$2:P355, MATCH(G355, $G$2:G355, 0)), I355)</f>
        <v>Home Office</v>
      </c>
      <c r="Q355" t="str">
        <f>IF(COUNTIF($G$2:G355, G355) &gt; 1, INDEX($Q$2:Q355, MATCH(G355, $G$2:G355, 0)), J355)</f>
        <v>United States</v>
      </c>
      <c r="R355" t="str">
        <f>IF(COUNTIF($G$2:G355, G355) &gt; 1, INDEX($R$2:R355, MATCH(G355, $G$2:G355, 0)), K355)</f>
        <v>New York City</v>
      </c>
      <c r="S355" t="str">
        <f>IF(COUNTIF($G$2:G355, G355) &gt; 1, INDEX($S$2:S355, MATCH(G355, $G$2:G355, 0)), L355)</f>
        <v>New York</v>
      </c>
      <c r="T355">
        <f>IF(COUNTIF($G$2:G355, G355) &gt; 1, INDEX($T$2:T355, MATCH(G355, $G$2:G355, 0)), M355)</f>
        <v>10009</v>
      </c>
      <c r="U355" t="str">
        <f>IF(COUNTIF($G$2:G355, G355) &gt; 1, INDEX($U$2:U355, MATCH(G355, $G$2:G355, 0)), N355)</f>
        <v>East</v>
      </c>
      <c r="V355" s="7" t="s">
        <v>2153</v>
      </c>
      <c r="W355" s="7" t="s">
        <v>2160</v>
      </c>
      <c r="X355" s="15">
        <f>Orders[[#This Row],[Date3]]</f>
        <v>43526</v>
      </c>
      <c r="Y355" s="15">
        <v>43526</v>
      </c>
      <c r="Z355" s="2">
        <v>0.59444444444444444</v>
      </c>
      <c r="AA355" s="12" t="s">
        <v>381</v>
      </c>
      <c r="AB355" s="8">
        <v>9</v>
      </c>
      <c r="AC355" s="11">
        <f t="shared" si="28"/>
        <v>12.15</v>
      </c>
      <c r="AD355" s="11">
        <f t="shared" si="29"/>
        <v>243</v>
      </c>
      <c r="AE355" t="s">
        <v>18</v>
      </c>
      <c r="AF355" s="12">
        <f t="shared" si="26"/>
        <v>231.65190000000001</v>
      </c>
      <c r="AG355" s="4">
        <v>4.6699999999999998E-2</v>
      </c>
      <c r="AH355" s="11">
        <f t="shared" si="27"/>
        <v>11.348099999999988</v>
      </c>
      <c r="AI355" s="9">
        <v>4.8</v>
      </c>
      <c r="AJ355" s="15" t="str">
        <f>IF(MONTH(Orders[[#This Row],[Date]]) = 1, "Jan",IF(MONTH(Orders[[#This Row],[Date]]) = 2, "Feb", "Mar"))</f>
        <v>Mar</v>
      </c>
    </row>
    <row r="356" spans="1:36" ht="15.75" x14ac:dyDescent="0.25">
      <c r="A356">
        <v>355</v>
      </c>
      <c r="B356" t="s">
        <v>382</v>
      </c>
      <c r="C356">
        <f>VLOOKUP(G356,email!A:B,2,FALSE)</f>
        <v>146</v>
      </c>
      <c r="D356" t="str">
        <f>Orders[[#This Row],[Customer First Name]] &amp;" "&amp; Orders[[#This Row],[Customer Last Name]]</f>
        <v>Jeremy Lonsdale</v>
      </c>
      <c r="E356" t="s">
        <v>1498</v>
      </c>
      <c r="F356" t="s">
        <v>1442</v>
      </c>
      <c r="G356" t="str">
        <f t="shared" si="25"/>
        <v>jeremy.lonsdale@mail.com</v>
      </c>
      <c r="H356" t="s">
        <v>15</v>
      </c>
      <c r="I356" s="7" t="s">
        <v>1037</v>
      </c>
      <c r="J356" s="7" t="s">
        <v>1038</v>
      </c>
      <c r="K356" s="7" t="s">
        <v>1080</v>
      </c>
      <c r="L356" s="7" t="s">
        <v>1081</v>
      </c>
      <c r="M356" s="7">
        <v>10035</v>
      </c>
      <c r="N356" s="7" t="s">
        <v>1065</v>
      </c>
      <c r="O356" t="str">
        <f>IF(COUNTIF($G$2:G356, G356) &gt; 1, INDEX($O$2:O356, MATCH(G356, $G$2:G356, 0)), H356)</f>
        <v>Female</v>
      </c>
      <c r="P356" t="str">
        <f>IF(COUNTIF($G$2:G356, G356) &gt; 1, INDEX($P$2:P356, MATCH(G356, $G$2:G356, 0)), I356)</f>
        <v>Consumer</v>
      </c>
      <c r="Q356" t="str">
        <f>IF(COUNTIF($G$2:G356, G356) &gt; 1, INDEX($Q$2:Q356, MATCH(G356, $G$2:G356, 0)), J356)</f>
        <v>United States</v>
      </c>
      <c r="R356" t="str">
        <f>IF(COUNTIF($G$2:G356, G356) &gt; 1, INDEX($R$2:R356, MATCH(G356, $G$2:G356, 0)), K356)</f>
        <v>New York City</v>
      </c>
      <c r="S356" t="str">
        <f>IF(COUNTIF($G$2:G356, G356) &gt; 1, INDEX($S$2:S356, MATCH(G356, $G$2:G356, 0)), L356)</f>
        <v>New York</v>
      </c>
      <c r="T356">
        <f>IF(COUNTIF($G$2:G356, G356) &gt; 1, INDEX($T$2:T356, MATCH(G356, $G$2:G356, 0)), M356)</f>
        <v>10035</v>
      </c>
      <c r="U356" t="str">
        <f>IF(COUNTIF($G$2:G356, G356) &gt; 1, INDEX($U$2:U356, MATCH(G356, $G$2:G356, 0)), N356)</f>
        <v>East</v>
      </c>
      <c r="V356" s="7" t="s">
        <v>2150</v>
      </c>
      <c r="W356" s="7" t="s">
        <v>2151</v>
      </c>
      <c r="X356" s="15">
        <f>Orders[[#This Row],[Date3]]</f>
        <v>43528</v>
      </c>
      <c r="Y356" s="15">
        <v>43528</v>
      </c>
      <c r="Z356" s="2">
        <v>0.65555555555555556</v>
      </c>
      <c r="AA356" s="12">
        <v>30.24</v>
      </c>
      <c r="AB356" s="8">
        <v>1</v>
      </c>
      <c r="AC356" s="11">
        <f t="shared" si="28"/>
        <v>1.512</v>
      </c>
      <c r="AD356" s="11">
        <f t="shared" si="29"/>
        <v>30.24</v>
      </c>
      <c r="AE356" t="s">
        <v>18</v>
      </c>
      <c r="AF356" s="12">
        <f t="shared" si="26"/>
        <v>27.00432</v>
      </c>
      <c r="AG356" s="4">
        <v>0.107</v>
      </c>
      <c r="AH356" s="11">
        <f t="shared" si="27"/>
        <v>3.2356799999999986</v>
      </c>
      <c r="AI356" s="9">
        <v>8.4</v>
      </c>
      <c r="AJ356" s="15" t="str">
        <f>IF(MONTH(Orders[[#This Row],[Date]]) = 1, "Jan",IF(MONTH(Orders[[#This Row],[Date]]) = 2, "Feb", "Mar"))</f>
        <v>Mar</v>
      </c>
    </row>
    <row r="357" spans="1:36" ht="15.75" x14ac:dyDescent="0.25">
      <c r="A357">
        <v>356</v>
      </c>
      <c r="B357" t="s">
        <v>383</v>
      </c>
      <c r="C357">
        <f>VLOOKUP(G357,email!A:B,2,FALSE)</f>
        <v>146</v>
      </c>
      <c r="D357" t="str">
        <f>Orders[[#This Row],[Customer First Name]] &amp;" "&amp; Orders[[#This Row],[Customer Last Name]]</f>
        <v>Jeremy Lonsdale</v>
      </c>
      <c r="E357" t="s">
        <v>1498</v>
      </c>
      <c r="F357" t="s">
        <v>1442</v>
      </c>
      <c r="G357" t="str">
        <f t="shared" si="25"/>
        <v>jeremy.lonsdale@mail.com</v>
      </c>
      <c r="H357" t="s">
        <v>15</v>
      </c>
      <c r="I357" s="7" t="s">
        <v>1037</v>
      </c>
      <c r="J357" s="7" t="s">
        <v>1038</v>
      </c>
      <c r="K357" s="7" t="s">
        <v>1080</v>
      </c>
      <c r="L357" s="7" t="s">
        <v>1081</v>
      </c>
      <c r="M357" s="7">
        <v>10035</v>
      </c>
      <c r="N357" s="7" t="s">
        <v>1065</v>
      </c>
      <c r="O357" t="str">
        <f>IF(COUNTIF($G$2:G357, G357) &gt; 1, INDEX($O$2:O357, MATCH(G357, $G$2:G357, 0)), H357)</f>
        <v>Female</v>
      </c>
      <c r="P357" t="str">
        <f>IF(COUNTIF($G$2:G357, G357) &gt; 1, INDEX($P$2:P357, MATCH(G357, $G$2:G357, 0)), I357)</f>
        <v>Consumer</v>
      </c>
      <c r="Q357" t="str">
        <f>IF(COUNTIF($G$2:G357, G357) &gt; 1, INDEX($Q$2:Q357, MATCH(G357, $G$2:G357, 0)), J357)</f>
        <v>United States</v>
      </c>
      <c r="R357" t="str">
        <f>IF(COUNTIF($G$2:G357, G357) &gt; 1, INDEX($R$2:R357, MATCH(G357, $G$2:G357, 0)), K357)</f>
        <v>New York City</v>
      </c>
      <c r="S357" t="str">
        <f>IF(COUNTIF($G$2:G357, G357) &gt; 1, INDEX($S$2:S357, MATCH(G357, $G$2:G357, 0)), L357)</f>
        <v>New York</v>
      </c>
      <c r="T357">
        <f>IF(COUNTIF($G$2:G357, G357) &gt; 1, INDEX($T$2:T357, MATCH(G357, $G$2:G357, 0)), M357)</f>
        <v>10035</v>
      </c>
      <c r="U357" t="str">
        <f>IF(COUNTIF($G$2:G357, G357) &gt; 1, INDEX($U$2:U357, MATCH(G357, $G$2:G357, 0)), N357)</f>
        <v>East</v>
      </c>
      <c r="V357" s="7" t="s">
        <v>2153</v>
      </c>
      <c r="W357" s="7" t="s">
        <v>2164</v>
      </c>
      <c r="X357" s="15">
        <f>Orders[[#This Row],[Date3]]</f>
        <v>43472</v>
      </c>
      <c r="Y357" s="15">
        <v>43472</v>
      </c>
      <c r="Z357" s="2">
        <v>0.51388888888888895</v>
      </c>
      <c r="AA357" s="12">
        <v>89.14</v>
      </c>
      <c r="AB357" s="8">
        <v>4</v>
      </c>
      <c r="AC357" s="11">
        <f t="shared" si="28"/>
        <v>17.827999999999999</v>
      </c>
      <c r="AD357" s="11">
        <f t="shared" si="29"/>
        <v>356.56</v>
      </c>
      <c r="AE357" t="s">
        <v>21</v>
      </c>
      <c r="AF357" s="12">
        <f t="shared" si="26"/>
        <v>339.90864800000003</v>
      </c>
      <c r="AG357" s="4">
        <v>4.6699999999999998E-2</v>
      </c>
      <c r="AH357" s="11">
        <f t="shared" si="27"/>
        <v>16.651351999999974</v>
      </c>
      <c r="AI357" s="9">
        <v>7.8</v>
      </c>
      <c r="AJ357" s="15" t="str">
        <f>IF(MONTH(Orders[[#This Row],[Date]]) = 1, "Jan",IF(MONTH(Orders[[#This Row],[Date]]) = 2, "Feb", "Mar"))</f>
        <v>Jan</v>
      </c>
    </row>
    <row r="358" spans="1:36" ht="15.75" x14ac:dyDescent="0.25">
      <c r="A358">
        <v>357</v>
      </c>
      <c r="B358" t="s">
        <v>384</v>
      </c>
      <c r="C358">
        <f>VLOOKUP(G358,email!A:B,2,FALSE)</f>
        <v>146</v>
      </c>
      <c r="D358" t="str">
        <f>Orders[[#This Row],[Customer First Name]] &amp;" "&amp; Orders[[#This Row],[Customer Last Name]]</f>
        <v>Jeremy Lonsdale</v>
      </c>
      <c r="E358" t="s">
        <v>1498</v>
      </c>
      <c r="F358" t="s">
        <v>1442</v>
      </c>
      <c r="G358" t="str">
        <f t="shared" si="25"/>
        <v>jeremy.lonsdale@mail.com</v>
      </c>
      <c r="H358" t="s">
        <v>15</v>
      </c>
      <c r="I358" s="7" t="s">
        <v>1037</v>
      </c>
      <c r="J358" s="7" t="s">
        <v>1038</v>
      </c>
      <c r="K358" s="7" t="s">
        <v>1080</v>
      </c>
      <c r="L358" s="7" t="s">
        <v>1081</v>
      </c>
      <c r="M358" s="7">
        <v>10035</v>
      </c>
      <c r="N358" s="7" t="s">
        <v>1065</v>
      </c>
      <c r="O358" t="str">
        <f>IF(COUNTIF($G$2:G358, G358) &gt; 1, INDEX($O$2:O358, MATCH(G358, $G$2:G358, 0)), H358)</f>
        <v>Female</v>
      </c>
      <c r="P358" t="str">
        <f>IF(COUNTIF($G$2:G358, G358) &gt; 1, INDEX($P$2:P358, MATCH(G358, $G$2:G358, 0)), I358)</f>
        <v>Consumer</v>
      </c>
      <c r="Q358" t="str">
        <f>IF(COUNTIF($G$2:G358, G358) &gt; 1, INDEX($Q$2:Q358, MATCH(G358, $G$2:G358, 0)), J358)</f>
        <v>United States</v>
      </c>
      <c r="R358" t="str">
        <f>IF(COUNTIF($G$2:G358, G358) &gt; 1, INDEX($R$2:R358, MATCH(G358, $G$2:G358, 0)), K358)</f>
        <v>New York City</v>
      </c>
      <c r="S358" t="str">
        <f>IF(COUNTIF($G$2:G358, G358) &gt; 1, INDEX($S$2:S358, MATCH(G358, $G$2:G358, 0)), L358)</f>
        <v>New York</v>
      </c>
      <c r="T358">
        <f>IF(COUNTIF($G$2:G358, G358) &gt; 1, INDEX($T$2:T358, MATCH(G358, $G$2:G358, 0)), M358)</f>
        <v>10035</v>
      </c>
      <c r="U358" t="str">
        <f>IF(COUNTIF($G$2:G358, G358) &gt; 1, INDEX($U$2:U358, MATCH(G358, $G$2:G358, 0)), N358)</f>
        <v>East</v>
      </c>
      <c r="V358" s="7" t="s">
        <v>2153</v>
      </c>
      <c r="W358" s="7" t="s">
        <v>1731</v>
      </c>
      <c r="X358" s="15">
        <f>Orders[[#This Row],[Date3]]</f>
        <v>43532</v>
      </c>
      <c r="Y358" s="15">
        <v>43532</v>
      </c>
      <c r="Z358" s="2">
        <v>0.8340277777777777</v>
      </c>
      <c r="AA358" s="12">
        <v>37.549999999999997</v>
      </c>
      <c r="AB358" s="8">
        <v>10</v>
      </c>
      <c r="AC358" s="11">
        <f t="shared" si="28"/>
        <v>18.775000000000002</v>
      </c>
      <c r="AD358" s="11">
        <f t="shared" si="29"/>
        <v>375.5</v>
      </c>
      <c r="AE358" t="s">
        <v>21</v>
      </c>
      <c r="AF358" s="12">
        <f t="shared" si="26"/>
        <v>357.96415000000002</v>
      </c>
      <c r="AG358" s="4">
        <v>4.6699999999999998E-2</v>
      </c>
      <c r="AH358" s="11">
        <f t="shared" si="27"/>
        <v>17.535849999999982</v>
      </c>
      <c r="AI358" s="9">
        <v>9.3000000000000007</v>
      </c>
      <c r="AJ358" s="15" t="str">
        <f>IF(MONTH(Orders[[#This Row],[Date]]) = 1, "Jan",IF(MONTH(Orders[[#This Row],[Date]]) = 2, "Feb", "Mar"))</f>
        <v>Mar</v>
      </c>
    </row>
    <row r="359" spans="1:36" ht="15.75" x14ac:dyDescent="0.25">
      <c r="A359">
        <v>358</v>
      </c>
      <c r="B359" t="s">
        <v>385</v>
      </c>
      <c r="C359">
        <f>VLOOKUP(G359,email!A:B,2,FALSE)</f>
        <v>146</v>
      </c>
      <c r="D359" t="str">
        <f>Orders[[#This Row],[Customer First Name]] &amp;" "&amp; Orders[[#This Row],[Customer Last Name]]</f>
        <v>Jeremy Lonsdale</v>
      </c>
      <c r="E359" t="s">
        <v>1498</v>
      </c>
      <c r="F359" t="s">
        <v>1442</v>
      </c>
      <c r="G359" t="str">
        <f t="shared" si="25"/>
        <v>jeremy.lonsdale@mail.com</v>
      </c>
      <c r="H359" t="s">
        <v>15</v>
      </c>
      <c r="I359" s="7" t="s">
        <v>1037</v>
      </c>
      <c r="J359" s="7" t="s">
        <v>1038</v>
      </c>
      <c r="K359" s="7" t="s">
        <v>1080</v>
      </c>
      <c r="L359" s="7" t="s">
        <v>1081</v>
      </c>
      <c r="M359" s="7">
        <v>10035</v>
      </c>
      <c r="N359" s="7" t="s">
        <v>1065</v>
      </c>
      <c r="O359" t="str">
        <f>IF(COUNTIF($G$2:G359, G359) &gt; 1, INDEX($O$2:O359, MATCH(G359, $G$2:G359, 0)), H359)</f>
        <v>Female</v>
      </c>
      <c r="P359" t="str">
        <f>IF(COUNTIF($G$2:G359, G359) &gt; 1, INDEX($P$2:P359, MATCH(G359, $G$2:G359, 0)), I359)</f>
        <v>Consumer</v>
      </c>
      <c r="Q359" t="str">
        <f>IF(COUNTIF($G$2:G359, G359) &gt; 1, INDEX($Q$2:Q359, MATCH(G359, $G$2:G359, 0)), J359)</f>
        <v>United States</v>
      </c>
      <c r="R359" t="str">
        <f>IF(COUNTIF($G$2:G359, G359) &gt; 1, INDEX($R$2:R359, MATCH(G359, $G$2:G359, 0)), K359)</f>
        <v>New York City</v>
      </c>
      <c r="S359" t="str">
        <f>IF(COUNTIF($G$2:G359, G359) &gt; 1, INDEX($S$2:S359, MATCH(G359, $G$2:G359, 0)), L359)</f>
        <v>New York</v>
      </c>
      <c r="T359">
        <f>IF(COUNTIF($G$2:G359, G359) &gt; 1, INDEX($T$2:T359, MATCH(G359, $G$2:G359, 0)), M359)</f>
        <v>10035</v>
      </c>
      <c r="U359" t="str">
        <f>IF(COUNTIF($G$2:G359, G359) &gt; 1, INDEX($U$2:U359, MATCH(G359, $G$2:G359, 0)), N359)</f>
        <v>East</v>
      </c>
      <c r="V359" s="7" t="s">
        <v>2153</v>
      </c>
      <c r="W359" s="7" t="s">
        <v>2162</v>
      </c>
      <c r="X359" s="15">
        <f>Orders[[#This Row],[Date3]]</f>
        <v>43474</v>
      </c>
      <c r="Y359" s="15">
        <v>43474</v>
      </c>
      <c r="Z359" s="2">
        <v>0.57291666666666663</v>
      </c>
      <c r="AA359" s="12">
        <v>95.44</v>
      </c>
      <c r="AB359" s="8">
        <v>10</v>
      </c>
      <c r="AC359" s="11">
        <f t="shared" si="28"/>
        <v>47.72</v>
      </c>
      <c r="AD359" s="11">
        <f t="shared" si="29"/>
        <v>954.4</v>
      </c>
      <c r="AE359" t="s">
        <v>18</v>
      </c>
      <c r="AF359" s="12">
        <f t="shared" si="26"/>
        <v>909.82952</v>
      </c>
      <c r="AG359" s="4">
        <v>4.6699999999999998E-2</v>
      </c>
      <c r="AH359" s="11">
        <f t="shared" si="27"/>
        <v>44.570479999999975</v>
      </c>
      <c r="AI359" s="9">
        <v>5.2</v>
      </c>
      <c r="AJ359" s="15" t="str">
        <f>IF(MONTH(Orders[[#This Row],[Date]]) = 1, "Jan",IF(MONTH(Orders[[#This Row],[Date]]) = 2, "Feb", "Mar"))</f>
        <v>Jan</v>
      </c>
    </row>
    <row r="360" spans="1:36" ht="15.75" x14ac:dyDescent="0.25">
      <c r="A360">
        <v>359</v>
      </c>
      <c r="B360" t="s">
        <v>386</v>
      </c>
      <c r="C360">
        <f>VLOOKUP(G360,email!A:B,2,FALSE)</f>
        <v>97</v>
      </c>
      <c r="D360" t="str">
        <f>Orders[[#This Row],[Customer First Name]] &amp;" "&amp; Orders[[#This Row],[Customer Last Name]]</f>
        <v>Heather Kirkland</v>
      </c>
      <c r="E360" t="s">
        <v>1429</v>
      </c>
      <c r="F360" t="s">
        <v>1430</v>
      </c>
      <c r="G360" t="str">
        <f t="shared" si="25"/>
        <v>heather.kirkland@mail.com</v>
      </c>
      <c r="H360" t="s">
        <v>15</v>
      </c>
      <c r="I360" s="7" t="s">
        <v>1042</v>
      </c>
      <c r="J360" s="7" t="s">
        <v>1038</v>
      </c>
      <c r="K360" s="7" t="s">
        <v>1103</v>
      </c>
      <c r="L360" s="7" t="s">
        <v>1049</v>
      </c>
      <c r="M360" s="7">
        <v>28205</v>
      </c>
      <c r="N360" s="7" t="s">
        <v>1041</v>
      </c>
      <c r="O360" t="str">
        <f>IF(COUNTIF($G$2:G360, G360) &gt; 1, INDEX($O$2:O360, MATCH(G360, $G$2:G360, 0)), H360)</f>
        <v>Male</v>
      </c>
      <c r="P360" t="str">
        <f>IF(COUNTIF($G$2:G360, G360) &gt; 1, INDEX($P$2:P360, MATCH(G360, $G$2:G360, 0)), I360)</f>
        <v>Corporate</v>
      </c>
      <c r="Q360" t="str">
        <f>IF(COUNTIF($G$2:G360, G360) &gt; 1, INDEX($Q$2:Q360, MATCH(G360, $G$2:G360, 0)), J360)</f>
        <v>United States</v>
      </c>
      <c r="R360" t="str">
        <f>IF(COUNTIF($G$2:G360, G360) &gt; 1, INDEX($R$2:R360, MATCH(G360, $G$2:G360, 0)), K360)</f>
        <v>Franklin</v>
      </c>
      <c r="S360" t="str">
        <f>IF(COUNTIF($G$2:G360, G360) &gt; 1, INDEX($S$2:S360, MATCH(G360, $G$2:G360, 0)), L360)</f>
        <v>Tennessee</v>
      </c>
      <c r="T360">
        <f>IF(COUNTIF($G$2:G360, G360) &gt; 1, INDEX($T$2:T360, MATCH(G360, $G$2:G360, 0)), M360)</f>
        <v>37064</v>
      </c>
      <c r="U360" t="str">
        <f>IF(COUNTIF($G$2:G360, G360) &gt; 1, INDEX($U$2:U360, MATCH(G360, $G$2:G360, 0)), N360)</f>
        <v>South</v>
      </c>
      <c r="V360" s="7" t="s">
        <v>2153</v>
      </c>
      <c r="W360" s="7" t="s">
        <v>2162</v>
      </c>
      <c r="X360" s="15">
        <f>Orders[[#This Row],[Date3]]</f>
        <v>43525</v>
      </c>
      <c r="Y360" s="15">
        <v>43525</v>
      </c>
      <c r="Z360" s="2">
        <v>0.65277777777777779</v>
      </c>
      <c r="AA360" s="12">
        <v>27.5</v>
      </c>
      <c r="AB360" s="8">
        <v>3</v>
      </c>
      <c r="AC360" s="11">
        <f t="shared" si="28"/>
        <v>4.125</v>
      </c>
      <c r="AD360" s="11">
        <f t="shared" si="29"/>
        <v>82.5</v>
      </c>
      <c r="AE360" t="s">
        <v>16</v>
      </c>
      <c r="AF360" s="12">
        <f t="shared" si="26"/>
        <v>78.64725</v>
      </c>
      <c r="AG360" s="4">
        <v>4.6699999999999998E-2</v>
      </c>
      <c r="AH360" s="11">
        <f t="shared" si="27"/>
        <v>3.8527500000000003</v>
      </c>
      <c r="AI360" s="9">
        <v>6.5</v>
      </c>
      <c r="AJ360" s="15" t="str">
        <f>IF(MONTH(Orders[[#This Row],[Date]]) = 1, "Jan",IF(MONTH(Orders[[#This Row],[Date]]) = 2, "Feb", "Mar"))</f>
        <v>Mar</v>
      </c>
    </row>
    <row r="361" spans="1:36" ht="15.75" x14ac:dyDescent="0.25">
      <c r="A361">
        <v>360</v>
      </c>
      <c r="B361" t="s">
        <v>387</v>
      </c>
      <c r="C361">
        <f>VLOOKUP(G361,email!A:B,2,FALSE)</f>
        <v>147</v>
      </c>
      <c r="D361" t="str">
        <f>Orders[[#This Row],[Customer First Name]] &amp;" "&amp; Orders[[#This Row],[Customer Last Name]]</f>
        <v>Victoria Brennan</v>
      </c>
      <c r="E361" t="s">
        <v>1436</v>
      </c>
      <c r="F361" t="s">
        <v>1324</v>
      </c>
      <c r="G361" t="str">
        <f t="shared" si="25"/>
        <v>victoria.brennan@mail.com</v>
      </c>
      <c r="H361" t="s">
        <v>15</v>
      </c>
      <c r="I361" s="7" t="s">
        <v>1042</v>
      </c>
      <c r="J361" s="7" t="s">
        <v>1038</v>
      </c>
      <c r="K361" s="7" t="s">
        <v>1107</v>
      </c>
      <c r="L361" s="7" t="s">
        <v>1168</v>
      </c>
      <c r="M361" s="7">
        <v>31907</v>
      </c>
      <c r="N361" s="7" t="s">
        <v>1041</v>
      </c>
      <c r="O361" t="str">
        <f>IF(COUNTIF($G$2:G361, G361) &gt; 1, INDEX($O$2:O361, MATCH(G361, $G$2:G361, 0)), H361)</f>
        <v>Female</v>
      </c>
      <c r="P361" t="str">
        <f>IF(COUNTIF($G$2:G361, G361) &gt; 1, INDEX($P$2:P361, MATCH(G361, $G$2:G361, 0)), I361)</f>
        <v>Corporate</v>
      </c>
      <c r="Q361" t="str">
        <f>IF(COUNTIF($G$2:G361, G361) &gt; 1, INDEX($Q$2:Q361, MATCH(G361, $G$2:G361, 0)), J361)</f>
        <v>United States</v>
      </c>
      <c r="R361" t="str">
        <f>IF(COUNTIF($G$2:G361, G361) &gt; 1, INDEX($R$2:R361, MATCH(G361, $G$2:G361, 0)), K361)</f>
        <v>Columbus</v>
      </c>
      <c r="S361" t="str">
        <f>IF(COUNTIF($G$2:G361, G361) &gt; 1, INDEX($S$2:S361, MATCH(G361, $G$2:G361, 0)), L361)</f>
        <v>Georgia</v>
      </c>
      <c r="T361">
        <f>IF(COUNTIF($G$2:G361, G361) &gt; 1, INDEX($T$2:T361, MATCH(G361, $G$2:G361, 0)), M361)</f>
        <v>31907</v>
      </c>
      <c r="U361" t="str">
        <f>IF(COUNTIF($G$2:G361, G361) &gt; 1, INDEX($U$2:U361, MATCH(G361, $G$2:G361, 0)), N361)</f>
        <v>South</v>
      </c>
      <c r="V361" s="7" t="s">
        <v>2153</v>
      </c>
      <c r="W361" s="7" t="s">
        <v>2161</v>
      </c>
      <c r="X361" s="15">
        <f>Orders[[#This Row],[Date3]]</f>
        <v>43540</v>
      </c>
      <c r="Y361" s="15">
        <v>43540</v>
      </c>
      <c r="Z361" s="2">
        <v>0.70694444444444438</v>
      </c>
      <c r="AA361" s="12">
        <v>74.97</v>
      </c>
      <c r="AB361" s="8">
        <v>1</v>
      </c>
      <c r="AC361" s="11">
        <f t="shared" si="28"/>
        <v>3.7484999999999999</v>
      </c>
      <c r="AD361" s="11">
        <f t="shared" si="29"/>
        <v>74.97</v>
      </c>
      <c r="AE361" t="s">
        <v>18</v>
      </c>
      <c r="AF361" s="12">
        <f t="shared" si="26"/>
        <v>71.468901000000002</v>
      </c>
      <c r="AG361" s="4">
        <v>4.6699999999999998E-2</v>
      </c>
      <c r="AH361" s="11">
        <f t="shared" si="27"/>
        <v>3.5010989999999964</v>
      </c>
      <c r="AI361" s="9">
        <v>5.6</v>
      </c>
      <c r="AJ361" s="15" t="str">
        <f>IF(MONTH(Orders[[#This Row],[Date]]) = 1, "Jan",IF(MONTH(Orders[[#This Row],[Date]]) = 2, "Feb", "Mar"))</f>
        <v>Mar</v>
      </c>
    </row>
    <row r="362" spans="1:36" ht="15.75" x14ac:dyDescent="0.25">
      <c r="A362">
        <v>361</v>
      </c>
      <c r="B362" t="s">
        <v>388</v>
      </c>
      <c r="C362">
        <f>VLOOKUP(G362,email!A:B,2,FALSE)</f>
        <v>147</v>
      </c>
      <c r="D362" t="str">
        <f>Orders[[#This Row],[Customer First Name]] &amp;" "&amp; Orders[[#This Row],[Customer Last Name]]</f>
        <v>Victoria Brennan</v>
      </c>
      <c r="E362" t="s">
        <v>1436</v>
      </c>
      <c r="F362" t="s">
        <v>1324</v>
      </c>
      <c r="G362" t="str">
        <f t="shared" si="25"/>
        <v>victoria.brennan@mail.com</v>
      </c>
      <c r="H362" t="s">
        <v>15</v>
      </c>
      <c r="I362" s="7" t="s">
        <v>1042</v>
      </c>
      <c r="J362" s="7" t="s">
        <v>1038</v>
      </c>
      <c r="K362" s="7" t="s">
        <v>1107</v>
      </c>
      <c r="L362" s="7" t="s">
        <v>1168</v>
      </c>
      <c r="M362" s="7">
        <v>31907</v>
      </c>
      <c r="N362" s="7" t="s">
        <v>1041</v>
      </c>
      <c r="O362" t="str">
        <f>IF(COUNTIF($G$2:G362, G362) &gt; 1, INDEX($O$2:O362, MATCH(G362, $G$2:G362, 0)), H362)</f>
        <v>Female</v>
      </c>
      <c r="P362" t="str">
        <f>IF(COUNTIF($G$2:G362, G362) &gt; 1, INDEX($P$2:P362, MATCH(G362, $G$2:G362, 0)), I362)</f>
        <v>Corporate</v>
      </c>
      <c r="Q362" t="str">
        <f>IF(COUNTIF($G$2:G362, G362) &gt; 1, INDEX($Q$2:Q362, MATCH(G362, $G$2:G362, 0)), J362)</f>
        <v>United States</v>
      </c>
      <c r="R362" t="str">
        <f>IF(COUNTIF($G$2:G362, G362) &gt; 1, INDEX($R$2:R362, MATCH(G362, $G$2:G362, 0)), K362)</f>
        <v>Columbus</v>
      </c>
      <c r="S362" t="str">
        <f>IF(COUNTIF($G$2:G362, G362) &gt; 1, INDEX($S$2:S362, MATCH(G362, $G$2:G362, 0)), L362)</f>
        <v>Georgia</v>
      </c>
      <c r="T362">
        <f>IF(COUNTIF($G$2:G362, G362) &gt; 1, INDEX($T$2:T362, MATCH(G362, $G$2:G362, 0)), M362)</f>
        <v>31907</v>
      </c>
      <c r="U362" t="str">
        <f>IF(COUNTIF($G$2:G362, G362) &gt; 1, INDEX($U$2:U362, MATCH(G362, $G$2:G362, 0)), N362)</f>
        <v>South</v>
      </c>
      <c r="V362" s="7" t="s">
        <v>2153</v>
      </c>
      <c r="W362" s="7" t="s">
        <v>2154</v>
      </c>
      <c r="X362" s="15">
        <f>Orders[[#This Row],[Date3]]</f>
        <v>43513</v>
      </c>
      <c r="Y362" s="15">
        <v>43513</v>
      </c>
      <c r="Z362" s="2">
        <v>0.46666666666666662</v>
      </c>
      <c r="AA362" s="12">
        <v>80.959999999999994</v>
      </c>
      <c r="AB362" s="8">
        <v>8</v>
      </c>
      <c r="AC362" s="11">
        <f t="shared" si="28"/>
        <v>32.384</v>
      </c>
      <c r="AD362" s="11">
        <f t="shared" si="29"/>
        <v>647.67999999999995</v>
      </c>
      <c r="AE362" t="s">
        <v>21</v>
      </c>
      <c r="AF362" s="12">
        <f t="shared" si="26"/>
        <v>617.43334399999992</v>
      </c>
      <c r="AG362" s="4">
        <v>4.6699999999999998E-2</v>
      </c>
      <c r="AH362" s="11">
        <f t="shared" si="27"/>
        <v>30.24665600000003</v>
      </c>
      <c r="AI362" s="9">
        <v>7.4</v>
      </c>
      <c r="AJ362" s="15" t="str">
        <f>IF(MONTH(Orders[[#This Row],[Date]]) = 1, "Jan",IF(MONTH(Orders[[#This Row],[Date]]) = 2, "Feb", "Mar"))</f>
        <v>Feb</v>
      </c>
    </row>
    <row r="363" spans="1:36" ht="15.75" x14ac:dyDescent="0.25">
      <c r="A363">
        <v>362</v>
      </c>
      <c r="B363" t="s">
        <v>389</v>
      </c>
      <c r="C363">
        <f>VLOOKUP(G363,email!A:B,2,FALSE)</f>
        <v>148</v>
      </c>
      <c r="D363" t="str">
        <f>Orders[[#This Row],[Customer First Name]] &amp;" "&amp; Orders[[#This Row],[Customer Last Name]]</f>
        <v>Katrina Willman</v>
      </c>
      <c r="E363" t="s">
        <v>1499</v>
      </c>
      <c r="F363" t="s">
        <v>1500</v>
      </c>
      <c r="G363" t="str">
        <f t="shared" si="25"/>
        <v>katrina.willman@mail.com</v>
      </c>
      <c r="H363" t="s">
        <v>15</v>
      </c>
      <c r="I363" s="7" t="s">
        <v>1037</v>
      </c>
      <c r="J363" s="7" t="s">
        <v>1038</v>
      </c>
      <c r="K363" s="7" t="s">
        <v>1080</v>
      </c>
      <c r="L363" s="7" t="s">
        <v>1081</v>
      </c>
      <c r="M363" s="7">
        <v>10009</v>
      </c>
      <c r="N363" s="7" t="s">
        <v>1065</v>
      </c>
      <c r="O363" t="str">
        <f>IF(COUNTIF($G$2:G363, G363) &gt; 1, INDEX($O$2:O363, MATCH(G363, $G$2:G363, 0)), H363)</f>
        <v>Female</v>
      </c>
      <c r="P363" t="str">
        <f>IF(COUNTIF($G$2:G363, G363) &gt; 1, INDEX($P$2:P363, MATCH(G363, $G$2:G363, 0)), I363)</f>
        <v>Consumer</v>
      </c>
      <c r="Q363" t="str">
        <f>IF(COUNTIF($G$2:G363, G363) &gt; 1, INDEX($Q$2:Q363, MATCH(G363, $G$2:G363, 0)), J363)</f>
        <v>United States</v>
      </c>
      <c r="R363" t="str">
        <f>IF(COUNTIF($G$2:G363, G363) &gt; 1, INDEX($R$2:R363, MATCH(G363, $G$2:G363, 0)), K363)</f>
        <v>New York City</v>
      </c>
      <c r="S363" t="str">
        <f>IF(COUNTIF($G$2:G363, G363) &gt; 1, INDEX($S$2:S363, MATCH(G363, $G$2:G363, 0)), L363)</f>
        <v>New York</v>
      </c>
      <c r="T363">
        <f>IF(COUNTIF($G$2:G363, G363) &gt; 1, INDEX($T$2:T363, MATCH(G363, $G$2:G363, 0)), M363)</f>
        <v>10009</v>
      </c>
      <c r="U363" t="str">
        <f>IF(COUNTIF($G$2:G363, G363) &gt; 1, INDEX($U$2:U363, MATCH(G363, $G$2:G363, 0)), N363)</f>
        <v>East</v>
      </c>
      <c r="V363" s="7" t="s">
        <v>2153</v>
      </c>
      <c r="W363" s="7" t="s">
        <v>2154</v>
      </c>
      <c r="X363" s="15">
        <f>Orders[[#This Row],[Date3]]</f>
        <v>43523</v>
      </c>
      <c r="Y363" s="15">
        <v>43523</v>
      </c>
      <c r="Z363" s="2">
        <v>0.6333333333333333</v>
      </c>
      <c r="AA363" s="12">
        <v>94.47</v>
      </c>
      <c r="AB363" s="8">
        <v>8</v>
      </c>
      <c r="AC363" s="11">
        <f t="shared" si="28"/>
        <v>37.788000000000004</v>
      </c>
      <c r="AD363" s="11">
        <f t="shared" si="29"/>
        <v>755.76</v>
      </c>
      <c r="AE363" t="s">
        <v>18</v>
      </c>
      <c r="AF363" s="12">
        <f t="shared" si="26"/>
        <v>720.46600799999999</v>
      </c>
      <c r="AG363" s="4">
        <v>4.6699999999999998E-2</v>
      </c>
      <c r="AH363" s="11">
        <f t="shared" si="27"/>
        <v>35.293992000000003</v>
      </c>
      <c r="AI363" s="9">
        <v>9.1</v>
      </c>
      <c r="AJ363" s="15" t="str">
        <f>IF(MONTH(Orders[[#This Row],[Date]]) = 1, "Jan",IF(MONTH(Orders[[#This Row],[Date]]) = 2, "Feb", "Mar"))</f>
        <v>Feb</v>
      </c>
    </row>
    <row r="364" spans="1:36" ht="15.75" x14ac:dyDescent="0.25">
      <c r="A364">
        <v>363</v>
      </c>
      <c r="B364" t="s">
        <v>390</v>
      </c>
      <c r="C364">
        <f>VLOOKUP(G364,email!A:B,2,FALSE)</f>
        <v>148</v>
      </c>
      <c r="D364" t="str">
        <f>Orders[[#This Row],[Customer First Name]] &amp;" "&amp; Orders[[#This Row],[Customer Last Name]]</f>
        <v>Katrina Willman</v>
      </c>
      <c r="E364" t="s">
        <v>1499</v>
      </c>
      <c r="F364" t="s">
        <v>1500</v>
      </c>
      <c r="G364" t="str">
        <f t="shared" si="25"/>
        <v>katrina.willman@mail.com</v>
      </c>
      <c r="H364" t="s">
        <v>15</v>
      </c>
      <c r="I364" s="7" t="s">
        <v>1037</v>
      </c>
      <c r="J364" s="7" t="s">
        <v>1038</v>
      </c>
      <c r="K364" s="7" t="s">
        <v>1080</v>
      </c>
      <c r="L364" s="7" t="s">
        <v>1081</v>
      </c>
      <c r="M364" s="7">
        <v>10009</v>
      </c>
      <c r="N364" s="7" t="s">
        <v>1065</v>
      </c>
      <c r="O364" t="str">
        <f>IF(COUNTIF($G$2:G364, G364) &gt; 1, INDEX($O$2:O364, MATCH(G364, $G$2:G364, 0)), H364)</f>
        <v>Female</v>
      </c>
      <c r="P364" t="str">
        <f>IF(COUNTIF($G$2:G364, G364) &gt; 1, INDEX($P$2:P364, MATCH(G364, $G$2:G364, 0)), I364)</f>
        <v>Consumer</v>
      </c>
      <c r="Q364" t="str">
        <f>IF(COUNTIF($G$2:G364, G364) &gt; 1, INDEX($Q$2:Q364, MATCH(G364, $G$2:G364, 0)), J364)</f>
        <v>United States</v>
      </c>
      <c r="R364" t="str">
        <f>IF(COUNTIF($G$2:G364, G364) &gt; 1, INDEX($R$2:R364, MATCH(G364, $G$2:G364, 0)), K364)</f>
        <v>New York City</v>
      </c>
      <c r="S364" t="str">
        <f>IF(COUNTIF($G$2:G364, G364) &gt; 1, INDEX($S$2:S364, MATCH(G364, $G$2:G364, 0)), L364)</f>
        <v>New York</v>
      </c>
      <c r="T364">
        <f>IF(COUNTIF($G$2:G364, G364) &gt; 1, INDEX($T$2:T364, MATCH(G364, $G$2:G364, 0)), M364)</f>
        <v>10009</v>
      </c>
      <c r="U364" t="str">
        <f>IF(COUNTIF($G$2:G364, G364) &gt; 1, INDEX($U$2:U364, MATCH(G364, $G$2:G364, 0)), N364)</f>
        <v>East</v>
      </c>
      <c r="V364" s="7" t="s">
        <v>2150</v>
      </c>
      <c r="W364" s="7" t="s">
        <v>2152</v>
      </c>
      <c r="X364" s="15">
        <f>Orders[[#This Row],[Date3]]</f>
        <v>43531</v>
      </c>
      <c r="Y364" s="15">
        <v>43531</v>
      </c>
      <c r="Z364" s="2">
        <v>0.85902777777777783</v>
      </c>
      <c r="AA364" s="12">
        <v>99.79</v>
      </c>
      <c r="AB364" s="8">
        <v>2</v>
      </c>
      <c r="AC364" s="11">
        <f t="shared" si="28"/>
        <v>9.979000000000001</v>
      </c>
      <c r="AD364" s="11">
        <f t="shared" si="29"/>
        <v>199.58</v>
      </c>
      <c r="AE364" t="s">
        <v>16</v>
      </c>
      <c r="AF364" s="12">
        <f t="shared" si="26"/>
        <v>178.22494</v>
      </c>
      <c r="AG364" s="4">
        <v>0.107</v>
      </c>
      <c r="AH364" s="11">
        <f t="shared" si="27"/>
        <v>21.355060000000009</v>
      </c>
      <c r="AI364" s="9" t="s">
        <v>27</v>
      </c>
      <c r="AJ364" s="15" t="str">
        <f>IF(MONTH(Orders[[#This Row],[Date]]) = 1, "Jan",IF(MONTH(Orders[[#This Row],[Date]]) = 2, "Feb", "Mar"))</f>
        <v>Mar</v>
      </c>
    </row>
    <row r="365" spans="1:36" ht="15.75" x14ac:dyDescent="0.25">
      <c r="A365">
        <v>364</v>
      </c>
      <c r="B365" t="s">
        <v>391</v>
      </c>
      <c r="C365">
        <f>VLOOKUP(G365,email!A:B,2,FALSE)</f>
        <v>148</v>
      </c>
      <c r="D365" t="str">
        <f>Orders[[#This Row],[Customer First Name]] &amp;" "&amp; Orders[[#This Row],[Customer Last Name]]</f>
        <v>Katrina Willman</v>
      </c>
      <c r="E365" t="s">
        <v>1499</v>
      </c>
      <c r="F365" t="s">
        <v>1500</v>
      </c>
      <c r="G365" t="str">
        <f t="shared" si="25"/>
        <v>katrina.willman@mail.com</v>
      </c>
      <c r="H365" t="s">
        <v>15</v>
      </c>
      <c r="I365" s="7" t="s">
        <v>1037</v>
      </c>
      <c r="J365" s="7" t="s">
        <v>1038</v>
      </c>
      <c r="K365" s="7" t="s">
        <v>1080</v>
      </c>
      <c r="L365" s="7" t="s">
        <v>1081</v>
      </c>
      <c r="M365" s="7">
        <v>10009</v>
      </c>
      <c r="N365" s="7" t="s">
        <v>1065</v>
      </c>
      <c r="O365" t="str">
        <f>IF(COUNTIF($G$2:G365, G365) &gt; 1, INDEX($O$2:O365, MATCH(G365, $G$2:G365, 0)), H365)</f>
        <v>Female</v>
      </c>
      <c r="P365" t="str">
        <f>IF(COUNTIF($G$2:G365, G365) &gt; 1, INDEX($P$2:P365, MATCH(G365, $G$2:G365, 0)), I365)</f>
        <v>Consumer</v>
      </c>
      <c r="Q365" t="str">
        <f>IF(COUNTIF($G$2:G365, G365) &gt; 1, INDEX($Q$2:Q365, MATCH(G365, $G$2:G365, 0)), J365)</f>
        <v>United States</v>
      </c>
      <c r="R365" t="str">
        <f>IF(COUNTIF($G$2:G365, G365) &gt; 1, INDEX($R$2:R365, MATCH(G365, $G$2:G365, 0)), K365)</f>
        <v>New York City</v>
      </c>
      <c r="S365" t="str">
        <f>IF(COUNTIF($G$2:G365, G365) &gt; 1, INDEX($S$2:S365, MATCH(G365, $G$2:G365, 0)), L365)</f>
        <v>New York</v>
      </c>
      <c r="T365">
        <f>IF(COUNTIF($G$2:G365, G365) &gt; 1, INDEX($T$2:T365, MATCH(G365, $G$2:G365, 0)), M365)</f>
        <v>10009</v>
      </c>
      <c r="U365" t="str">
        <f>IF(COUNTIF($G$2:G365, G365) &gt; 1, INDEX($U$2:U365, MATCH(G365, $G$2:G365, 0)), N365)</f>
        <v>East</v>
      </c>
      <c r="V365" s="7" t="s">
        <v>2153</v>
      </c>
      <c r="W365" s="7" t="s">
        <v>1731</v>
      </c>
      <c r="X365" s="15">
        <f>Orders[[#This Row],[Date3]]</f>
        <v>43486</v>
      </c>
      <c r="Y365" s="15">
        <v>43486</v>
      </c>
      <c r="Z365" s="2">
        <v>0.73888888888888893</v>
      </c>
      <c r="AA365" s="12">
        <v>73.22</v>
      </c>
      <c r="AB365" s="8">
        <v>6</v>
      </c>
      <c r="AC365" s="11">
        <f t="shared" si="28"/>
        <v>21.966000000000001</v>
      </c>
      <c r="AD365" s="11">
        <f t="shared" si="29"/>
        <v>439.32</v>
      </c>
      <c r="AE365" t="s">
        <v>18</v>
      </c>
      <c r="AF365" s="12">
        <f t="shared" si="26"/>
        <v>418.80375600000002</v>
      </c>
      <c r="AG365" s="4">
        <v>4.6699999999999998E-2</v>
      </c>
      <c r="AH365" s="11">
        <f t="shared" si="27"/>
        <v>20.516243999999972</v>
      </c>
      <c r="AI365" s="9">
        <v>7.2</v>
      </c>
      <c r="AJ365" s="15" t="str">
        <f>IF(MONTH(Orders[[#This Row],[Date]]) = 1, "Jan",IF(MONTH(Orders[[#This Row],[Date]]) = 2, "Feb", "Mar"))</f>
        <v>Jan</v>
      </c>
    </row>
    <row r="366" spans="1:36" ht="15.75" x14ac:dyDescent="0.25">
      <c r="A366">
        <v>365</v>
      </c>
      <c r="B366" t="s">
        <v>392</v>
      </c>
      <c r="C366">
        <f>VLOOKUP(G366,email!A:B,2,FALSE)</f>
        <v>148</v>
      </c>
      <c r="D366" t="str">
        <f>Orders[[#This Row],[Customer First Name]] &amp;" "&amp; Orders[[#This Row],[Customer Last Name]]</f>
        <v>Katrina Willman</v>
      </c>
      <c r="E366" t="s">
        <v>1499</v>
      </c>
      <c r="F366" t="s">
        <v>1500</v>
      </c>
      <c r="G366" t="str">
        <f t="shared" si="25"/>
        <v>katrina.willman@mail.com</v>
      </c>
      <c r="H366" t="s">
        <v>15</v>
      </c>
      <c r="I366" s="7" t="s">
        <v>1037</v>
      </c>
      <c r="J366" s="7" t="s">
        <v>1038</v>
      </c>
      <c r="K366" s="7" t="s">
        <v>1080</v>
      </c>
      <c r="L366" s="7" t="s">
        <v>1081</v>
      </c>
      <c r="M366" s="7">
        <v>10009</v>
      </c>
      <c r="N366" s="7" t="s">
        <v>1065</v>
      </c>
      <c r="O366" t="str">
        <f>IF(COUNTIF($G$2:G366, G366) &gt; 1, INDEX($O$2:O366, MATCH(G366, $G$2:G366, 0)), H366)</f>
        <v>Female</v>
      </c>
      <c r="P366" t="str">
        <f>IF(COUNTIF($G$2:G366, G366) &gt; 1, INDEX($P$2:P366, MATCH(G366, $G$2:G366, 0)), I366)</f>
        <v>Consumer</v>
      </c>
      <c r="Q366" t="str">
        <f>IF(COUNTIF($G$2:G366, G366) &gt; 1, INDEX($Q$2:Q366, MATCH(G366, $G$2:G366, 0)), J366)</f>
        <v>United States</v>
      </c>
      <c r="R366" t="str">
        <f>IF(COUNTIF($G$2:G366, G366) &gt; 1, INDEX($R$2:R366, MATCH(G366, $G$2:G366, 0)), K366)</f>
        <v>New York City</v>
      </c>
      <c r="S366" t="str">
        <f>IF(COUNTIF($G$2:G366, G366) &gt; 1, INDEX($S$2:S366, MATCH(G366, $G$2:G366, 0)), L366)</f>
        <v>New York</v>
      </c>
      <c r="T366">
        <f>IF(COUNTIF($G$2:G366, G366) &gt; 1, INDEX($T$2:T366, MATCH(G366, $G$2:G366, 0)), M366)</f>
        <v>10009</v>
      </c>
      <c r="U366" t="str">
        <f>IF(COUNTIF($G$2:G366, G366) &gt; 1, INDEX($U$2:U366, MATCH(G366, $G$2:G366, 0)), N366)</f>
        <v>East</v>
      </c>
      <c r="V366" s="7" t="s">
        <v>2150</v>
      </c>
      <c r="W366" s="7" t="s">
        <v>2157</v>
      </c>
      <c r="X366" s="15">
        <f>Orders[[#This Row],[Date3]]</f>
        <v>43515</v>
      </c>
      <c r="Y366" s="15">
        <v>43515</v>
      </c>
      <c r="Z366" s="2">
        <v>0.68263888888888891</v>
      </c>
      <c r="AA366" s="12">
        <v>41.24</v>
      </c>
      <c r="AB366" s="8">
        <v>4</v>
      </c>
      <c r="AC366" s="11">
        <f t="shared" si="28"/>
        <v>8.2480000000000011</v>
      </c>
      <c r="AD366" s="11">
        <f t="shared" si="29"/>
        <v>164.96</v>
      </c>
      <c r="AE366" t="s">
        <v>18</v>
      </c>
      <c r="AF366" s="12">
        <f t="shared" si="26"/>
        <v>147.30928</v>
      </c>
      <c r="AG366" s="4">
        <v>0.107</v>
      </c>
      <c r="AH366" s="11">
        <f t="shared" si="27"/>
        <v>17.650720000000007</v>
      </c>
      <c r="AI366" s="9">
        <v>7.1</v>
      </c>
      <c r="AJ366" s="15" t="str">
        <f>IF(MONTH(Orders[[#This Row],[Date]]) = 1, "Jan",IF(MONTH(Orders[[#This Row],[Date]]) = 2, "Feb", "Mar"))</f>
        <v>Feb</v>
      </c>
    </row>
    <row r="367" spans="1:36" ht="15.75" x14ac:dyDescent="0.25">
      <c r="A367">
        <v>366</v>
      </c>
      <c r="B367" t="s">
        <v>393</v>
      </c>
      <c r="C367">
        <f>VLOOKUP(G367,email!A:B,2,FALSE)</f>
        <v>149</v>
      </c>
      <c r="D367" t="str">
        <f>Orders[[#This Row],[Customer First Name]] &amp;" "&amp; Orders[[#This Row],[Customer Last Name]]</f>
        <v>Julia Dunbar</v>
      </c>
      <c r="E367" t="s">
        <v>1501</v>
      </c>
      <c r="F367" t="s">
        <v>1502</v>
      </c>
      <c r="G367" t="str">
        <f t="shared" si="25"/>
        <v>julia.dunbar@mail.com</v>
      </c>
      <c r="H367" t="s">
        <v>15</v>
      </c>
      <c r="I367" s="7" t="s">
        <v>1037</v>
      </c>
      <c r="J367" s="7" t="s">
        <v>1038</v>
      </c>
      <c r="K367" s="7" t="s">
        <v>1060</v>
      </c>
      <c r="L367" s="7" t="s">
        <v>1044</v>
      </c>
      <c r="M367" s="7">
        <v>94109</v>
      </c>
      <c r="N367" s="7" t="s">
        <v>1045</v>
      </c>
      <c r="O367" t="str">
        <f>IF(COUNTIF($G$2:G367, G367) &gt; 1, INDEX($O$2:O367, MATCH(G367, $G$2:G367, 0)), H367)</f>
        <v>Female</v>
      </c>
      <c r="P367" t="str">
        <f>IF(COUNTIF($G$2:G367, G367) &gt; 1, INDEX($P$2:P367, MATCH(G367, $G$2:G367, 0)), I367)</f>
        <v>Consumer</v>
      </c>
      <c r="Q367" t="str">
        <f>IF(COUNTIF($G$2:G367, G367) &gt; 1, INDEX($Q$2:Q367, MATCH(G367, $G$2:G367, 0)), J367)</f>
        <v>United States</v>
      </c>
      <c r="R367" t="str">
        <f>IF(COUNTIF($G$2:G367, G367) &gt; 1, INDEX($R$2:R367, MATCH(G367, $G$2:G367, 0)), K367)</f>
        <v>San Francisco</v>
      </c>
      <c r="S367" t="str">
        <f>IF(COUNTIF($G$2:G367, G367) &gt; 1, INDEX($S$2:S367, MATCH(G367, $G$2:G367, 0)), L367)</f>
        <v>California</v>
      </c>
      <c r="T367">
        <f>IF(COUNTIF($G$2:G367, G367) &gt; 1, INDEX($T$2:T367, MATCH(G367, $G$2:G367, 0)), M367)</f>
        <v>94109</v>
      </c>
      <c r="U367" t="str">
        <f>IF(COUNTIF($G$2:G367, G367) &gt; 1, INDEX($U$2:U367, MATCH(G367, $G$2:G367, 0)), N367)</f>
        <v>West</v>
      </c>
      <c r="V367" s="7" t="s">
        <v>2153</v>
      </c>
      <c r="W367" s="7" t="s">
        <v>2156</v>
      </c>
      <c r="X367" s="15">
        <f>Orders[[#This Row],[Date3]]</f>
        <v>43471</v>
      </c>
      <c r="Y367" s="15">
        <v>43471</v>
      </c>
      <c r="Z367" s="2">
        <v>0.5083333333333333</v>
      </c>
      <c r="AA367" s="12">
        <v>81.680000000000007</v>
      </c>
      <c r="AB367" s="8">
        <v>4</v>
      </c>
      <c r="AC367" s="11">
        <f t="shared" si="28"/>
        <v>16.336000000000002</v>
      </c>
      <c r="AD367" s="11">
        <f t="shared" si="29"/>
        <v>326.72000000000003</v>
      </c>
      <c r="AE367" t="s">
        <v>18</v>
      </c>
      <c r="AF367" s="12">
        <f t="shared" si="26"/>
        <v>311.462176</v>
      </c>
      <c r="AG367" s="4">
        <v>4.6699999999999998E-2</v>
      </c>
      <c r="AH367" s="11">
        <f t="shared" si="27"/>
        <v>15.257824000000028</v>
      </c>
      <c r="AI367" s="9">
        <v>9.1</v>
      </c>
      <c r="AJ367" s="15" t="str">
        <f>IF(MONTH(Orders[[#This Row],[Date]]) = 1, "Jan",IF(MONTH(Orders[[#This Row],[Date]]) = 2, "Feb", "Mar"))</f>
        <v>Jan</v>
      </c>
    </row>
    <row r="368" spans="1:36" ht="15.75" x14ac:dyDescent="0.25">
      <c r="A368">
        <v>367</v>
      </c>
      <c r="B368" t="s">
        <v>394</v>
      </c>
      <c r="C368">
        <f>VLOOKUP(G368,email!A:B,2,FALSE)</f>
        <v>150</v>
      </c>
      <c r="D368" t="str">
        <f>Orders[[#This Row],[Customer First Name]] &amp;" "&amp; Orders[[#This Row],[Customer Last Name]]</f>
        <v>Michael Kennedy</v>
      </c>
      <c r="E368" t="s">
        <v>1435</v>
      </c>
      <c r="F368" t="s">
        <v>1503</v>
      </c>
      <c r="G368" t="str">
        <f t="shared" si="25"/>
        <v>michael.kennedy@mail.com</v>
      </c>
      <c r="H368" t="s">
        <v>15</v>
      </c>
      <c r="I368" s="7" t="s">
        <v>1042</v>
      </c>
      <c r="J368" s="7" t="s">
        <v>1038</v>
      </c>
      <c r="K368" s="7" t="s">
        <v>1169</v>
      </c>
      <c r="L368" s="7" t="s">
        <v>1129</v>
      </c>
      <c r="M368" s="7">
        <v>6040</v>
      </c>
      <c r="N368" s="7" t="s">
        <v>1065</v>
      </c>
      <c r="O368" t="str">
        <f>IF(COUNTIF($G$2:G368, G368) &gt; 1, INDEX($O$2:O368, MATCH(G368, $G$2:G368, 0)), H368)</f>
        <v>Female</v>
      </c>
      <c r="P368" t="str">
        <f>IF(COUNTIF($G$2:G368, G368) &gt; 1, INDEX($P$2:P368, MATCH(G368, $G$2:G368, 0)), I368)</f>
        <v>Corporate</v>
      </c>
      <c r="Q368" t="str">
        <f>IF(COUNTIF($G$2:G368, G368) &gt; 1, INDEX($Q$2:Q368, MATCH(G368, $G$2:G368, 0)), J368)</f>
        <v>United States</v>
      </c>
      <c r="R368" t="str">
        <f>IF(COUNTIF($G$2:G368, G368) &gt; 1, INDEX($R$2:R368, MATCH(G368, $G$2:G368, 0)), K368)</f>
        <v>Manchester</v>
      </c>
      <c r="S368" t="str">
        <f>IF(COUNTIF($G$2:G368, G368) &gt; 1, INDEX($S$2:S368, MATCH(G368, $G$2:G368, 0)), L368)</f>
        <v>Connecticut</v>
      </c>
      <c r="T368">
        <f>IF(COUNTIF($G$2:G368, G368) &gt; 1, INDEX($T$2:T368, MATCH(G368, $G$2:G368, 0)), M368)</f>
        <v>6040</v>
      </c>
      <c r="U368" t="str">
        <f>IF(COUNTIF($G$2:G368, G368) &gt; 1, INDEX($U$2:U368, MATCH(G368, $G$2:G368, 0)), N368)</f>
        <v>East</v>
      </c>
      <c r="V368" s="7" t="s">
        <v>2153</v>
      </c>
      <c r="W368" s="7" t="s">
        <v>2160</v>
      </c>
      <c r="X368" s="15">
        <f>Orders[[#This Row],[Date3]]</f>
        <v>43538</v>
      </c>
      <c r="Y368" s="15">
        <v>43538</v>
      </c>
      <c r="Z368" s="2">
        <v>0.81458333333333333</v>
      </c>
      <c r="AA368" s="12">
        <v>51.32</v>
      </c>
      <c r="AB368" s="8">
        <v>9</v>
      </c>
      <c r="AC368" s="11">
        <f t="shared" si="28"/>
        <v>23.094000000000001</v>
      </c>
      <c r="AD368" s="11">
        <f t="shared" si="29"/>
        <v>461.88</v>
      </c>
      <c r="AE368" t="s">
        <v>18</v>
      </c>
      <c r="AF368" s="12">
        <f t="shared" si="26"/>
        <v>440.310204</v>
      </c>
      <c r="AG368" s="4">
        <v>4.6699999999999998E-2</v>
      </c>
      <c r="AH368" s="11">
        <f t="shared" si="27"/>
        <v>21.569795999999997</v>
      </c>
      <c r="AI368" s="9">
        <v>5.6</v>
      </c>
      <c r="AJ368" s="15" t="str">
        <f>IF(MONTH(Orders[[#This Row],[Date]]) = 1, "Jan",IF(MONTH(Orders[[#This Row],[Date]]) = 2, "Feb", "Mar"))</f>
        <v>Mar</v>
      </c>
    </row>
    <row r="369" spans="1:36" ht="15.75" x14ac:dyDescent="0.25">
      <c r="A369">
        <v>368</v>
      </c>
      <c r="B369" t="s">
        <v>395</v>
      </c>
      <c r="C369">
        <f>VLOOKUP(G369,email!A:B,2,FALSE)</f>
        <v>150</v>
      </c>
      <c r="D369" t="str">
        <f>Orders[[#This Row],[Customer First Name]] &amp;" "&amp; Orders[[#This Row],[Customer Last Name]]</f>
        <v>Michael Kennedy</v>
      </c>
      <c r="E369" t="s">
        <v>1435</v>
      </c>
      <c r="F369" t="s">
        <v>1503</v>
      </c>
      <c r="G369" t="str">
        <f t="shared" si="25"/>
        <v>michael.kennedy@mail.com</v>
      </c>
      <c r="H369" t="s">
        <v>15</v>
      </c>
      <c r="I369" s="7" t="s">
        <v>1042</v>
      </c>
      <c r="J369" s="7" t="s">
        <v>1038</v>
      </c>
      <c r="K369" s="7" t="s">
        <v>1169</v>
      </c>
      <c r="L369" s="7" t="s">
        <v>1129</v>
      </c>
      <c r="M369" s="7">
        <v>6040</v>
      </c>
      <c r="N369" s="7" t="s">
        <v>1065</v>
      </c>
      <c r="O369" t="str">
        <f>IF(COUNTIF($G$2:G369, G369) &gt; 1, INDEX($O$2:O369, MATCH(G369, $G$2:G369, 0)), H369)</f>
        <v>Female</v>
      </c>
      <c r="P369" t="str">
        <f>IF(COUNTIF($G$2:G369, G369) &gt; 1, INDEX($P$2:P369, MATCH(G369, $G$2:G369, 0)), I369)</f>
        <v>Corporate</v>
      </c>
      <c r="Q369" t="str">
        <f>IF(COUNTIF($G$2:G369, G369) &gt; 1, INDEX($Q$2:Q369, MATCH(G369, $G$2:G369, 0)), J369)</f>
        <v>United States</v>
      </c>
      <c r="R369" t="str">
        <f>IF(COUNTIF($G$2:G369, G369) &gt; 1, INDEX($R$2:R369, MATCH(G369, $G$2:G369, 0)), K369)</f>
        <v>Manchester</v>
      </c>
      <c r="S369" t="str">
        <f>IF(COUNTIF($G$2:G369, G369) &gt; 1, INDEX($S$2:S369, MATCH(G369, $G$2:G369, 0)), L369)</f>
        <v>Connecticut</v>
      </c>
      <c r="T369">
        <f>IF(COUNTIF($G$2:G369, G369) &gt; 1, INDEX($T$2:T369, MATCH(G369, $G$2:G369, 0)), M369)</f>
        <v>6040</v>
      </c>
      <c r="U369" t="str">
        <f>IF(COUNTIF($G$2:G369, G369) &gt; 1, INDEX($U$2:U369, MATCH(G369, $G$2:G369, 0)), N369)</f>
        <v>East</v>
      </c>
      <c r="V369" s="7" t="s">
        <v>2153</v>
      </c>
      <c r="W369" s="7" t="s">
        <v>2166</v>
      </c>
      <c r="X369" s="15">
        <f>Orders[[#This Row],[Date3]]</f>
        <v>43548</v>
      </c>
      <c r="Y369" s="15">
        <v>43548</v>
      </c>
      <c r="Z369" s="2">
        <v>0.4368055555555555</v>
      </c>
      <c r="AA369" s="12">
        <v>65.94</v>
      </c>
      <c r="AB369" s="8">
        <v>4</v>
      </c>
      <c r="AC369" s="11">
        <f t="shared" si="28"/>
        <v>13.188000000000001</v>
      </c>
      <c r="AD369" s="11">
        <f t="shared" si="29"/>
        <v>263.76</v>
      </c>
      <c r="AE369" t="s">
        <v>18</v>
      </c>
      <c r="AF369" s="12">
        <f t="shared" si="26"/>
        <v>251.442408</v>
      </c>
      <c r="AG369" s="4">
        <v>4.6699999999999998E-2</v>
      </c>
      <c r="AH369" s="11">
        <f t="shared" si="27"/>
        <v>12.317591999999991</v>
      </c>
      <c r="AI369" s="9" t="s">
        <v>45</v>
      </c>
      <c r="AJ369" s="15" t="str">
        <f>IF(MONTH(Orders[[#This Row],[Date]]) = 1, "Jan",IF(MONTH(Orders[[#This Row],[Date]]) = 2, "Feb", "Mar"))</f>
        <v>Mar</v>
      </c>
    </row>
    <row r="370" spans="1:36" ht="15.75" x14ac:dyDescent="0.25">
      <c r="A370">
        <v>369</v>
      </c>
      <c r="B370" t="s">
        <v>396</v>
      </c>
      <c r="C370">
        <f>VLOOKUP(G370,email!A:B,2,FALSE)</f>
        <v>150</v>
      </c>
      <c r="D370" t="str">
        <f>Orders[[#This Row],[Customer First Name]] &amp;" "&amp; Orders[[#This Row],[Customer Last Name]]</f>
        <v>Michael Kennedy</v>
      </c>
      <c r="E370" t="s">
        <v>1435</v>
      </c>
      <c r="F370" t="s">
        <v>1503</v>
      </c>
      <c r="G370" t="str">
        <f t="shared" si="25"/>
        <v>michael.kennedy@mail.com</v>
      </c>
      <c r="H370" t="s">
        <v>15</v>
      </c>
      <c r="I370" s="7" t="s">
        <v>1042</v>
      </c>
      <c r="J370" s="7" t="s">
        <v>1038</v>
      </c>
      <c r="K370" s="7" t="s">
        <v>1169</v>
      </c>
      <c r="L370" s="7" t="s">
        <v>1129</v>
      </c>
      <c r="M370" s="7">
        <v>6040</v>
      </c>
      <c r="N370" s="7" t="s">
        <v>1065</v>
      </c>
      <c r="O370" t="str">
        <f>IF(COUNTIF($G$2:G370, G370) &gt; 1, INDEX($O$2:O370, MATCH(G370, $G$2:G370, 0)), H370)</f>
        <v>Female</v>
      </c>
      <c r="P370" t="str">
        <f>IF(COUNTIF($G$2:G370, G370) &gt; 1, INDEX($P$2:P370, MATCH(G370, $G$2:G370, 0)), I370)</f>
        <v>Corporate</v>
      </c>
      <c r="Q370" t="str">
        <f>IF(COUNTIF($G$2:G370, G370) &gt; 1, INDEX($Q$2:Q370, MATCH(G370, $G$2:G370, 0)), J370)</f>
        <v>United States</v>
      </c>
      <c r="R370" t="str">
        <f>IF(COUNTIF($G$2:G370, G370) &gt; 1, INDEX($R$2:R370, MATCH(G370, $G$2:G370, 0)), K370)</f>
        <v>Manchester</v>
      </c>
      <c r="S370" t="str">
        <f>IF(COUNTIF($G$2:G370, G370) &gt; 1, INDEX($S$2:S370, MATCH(G370, $G$2:G370, 0)), L370)</f>
        <v>Connecticut</v>
      </c>
      <c r="T370">
        <f>IF(COUNTIF($G$2:G370, G370) &gt; 1, INDEX($T$2:T370, MATCH(G370, $G$2:G370, 0)), M370)</f>
        <v>6040</v>
      </c>
      <c r="U370" t="str">
        <f>IF(COUNTIF($G$2:G370, G370) &gt; 1, INDEX($U$2:U370, MATCH(G370, $G$2:G370, 0)), N370)</f>
        <v>East</v>
      </c>
      <c r="V370" s="7" t="s">
        <v>2153</v>
      </c>
      <c r="W370" s="7" t="s">
        <v>2156</v>
      </c>
      <c r="X370" s="15">
        <f>Orders[[#This Row],[Date3]]</f>
        <v>43492</v>
      </c>
      <c r="Y370" s="15">
        <v>43492</v>
      </c>
      <c r="Z370" s="2">
        <v>0.60277777777777775</v>
      </c>
      <c r="AA370" s="12">
        <v>14.36</v>
      </c>
      <c r="AB370" s="8">
        <v>10</v>
      </c>
      <c r="AC370" s="11">
        <f t="shared" si="28"/>
        <v>7.18</v>
      </c>
      <c r="AD370" s="11">
        <f t="shared" si="29"/>
        <v>143.6</v>
      </c>
      <c r="AE370" t="s">
        <v>18</v>
      </c>
      <c r="AF370" s="12">
        <f t="shared" si="26"/>
        <v>136.89388</v>
      </c>
      <c r="AG370" s="4">
        <v>4.6699999999999998E-2</v>
      </c>
      <c r="AH370" s="11">
        <f t="shared" si="27"/>
        <v>6.7061199999999985</v>
      </c>
      <c r="AI370" s="9">
        <v>5.4</v>
      </c>
      <c r="AJ370" s="15" t="str">
        <f>IF(MONTH(Orders[[#This Row],[Date]]) = 1, "Jan",IF(MONTH(Orders[[#This Row],[Date]]) = 2, "Feb", "Mar"))</f>
        <v>Jan</v>
      </c>
    </row>
    <row r="371" spans="1:36" ht="15.75" x14ac:dyDescent="0.25">
      <c r="A371">
        <v>370</v>
      </c>
      <c r="B371" t="s">
        <v>397</v>
      </c>
      <c r="C371">
        <f>VLOOKUP(G371,email!A:B,2,FALSE)</f>
        <v>150</v>
      </c>
      <c r="D371" t="str">
        <f>Orders[[#This Row],[Customer First Name]] &amp;" "&amp; Orders[[#This Row],[Customer Last Name]]</f>
        <v>Michael Kennedy</v>
      </c>
      <c r="E371" t="s">
        <v>1435</v>
      </c>
      <c r="F371" t="s">
        <v>1503</v>
      </c>
      <c r="G371" t="str">
        <f t="shared" si="25"/>
        <v>michael.kennedy@mail.com</v>
      </c>
      <c r="H371" t="s">
        <v>15</v>
      </c>
      <c r="I371" s="7" t="s">
        <v>1042</v>
      </c>
      <c r="J371" s="7" t="s">
        <v>1038</v>
      </c>
      <c r="K371" s="7" t="s">
        <v>1169</v>
      </c>
      <c r="L371" s="7" t="s">
        <v>1129</v>
      </c>
      <c r="M371" s="7">
        <v>6040</v>
      </c>
      <c r="N371" s="7" t="s">
        <v>1065</v>
      </c>
      <c r="O371" t="str">
        <f>IF(COUNTIF($G$2:G371, G371) &gt; 1, INDEX($O$2:O371, MATCH(G371, $G$2:G371, 0)), H371)</f>
        <v>Female</v>
      </c>
      <c r="P371" t="str">
        <f>IF(COUNTIF($G$2:G371, G371) &gt; 1, INDEX($P$2:P371, MATCH(G371, $G$2:G371, 0)), I371)</f>
        <v>Corporate</v>
      </c>
      <c r="Q371" t="str">
        <f>IF(COUNTIF($G$2:G371, G371) &gt; 1, INDEX($Q$2:Q371, MATCH(G371, $G$2:G371, 0)), J371)</f>
        <v>United States</v>
      </c>
      <c r="R371" t="str">
        <f>IF(COUNTIF($G$2:G371, G371) &gt; 1, INDEX($R$2:R371, MATCH(G371, $G$2:G371, 0)), K371)</f>
        <v>Manchester</v>
      </c>
      <c r="S371" t="str">
        <f>IF(COUNTIF($G$2:G371, G371) &gt; 1, INDEX($S$2:S371, MATCH(G371, $G$2:G371, 0)), L371)</f>
        <v>Connecticut</v>
      </c>
      <c r="T371">
        <f>IF(COUNTIF($G$2:G371, G371) &gt; 1, INDEX($T$2:T371, MATCH(G371, $G$2:G371, 0)), M371)</f>
        <v>6040</v>
      </c>
      <c r="U371" t="str">
        <f>IF(COUNTIF($G$2:G371, G371) &gt; 1, INDEX($U$2:U371, MATCH(G371, $G$2:G371, 0)), N371)</f>
        <v>East</v>
      </c>
      <c r="V371" s="7" t="s">
        <v>2150</v>
      </c>
      <c r="W371" s="7" t="s">
        <v>2151</v>
      </c>
      <c r="X371" s="15">
        <f>Orders[[#This Row],[Date3]]</f>
        <v>43530</v>
      </c>
      <c r="Y371" s="15">
        <v>43530</v>
      </c>
      <c r="Z371" s="2">
        <v>0.53194444444444444</v>
      </c>
      <c r="AA371" s="12">
        <v>21.5</v>
      </c>
      <c r="AB371" s="8">
        <v>9</v>
      </c>
      <c r="AC371" s="11">
        <f t="shared" si="28"/>
        <v>9.6750000000000007</v>
      </c>
      <c r="AD371" s="11">
        <f t="shared" si="29"/>
        <v>193.5</v>
      </c>
      <c r="AE371" t="s">
        <v>21</v>
      </c>
      <c r="AF371" s="12">
        <f t="shared" si="26"/>
        <v>172.7955</v>
      </c>
      <c r="AG371" s="4">
        <v>0.107</v>
      </c>
      <c r="AH371" s="11">
        <f t="shared" si="27"/>
        <v>20.704499999999996</v>
      </c>
      <c r="AI371" s="9">
        <v>7.8</v>
      </c>
      <c r="AJ371" s="15" t="str">
        <f>IF(MONTH(Orders[[#This Row],[Date]]) = 1, "Jan",IF(MONTH(Orders[[#This Row],[Date]]) = 2, "Feb", "Mar"))</f>
        <v>Mar</v>
      </c>
    </row>
    <row r="372" spans="1:36" ht="15.75" x14ac:dyDescent="0.25">
      <c r="A372">
        <v>371</v>
      </c>
      <c r="B372" t="s">
        <v>398</v>
      </c>
      <c r="C372">
        <f>VLOOKUP(G372,email!A:B,2,FALSE)</f>
        <v>151</v>
      </c>
      <c r="D372" t="str">
        <f>Orders[[#This Row],[Customer First Name]] &amp;" "&amp; Orders[[#This Row],[Customer Last Name]]</f>
        <v>Guy Thornton</v>
      </c>
      <c r="E372" t="s">
        <v>1504</v>
      </c>
      <c r="F372" t="s">
        <v>1505</v>
      </c>
      <c r="G372" t="str">
        <f t="shared" si="25"/>
        <v>guy.thornton@mail.com</v>
      </c>
      <c r="H372" t="s">
        <v>15</v>
      </c>
      <c r="I372" s="7" t="s">
        <v>1037</v>
      </c>
      <c r="J372" s="7" t="s">
        <v>1038</v>
      </c>
      <c r="K372" s="7" t="s">
        <v>1170</v>
      </c>
      <c r="L372" s="7" t="s">
        <v>1054</v>
      </c>
      <c r="M372" s="7">
        <v>78550</v>
      </c>
      <c r="N372" s="7" t="s">
        <v>1055</v>
      </c>
      <c r="O372" t="str">
        <f>IF(COUNTIF($G$2:G372, G372) &gt; 1, INDEX($O$2:O372, MATCH(G372, $G$2:G372, 0)), H372)</f>
        <v>Female</v>
      </c>
      <c r="P372" t="str">
        <f>IF(COUNTIF($G$2:G372, G372) &gt; 1, INDEX($P$2:P372, MATCH(G372, $G$2:G372, 0)), I372)</f>
        <v>Consumer</v>
      </c>
      <c r="Q372" t="str">
        <f>IF(COUNTIF($G$2:G372, G372) &gt; 1, INDEX($Q$2:Q372, MATCH(G372, $G$2:G372, 0)), J372)</f>
        <v>United States</v>
      </c>
      <c r="R372" t="str">
        <f>IF(COUNTIF($G$2:G372, G372) &gt; 1, INDEX($R$2:R372, MATCH(G372, $G$2:G372, 0)), K372)</f>
        <v>Harlingen</v>
      </c>
      <c r="S372" t="str">
        <f>IF(COUNTIF($G$2:G372, G372) &gt; 1, INDEX($S$2:S372, MATCH(G372, $G$2:G372, 0)), L372)</f>
        <v>Texas</v>
      </c>
      <c r="T372">
        <f>IF(COUNTIF($G$2:G372, G372) &gt; 1, INDEX($T$2:T372, MATCH(G372, $G$2:G372, 0)), M372)</f>
        <v>78550</v>
      </c>
      <c r="U372" t="str">
        <f>IF(COUNTIF($G$2:G372, G372) &gt; 1, INDEX($U$2:U372, MATCH(G372, $G$2:G372, 0)), N372)</f>
        <v>Central</v>
      </c>
      <c r="V372" s="7" t="s">
        <v>2153</v>
      </c>
      <c r="W372" s="7" t="s">
        <v>2162</v>
      </c>
      <c r="X372" s="15">
        <f>Orders[[#This Row],[Date3]]</f>
        <v>43498</v>
      </c>
      <c r="Y372" s="15">
        <v>43498</v>
      </c>
      <c r="Z372" s="2">
        <v>0.81944444444444453</v>
      </c>
      <c r="AA372" s="12">
        <v>26.26</v>
      </c>
      <c r="AB372" s="8">
        <v>7</v>
      </c>
      <c r="AC372" s="11">
        <f t="shared" si="28"/>
        <v>9.1910000000000007</v>
      </c>
      <c r="AD372" s="11">
        <f t="shared" si="29"/>
        <v>183.82000000000002</v>
      </c>
      <c r="AE372" t="s">
        <v>18</v>
      </c>
      <c r="AF372" s="12">
        <f t="shared" si="26"/>
        <v>175.23560600000002</v>
      </c>
      <c r="AG372" s="4">
        <v>4.6699999999999998E-2</v>
      </c>
      <c r="AH372" s="11">
        <f t="shared" si="27"/>
        <v>8.5843940000000032</v>
      </c>
      <c r="AI372" s="9">
        <v>9.9</v>
      </c>
      <c r="AJ372" s="15" t="str">
        <f>IF(MONTH(Orders[[#This Row],[Date]]) = 1, "Jan",IF(MONTH(Orders[[#This Row],[Date]]) = 2, "Feb", "Mar"))</f>
        <v>Feb</v>
      </c>
    </row>
    <row r="373" spans="1:36" ht="15.75" x14ac:dyDescent="0.25">
      <c r="A373">
        <v>372</v>
      </c>
      <c r="B373" t="s">
        <v>399</v>
      </c>
      <c r="C373">
        <f>VLOOKUP(G373,email!A:B,2,FALSE)</f>
        <v>151</v>
      </c>
      <c r="D373" t="str">
        <f>Orders[[#This Row],[Customer First Name]] &amp;" "&amp; Orders[[#This Row],[Customer Last Name]]</f>
        <v>Guy Thornton</v>
      </c>
      <c r="E373" t="s">
        <v>1504</v>
      </c>
      <c r="F373" t="s">
        <v>1505</v>
      </c>
      <c r="G373" t="str">
        <f t="shared" si="25"/>
        <v>guy.thornton@mail.com</v>
      </c>
      <c r="H373" t="s">
        <v>15</v>
      </c>
      <c r="I373" s="7" t="s">
        <v>1037</v>
      </c>
      <c r="J373" s="7" t="s">
        <v>1038</v>
      </c>
      <c r="K373" s="7" t="s">
        <v>1170</v>
      </c>
      <c r="L373" s="7" t="s">
        <v>1054</v>
      </c>
      <c r="M373" s="7">
        <v>78550</v>
      </c>
      <c r="N373" s="7" t="s">
        <v>1055</v>
      </c>
      <c r="O373" t="str">
        <f>IF(COUNTIF($G$2:G373, G373) &gt; 1, INDEX($O$2:O373, MATCH(G373, $G$2:G373, 0)), H373)</f>
        <v>Female</v>
      </c>
      <c r="P373" t="str">
        <f>IF(COUNTIF($G$2:G373, G373) &gt; 1, INDEX($P$2:P373, MATCH(G373, $G$2:G373, 0)), I373)</f>
        <v>Consumer</v>
      </c>
      <c r="Q373" t="str">
        <f>IF(COUNTIF($G$2:G373, G373) &gt; 1, INDEX($Q$2:Q373, MATCH(G373, $G$2:G373, 0)), J373)</f>
        <v>United States</v>
      </c>
      <c r="R373" t="str">
        <f>IF(COUNTIF($G$2:G373, G373) &gt; 1, INDEX($R$2:R373, MATCH(G373, $G$2:G373, 0)), K373)</f>
        <v>Harlingen</v>
      </c>
      <c r="S373" t="str">
        <f>IF(COUNTIF($G$2:G373, G373) &gt; 1, INDEX($S$2:S373, MATCH(G373, $G$2:G373, 0)), L373)</f>
        <v>Texas</v>
      </c>
      <c r="T373">
        <f>IF(COUNTIF($G$2:G373, G373) &gt; 1, INDEX($T$2:T373, MATCH(G373, $G$2:G373, 0)), M373)</f>
        <v>78550</v>
      </c>
      <c r="U373" t="str">
        <f>IF(COUNTIF($G$2:G373, G373) &gt; 1, INDEX($U$2:U373, MATCH(G373, $G$2:G373, 0)), N373)</f>
        <v>Central</v>
      </c>
      <c r="V373" s="7" t="s">
        <v>2153</v>
      </c>
      <c r="W373" s="7" t="s">
        <v>2156</v>
      </c>
      <c r="X373" s="15">
        <f>Orders[[#This Row],[Date3]]</f>
        <v>43490</v>
      </c>
      <c r="Y373" s="15">
        <v>43490</v>
      </c>
      <c r="Z373" s="2">
        <v>0.81874999999999998</v>
      </c>
      <c r="AA373" s="12">
        <v>60.96</v>
      </c>
      <c r="AB373" s="8">
        <v>2</v>
      </c>
      <c r="AC373" s="11">
        <f t="shared" si="28"/>
        <v>6.0960000000000001</v>
      </c>
      <c r="AD373" s="11">
        <f t="shared" si="29"/>
        <v>121.92</v>
      </c>
      <c r="AE373" t="s">
        <v>21</v>
      </c>
      <c r="AF373" s="12">
        <f t="shared" si="26"/>
        <v>116.226336</v>
      </c>
      <c r="AG373" s="4">
        <v>4.6699999999999998E-2</v>
      </c>
      <c r="AH373" s="11">
        <f t="shared" si="27"/>
        <v>5.6936639999999983</v>
      </c>
      <c r="AI373" s="9">
        <v>4.9000000000000004</v>
      </c>
      <c r="AJ373" s="15" t="str">
        <f>IF(MONTH(Orders[[#This Row],[Date]]) = 1, "Jan",IF(MONTH(Orders[[#This Row],[Date]]) = 2, "Feb", "Mar"))</f>
        <v>Jan</v>
      </c>
    </row>
    <row r="374" spans="1:36" ht="15.75" x14ac:dyDescent="0.25">
      <c r="A374">
        <v>373</v>
      </c>
      <c r="B374" t="s">
        <v>400</v>
      </c>
      <c r="C374">
        <f>VLOOKUP(G374,email!A:B,2,FALSE)</f>
        <v>152</v>
      </c>
      <c r="D374" t="str">
        <f>Orders[[#This Row],[Customer First Name]] &amp;" "&amp; Orders[[#This Row],[Customer Last Name]]</f>
        <v>Arthur Gainer</v>
      </c>
      <c r="E374" t="s">
        <v>1506</v>
      </c>
      <c r="F374" t="s">
        <v>1507</v>
      </c>
      <c r="G374" t="str">
        <f t="shared" si="25"/>
        <v>arthur.gainer@mail.com</v>
      </c>
      <c r="H374" t="s">
        <v>15</v>
      </c>
      <c r="I374" s="7" t="s">
        <v>1037</v>
      </c>
      <c r="J374" s="7" t="s">
        <v>1038</v>
      </c>
      <c r="K374" s="7" t="s">
        <v>1171</v>
      </c>
      <c r="L374" s="7" t="s">
        <v>1085</v>
      </c>
      <c r="M374" s="7">
        <v>85705</v>
      </c>
      <c r="N374" s="7" t="s">
        <v>1045</v>
      </c>
      <c r="O374" t="str">
        <f>IF(COUNTIF($G$2:G374, G374) &gt; 1, INDEX($O$2:O374, MATCH(G374, $G$2:G374, 0)), H374)</f>
        <v>Female</v>
      </c>
      <c r="P374" t="str">
        <f>IF(COUNTIF($G$2:G374, G374) &gt; 1, INDEX($P$2:P374, MATCH(G374, $G$2:G374, 0)), I374)</f>
        <v>Consumer</v>
      </c>
      <c r="Q374" t="str">
        <f>IF(COUNTIF($G$2:G374, G374) &gt; 1, INDEX($Q$2:Q374, MATCH(G374, $G$2:G374, 0)), J374)</f>
        <v>United States</v>
      </c>
      <c r="R374" t="str">
        <f>IF(COUNTIF($G$2:G374, G374) &gt; 1, INDEX($R$2:R374, MATCH(G374, $G$2:G374, 0)), K374)</f>
        <v>Tucson</v>
      </c>
      <c r="S374" t="str">
        <f>IF(COUNTIF($G$2:G374, G374) &gt; 1, INDEX($S$2:S374, MATCH(G374, $G$2:G374, 0)), L374)</f>
        <v>Arizona</v>
      </c>
      <c r="T374">
        <f>IF(COUNTIF($G$2:G374, G374) &gt; 1, INDEX($T$2:T374, MATCH(G374, $G$2:G374, 0)), M374)</f>
        <v>85705</v>
      </c>
      <c r="U374" t="str">
        <f>IF(COUNTIF($G$2:G374, G374) &gt; 1, INDEX($U$2:U374, MATCH(G374, $G$2:G374, 0)), N374)</f>
        <v>West</v>
      </c>
      <c r="V374" s="7" t="s">
        <v>2153</v>
      </c>
      <c r="W374" s="7" t="s">
        <v>2160</v>
      </c>
      <c r="X374" s="15">
        <f>Orders[[#This Row],[Date3]]</f>
        <v>43538</v>
      </c>
      <c r="Y374" s="15">
        <v>43538</v>
      </c>
      <c r="Z374" s="2">
        <v>0.74583333333333324</v>
      </c>
      <c r="AA374" s="12">
        <v>70.11</v>
      </c>
      <c r="AB374" s="8">
        <v>6</v>
      </c>
      <c r="AC374" s="11">
        <f t="shared" si="28"/>
        <v>21.033000000000001</v>
      </c>
      <c r="AD374" s="11">
        <f t="shared" si="29"/>
        <v>420.65999999999997</v>
      </c>
      <c r="AE374" t="s">
        <v>16</v>
      </c>
      <c r="AF374" s="12">
        <f t="shared" si="26"/>
        <v>401.01517799999999</v>
      </c>
      <c r="AG374" s="4">
        <v>4.6699999999999998E-2</v>
      </c>
      <c r="AH374" s="11">
        <f t="shared" si="27"/>
        <v>19.644821999999976</v>
      </c>
      <c r="AI374" s="9">
        <v>5.2</v>
      </c>
      <c r="AJ374" s="15" t="str">
        <f>IF(MONTH(Orders[[#This Row],[Date]]) = 1, "Jan",IF(MONTH(Orders[[#This Row],[Date]]) = 2, "Feb", "Mar"))</f>
        <v>Mar</v>
      </c>
    </row>
    <row r="375" spans="1:36" ht="15.75" x14ac:dyDescent="0.25">
      <c r="A375">
        <v>374</v>
      </c>
      <c r="B375" t="s">
        <v>401</v>
      </c>
      <c r="C375">
        <f>VLOOKUP(G375,email!A:B,2,FALSE)</f>
        <v>152</v>
      </c>
      <c r="D375" t="str">
        <f>Orders[[#This Row],[Customer First Name]] &amp;" "&amp; Orders[[#This Row],[Customer Last Name]]</f>
        <v>Arthur Gainer</v>
      </c>
      <c r="E375" t="s">
        <v>1506</v>
      </c>
      <c r="F375" t="s">
        <v>1507</v>
      </c>
      <c r="G375" t="str">
        <f t="shared" si="25"/>
        <v>arthur.gainer@mail.com</v>
      </c>
      <c r="H375" t="s">
        <v>15</v>
      </c>
      <c r="I375" s="7" t="s">
        <v>1037</v>
      </c>
      <c r="J375" s="7" t="s">
        <v>1038</v>
      </c>
      <c r="K375" s="7" t="s">
        <v>1171</v>
      </c>
      <c r="L375" s="7" t="s">
        <v>1085</v>
      </c>
      <c r="M375" s="7">
        <v>85705</v>
      </c>
      <c r="N375" s="7" t="s">
        <v>1045</v>
      </c>
      <c r="O375" t="str">
        <f>IF(COUNTIF($G$2:G375, G375) &gt; 1, INDEX($O$2:O375, MATCH(G375, $G$2:G375, 0)), H375)</f>
        <v>Female</v>
      </c>
      <c r="P375" t="str">
        <f>IF(COUNTIF($G$2:G375, G375) &gt; 1, INDEX($P$2:P375, MATCH(G375, $G$2:G375, 0)), I375)</f>
        <v>Consumer</v>
      </c>
      <c r="Q375" t="str">
        <f>IF(COUNTIF($G$2:G375, G375) &gt; 1, INDEX($Q$2:Q375, MATCH(G375, $G$2:G375, 0)), J375)</f>
        <v>United States</v>
      </c>
      <c r="R375" t="str">
        <f>IF(COUNTIF($G$2:G375, G375) &gt; 1, INDEX($R$2:R375, MATCH(G375, $G$2:G375, 0)), K375)</f>
        <v>Tucson</v>
      </c>
      <c r="S375" t="str">
        <f>IF(COUNTIF($G$2:G375, G375) &gt; 1, INDEX($S$2:S375, MATCH(G375, $G$2:G375, 0)), L375)</f>
        <v>Arizona</v>
      </c>
      <c r="T375">
        <f>IF(COUNTIF($G$2:G375, G375) &gt; 1, INDEX($T$2:T375, MATCH(G375, $G$2:G375, 0)), M375)</f>
        <v>85705</v>
      </c>
      <c r="U375" t="str">
        <f>IF(COUNTIF($G$2:G375, G375) &gt; 1, INDEX($U$2:U375, MATCH(G375, $G$2:G375, 0)), N375)</f>
        <v>West</v>
      </c>
      <c r="V375" s="7" t="s">
        <v>2158</v>
      </c>
      <c r="W375" s="7" t="s">
        <v>2163</v>
      </c>
      <c r="X375" s="15">
        <f>Orders[[#This Row],[Date3]]</f>
        <v>43494</v>
      </c>
      <c r="Y375" s="15">
        <v>43494</v>
      </c>
      <c r="Z375" s="2">
        <v>0.51736111111111105</v>
      </c>
      <c r="AA375" s="12">
        <v>42.08</v>
      </c>
      <c r="AB375" s="8">
        <v>6</v>
      </c>
      <c r="AC375" s="11">
        <f t="shared" si="28"/>
        <v>12.624000000000001</v>
      </c>
      <c r="AD375" s="11">
        <f t="shared" si="29"/>
        <v>252.48</v>
      </c>
      <c r="AE375" t="s">
        <v>18</v>
      </c>
      <c r="AF375" s="12">
        <f t="shared" si="26"/>
        <v>234.30143999999999</v>
      </c>
      <c r="AG375" s="4">
        <v>7.2000000000000008E-2</v>
      </c>
      <c r="AH375" s="11">
        <f t="shared" si="27"/>
        <v>18.178560000000004</v>
      </c>
      <c r="AI375" s="9">
        <v>8.9</v>
      </c>
      <c r="AJ375" s="15" t="str">
        <f>IF(MONTH(Orders[[#This Row],[Date]]) = 1, "Jan",IF(MONTH(Orders[[#This Row],[Date]]) = 2, "Feb", "Mar"))</f>
        <v>Jan</v>
      </c>
    </row>
    <row r="376" spans="1:36" ht="15.75" x14ac:dyDescent="0.25">
      <c r="A376">
        <v>375</v>
      </c>
      <c r="B376" t="s">
        <v>402</v>
      </c>
      <c r="C376">
        <f>VLOOKUP(G376,email!A:B,2,FALSE)</f>
        <v>152</v>
      </c>
      <c r="D376" t="str">
        <f>Orders[[#This Row],[Customer First Name]] &amp;" "&amp; Orders[[#This Row],[Customer Last Name]]</f>
        <v>Arthur Gainer</v>
      </c>
      <c r="E376" t="s">
        <v>1506</v>
      </c>
      <c r="F376" t="s">
        <v>1507</v>
      </c>
      <c r="G376" t="str">
        <f t="shared" si="25"/>
        <v>arthur.gainer@mail.com</v>
      </c>
      <c r="H376" t="s">
        <v>15</v>
      </c>
      <c r="I376" s="7" t="s">
        <v>1037</v>
      </c>
      <c r="J376" s="7" t="s">
        <v>1038</v>
      </c>
      <c r="K376" s="7" t="s">
        <v>1171</v>
      </c>
      <c r="L376" s="7" t="s">
        <v>1085</v>
      </c>
      <c r="M376" s="7">
        <v>85705</v>
      </c>
      <c r="N376" s="7" t="s">
        <v>1045</v>
      </c>
      <c r="O376" t="str">
        <f>IF(COUNTIF($G$2:G376, G376) &gt; 1, INDEX($O$2:O376, MATCH(G376, $G$2:G376, 0)), H376)</f>
        <v>Female</v>
      </c>
      <c r="P376" t="str">
        <f>IF(COUNTIF($G$2:G376, G376) &gt; 1, INDEX($P$2:P376, MATCH(G376, $G$2:G376, 0)), I376)</f>
        <v>Consumer</v>
      </c>
      <c r="Q376" t="str">
        <f>IF(COUNTIF($G$2:G376, G376) &gt; 1, INDEX($Q$2:Q376, MATCH(G376, $G$2:G376, 0)), J376)</f>
        <v>United States</v>
      </c>
      <c r="R376" t="str">
        <f>IF(COUNTIF($G$2:G376, G376) &gt; 1, INDEX($R$2:R376, MATCH(G376, $G$2:G376, 0)), K376)</f>
        <v>Tucson</v>
      </c>
      <c r="S376" t="str">
        <f>IF(COUNTIF($G$2:G376, G376) &gt; 1, INDEX($S$2:S376, MATCH(G376, $G$2:G376, 0)), L376)</f>
        <v>Arizona</v>
      </c>
      <c r="T376">
        <f>IF(COUNTIF($G$2:G376, G376) &gt; 1, INDEX($T$2:T376, MATCH(G376, $G$2:G376, 0)), M376)</f>
        <v>85705</v>
      </c>
      <c r="U376" t="str">
        <f>IF(COUNTIF($G$2:G376, G376) &gt; 1, INDEX($U$2:U376, MATCH(G376, $G$2:G376, 0)), N376)</f>
        <v>West</v>
      </c>
      <c r="V376" s="7" t="s">
        <v>2153</v>
      </c>
      <c r="W376" s="7" t="s">
        <v>1731</v>
      </c>
      <c r="X376" s="15">
        <f>Orders[[#This Row],[Date3]]</f>
        <v>43468</v>
      </c>
      <c r="Y376" s="15">
        <v>43468</v>
      </c>
      <c r="Z376" s="2">
        <v>0.69930555555555562</v>
      </c>
      <c r="AA376" s="12">
        <v>67.09</v>
      </c>
      <c r="AB376" s="8">
        <v>5</v>
      </c>
      <c r="AC376" s="11">
        <f t="shared" si="28"/>
        <v>16.772500000000004</v>
      </c>
      <c r="AD376" s="11">
        <f t="shared" si="29"/>
        <v>335.45000000000005</v>
      </c>
      <c r="AE376" t="s">
        <v>21</v>
      </c>
      <c r="AF376" s="12">
        <f t="shared" si="26"/>
        <v>319.78448500000002</v>
      </c>
      <c r="AG376" s="4">
        <v>4.6699999999999998E-2</v>
      </c>
      <c r="AH376" s="11">
        <f t="shared" si="27"/>
        <v>15.665515000000028</v>
      </c>
      <c r="AI376" s="9">
        <v>9.1</v>
      </c>
      <c r="AJ376" s="15" t="str">
        <f>IF(MONTH(Orders[[#This Row],[Date]]) = 1, "Jan",IF(MONTH(Orders[[#This Row],[Date]]) = 2, "Feb", "Mar"))</f>
        <v>Jan</v>
      </c>
    </row>
    <row r="377" spans="1:36" ht="15.75" x14ac:dyDescent="0.25">
      <c r="A377">
        <v>376</v>
      </c>
      <c r="B377" t="s">
        <v>403</v>
      </c>
      <c r="C377">
        <f>VLOOKUP(G377,email!A:B,2,FALSE)</f>
        <v>152</v>
      </c>
      <c r="D377" t="str">
        <f>Orders[[#This Row],[Customer First Name]] &amp;" "&amp; Orders[[#This Row],[Customer Last Name]]</f>
        <v>Arthur Gainer</v>
      </c>
      <c r="E377" t="s">
        <v>1506</v>
      </c>
      <c r="F377" t="s">
        <v>1507</v>
      </c>
      <c r="G377" t="str">
        <f t="shared" si="25"/>
        <v>arthur.gainer@mail.com</v>
      </c>
      <c r="H377" t="s">
        <v>15</v>
      </c>
      <c r="I377" s="7" t="s">
        <v>1037</v>
      </c>
      <c r="J377" s="7" t="s">
        <v>1038</v>
      </c>
      <c r="K377" s="7" t="s">
        <v>1171</v>
      </c>
      <c r="L377" s="7" t="s">
        <v>1085</v>
      </c>
      <c r="M377" s="7">
        <v>85705</v>
      </c>
      <c r="N377" s="7" t="s">
        <v>1045</v>
      </c>
      <c r="O377" t="str">
        <f>IF(COUNTIF($G$2:G377, G377) &gt; 1, INDEX($O$2:O377, MATCH(G377, $G$2:G377, 0)), H377)</f>
        <v>Female</v>
      </c>
      <c r="P377" t="str">
        <f>IF(COUNTIF($G$2:G377, G377) &gt; 1, INDEX($P$2:P377, MATCH(G377, $G$2:G377, 0)), I377)</f>
        <v>Consumer</v>
      </c>
      <c r="Q377" t="str">
        <f>IF(COUNTIF($G$2:G377, G377) &gt; 1, INDEX($Q$2:Q377, MATCH(G377, $G$2:G377, 0)), J377)</f>
        <v>United States</v>
      </c>
      <c r="R377" t="str">
        <f>IF(COUNTIF($G$2:G377, G377) &gt; 1, INDEX($R$2:R377, MATCH(G377, $G$2:G377, 0)), K377)</f>
        <v>Tucson</v>
      </c>
      <c r="S377" t="str">
        <f>IF(COUNTIF($G$2:G377, G377) &gt; 1, INDEX($S$2:S377, MATCH(G377, $G$2:G377, 0)), L377)</f>
        <v>Arizona</v>
      </c>
      <c r="T377">
        <f>IF(COUNTIF($G$2:G377, G377) &gt; 1, INDEX($T$2:T377, MATCH(G377, $G$2:G377, 0)), M377)</f>
        <v>85705</v>
      </c>
      <c r="U377" t="str">
        <f>IF(COUNTIF($G$2:G377, G377) &gt; 1, INDEX($U$2:U377, MATCH(G377, $G$2:G377, 0)), N377)</f>
        <v>West</v>
      </c>
      <c r="V377" s="7" t="s">
        <v>2158</v>
      </c>
      <c r="W377" s="7" t="s">
        <v>2163</v>
      </c>
      <c r="X377" s="15">
        <f>Orders[[#This Row],[Date3]]</f>
        <v>43479</v>
      </c>
      <c r="Y377" s="15">
        <v>43479</v>
      </c>
      <c r="Z377" s="2">
        <v>0.53611111111111109</v>
      </c>
      <c r="AA377" s="12">
        <v>96.7</v>
      </c>
      <c r="AB377" s="8">
        <v>5</v>
      </c>
      <c r="AC377" s="11">
        <f t="shared" si="28"/>
        <v>24.175000000000001</v>
      </c>
      <c r="AD377" s="11">
        <f t="shared" si="29"/>
        <v>483.5</v>
      </c>
      <c r="AE377" t="s">
        <v>16</v>
      </c>
      <c r="AF377" s="12">
        <f t="shared" si="26"/>
        <v>448.68799999999999</v>
      </c>
      <c r="AG377" s="4">
        <v>7.2000000000000008E-2</v>
      </c>
      <c r="AH377" s="11">
        <f t="shared" si="27"/>
        <v>34.812000000000012</v>
      </c>
      <c r="AI377" s="9" t="s">
        <v>58</v>
      </c>
      <c r="AJ377" s="15" t="str">
        <f>IF(MONTH(Orders[[#This Row],[Date]]) = 1, "Jan",IF(MONTH(Orders[[#This Row],[Date]]) = 2, "Feb", "Mar"))</f>
        <v>Jan</v>
      </c>
    </row>
    <row r="378" spans="1:36" ht="15.75" x14ac:dyDescent="0.25">
      <c r="A378">
        <v>377</v>
      </c>
      <c r="B378" t="s">
        <v>404</v>
      </c>
      <c r="C378">
        <f>VLOOKUP(G378,email!A:B,2,FALSE)</f>
        <v>153</v>
      </c>
      <c r="D378" t="str">
        <f>Orders[[#This Row],[Customer First Name]] &amp;" "&amp; Orders[[#This Row],[Customer Last Name]]</f>
        <v>Muhammed MacIntyre</v>
      </c>
      <c r="E378" t="s">
        <v>1508</v>
      </c>
      <c r="F378" t="s">
        <v>1509</v>
      </c>
      <c r="G378" t="str">
        <f t="shared" si="25"/>
        <v>muhammed.macintyre@mail.com</v>
      </c>
      <c r="H378" t="s">
        <v>15</v>
      </c>
      <c r="I378" s="7" t="s">
        <v>1042</v>
      </c>
      <c r="J378" s="7" t="s">
        <v>1038</v>
      </c>
      <c r="K378" s="7" t="s">
        <v>1172</v>
      </c>
      <c r="L378" s="7" t="s">
        <v>1070</v>
      </c>
      <c r="M378" s="7">
        <v>62301</v>
      </c>
      <c r="N378" s="7" t="s">
        <v>1055</v>
      </c>
      <c r="O378" t="str">
        <f>IF(COUNTIF($G$2:G378, G378) &gt; 1, INDEX($O$2:O378, MATCH(G378, $G$2:G378, 0)), H378)</f>
        <v>Female</v>
      </c>
      <c r="P378" t="str">
        <f>IF(COUNTIF($G$2:G378, G378) &gt; 1, INDEX($P$2:P378, MATCH(G378, $G$2:G378, 0)), I378)</f>
        <v>Corporate</v>
      </c>
      <c r="Q378" t="str">
        <f>IF(COUNTIF($G$2:G378, G378) &gt; 1, INDEX($Q$2:Q378, MATCH(G378, $G$2:G378, 0)), J378)</f>
        <v>United States</v>
      </c>
      <c r="R378" t="str">
        <f>IF(COUNTIF($G$2:G378, G378) &gt; 1, INDEX($R$2:R378, MATCH(G378, $G$2:G378, 0)), K378)</f>
        <v>Quincy</v>
      </c>
      <c r="S378" t="str">
        <f>IF(COUNTIF($G$2:G378, G378) &gt; 1, INDEX($S$2:S378, MATCH(G378, $G$2:G378, 0)), L378)</f>
        <v>Illinois</v>
      </c>
      <c r="T378">
        <f>IF(COUNTIF($G$2:G378, G378) &gt; 1, INDEX($T$2:T378, MATCH(G378, $G$2:G378, 0)), M378)</f>
        <v>62301</v>
      </c>
      <c r="U378" t="str">
        <f>IF(COUNTIF($G$2:G378, G378) &gt; 1, INDEX($U$2:U378, MATCH(G378, $G$2:G378, 0)), N378)</f>
        <v>Central</v>
      </c>
      <c r="V378" s="7" t="s">
        <v>2153</v>
      </c>
      <c r="W378" s="7" t="s">
        <v>2162</v>
      </c>
      <c r="X378" s="15">
        <f>Orders[[#This Row],[Date3]]</f>
        <v>43470</v>
      </c>
      <c r="Y378" s="15">
        <v>43470</v>
      </c>
      <c r="Z378" s="2">
        <v>0.82638888888888884</v>
      </c>
      <c r="AA378" s="12">
        <v>35.380000000000003</v>
      </c>
      <c r="AB378" s="8">
        <v>9</v>
      </c>
      <c r="AC378" s="11">
        <f t="shared" si="28"/>
        <v>15.921000000000001</v>
      </c>
      <c r="AD378" s="11">
        <f t="shared" si="29"/>
        <v>318.42</v>
      </c>
      <c r="AE378" t="s">
        <v>21</v>
      </c>
      <c r="AF378" s="12">
        <f t="shared" si="26"/>
        <v>303.54978600000004</v>
      </c>
      <c r="AG378" s="4">
        <v>4.6699999999999998E-2</v>
      </c>
      <c r="AH378" s="11">
        <f t="shared" si="27"/>
        <v>14.870213999999976</v>
      </c>
      <c r="AI378" s="9">
        <v>9.6</v>
      </c>
      <c r="AJ378" s="15" t="str">
        <f>IF(MONTH(Orders[[#This Row],[Date]]) = 1, "Jan",IF(MONTH(Orders[[#This Row],[Date]]) = 2, "Feb", "Mar"))</f>
        <v>Jan</v>
      </c>
    </row>
    <row r="379" spans="1:36" ht="15.75" x14ac:dyDescent="0.25">
      <c r="A379">
        <v>378</v>
      </c>
      <c r="B379" t="s">
        <v>405</v>
      </c>
      <c r="C379">
        <f>VLOOKUP(G379,email!A:B,2,FALSE)</f>
        <v>154</v>
      </c>
      <c r="D379" t="str">
        <f>Orders[[#This Row],[Customer First Name]] &amp;" "&amp; Orders[[#This Row],[Customer Last Name]]</f>
        <v>Allen Rosenblatt</v>
      </c>
      <c r="E379" t="s">
        <v>1268</v>
      </c>
      <c r="F379" t="s">
        <v>1510</v>
      </c>
      <c r="G379" t="str">
        <f t="shared" si="25"/>
        <v>allen.rosenblatt@mail.com</v>
      </c>
      <c r="H379" t="s">
        <v>15</v>
      </c>
      <c r="I379" s="7" t="s">
        <v>1042</v>
      </c>
      <c r="J379" s="7" t="s">
        <v>1038</v>
      </c>
      <c r="K379" s="7" t="s">
        <v>1118</v>
      </c>
      <c r="L379" s="7" t="s">
        <v>1167</v>
      </c>
      <c r="M379" s="7">
        <v>2038</v>
      </c>
      <c r="N379" s="7" t="s">
        <v>1065</v>
      </c>
      <c r="O379" t="str">
        <f>IF(COUNTIF($G$2:G379, G379) &gt; 1, INDEX($O$2:O379, MATCH(G379, $G$2:G379, 0)), H379)</f>
        <v>Female</v>
      </c>
      <c r="P379" t="str">
        <f>IF(COUNTIF($G$2:G379, G379) &gt; 1, INDEX($P$2:P379, MATCH(G379, $G$2:G379, 0)), I379)</f>
        <v>Corporate</v>
      </c>
      <c r="Q379" t="str">
        <f>IF(COUNTIF($G$2:G379, G379) &gt; 1, INDEX($Q$2:Q379, MATCH(G379, $G$2:G379, 0)), J379)</f>
        <v>United States</v>
      </c>
      <c r="R379" t="str">
        <f>IF(COUNTIF($G$2:G379, G379) &gt; 1, INDEX($R$2:R379, MATCH(G379, $G$2:G379, 0)), K379)</f>
        <v>Franklin</v>
      </c>
      <c r="S379" t="str">
        <f>IF(COUNTIF($G$2:G379, G379) &gt; 1, INDEX($S$2:S379, MATCH(G379, $G$2:G379, 0)), L379)</f>
        <v>Massachusetts</v>
      </c>
      <c r="T379">
        <f>IF(COUNTIF($G$2:G379, G379) &gt; 1, INDEX($T$2:T379, MATCH(G379, $G$2:G379, 0)), M379)</f>
        <v>2038</v>
      </c>
      <c r="U379" t="str">
        <f>IF(COUNTIF($G$2:G379, G379) &gt; 1, INDEX($U$2:U379, MATCH(G379, $G$2:G379, 0)), N379)</f>
        <v>East</v>
      </c>
      <c r="V379" s="7" t="s">
        <v>2150</v>
      </c>
      <c r="W379" s="7" t="s">
        <v>2155</v>
      </c>
      <c r="X379" s="15">
        <f>Orders[[#This Row],[Date3]]</f>
        <v>43518</v>
      </c>
      <c r="Y379" s="15">
        <v>43518</v>
      </c>
      <c r="Z379" s="2">
        <v>0.76180555555555562</v>
      </c>
      <c r="AA379" s="12">
        <v>95.49</v>
      </c>
      <c r="AB379" s="8">
        <v>7</v>
      </c>
      <c r="AC379" s="11">
        <f t="shared" si="28"/>
        <v>33.421500000000002</v>
      </c>
      <c r="AD379" s="11">
        <f t="shared" si="29"/>
        <v>668.43</v>
      </c>
      <c r="AE379" t="s">
        <v>16</v>
      </c>
      <c r="AF379" s="12">
        <f t="shared" si="26"/>
        <v>596.90798999999993</v>
      </c>
      <c r="AG379" s="4">
        <v>0.107</v>
      </c>
      <c r="AH379" s="11">
        <f t="shared" si="27"/>
        <v>71.522010000000023</v>
      </c>
      <c r="AI379" s="9">
        <v>8.6999999999999993</v>
      </c>
      <c r="AJ379" s="15" t="str">
        <f>IF(MONTH(Orders[[#This Row],[Date]]) = 1, "Jan",IF(MONTH(Orders[[#This Row],[Date]]) = 2, "Feb", "Mar"))</f>
        <v>Feb</v>
      </c>
    </row>
    <row r="380" spans="1:36" ht="15.75" x14ac:dyDescent="0.25">
      <c r="A380">
        <v>379</v>
      </c>
      <c r="B380" t="s">
        <v>406</v>
      </c>
      <c r="C380">
        <f>VLOOKUP(G380,email!A:B,2,FALSE)</f>
        <v>155</v>
      </c>
      <c r="D380" t="str">
        <f>Orders[[#This Row],[Customer First Name]] &amp;" "&amp; Orders[[#This Row],[Customer Last Name]]</f>
        <v>Russell Applegate</v>
      </c>
      <c r="E380" t="s">
        <v>1511</v>
      </c>
      <c r="F380" t="s">
        <v>1512</v>
      </c>
      <c r="G380" t="str">
        <f t="shared" si="25"/>
        <v>russell.applegate@mail.com</v>
      </c>
      <c r="H380" t="s">
        <v>15</v>
      </c>
      <c r="I380" s="7" t="s">
        <v>1037</v>
      </c>
      <c r="J380" s="7" t="s">
        <v>1038</v>
      </c>
      <c r="K380" s="7" t="s">
        <v>1067</v>
      </c>
      <c r="L380" s="7" t="s">
        <v>1054</v>
      </c>
      <c r="M380" s="7">
        <v>77095</v>
      </c>
      <c r="N380" s="7" t="s">
        <v>1055</v>
      </c>
      <c r="O380" t="str">
        <f>IF(COUNTIF($G$2:G380, G380) &gt; 1, INDEX($O$2:O380, MATCH(G380, $G$2:G380, 0)), H380)</f>
        <v>Female</v>
      </c>
      <c r="P380" t="str">
        <f>IF(COUNTIF($G$2:G380, G380) &gt; 1, INDEX($P$2:P380, MATCH(G380, $G$2:G380, 0)), I380)</f>
        <v>Consumer</v>
      </c>
      <c r="Q380" t="str">
        <f>IF(COUNTIF($G$2:G380, G380) &gt; 1, INDEX($Q$2:Q380, MATCH(G380, $G$2:G380, 0)), J380)</f>
        <v>United States</v>
      </c>
      <c r="R380" t="str">
        <f>IF(COUNTIF($G$2:G380, G380) &gt; 1, INDEX($R$2:R380, MATCH(G380, $G$2:G380, 0)), K380)</f>
        <v>Houston</v>
      </c>
      <c r="S380" t="str">
        <f>IF(COUNTIF($G$2:G380, G380) &gt; 1, INDEX($S$2:S380, MATCH(G380, $G$2:G380, 0)), L380)</f>
        <v>Texas</v>
      </c>
      <c r="T380">
        <f>IF(COUNTIF($G$2:G380, G380) &gt; 1, INDEX($T$2:T380, MATCH(G380, $G$2:G380, 0)), M380)</f>
        <v>77095</v>
      </c>
      <c r="U380" t="str">
        <f>IF(COUNTIF($G$2:G380, G380) &gt; 1, INDEX($U$2:U380, MATCH(G380, $G$2:G380, 0)), N380)</f>
        <v>Central</v>
      </c>
      <c r="V380" s="7" t="s">
        <v>2153</v>
      </c>
      <c r="W380" s="7" t="s">
        <v>2161</v>
      </c>
      <c r="X380" s="15">
        <f>Orders[[#This Row],[Date3]]</f>
        <v>43502</v>
      </c>
      <c r="Y380" s="15">
        <v>43502</v>
      </c>
      <c r="Z380" s="2">
        <v>0.72222222222222221</v>
      </c>
      <c r="AA380" s="12">
        <v>96.98</v>
      </c>
      <c r="AB380" s="8">
        <v>4</v>
      </c>
      <c r="AC380" s="11">
        <f t="shared" si="28"/>
        <v>19.396000000000001</v>
      </c>
      <c r="AD380" s="11">
        <f t="shared" si="29"/>
        <v>387.92</v>
      </c>
      <c r="AE380" t="s">
        <v>16</v>
      </c>
      <c r="AF380" s="12">
        <f t="shared" si="26"/>
        <v>369.80413600000003</v>
      </c>
      <c r="AG380" s="4">
        <v>4.6699999999999998E-2</v>
      </c>
      <c r="AH380" s="11">
        <f t="shared" si="27"/>
        <v>18.115863999999988</v>
      </c>
      <c r="AI380" s="9">
        <v>9.4</v>
      </c>
      <c r="AJ380" s="15" t="str">
        <f>IF(MONTH(Orders[[#This Row],[Date]]) = 1, "Jan",IF(MONTH(Orders[[#This Row],[Date]]) = 2, "Feb", "Mar"))</f>
        <v>Feb</v>
      </c>
    </row>
    <row r="381" spans="1:36" ht="15.75" x14ac:dyDescent="0.25">
      <c r="A381">
        <v>380</v>
      </c>
      <c r="B381" t="s">
        <v>407</v>
      </c>
      <c r="C381">
        <f>VLOOKUP(G381,email!A:B,2,FALSE)</f>
        <v>155</v>
      </c>
      <c r="D381" t="str">
        <f>Orders[[#This Row],[Customer First Name]] &amp;" "&amp; Orders[[#This Row],[Customer Last Name]]</f>
        <v>Russell Applegate</v>
      </c>
      <c r="E381" t="s">
        <v>1511</v>
      </c>
      <c r="F381" t="s">
        <v>1512</v>
      </c>
      <c r="G381" t="str">
        <f t="shared" si="25"/>
        <v>russell.applegate@mail.com</v>
      </c>
      <c r="H381" t="s">
        <v>15</v>
      </c>
      <c r="I381" s="7" t="s">
        <v>1037</v>
      </c>
      <c r="J381" s="7" t="s">
        <v>1038</v>
      </c>
      <c r="K381" s="7" t="s">
        <v>1067</v>
      </c>
      <c r="L381" s="7" t="s">
        <v>1054</v>
      </c>
      <c r="M381" s="7">
        <v>77095</v>
      </c>
      <c r="N381" s="7" t="s">
        <v>1055</v>
      </c>
      <c r="O381" t="str">
        <f>IF(COUNTIF($G$2:G381, G381) &gt; 1, INDEX($O$2:O381, MATCH(G381, $G$2:G381, 0)), H381)</f>
        <v>Female</v>
      </c>
      <c r="P381" t="str">
        <f>IF(COUNTIF($G$2:G381, G381) &gt; 1, INDEX($P$2:P381, MATCH(G381, $G$2:G381, 0)), I381)</f>
        <v>Consumer</v>
      </c>
      <c r="Q381" t="str">
        <f>IF(COUNTIF($G$2:G381, G381) &gt; 1, INDEX($Q$2:Q381, MATCH(G381, $G$2:G381, 0)), J381)</f>
        <v>United States</v>
      </c>
      <c r="R381" t="str">
        <f>IF(COUNTIF($G$2:G381, G381) &gt; 1, INDEX($R$2:R381, MATCH(G381, $G$2:G381, 0)), K381)</f>
        <v>Houston</v>
      </c>
      <c r="S381" t="str">
        <f>IF(COUNTIF($G$2:G381, G381) &gt; 1, INDEX($S$2:S381, MATCH(G381, $G$2:G381, 0)), L381)</f>
        <v>Texas</v>
      </c>
      <c r="T381">
        <f>IF(COUNTIF($G$2:G381, G381) &gt; 1, INDEX($T$2:T381, MATCH(G381, $G$2:G381, 0)), M381)</f>
        <v>77095</v>
      </c>
      <c r="U381" t="str">
        <f>IF(COUNTIF($G$2:G381, G381) &gt; 1, INDEX($U$2:U381, MATCH(G381, $G$2:G381, 0)), N381)</f>
        <v>Central</v>
      </c>
      <c r="V381" s="7" t="s">
        <v>2153</v>
      </c>
      <c r="W381" s="7" t="s">
        <v>2156</v>
      </c>
      <c r="X381" s="15">
        <f>Orders[[#This Row],[Date3]]</f>
        <v>43495</v>
      </c>
      <c r="Y381" s="15">
        <v>43495</v>
      </c>
      <c r="Z381" s="2">
        <v>0.56388888888888888</v>
      </c>
      <c r="AA381" s="12">
        <v>23.65</v>
      </c>
      <c r="AB381" s="8">
        <v>4</v>
      </c>
      <c r="AC381" s="11">
        <f t="shared" si="28"/>
        <v>4.7299999999999995</v>
      </c>
      <c r="AD381" s="11">
        <f t="shared" si="29"/>
        <v>94.6</v>
      </c>
      <c r="AE381" t="s">
        <v>21</v>
      </c>
      <c r="AF381" s="12">
        <f t="shared" si="26"/>
        <v>90.182179999999988</v>
      </c>
      <c r="AG381" s="4">
        <v>4.6699999999999998E-2</v>
      </c>
      <c r="AH381" s="11">
        <f t="shared" si="27"/>
        <v>4.4178200000000061</v>
      </c>
      <c r="AI381" s="9" t="s">
        <v>96</v>
      </c>
      <c r="AJ381" s="15" t="str">
        <f>IF(MONTH(Orders[[#This Row],[Date]]) = 1, "Jan",IF(MONTH(Orders[[#This Row],[Date]]) = 2, "Feb", "Mar"))</f>
        <v>Jan</v>
      </c>
    </row>
    <row r="382" spans="1:36" ht="15.75" x14ac:dyDescent="0.25">
      <c r="A382">
        <v>381</v>
      </c>
      <c r="B382" t="s">
        <v>408</v>
      </c>
      <c r="C382">
        <f>VLOOKUP(G382,email!A:B,2,FALSE)</f>
        <v>155</v>
      </c>
      <c r="D382" t="str">
        <f>Orders[[#This Row],[Customer First Name]] &amp;" "&amp; Orders[[#This Row],[Customer Last Name]]</f>
        <v>Russell Applegate</v>
      </c>
      <c r="E382" t="s">
        <v>1511</v>
      </c>
      <c r="F382" t="s">
        <v>1512</v>
      </c>
      <c r="G382" t="str">
        <f t="shared" si="25"/>
        <v>russell.applegate@mail.com</v>
      </c>
      <c r="H382" t="s">
        <v>15</v>
      </c>
      <c r="I382" s="7" t="s">
        <v>1037</v>
      </c>
      <c r="J382" s="7" t="s">
        <v>1038</v>
      </c>
      <c r="K382" s="7" t="s">
        <v>1067</v>
      </c>
      <c r="L382" s="7" t="s">
        <v>1054</v>
      </c>
      <c r="M382" s="7">
        <v>77095</v>
      </c>
      <c r="N382" s="7" t="s">
        <v>1055</v>
      </c>
      <c r="O382" t="str">
        <f>IF(COUNTIF($G$2:G382, G382) &gt; 1, INDEX($O$2:O382, MATCH(G382, $G$2:G382, 0)), H382)</f>
        <v>Female</v>
      </c>
      <c r="P382" t="str">
        <f>IF(COUNTIF($G$2:G382, G382) &gt; 1, INDEX($P$2:P382, MATCH(G382, $G$2:G382, 0)), I382)</f>
        <v>Consumer</v>
      </c>
      <c r="Q382" t="str">
        <f>IF(COUNTIF($G$2:G382, G382) &gt; 1, INDEX($Q$2:Q382, MATCH(G382, $G$2:G382, 0)), J382)</f>
        <v>United States</v>
      </c>
      <c r="R382" t="str">
        <f>IF(COUNTIF($G$2:G382, G382) &gt; 1, INDEX($R$2:R382, MATCH(G382, $G$2:G382, 0)), K382)</f>
        <v>Houston</v>
      </c>
      <c r="S382" t="str">
        <f>IF(COUNTIF($G$2:G382, G382) &gt; 1, INDEX($S$2:S382, MATCH(G382, $G$2:G382, 0)), L382)</f>
        <v>Texas</v>
      </c>
      <c r="T382">
        <f>IF(COUNTIF($G$2:G382, G382) &gt; 1, INDEX($T$2:T382, MATCH(G382, $G$2:G382, 0)), M382)</f>
        <v>77095</v>
      </c>
      <c r="U382" t="str">
        <f>IF(COUNTIF($G$2:G382, G382) &gt; 1, INDEX($U$2:U382, MATCH(G382, $G$2:G382, 0)), N382)</f>
        <v>Central</v>
      </c>
      <c r="V382" s="7" t="s">
        <v>2153</v>
      </c>
      <c r="W382" s="7" t="s">
        <v>2160</v>
      </c>
      <c r="X382" s="15">
        <f>Orders[[#This Row],[Date3]]</f>
        <v>43476</v>
      </c>
      <c r="Y382" s="15">
        <v>43476</v>
      </c>
      <c r="Z382" s="2">
        <v>0.44236111111111115</v>
      </c>
      <c r="AA382" s="12">
        <v>82.33</v>
      </c>
      <c r="AB382" s="8">
        <v>4</v>
      </c>
      <c r="AC382" s="11">
        <f t="shared" si="28"/>
        <v>16.466000000000001</v>
      </c>
      <c r="AD382" s="11">
        <f t="shared" si="29"/>
        <v>329.32</v>
      </c>
      <c r="AE382" t="s">
        <v>21</v>
      </c>
      <c r="AF382" s="12">
        <f t="shared" si="26"/>
        <v>313.94075599999996</v>
      </c>
      <c r="AG382" s="4">
        <v>4.6699999999999998E-2</v>
      </c>
      <c r="AH382" s="11">
        <f t="shared" si="27"/>
        <v>15.379244000000028</v>
      </c>
      <c r="AI382" s="9">
        <v>7.5</v>
      </c>
      <c r="AJ382" s="15" t="str">
        <f>IF(MONTH(Orders[[#This Row],[Date]]) = 1, "Jan",IF(MONTH(Orders[[#This Row],[Date]]) = 2, "Feb", "Mar"))</f>
        <v>Jan</v>
      </c>
    </row>
    <row r="383" spans="1:36" ht="15.75" x14ac:dyDescent="0.25">
      <c r="A383">
        <v>382</v>
      </c>
      <c r="B383" t="s">
        <v>409</v>
      </c>
      <c r="C383">
        <f>VLOOKUP(G383,email!A:B,2,FALSE)</f>
        <v>156</v>
      </c>
      <c r="D383" t="str">
        <f>Orders[[#This Row],[Customer First Name]] &amp;" "&amp; Orders[[#This Row],[Customer Last Name]]</f>
        <v>Alejandro Savely</v>
      </c>
      <c r="E383" t="s">
        <v>1275</v>
      </c>
      <c r="F383" t="s">
        <v>1513</v>
      </c>
      <c r="G383" t="str">
        <f t="shared" si="25"/>
        <v>alejandro.savely@mail.com</v>
      </c>
      <c r="H383" t="s">
        <v>15</v>
      </c>
      <c r="I383" s="7" t="s">
        <v>1042</v>
      </c>
      <c r="J383" s="7" t="s">
        <v>1038</v>
      </c>
      <c r="K383" s="7" t="s">
        <v>1060</v>
      </c>
      <c r="L383" s="7" t="s">
        <v>1044</v>
      </c>
      <c r="M383" s="7">
        <v>94109</v>
      </c>
      <c r="N383" s="7" t="s">
        <v>1045</v>
      </c>
      <c r="O383" t="str">
        <f>IF(COUNTIF($G$2:G383, G383) &gt; 1, INDEX($O$2:O383, MATCH(G383, $G$2:G383, 0)), H383)</f>
        <v>Female</v>
      </c>
      <c r="P383" t="str">
        <f>IF(COUNTIF($G$2:G383, G383) &gt; 1, INDEX($P$2:P383, MATCH(G383, $G$2:G383, 0)), I383)</f>
        <v>Corporate</v>
      </c>
      <c r="Q383" t="str">
        <f>IF(COUNTIF($G$2:G383, G383) &gt; 1, INDEX($Q$2:Q383, MATCH(G383, $G$2:G383, 0)), J383)</f>
        <v>United States</v>
      </c>
      <c r="R383" t="str">
        <f>IF(COUNTIF($G$2:G383, G383) &gt; 1, INDEX($R$2:R383, MATCH(G383, $G$2:G383, 0)), K383)</f>
        <v>San Francisco</v>
      </c>
      <c r="S383" t="str">
        <f>IF(COUNTIF($G$2:G383, G383) &gt; 1, INDEX($S$2:S383, MATCH(G383, $G$2:G383, 0)), L383)</f>
        <v>California</v>
      </c>
      <c r="T383">
        <f>IF(COUNTIF($G$2:G383, G383) &gt; 1, INDEX($T$2:T383, MATCH(G383, $G$2:G383, 0)), M383)</f>
        <v>94109</v>
      </c>
      <c r="U383" t="str">
        <f>IF(COUNTIF($G$2:G383, G383) &gt; 1, INDEX($U$2:U383, MATCH(G383, $G$2:G383, 0)), N383)</f>
        <v>West</v>
      </c>
      <c r="V383" s="7" t="s">
        <v>2153</v>
      </c>
      <c r="W383" s="7" t="s">
        <v>2162</v>
      </c>
      <c r="X383" s="15">
        <f>Orders[[#This Row],[Date3]]</f>
        <v>43543</v>
      </c>
      <c r="Y383" s="15">
        <v>43543</v>
      </c>
      <c r="Z383" s="2">
        <v>0.60763888888888895</v>
      </c>
      <c r="AA383" s="12">
        <v>26.61</v>
      </c>
      <c r="AB383" s="8">
        <v>2</v>
      </c>
      <c r="AC383" s="11">
        <f t="shared" si="28"/>
        <v>2.661</v>
      </c>
      <c r="AD383" s="11">
        <f t="shared" si="29"/>
        <v>53.22</v>
      </c>
      <c r="AE383" t="s">
        <v>18</v>
      </c>
      <c r="AF383" s="12">
        <f t="shared" si="26"/>
        <v>50.734625999999999</v>
      </c>
      <c r="AG383" s="4">
        <v>4.6699999999999998E-2</v>
      </c>
      <c r="AH383" s="11">
        <f t="shared" si="27"/>
        <v>2.4853740000000002</v>
      </c>
      <c r="AI383" s="9">
        <v>4.2</v>
      </c>
      <c r="AJ383" s="15" t="str">
        <f>IF(MONTH(Orders[[#This Row],[Date]]) = 1, "Jan",IF(MONTH(Orders[[#This Row],[Date]]) = 2, "Feb", "Mar"))</f>
        <v>Mar</v>
      </c>
    </row>
    <row r="384" spans="1:36" ht="15.75" x14ac:dyDescent="0.25">
      <c r="A384">
        <v>383</v>
      </c>
      <c r="B384" t="s">
        <v>410</v>
      </c>
      <c r="C384">
        <f>VLOOKUP(G384,email!A:B,2,FALSE)</f>
        <v>156</v>
      </c>
      <c r="D384" t="str">
        <f>Orders[[#This Row],[Customer First Name]] &amp;" "&amp; Orders[[#This Row],[Customer Last Name]]</f>
        <v>Alejandro Savely</v>
      </c>
      <c r="E384" t="s">
        <v>1275</v>
      </c>
      <c r="F384" t="s">
        <v>1513</v>
      </c>
      <c r="G384" t="str">
        <f t="shared" si="25"/>
        <v>alejandro.savely@mail.com</v>
      </c>
      <c r="H384" t="s">
        <v>15</v>
      </c>
      <c r="I384" s="7" t="s">
        <v>1042</v>
      </c>
      <c r="J384" s="7" t="s">
        <v>1038</v>
      </c>
      <c r="K384" s="7" t="s">
        <v>1060</v>
      </c>
      <c r="L384" s="7" t="s">
        <v>1044</v>
      </c>
      <c r="M384" s="7">
        <v>94109</v>
      </c>
      <c r="N384" s="7" t="s">
        <v>1045</v>
      </c>
      <c r="O384" t="str">
        <f>IF(COUNTIF($G$2:G384, G384) &gt; 1, INDEX($O$2:O384, MATCH(G384, $G$2:G384, 0)), H384)</f>
        <v>Female</v>
      </c>
      <c r="P384" t="str">
        <f>IF(COUNTIF($G$2:G384, G384) &gt; 1, INDEX($P$2:P384, MATCH(G384, $G$2:G384, 0)), I384)</f>
        <v>Corporate</v>
      </c>
      <c r="Q384" t="str">
        <f>IF(COUNTIF($G$2:G384, G384) &gt; 1, INDEX($Q$2:Q384, MATCH(G384, $G$2:G384, 0)), J384)</f>
        <v>United States</v>
      </c>
      <c r="R384" t="str">
        <f>IF(COUNTIF($G$2:G384, G384) &gt; 1, INDEX($R$2:R384, MATCH(G384, $G$2:G384, 0)), K384)</f>
        <v>San Francisco</v>
      </c>
      <c r="S384" t="str">
        <f>IF(COUNTIF($G$2:G384, G384) &gt; 1, INDEX($S$2:S384, MATCH(G384, $G$2:G384, 0)), L384)</f>
        <v>California</v>
      </c>
      <c r="T384">
        <f>IF(COUNTIF($G$2:G384, G384) &gt; 1, INDEX($T$2:T384, MATCH(G384, $G$2:G384, 0)), M384)</f>
        <v>94109</v>
      </c>
      <c r="U384" t="str">
        <f>IF(COUNTIF($G$2:G384, G384) &gt; 1, INDEX($U$2:U384, MATCH(G384, $G$2:G384, 0)), N384)</f>
        <v>West</v>
      </c>
      <c r="V384" s="7" t="s">
        <v>2153</v>
      </c>
      <c r="W384" s="7" t="s">
        <v>2160</v>
      </c>
      <c r="X384" s="15">
        <f>Orders[[#This Row],[Date3]]</f>
        <v>43479</v>
      </c>
      <c r="Y384" s="15">
        <v>43479</v>
      </c>
      <c r="Z384" s="2">
        <v>0.50624999999999998</v>
      </c>
      <c r="AA384" s="12">
        <v>99.69</v>
      </c>
      <c r="AB384" s="8">
        <v>5</v>
      </c>
      <c r="AC384" s="11">
        <f t="shared" si="28"/>
        <v>24.922499999999999</v>
      </c>
      <c r="AD384" s="11">
        <f t="shared" si="29"/>
        <v>498.45</v>
      </c>
      <c r="AE384" t="s">
        <v>18</v>
      </c>
      <c r="AF384" s="12">
        <f t="shared" si="26"/>
        <v>475.17238499999996</v>
      </c>
      <c r="AG384" s="4">
        <v>4.6699999999999998E-2</v>
      </c>
      <c r="AH384" s="11">
        <f t="shared" si="27"/>
        <v>23.277615000000026</v>
      </c>
      <c r="AI384" s="9">
        <v>9.9</v>
      </c>
      <c r="AJ384" s="15" t="str">
        <f>IF(MONTH(Orders[[#This Row],[Date]]) = 1, "Jan",IF(MONTH(Orders[[#This Row],[Date]]) = 2, "Feb", "Mar"))</f>
        <v>Jan</v>
      </c>
    </row>
    <row r="385" spans="1:36" ht="15.75" x14ac:dyDescent="0.25">
      <c r="A385">
        <v>384</v>
      </c>
      <c r="B385" t="s">
        <v>411</v>
      </c>
      <c r="C385">
        <f>VLOOKUP(G385,email!A:B,2,FALSE)</f>
        <v>157</v>
      </c>
      <c r="D385" t="str">
        <f>Orders[[#This Row],[Customer First Name]] &amp;" "&amp; Orders[[#This Row],[Customer Last Name]]</f>
        <v>Laura Armstrong</v>
      </c>
      <c r="E385" t="s">
        <v>1514</v>
      </c>
      <c r="F385" t="s">
        <v>1353</v>
      </c>
      <c r="G385" t="str">
        <f t="shared" si="25"/>
        <v>laura.armstrong@mail.com</v>
      </c>
      <c r="H385" t="s">
        <v>15</v>
      </c>
      <c r="I385" s="7" t="s">
        <v>1042</v>
      </c>
      <c r="J385" s="7" t="s">
        <v>1038</v>
      </c>
      <c r="K385" s="7" t="s">
        <v>1155</v>
      </c>
      <c r="L385" s="7" t="s">
        <v>1075</v>
      </c>
      <c r="M385" s="7">
        <v>48180</v>
      </c>
      <c r="N385" s="7" t="s">
        <v>1055</v>
      </c>
      <c r="O385" t="str">
        <f>IF(COUNTIF($G$2:G385, G385) &gt; 1, INDEX($O$2:O385, MATCH(G385, $G$2:G385, 0)), H385)</f>
        <v>Female</v>
      </c>
      <c r="P385" t="str">
        <f>IF(COUNTIF($G$2:G385, G385) &gt; 1, INDEX($P$2:P385, MATCH(G385, $G$2:G385, 0)), I385)</f>
        <v>Corporate</v>
      </c>
      <c r="Q385" t="str">
        <f>IF(COUNTIF($G$2:G385, G385) &gt; 1, INDEX($Q$2:Q385, MATCH(G385, $G$2:G385, 0)), J385)</f>
        <v>United States</v>
      </c>
      <c r="R385" t="str">
        <f>IF(COUNTIF($G$2:G385, G385) &gt; 1, INDEX($R$2:R385, MATCH(G385, $G$2:G385, 0)), K385)</f>
        <v>Taylor</v>
      </c>
      <c r="S385" t="str">
        <f>IF(COUNTIF($G$2:G385, G385) &gt; 1, INDEX($S$2:S385, MATCH(G385, $G$2:G385, 0)), L385)</f>
        <v>Michigan</v>
      </c>
      <c r="T385">
        <f>IF(COUNTIF($G$2:G385, G385) &gt; 1, INDEX($T$2:T385, MATCH(G385, $G$2:G385, 0)), M385)</f>
        <v>48180</v>
      </c>
      <c r="U385" t="str">
        <f>IF(COUNTIF($G$2:G385, G385) &gt; 1, INDEX($U$2:U385, MATCH(G385, $G$2:G385, 0)), N385)</f>
        <v>Central</v>
      </c>
      <c r="V385" s="7" t="s">
        <v>2158</v>
      </c>
      <c r="W385" s="7" t="s">
        <v>2163</v>
      </c>
      <c r="X385" s="15">
        <f>Orders[[#This Row],[Date3]]</f>
        <v>43525</v>
      </c>
      <c r="Y385" s="15">
        <v>43525</v>
      </c>
      <c r="Z385" s="2">
        <v>0.64722222222222225</v>
      </c>
      <c r="AA385" s="12">
        <v>74.89</v>
      </c>
      <c r="AB385" s="8">
        <v>4</v>
      </c>
      <c r="AC385" s="11">
        <f t="shared" si="28"/>
        <v>14.978000000000002</v>
      </c>
      <c r="AD385" s="11">
        <f t="shared" si="29"/>
        <v>299.56</v>
      </c>
      <c r="AE385" t="s">
        <v>16</v>
      </c>
      <c r="AF385" s="12">
        <f t="shared" si="26"/>
        <v>277.99167999999997</v>
      </c>
      <c r="AG385" s="4">
        <v>7.2000000000000008E-2</v>
      </c>
      <c r="AH385" s="11">
        <f t="shared" si="27"/>
        <v>21.568320000000028</v>
      </c>
      <c r="AI385" s="9">
        <v>4.2</v>
      </c>
      <c r="AJ385" s="15" t="str">
        <f>IF(MONTH(Orders[[#This Row],[Date]]) = 1, "Jan",IF(MONTH(Orders[[#This Row],[Date]]) = 2, "Feb", "Mar"))</f>
        <v>Mar</v>
      </c>
    </row>
    <row r="386" spans="1:36" ht="15.75" x14ac:dyDescent="0.25">
      <c r="A386">
        <v>385</v>
      </c>
      <c r="B386" t="s">
        <v>412</v>
      </c>
      <c r="C386">
        <f>VLOOKUP(G386,email!A:B,2,FALSE)</f>
        <v>158</v>
      </c>
      <c r="D386" t="str">
        <f>Orders[[#This Row],[Customer First Name]] &amp;" "&amp; Orders[[#This Row],[Customer Last Name]]</f>
        <v>Denny Ordway</v>
      </c>
      <c r="E386" t="s">
        <v>1515</v>
      </c>
      <c r="F386" t="s">
        <v>1516</v>
      </c>
      <c r="G386" t="str">
        <f t="shared" ref="G386:G449" si="30">LOWER(E386) &amp; "." &amp; LOWER(SUBSTITUTE(SUBSTITUTE(F386, "'", ""), " ", "")) &amp; "@mail.com"</f>
        <v>denny.ordway@mail.com</v>
      </c>
      <c r="H386" t="s">
        <v>15</v>
      </c>
      <c r="I386" s="7" t="s">
        <v>1037</v>
      </c>
      <c r="J386" s="7" t="s">
        <v>1038</v>
      </c>
      <c r="K386" s="7" t="s">
        <v>1173</v>
      </c>
      <c r="L386" s="7" t="s">
        <v>1047</v>
      </c>
      <c r="M386" s="7">
        <v>33024</v>
      </c>
      <c r="N386" s="7" t="s">
        <v>1041</v>
      </c>
      <c r="O386" t="str">
        <f>IF(COUNTIF($G$2:G386, G386) &gt; 1, INDEX($O$2:O386, MATCH(G386, $G$2:G386, 0)), H386)</f>
        <v>Female</v>
      </c>
      <c r="P386" t="str">
        <f>IF(COUNTIF($G$2:G386, G386) &gt; 1, INDEX($P$2:P386, MATCH(G386, $G$2:G386, 0)), I386)</f>
        <v>Consumer</v>
      </c>
      <c r="Q386" t="str">
        <f>IF(COUNTIF($G$2:G386, G386) &gt; 1, INDEX($Q$2:Q386, MATCH(G386, $G$2:G386, 0)), J386)</f>
        <v>United States</v>
      </c>
      <c r="R386" t="str">
        <f>IF(COUNTIF($G$2:G386, G386) &gt; 1, INDEX($R$2:R386, MATCH(G386, $G$2:G386, 0)), K386)</f>
        <v>Pembroke Pines</v>
      </c>
      <c r="S386" t="str">
        <f>IF(COUNTIF($G$2:G386, G386) &gt; 1, INDEX($S$2:S386, MATCH(G386, $G$2:G386, 0)), L386)</f>
        <v>Florida</v>
      </c>
      <c r="T386">
        <f>IF(COUNTIF($G$2:G386, G386) &gt; 1, INDEX($T$2:T386, MATCH(G386, $G$2:G386, 0)), M386)</f>
        <v>33024</v>
      </c>
      <c r="U386" t="str">
        <f>IF(COUNTIF($G$2:G386, G386) &gt; 1, INDEX($U$2:U386, MATCH(G386, $G$2:G386, 0)), N386)</f>
        <v>South</v>
      </c>
      <c r="V386" s="7" t="s">
        <v>2150</v>
      </c>
      <c r="W386" s="7" t="s">
        <v>2155</v>
      </c>
      <c r="X386" s="15">
        <f>Orders[[#This Row],[Date3]]</f>
        <v>43471</v>
      </c>
      <c r="Y386" s="15">
        <v>43471</v>
      </c>
      <c r="Z386" s="2">
        <v>0.58194444444444449</v>
      </c>
      <c r="AA386" s="12">
        <v>40.94</v>
      </c>
      <c r="AB386" s="8">
        <v>5</v>
      </c>
      <c r="AC386" s="11">
        <f t="shared" si="28"/>
        <v>10.234999999999999</v>
      </c>
      <c r="AD386" s="11">
        <f t="shared" si="29"/>
        <v>204.7</v>
      </c>
      <c r="AE386" t="s">
        <v>16</v>
      </c>
      <c r="AF386" s="12">
        <f t="shared" ref="AF386:AF449" si="31">AD386-AD386*AG386</f>
        <v>182.7971</v>
      </c>
      <c r="AG386" s="4">
        <v>0.107</v>
      </c>
      <c r="AH386" s="11">
        <f t="shared" ref="AH386:AH449" si="32">AD386-AF386</f>
        <v>21.902899999999988</v>
      </c>
      <c r="AI386" s="9">
        <v>9.9</v>
      </c>
      <c r="AJ386" s="15" t="str">
        <f>IF(MONTH(Orders[[#This Row],[Date]]) = 1, "Jan",IF(MONTH(Orders[[#This Row],[Date]]) = 2, "Feb", "Mar"))</f>
        <v>Jan</v>
      </c>
    </row>
    <row r="387" spans="1:36" ht="15.75" x14ac:dyDescent="0.25">
      <c r="A387">
        <v>386</v>
      </c>
      <c r="B387" t="s">
        <v>413</v>
      </c>
      <c r="C387">
        <f>VLOOKUP(G387,email!A:B,2,FALSE)</f>
        <v>158</v>
      </c>
      <c r="D387" t="str">
        <f>Orders[[#This Row],[Customer First Name]] &amp;" "&amp; Orders[[#This Row],[Customer Last Name]]</f>
        <v>Denny Ordway</v>
      </c>
      <c r="E387" t="s">
        <v>1515</v>
      </c>
      <c r="F387" t="s">
        <v>1516</v>
      </c>
      <c r="G387" t="str">
        <f t="shared" si="30"/>
        <v>denny.ordway@mail.com</v>
      </c>
      <c r="H387" t="s">
        <v>15</v>
      </c>
      <c r="I387" s="7" t="s">
        <v>1037</v>
      </c>
      <c r="J387" s="7" t="s">
        <v>1038</v>
      </c>
      <c r="K387" s="7" t="s">
        <v>1173</v>
      </c>
      <c r="L387" s="7" t="s">
        <v>1047</v>
      </c>
      <c r="M387" s="7">
        <v>33024</v>
      </c>
      <c r="N387" s="7" t="s">
        <v>1041</v>
      </c>
      <c r="O387" t="str">
        <f>IF(COUNTIF($G$2:G387, G387) &gt; 1, INDEX($O$2:O387, MATCH(G387, $G$2:G387, 0)), H387)</f>
        <v>Female</v>
      </c>
      <c r="P387" t="str">
        <f>IF(COUNTIF($G$2:G387, G387) &gt; 1, INDEX($P$2:P387, MATCH(G387, $G$2:G387, 0)), I387)</f>
        <v>Consumer</v>
      </c>
      <c r="Q387" t="str">
        <f>IF(COUNTIF($G$2:G387, G387) &gt; 1, INDEX($Q$2:Q387, MATCH(G387, $G$2:G387, 0)), J387)</f>
        <v>United States</v>
      </c>
      <c r="R387" t="str">
        <f>IF(COUNTIF($G$2:G387, G387) &gt; 1, INDEX($R$2:R387, MATCH(G387, $G$2:G387, 0)), K387)</f>
        <v>Pembroke Pines</v>
      </c>
      <c r="S387" t="str">
        <f>IF(COUNTIF($G$2:G387, G387) &gt; 1, INDEX($S$2:S387, MATCH(G387, $G$2:G387, 0)), L387)</f>
        <v>Florida</v>
      </c>
      <c r="T387">
        <f>IF(COUNTIF($G$2:G387, G387) &gt; 1, INDEX($T$2:T387, MATCH(G387, $G$2:G387, 0)), M387)</f>
        <v>33024</v>
      </c>
      <c r="U387" t="str">
        <f>IF(COUNTIF($G$2:G387, G387) &gt; 1, INDEX($U$2:U387, MATCH(G387, $G$2:G387, 0)), N387)</f>
        <v>South</v>
      </c>
      <c r="V387" s="7" t="s">
        <v>2158</v>
      </c>
      <c r="W387" s="7" t="s">
        <v>2163</v>
      </c>
      <c r="X387" s="15">
        <f>Orders[[#This Row],[Date3]]</f>
        <v>43496</v>
      </c>
      <c r="Y387" s="15">
        <v>43496</v>
      </c>
      <c r="Z387" s="2">
        <v>0.55486111111111114</v>
      </c>
      <c r="AA387" s="12">
        <v>75.819999999999993</v>
      </c>
      <c r="AB387" s="8">
        <v>1</v>
      </c>
      <c r="AC387" s="11">
        <f t="shared" ref="AC387:AC450" si="33">AD387*0.05</f>
        <v>3.7909999999999999</v>
      </c>
      <c r="AD387" s="11">
        <f t="shared" ref="AD387:AD450" si="34">AA387*AB387</f>
        <v>75.819999999999993</v>
      </c>
      <c r="AE387" t="s">
        <v>18</v>
      </c>
      <c r="AF387" s="12">
        <f t="shared" si="31"/>
        <v>70.360959999999992</v>
      </c>
      <c r="AG387" s="4">
        <v>7.2000000000000008E-2</v>
      </c>
      <c r="AH387" s="11">
        <f t="shared" si="32"/>
        <v>5.4590400000000017</v>
      </c>
      <c r="AI387" s="9">
        <v>5.8</v>
      </c>
      <c r="AJ387" s="15" t="str">
        <f>IF(MONTH(Orders[[#This Row],[Date]]) = 1, "Jan",IF(MONTH(Orders[[#This Row],[Date]]) = 2, "Feb", "Mar"))</f>
        <v>Jan</v>
      </c>
    </row>
    <row r="388" spans="1:36" ht="15.75" x14ac:dyDescent="0.25">
      <c r="A388">
        <v>387</v>
      </c>
      <c r="B388" t="s">
        <v>414</v>
      </c>
      <c r="C388">
        <f>VLOOKUP(G388,email!A:B,2,FALSE)</f>
        <v>159</v>
      </c>
      <c r="D388" t="str">
        <f>Orders[[#This Row],[Customer First Name]] &amp;" "&amp; Orders[[#This Row],[Customer Last Name]]</f>
        <v>Dean Katz</v>
      </c>
      <c r="E388" t="s">
        <v>1517</v>
      </c>
      <c r="F388" t="s">
        <v>1518</v>
      </c>
      <c r="G388" t="str">
        <f t="shared" si="30"/>
        <v>dean.katz@mail.com</v>
      </c>
      <c r="H388" t="s">
        <v>15</v>
      </c>
      <c r="I388" s="7" t="s">
        <v>1042</v>
      </c>
      <c r="J388" s="7" t="s">
        <v>1038</v>
      </c>
      <c r="K388" s="7" t="s">
        <v>1063</v>
      </c>
      <c r="L388" s="7" t="s">
        <v>1064</v>
      </c>
      <c r="M388" s="7">
        <v>19140</v>
      </c>
      <c r="N388" s="7" t="s">
        <v>1065</v>
      </c>
      <c r="O388" t="str">
        <f>IF(COUNTIF($G$2:G388, G388) &gt; 1, INDEX($O$2:O388, MATCH(G388, $G$2:G388, 0)), H388)</f>
        <v>Female</v>
      </c>
      <c r="P388" t="str">
        <f>IF(COUNTIF($G$2:G388, G388) &gt; 1, INDEX($P$2:P388, MATCH(G388, $G$2:G388, 0)), I388)</f>
        <v>Corporate</v>
      </c>
      <c r="Q388" t="str">
        <f>IF(COUNTIF($G$2:G388, G388) &gt; 1, INDEX($Q$2:Q388, MATCH(G388, $G$2:G388, 0)), J388)</f>
        <v>United States</v>
      </c>
      <c r="R388" t="str">
        <f>IF(COUNTIF($G$2:G388, G388) &gt; 1, INDEX($R$2:R388, MATCH(G388, $G$2:G388, 0)), K388)</f>
        <v>Philadelphia</v>
      </c>
      <c r="S388" t="str">
        <f>IF(COUNTIF($G$2:G388, G388) &gt; 1, INDEX($S$2:S388, MATCH(G388, $G$2:G388, 0)), L388)</f>
        <v>Pennsylvania</v>
      </c>
      <c r="T388">
        <f>IF(COUNTIF($G$2:G388, G388) &gt; 1, INDEX($T$2:T388, MATCH(G388, $G$2:G388, 0)), M388)</f>
        <v>19140</v>
      </c>
      <c r="U388" t="str">
        <f>IF(COUNTIF($G$2:G388, G388) &gt; 1, INDEX($U$2:U388, MATCH(G388, $G$2:G388, 0)), N388)</f>
        <v>East</v>
      </c>
      <c r="V388" s="7" t="s">
        <v>2158</v>
      </c>
      <c r="W388" s="7" t="s">
        <v>2167</v>
      </c>
      <c r="X388" s="15">
        <f>Orders[[#This Row],[Date3]]</f>
        <v>43535</v>
      </c>
      <c r="Y388" s="15">
        <v>43535</v>
      </c>
      <c r="Z388" s="2">
        <v>0.56736111111111109</v>
      </c>
      <c r="AA388" s="12">
        <v>46.77</v>
      </c>
      <c r="AB388" s="8">
        <v>6</v>
      </c>
      <c r="AC388" s="11">
        <f t="shared" si="33"/>
        <v>14.031000000000001</v>
      </c>
      <c r="AD388" s="11">
        <f t="shared" si="34"/>
        <v>280.62</v>
      </c>
      <c r="AE388" t="s">
        <v>18</v>
      </c>
      <c r="AF388" s="12">
        <f t="shared" si="31"/>
        <v>260.41536000000002</v>
      </c>
      <c r="AG388" s="4">
        <v>7.2000000000000008E-2</v>
      </c>
      <c r="AH388" s="11">
        <f t="shared" si="32"/>
        <v>20.204639999999984</v>
      </c>
      <c r="AI388" s="9" t="s">
        <v>45</v>
      </c>
      <c r="AJ388" s="15" t="str">
        <f>IF(MONTH(Orders[[#This Row],[Date]]) = 1, "Jan",IF(MONTH(Orders[[#This Row],[Date]]) = 2, "Feb", "Mar"))</f>
        <v>Mar</v>
      </c>
    </row>
    <row r="389" spans="1:36" ht="15.75" x14ac:dyDescent="0.25">
      <c r="A389">
        <v>388</v>
      </c>
      <c r="B389" t="s">
        <v>415</v>
      </c>
      <c r="C389">
        <f>VLOOKUP(G389,email!A:B,2,FALSE)</f>
        <v>159</v>
      </c>
      <c r="D389" t="str">
        <f>Orders[[#This Row],[Customer First Name]] &amp;" "&amp; Orders[[#This Row],[Customer Last Name]]</f>
        <v>Dean Katz</v>
      </c>
      <c r="E389" t="s">
        <v>1517</v>
      </c>
      <c r="F389" t="s">
        <v>1518</v>
      </c>
      <c r="G389" t="str">
        <f t="shared" si="30"/>
        <v>dean.katz@mail.com</v>
      </c>
      <c r="H389" t="s">
        <v>15</v>
      </c>
      <c r="I389" s="7" t="s">
        <v>1042</v>
      </c>
      <c r="J389" s="7" t="s">
        <v>1038</v>
      </c>
      <c r="K389" s="7" t="s">
        <v>1063</v>
      </c>
      <c r="L389" s="7" t="s">
        <v>1064</v>
      </c>
      <c r="M389" s="7">
        <v>19140</v>
      </c>
      <c r="N389" s="7" t="s">
        <v>1065</v>
      </c>
      <c r="O389" t="str">
        <f>IF(COUNTIF($G$2:G389, G389) &gt; 1, INDEX($O$2:O389, MATCH(G389, $G$2:G389, 0)), H389)</f>
        <v>Female</v>
      </c>
      <c r="P389" t="str">
        <f>IF(COUNTIF($G$2:G389, G389) &gt; 1, INDEX($P$2:P389, MATCH(G389, $G$2:G389, 0)), I389)</f>
        <v>Corporate</v>
      </c>
      <c r="Q389" t="str">
        <f>IF(COUNTIF($G$2:G389, G389) &gt; 1, INDEX($Q$2:Q389, MATCH(G389, $G$2:G389, 0)), J389)</f>
        <v>United States</v>
      </c>
      <c r="R389" t="str">
        <f>IF(COUNTIF($G$2:G389, G389) &gt; 1, INDEX($R$2:R389, MATCH(G389, $G$2:G389, 0)), K389)</f>
        <v>Philadelphia</v>
      </c>
      <c r="S389" t="str">
        <f>IF(COUNTIF($G$2:G389, G389) &gt; 1, INDEX($S$2:S389, MATCH(G389, $G$2:G389, 0)), L389)</f>
        <v>Pennsylvania</v>
      </c>
      <c r="T389">
        <f>IF(COUNTIF($G$2:G389, G389) &gt; 1, INDEX($T$2:T389, MATCH(G389, $G$2:G389, 0)), M389)</f>
        <v>19140</v>
      </c>
      <c r="U389" t="str">
        <f>IF(COUNTIF($G$2:G389, G389) &gt; 1, INDEX($U$2:U389, MATCH(G389, $G$2:G389, 0)), N389)</f>
        <v>East</v>
      </c>
      <c r="V389" s="7" t="s">
        <v>2150</v>
      </c>
      <c r="W389" s="7" t="s">
        <v>2157</v>
      </c>
      <c r="X389" s="15">
        <f>Orders[[#This Row],[Date3]]</f>
        <v>43516</v>
      </c>
      <c r="Y389" s="15">
        <v>43516</v>
      </c>
      <c r="Z389" s="2">
        <v>0.7006944444444444</v>
      </c>
      <c r="AA389" s="12">
        <v>32.32</v>
      </c>
      <c r="AB389" s="8">
        <v>10</v>
      </c>
      <c r="AC389" s="11">
        <f t="shared" si="33"/>
        <v>16.16</v>
      </c>
      <c r="AD389" s="11">
        <f t="shared" si="34"/>
        <v>323.2</v>
      </c>
      <c r="AE389" t="s">
        <v>21</v>
      </c>
      <c r="AF389" s="12">
        <f t="shared" si="31"/>
        <v>288.61759999999998</v>
      </c>
      <c r="AG389" s="4">
        <v>0.107</v>
      </c>
      <c r="AH389" s="11">
        <f t="shared" si="32"/>
        <v>34.582400000000007</v>
      </c>
      <c r="AI389" s="9" t="s">
        <v>83</v>
      </c>
      <c r="AJ389" s="15" t="str">
        <f>IF(MONTH(Orders[[#This Row],[Date]]) = 1, "Jan",IF(MONTH(Orders[[#This Row],[Date]]) = 2, "Feb", "Mar"))</f>
        <v>Feb</v>
      </c>
    </row>
    <row r="390" spans="1:36" ht="15.75" x14ac:dyDescent="0.25">
      <c r="A390">
        <v>389</v>
      </c>
      <c r="B390" t="s">
        <v>416</v>
      </c>
      <c r="C390">
        <f>VLOOKUP(G390,email!A:B,2,FALSE)</f>
        <v>160</v>
      </c>
      <c r="D390" t="str">
        <f>Orders[[#This Row],[Customer First Name]] &amp;" "&amp; Orders[[#This Row],[Customer Last Name]]</f>
        <v>Nathan Gelder</v>
      </c>
      <c r="E390" t="s">
        <v>1482</v>
      </c>
      <c r="F390" t="s">
        <v>1519</v>
      </c>
      <c r="G390" t="str">
        <f t="shared" si="30"/>
        <v>nathan.gelder@mail.com</v>
      </c>
      <c r="H390" t="s">
        <v>15</v>
      </c>
      <c r="I390" s="7" t="s">
        <v>1037</v>
      </c>
      <c r="J390" s="7" t="s">
        <v>1038</v>
      </c>
      <c r="K390" s="7" t="s">
        <v>1150</v>
      </c>
      <c r="L390" s="7" t="s">
        <v>1108</v>
      </c>
      <c r="M390" s="7">
        <v>45231</v>
      </c>
      <c r="N390" s="7" t="s">
        <v>1065</v>
      </c>
      <c r="O390" t="str">
        <f>IF(COUNTIF($G$2:G390, G390) &gt; 1, INDEX($O$2:O390, MATCH(G390, $G$2:G390, 0)), H390)</f>
        <v>Female</v>
      </c>
      <c r="P390" t="str">
        <f>IF(COUNTIF($G$2:G390, G390) &gt; 1, INDEX($P$2:P390, MATCH(G390, $G$2:G390, 0)), I390)</f>
        <v>Consumer</v>
      </c>
      <c r="Q390" t="str">
        <f>IF(COUNTIF($G$2:G390, G390) &gt; 1, INDEX($Q$2:Q390, MATCH(G390, $G$2:G390, 0)), J390)</f>
        <v>United States</v>
      </c>
      <c r="R390" t="str">
        <f>IF(COUNTIF($G$2:G390, G390) &gt; 1, INDEX($R$2:R390, MATCH(G390, $G$2:G390, 0)), K390)</f>
        <v>Cincinnati</v>
      </c>
      <c r="S390" t="str">
        <f>IF(COUNTIF($G$2:G390, G390) &gt; 1, INDEX($S$2:S390, MATCH(G390, $G$2:G390, 0)), L390)</f>
        <v>Ohio</v>
      </c>
      <c r="T390">
        <f>IF(COUNTIF($G$2:G390, G390) &gt; 1, INDEX($T$2:T390, MATCH(G390, $G$2:G390, 0)), M390)</f>
        <v>45231</v>
      </c>
      <c r="U390" t="str">
        <f>IF(COUNTIF($G$2:G390, G390) &gt; 1, INDEX($U$2:U390, MATCH(G390, $G$2:G390, 0)), N390)</f>
        <v>East</v>
      </c>
      <c r="V390" s="7" t="s">
        <v>2153</v>
      </c>
      <c r="W390" s="7" t="s">
        <v>1731</v>
      </c>
      <c r="X390" s="15">
        <f>Orders[[#This Row],[Date3]]</f>
        <v>43492</v>
      </c>
      <c r="Y390" s="15">
        <v>43492</v>
      </c>
      <c r="Z390" s="2">
        <v>0.62152777777777779</v>
      </c>
      <c r="AA390" s="12">
        <v>54.07</v>
      </c>
      <c r="AB390" s="8">
        <v>9</v>
      </c>
      <c r="AC390" s="11">
        <f t="shared" si="33"/>
        <v>24.331500000000002</v>
      </c>
      <c r="AD390" s="11">
        <f t="shared" si="34"/>
        <v>486.63</v>
      </c>
      <c r="AE390" t="s">
        <v>16</v>
      </c>
      <c r="AF390" s="12">
        <f t="shared" si="31"/>
        <v>463.90437900000001</v>
      </c>
      <c r="AG390" s="4">
        <v>4.6699999999999998E-2</v>
      </c>
      <c r="AH390" s="11">
        <f t="shared" si="32"/>
        <v>22.72562099999999</v>
      </c>
      <c r="AI390" s="9">
        <v>9.5</v>
      </c>
      <c r="AJ390" s="15" t="str">
        <f>IF(MONTH(Orders[[#This Row],[Date]]) = 1, "Jan",IF(MONTH(Orders[[#This Row],[Date]]) = 2, "Feb", "Mar"))</f>
        <v>Jan</v>
      </c>
    </row>
    <row r="391" spans="1:36" ht="15.75" x14ac:dyDescent="0.25">
      <c r="A391">
        <v>390</v>
      </c>
      <c r="B391" t="s">
        <v>417</v>
      </c>
      <c r="C391">
        <f>VLOOKUP(G391,email!A:B,2,FALSE)</f>
        <v>161</v>
      </c>
      <c r="D391" t="str">
        <f>Orders[[#This Row],[Customer First Name]] &amp;" "&amp; Orders[[#This Row],[Customer Last Name]]</f>
        <v>Mike Vittorini</v>
      </c>
      <c r="E391" t="s">
        <v>1520</v>
      </c>
      <c r="F391" t="s">
        <v>1521</v>
      </c>
      <c r="G391" t="str">
        <f t="shared" si="30"/>
        <v>mike.vittorini@mail.com</v>
      </c>
      <c r="H391" t="s">
        <v>15</v>
      </c>
      <c r="I391" s="7" t="s">
        <v>1037</v>
      </c>
      <c r="J391" s="7" t="s">
        <v>1038</v>
      </c>
      <c r="K391" s="7" t="s">
        <v>1080</v>
      </c>
      <c r="L391" s="7" t="s">
        <v>1081</v>
      </c>
      <c r="M391" s="7">
        <v>10009</v>
      </c>
      <c r="N391" s="7" t="s">
        <v>1065</v>
      </c>
      <c r="O391" t="str">
        <f>IF(COUNTIF($G$2:G391, G391) &gt; 1, INDEX($O$2:O391, MATCH(G391, $G$2:G391, 0)), H391)</f>
        <v>Female</v>
      </c>
      <c r="P391" t="str">
        <f>IF(COUNTIF($G$2:G391, G391) &gt; 1, INDEX($P$2:P391, MATCH(G391, $G$2:G391, 0)), I391)</f>
        <v>Consumer</v>
      </c>
      <c r="Q391" t="str">
        <f>IF(COUNTIF($G$2:G391, G391) &gt; 1, INDEX($Q$2:Q391, MATCH(G391, $G$2:G391, 0)), J391)</f>
        <v>United States</v>
      </c>
      <c r="R391" t="str">
        <f>IF(COUNTIF($G$2:G391, G391) &gt; 1, INDEX($R$2:R391, MATCH(G391, $G$2:G391, 0)), K391)</f>
        <v>New York City</v>
      </c>
      <c r="S391" t="str">
        <f>IF(COUNTIF($G$2:G391, G391) &gt; 1, INDEX($S$2:S391, MATCH(G391, $G$2:G391, 0)), L391)</f>
        <v>New York</v>
      </c>
      <c r="T391">
        <f>IF(COUNTIF($G$2:G391, G391) &gt; 1, INDEX($T$2:T391, MATCH(G391, $G$2:G391, 0)), M391)</f>
        <v>10009</v>
      </c>
      <c r="U391" t="str">
        <f>IF(COUNTIF($G$2:G391, G391) &gt; 1, INDEX($U$2:U391, MATCH(G391, $G$2:G391, 0)), N391)</f>
        <v>East</v>
      </c>
      <c r="V391" s="7" t="s">
        <v>2153</v>
      </c>
      <c r="W391" s="7" t="s">
        <v>2160</v>
      </c>
      <c r="X391" s="15">
        <f>Orders[[#This Row],[Date3]]</f>
        <v>43534</v>
      </c>
      <c r="Y391" s="15">
        <v>43534</v>
      </c>
      <c r="Z391" s="2">
        <v>0.58611111111111114</v>
      </c>
      <c r="AA391" s="12">
        <v>18.22</v>
      </c>
      <c r="AB391" s="8">
        <v>7</v>
      </c>
      <c r="AC391" s="11">
        <f t="shared" si="33"/>
        <v>6.3769999999999998</v>
      </c>
      <c r="AD391" s="11">
        <f t="shared" si="34"/>
        <v>127.53999999999999</v>
      </c>
      <c r="AE391" t="s">
        <v>21</v>
      </c>
      <c r="AF391" s="12">
        <f t="shared" si="31"/>
        <v>121.58388199999999</v>
      </c>
      <c r="AG391" s="4">
        <v>4.6699999999999998E-2</v>
      </c>
      <c r="AH391" s="11">
        <f t="shared" si="32"/>
        <v>5.9561180000000036</v>
      </c>
      <c r="AI391" s="9">
        <v>6.6</v>
      </c>
      <c r="AJ391" s="15" t="str">
        <f>IF(MONTH(Orders[[#This Row],[Date]]) = 1, "Jan",IF(MONTH(Orders[[#This Row],[Date]]) = 2, "Feb", "Mar"))</f>
        <v>Mar</v>
      </c>
    </row>
    <row r="392" spans="1:36" ht="15.75" x14ac:dyDescent="0.25">
      <c r="A392">
        <v>391</v>
      </c>
      <c r="B392" t="s">
        <v>418</v>
      </c>
      <c r="C392">
        <f>VLOOKUP(G392,email!A:B,2,FALSE)</f>
        <v>161</v>
      </c>
      <c r="D392" t="str">
        <f>Orders[[#This Row],[Customer First Name]] &amp;" "&amp; Orders[[#This Row],[Customer Last Name]]</f>
        <v>Mike Vittorini</v>
      </c>
      <c r="E392" t="s">
        <v>1520</v>
      </c>
      <c r="F392" t="s">
        <v>1521</v>
      </c>
      <c r="G392" t="str">
        <f t="shared" si="30"/>
        <v>mike.vittorini@mail.com</v>
      </c>
      <c r="H392" t="s">
        <v>15</v>
      </c>
      <c r="I392" s="7" t="s">
        <v>1037</v>
      </c>
      <c r="J392" s="7" t="s">
        <v>1038</v>
      </c>
      <c r="K392" s="7" t="s">
        <v>1080</v>
      </c>
      <c r="L392" s="7" t="s">
        <v>1081</v>
      </c>
      <c r="M392" s="7">
        <v>10009</v>
      </c>
      <c r="N392" s="7" t="s">
        <v>1065</v>
      </c>
      <c r="O392" t="str">
        <f>IF(COUNTIF($G$2:G392, G392) &gt; 1, INDEX($O$2:O392, MATCH(G392, $G$2:G392, 0)), H392)</f>
        <v>Female</v>
      </c>
      <c r="P392" t="str">
        <f>IF(COUNTIF($G$2:G392, G392) &gt; 1, INDEX($P$2:P392, MATCH(G392, $G$2:G392, 0)), I392)</f>
        <v>Consumer</v>
      </c>
      <c r="Q392" t="str">
        <f>IF(COUNTIF($G$2:G392, G392) &gt; 1, INDEX($Q$2:Q392, MATCH(G392, $G$2:G392, 0)), J392)</f>
        <v>United States</v>
      </c>
      <c r="R392" t="str">
        <f>IF(COUNTIF($G$2:G392, G392) &gt; 1, INDEX($R$2:R392, MATCH(G392, $G$2:G392, 0)), K392)</f>
        <v>New York City</v>
      </c>
      <c r="S392" t="str">
        <f>IF(COUNTIF($G$2:G392, G392) &gt; 1, INDEX($S$2:S392, MATCH(G392, $G$2:G392, 0)), L392)</f>
        <v>New York</v>
      </c>
      <c r="T392">
        <f>IF(COUNTIF($G$2:G392, G392) &gt; 1, INDEX($T$2:T392, MATCH(G392, $G$2:G392, 0)), M392)</f>
        <v>10009</v>
      </c>
      <c r="U392" t="str">
        <f>IF(COUNTIF($G$2:G392, G392) &gt; 1, INDEX($U$2:U392, MATCH(G392, $G$2:G392, 0)), N392)</f>
        <v>East</v>
      </c>
      <c r="V392" s="7" t="s">
        <v>2158</v>
      </c>
      <c r="W392" s="7" t="s">
        <v>2163</v>
      </c>
      <c r="X392" s="15">
        <f>Orders[[#This Row],[Date3]]</f>
        <v>43511</v>
      </c>
      <c r="Y392" s="15">
        <v>43511</v>
      </c>
      <c r="Z392" s="2">
        <v>0.52152777777777781</v>
      </c>
      <c r="AA392" s="12">
        <v>80.48</v>
      </c>
      <c r="AB392" s="8">
        <v>3</v>
      </c>
      <c r="AC392" s="11">
        <f t="shared" si="33"/>
        <v>12.072000000000001</v>
      </c>
      <c r="AD392" s="11">
        <f t="shared" si="34"/>
        <v>241.44</v>
      </c>
      <c r="AE392" t="s">
        <v>18</v>
      </c>
      <c r="AF392" s="12">
        <f t="shared" si="31"/>
        <v>224.05632</v>
      </c>
      <c r="AG392" s="4">
        <v>7.2000000000000008E-2</v>
      </c>
      <c r="AH392" s="11">
        <f t="shared" si="32"/>
        <v>17.383679999999998</v>
      </c>
      <c r="AI392" s="9">
        <v>8.1</v>
      </c>
      <c r="AJ392" s="15" t="str">
        <f>IF(MONTH(Orders[[#This Row],[Date]]) = 1, "Jan",IF(MONTH(Orders[[#This Row],[Date]]) = 2, "Feb", "Mar"))</f>
        <v>Feb</v>
      </c>
    </row>
    <row r="393" spans="1:36" ht="15.75" x14ac:dyDescent="0.25">
      <c r="A393">
        <v>392</v>
      </c>
      <c r="B393" t="s">
        <v>419</v>
      </c>
      <c r="C393">
        <f>VLOOKUP(G393,email!A:B,2,FALSE)</f>
        <v>162</v>
      </c>
      <c r="D393" t="str">
        <f>Orders[[#This Row],[Customer First Name]] &amp;" "&amp; Orders[[#This Row],[Customer Last Name]]</f>
        <v>Jack Garza</v>
      </c>
      <c r="E393" t="s">
        <v>1522</v>
      </c>
      <c r="F393" t="s">
        <v>1523</v>
      </c>
      <c r="G393" t="str">
        <f t="shared" si="30"/>
        <v>jack.garza@mail.com</v>
      </c>
      <c r="H393" t="s">
        <v>15</v>
      </c>
      <c r="I393" s="7" t="s">
        <v>1037</v>
      </c>
      <c r="J393" s="7" t="s">
        <v>1038</v>
      </c>
      <c r="K393" s="7" t="s">
        <v>1174</v>
      </c>
      <c r="L393" s="7" t="s">
        <v>1051</v>
      </c>
      <c r="M393" s="7">
        <v>98198</v>
      </c>
      <c r="N393" s="7" t="s">
        <v>1045</v>
      </c>
      <c r="O393" t="str">
        <f>IF(COUNTIF($G$2:G393, G393) &gt; 1, INDEX($O$2:O393, MATCH(G393, $G$2:G393, 0)), H393)</f>
        <v>Female</v>
      </c>
      <c r="P393" t="str">
        <f>IF(COUNTIF($G$2:G393, G393) &gt; 1, INDEX($P$2:P393, MATCH(G393, $G$2:G393, 0)), I393)</f>
        <v>Consumer</v>
      </c>
      <c r="Q393" t="str">
        <f>IF(COUNTIF($G$2:G393, G393) &gt; 1, INDEX($Q$2:Q393, MATCH(G393, $G$2:G393, 0)), J393)</f>
        <v>United States</v>
      </c>
      <c r="R393" t="str">
        <f>IF(COUNTIF($G$2:G393, G393) &gt; 1, INDEX($R$2:R393, MATCH(G393, $G$2:G393, 0)), K393)</f>
        <v>Des Moines</v>
      </c>
      <c r="S393" t="str">
        <f>IF(COUNTIF($G$2:G393, G393) &gt; 1, INDEX($S$2:S393, MATCH(G393, $G$2:G393, 0)), L393)</f>
        <v>Washington</v>
      </c>
      <c r="T393">
        <f>IF(COUNTIF($G$2:G393, G393) &gt; 1, INDEX($T$2:T393, MATCH(G393, $G$2:G393, 0)), M393)</f>
        <v>98198</v>
      </c>
      <c r="U393" t="str">
        <f>IF(COUNTIF($G$2:G393, G393) &gt; 1, INDEX($U$2:U393, MATCH(G393, $G$2:G393, 0)), N393)</f>
        <v>West</v>
      </c>
      <c r="V393" s="7" t="s">
        <v>2158</v>
      </c>
      <c r="W393" s="7" t="s">
        <v>2159</v>
      </c>
      <c r="X393" s="15">
        <f>Orders[[#This Row],[Date3]]</f>
        <v>43491</v>
      </c>
      <c r="Y393" s="15">
        <v>43491</v>
      </c>
      <c r="Z393" s="2">
        <v>0.61875000000000002</v>
      </c>
      <c r="AA393" s="12">
        <v>37.950000000000003</v>
      </c>
      <c r="AB393" s="8">
        <v>10</v>
      </c>
      <c r="AC393" s="11">
        <f t="shared" si="33"/>
        <v>18.975000000000001</v>
      </c>
      <c r="AD393" s="11">
        <f t="shared" si="34"/>
        <v>379.5</v>
      </c>
      <c r="AE393" t="s">
        <v>18</v>
      </c>
      <c r="AF393" s="12">
        <f t="shared" si="31"/>
        <v>352.17599999999999</v>
      </c>
      <c r="AG393" s="4">
        <v>7.2000000000000008E-2</v>
      </c>
      <c r="AH393" s="11">
        <f t="shared" si="32"/>
        <v>27.324000000000012</v>
      </c>
      <c r="AI393" s="9">
        <v>9.6999999999999993</v>
      </c>
      <c r="AJ393" s="15" t="str">
        <f>IF(MONTH(Orders[[#This Row],[Date]]) = 1, "Jan",IF(MONTH(Orders[[#This Row],[Date]]) = 2, "Feb", "Mar"))</f>
        <v>Jan</v>
      </c>
    </row>
    <row r="394" spans="1:36" ht="15.75" x14ac:dyDescent="0.25">
      <c r="A394">
        <v>393</v>
      </c>
      <c r="B394" t="s">
        <v>420</v>
      </c>
      <c r="C394">
        <f>VLOOKUP(G394,email!A:B,2,FALSE)</f>
        <v>162</v>
      </c>
      <c r="D394" t="str">
        <f>Orders[[#This Row],[Customer First Name]] &amp;" "&amp; Orders[[#This Row],[Customer Last Name]]</f>
        <v>Jack Garza</v>
      </c>
      <c r="E394" t="s">
        <v>1522</v>
      </c>
      <c r="F394" t="s">
        <v>1523</v>
      </c>
      <c r="G394" t="str">
        <f t="shared" si="30"/>
        <v>jack.garza@mail.com</v>
      </c>
      <c r="H394" t="s">
        <v>15</v>
      </c>
      <c r="I394" s="7" t="s">
        <v>1037</v>
      </c>
      <c r="J394" s="7" t="s">
        <v>1038</v>
      </c>
      <c r="K394" s="7" t="s">
        <v>1174</v>
      </c>
      <c r="L394" s="7" t="s">
        <v>1051</v>
      </c>
      <c r="M394" s="7">
        <v>98198</v>
      </c>
      <c r="N394" s="7" t="s">
        <v>1045</v>
      </c>
      <c r="O394" t="str">
        <f>IF(COUNTIF($G$2:G394, G394) &gt; 1, INDEX($O$2:O394, MATCH(G394, $G$2:G394, 0)), H394)</f>
        <v>Female</v>
      </c>
      <c r="P394" t="str">
        <f>IF(COUNTIF($G$2:G394, G394) &gt; 1, INDEX($P$2:P394, MATCH(G394, $G$2:G394, 0)), I394)</f>
        <v>Consumer</v>
      </c>
      <c r="Q394" t="str">
        <f>IF(COUNTIF($G$2:G394, G394) &gt; 1, INDEX($Q$2:Q394, MATCH(G394, $G$2:G394, 0)), J394)</f>
        <v>United States</v>
      </c>
      <c r="R394" t="str">
        <f>IF(COUNTIF($G$2:G394, G394) &gt; 1, INDEX($R$2:R394, MATCH(G394, $G$2:G394, 0)), K394)</f>
        <v>Des Moines</v>
      </c>
      <c r="S394" t="str">
        <f>IF(COUNTIF($G$2:G394, G394) &gt; 1, INDEX($S$2:S394, MATCH(G394, $G$2:G394, 0)), L394)</f>
        <v>Washington</v>
      </c>
      <c r="T394">
        <f>IF(COUNTIF($G$2:G394, G394) &gt; 1, INDEX($T$2:T394, MATCH(G394, $G$2:G394, 0)), M394)</f>
        <v>98198</v>
      </c>
      <c r="U394" t="str">
        <f>IF(COUNTIF($G$2:G394, G394) &gt; 1, INDEX($U$2:U394, MATCH(G394, $G$2:G394, 0)), N394)</f>
        <v>West</v>
      </c>
      <c r="V394" s="7" t="s">
        <v>2158</v>
      </c>
      <c r="W394" s="7" t="s">
        <v>2168</v>
      </c>
      <c r="X394" s="15">
        <f>Orders[[#This Row],[Date3]]</f>
        <v>43509</v>
      </c>
      <c r="Y394" s="15">
        <v>43509</v>
      </c>
      <c r="Z394" s="2">
        <v>0.76874999999999993</v>
      </c>
      <c r="AA394" s="12">
        <v>76.819999999999993</v>
      </c>
      <c r="AB394" s="8">
        <v>1</v>
      </c>
      <c r="AC394" s="11">
        <f t="shared" si="33"/>
        <v>3.8409999999999997</v>
      </c>
      <c r="AD394" s="11">
        <f t="shared" si="34"/>
        <v>76.819999999999993</v>
      </c>
      <c r="AE394" t="s">
        <v>16</v>
      </c>
      <c r="AF394" s="12">
        <f t="shared" si="31"/>
        <v>71.288959999999989</v>
      </c>
      <c r="AG394" s="4">
        <v>7.2000000000000008E-2</v>
      </c>
      <c r="AH394" s="11">
        <f t="shared" si="32"/>
        <v>5.5310400000000044</v>
      </c>
      <c r="AI394" s="9">
        <v>7.2</v>
      </c>
      <c r="AJ394" s="15" t="str">
        <f>IF(MONTH(Orders[[#This Row],[Date]]) = 1, "Jan",IF(MONTH(Orders[[#This Row],[Date]]) = 2, "Feb", "Mar"))</f>
        <v>Feb</v>
      </c>
    </row>
    <row r="395" spans="1:36" ht="15.75" x14ac:dyDescent="0.25">
      <c r="A395">
        <v>394</v>
      </c>
      <c r="B395" t="s">
        <v>421</v>
      </c>
      <c r="C395">
        <f>VLOOKUP(G395,email!A:B,2,FALSE)</f>
        <v>163</v>
      </c>
      <c r="D395" t="str">
        <f>Orders[[#This Row],[Customer First Name]] &amp;" "&amp; Orders[[#This Row],[Customer Last Name]]</f>
        <v>Bart Pistole</v>
      </c>
      <c r="E395" t="s">
        <v>1524</v>
      </c>
      <c r="F395" t="s">
        <v>1525</v>
      </c>
      <c r="G395" t="str">
        <f t="shared" si="30"/>
        <v>bart.pistole@mail.com</v>
      </c>
      <c r="H395" t="s">
        <v>15</v>
      </c>
      <c r="I395" s="7" t="s">
        <v>1042</v>
      </c>
      <c r="J395" s="7" t="s">
        <v>1038</v>
      </c>
      <c r="K395" s="7" t="s">
        <v>1175</v>
      </c>
      <c r="L395" s="7" t="s">
        <v>1070</v>
      </c>
      <c r="M395" s="7">
        <v>61604</v>
      </c>
      <c r="N395" s="7" t="s">
        <v>1055</v>
      </c>
      <c r="O395" t="str">
        <f>IF(COUNTIF($G$2:G395, G395) &gt; 1, INDEX($O$2:O395, MATCH(G395, $G$2:G395, 0)), H395)</f>
        <v>Female</v>
      </c>
      <c r="P395" t="str">
        <f>IF(COUNTIF($G$2:G395, G395) &gt; 1, INDEX($P$2:P395, MATCH(G395, $G$2:G395, 0)), I395)</f>
        <v>Corporate</v>
      </c>
      <c r="Q395" t="str">
        <f>IF(COUNTIF($G$2:G395, G395) &gt; 1, INDEX($Q$2:Q395, MATCH(G395, $G$2:G395, 0)), J395)</f>
        <v>United States</v>
      </c>
      <c r="R395" t="str">
        <f>IF(COUNTIF($G$2:G395, G395) &gt; 1, INDEX($R$2:R395, MATCH(G395, $G$2:G395, 0)), K395)</f>
        <v>Peoria</v>
      </c>
      <c r="S395" t="str">
        <f>IF(COUNTIF($G$2:G395, G395) &gt; 1, INDEX($S$2:S395, MATCH(G395, $G$2:G395, 0)), L395)</f>
        <v>Illinois</v>
      </c>
      <c r="T395">
        <f>IF(COUNTIF($G$2:G395, G395) &gt; 1, INDEX($T$2:T395, MATCH(G395, $G$2:G395, 0)), M395)</f>
        <v>61604</v>
      </c>
      <c r="U395" t="str">
        <f>IF(COUNTIF($G$2:G395, G395) &gt; 1, INDEX($U$2:U395, MATCH(G395, $G$2:G395, 0)), N395)</f>
        <v>Central</v>
      </c>
      <c r="V395" s="7" t="s">
        <v>2153</v>
      </c>
      <c r="W395" s="7" t="s">
        <v>2160</v>
      </c>
      <c r="X395" s="15">
        <f>Orders[[#This Row],[Date3]]</f>
        <v>43533</v>
      </c>
      <c r="Y395" s="15">
        <v>43533</v>
      </c>
      <c r="Z395" s="2">
        <v>0.53125</v>
      </c>
      <c r="AA395" s="12">
        <v>52.26</v>
      </c>
      <c r="AB395" s="8">
        <v>10</v>
      </c>
      <c r="AC395" s="11">
        <f t="shared" si="33"/>
        <v>26.130000000000003</v>
      </c>
      <c r="AD395" s="11">
        <f t="shared" si="34"/>
        <v>522.6</v>
      </c>
      <c r="AE395" t="s">
        <v>21</v>
      </c>
      <c r="AF395" s="12">
        <f t="shared" si="31"/>
        <v>498.19458000000003</v>
      </c>
      <c r="AG395" s="4">
        <v>4.6699999999999998E-2</v>
      </c>
      <c r="AH395" s="11">
        <f t="shared" si="32"/>
        <v>24.405419999999992</v>
      </c>
      <c r="AI395" s="9">
        <v>6.2</v>
      </c>
      <c r="AJ395" s="15" t="str">
        <f>IF(MONTH(Orders[[#This Row],[Date]]) = 1, "Jan",IF(MONTH(Orders[[#This Row],[Date]]) = 2, "Feb", "Mar"))</f>
        <v>Mar</v>
      </c>
    </row>
    <row r="396" spans="1:36" ht="15.75" x14ac:dyDescent="0.25">
      <c r="A396">
        <v>395</v>
      </c>
      <c r="B396" t="s">
        <v>422</v>
      </c>
      <c r="C396">
        <f>VLOOKUP(G396,email!A:B,2,FALSE)</f>
        <v>164</v>
      </c>
      <c r="D396" t="str">
        <f>Orders[[#This Row],[Customer First Name]] &amp;" "&amp; Orders[[#This Row],[Customer Last Name]]</f>
        <v>Victor Preis</v>
      </c>
      <c r="E396" t="s">
        <v>1526</v>
      </c>
      <c r="F396" t="s">
        <v>1527</v>
      </c>
      <c r="G396" t="str">
        <f t="shared" si="30"/>
        <v>victor.preis@mail.com</v>
      </c>
      <c r="H396" t="s">
        <v>15</v>
      </c>
      <c r="I396" s="7" t="s">
        <v>1052</v>
      </c>
      <c r="J396" s="7" t="s">
        <v>1038</v>
      </c>
      <c r="K396" s="7" t="s">
        <v>1176</v>
      </c>
      <c r="L396" s="7" t="s">
        <v>1177</v>
      </c>
      <c r="M396" s="7">
        <v>89115</v>
      </c>
      <c r="N396" s="7" t="s">
        <v>1045</v>
      </c>
      <c r="O396" t="str">
        <f>IF(COUNTIF($G$2:G396, G396) &gt; 1, INDEX($O$2:O396, MATCH(G396, $G$2:G396, 0)), H396)</f>
        <v>Female</v>
      </c>
      <c r="P396" t="str">
        <f>IF(COUNTIF($G$2:G396, G396) &gt; 1, INDEX($P$2:P396, MATCH(G396, $G$2:G396, 0)), I396)</f>
        <v>Home Office</v>
      </c>
      <c r="Q396" t="str">
        <f>IF(COUNTIF($G$2:G396, G396) &gt; 1, INDEX($Q$2:Q396, MATCH(G396, $G$2:G396, 0)), J396)</f>
        <v>United States</v>
      </c>
      <c r="R396" t="str">
        <f>IF(COUNTIF($G$2:G396, G396) &gt; 1, INDEX($R$2:R396, MATCH(G396, $G$2:G396, 0)), K396)</f>
        <v>Las Vegas</v>
      </c>
      <c r="S396" t="str">
        <f>IF(COUNTIF($G$2:G396, G396) &gt; 1, INDEX($S$2:S396, MATCH(G396, $G$2:G396, 0)), L396)</f>
        <v>Nevada</v>
      </c>
      <c r="T396">
        <f>IF(COUNTIF($G$2:G396, G396) &gt; 1, INDEX($T$2:T396, MATCH(G396, $G$2:G396, 0)), M396)</f>
        <v>89115</v>
      </c>
      <c r="U396" t="str">
        <f>IF(COUNTIF($G$2:G396, G396) &gt; 1, INDEX($U$2:U396, MATCH(G396, $G$2:G396, 0)), N396)</f>
        <v>West</v>
      </c>
      <c r="V396" s="7" t="s">
        <v>2153</v>
      </c>
      <c r="W396" s="7" t="s">
        <v>2160</v>
      </c>
      <c r="X396" s="15">
        <f>Orders[[#This Row],[Date3]]</f>
        <v>43530</v>
      </c>
      <c r="Y396" s="15">
        <v>43530</v>
      </c>
      <c r="Z396" s="2">
        <v>0.44166666666666665</v>
      </c>
      <c r="AA396" s="12">
        <v>79.739999999999995</v>
      </c>
      <c r="AB396" s="8">
        <v>1</v>
      </c>
      <c r="AC396" s="11">
        <f t="shared" si="33"/>
        <v>3.9870000000000001</v>
      </c>
      <c r="AD396" s="11">
        <f t="shared" si="34"/>
        <v>79.739999999999995</v>
      </c>
      <c r="AE396" t="s">
        <v>16</v>
      </c>
      <c r="AF396" s="12">
        <f t="shared" si="31"/>
        <v>76.016142000000002</v>
      </c>
      <c r="AG396" s="4">
        <v>4.6699999999999998E-2</v>
      </c>
      <c r="AH396" s="11">
        <f t="shared" si="32"/>
        <v>3.7238579999999928</v>
      </c>
      <c r="AI396" s="9">
        <v>7.3</v>
      </c>
      <c r="AJ396" s="15" t="str">
        <f>IF(MONTH(Orders[[#This Row],[Date]]) = 1, "Jan",IF(MONTH(Orders[[#This Row],[Date]]) = 2, "Feb", "Mar"))</f>
        <v>Mar</v>
      </c>
    </row>
    <row r="397" spans="1:36" ht="15.75" x14ac:dyDescent="0.25">
      <c r="A397">
        <v>396</v>
      </c>
      <c r="B397" t="s">
        <v>423</v>
      </c>
      <c r="C397">
        <f>VLOOKUP(G397,email!A:B,2,FALSE)</f>
        <v>165</v>
      </c>
      <c r="D397" t="str">
        <f>Orders[[#This Row],[Customer First Name]] &amp;" "&amp; Orders[[#This Row],[Customer Last Name]]</f>
        <v>Saphhira Shifley</v>
      </c>
      <c r="E397" t="s">
        <v>1528</v>
      </c>
      <c r="F397" t="s">
        <v>1529</v>
      </c>
      <c r="G397" t="str">
        <f t="shared" si="30"/>
        <v>saphhira.shifley@mail.com</v>
      </c>
      <c r="H397" t="s">
        <v>15</v>
      </c>
      <c r="I397" s="7" t="s">
        <v>1042</v>
      </c>
      <c r="J397" s="7" t="s">
        <v>1038</v>
      </c>
      <c r="K397" s="7" t="s">
        <v>1178</v>
      </c>
      <c r="L397" s="7" t="s">
        <v>1179</v>
      </c>
      <c r="M397" s="7">
        <v>2886</v>
      </c>
      <c r="N397" s="7" t="s">
        <v>1065</v>
      </c>
      <c r="O397" t="str">
        <f>IF(COUNTIF($G$2:G397, G397) &gt; 1, INDEX($O$2:O397, MATCH(G397, $G$2:G397, 0)), H397)</f>
        <v>Female</v>
      </c>
      <c r="P397" t="str">
        <f>IF(COUNTIF($G$2:G397, G397) &gt; 1, INDEX($P$2:P397, MATCH(G397, $G$2:G397, 0)), I397)</f>
        <v>Corporate</v>
      </c>
      <c r="Q397" t="str">
        <f>IF(COUNTIF($G$2:G397, G397) &gt; 1, INDEX($Q$2:Q397, MATCH(G397, $G$2:G397, 0)), J397)</f>
        <v>United States</v>
      </c>
      <c r="R397" t="str">
        <f>IF(COUNTIF($G$2:G397, G397) &gt; 1, INDEX($R$2:R397, MATCH(G397, $G$2:G397, 0)), K397)</f>
        <v>Warwick</v>
      </c>
      <c r="S397" t="str">
        <f>IF(COUNTIF($G$2:G397, G397) &gt; 1, INDEX($S$2:S397, MATCH(G397, $G$2:G397, 0)), L397)</f>
        <v>Rhode Island</v>
      </c>
      <c r="T397">
        <f>IF(COUNTIF($G$2:G397, G397) &gt; 1, INDEX($T$2:T397, MATCH(G397, $G$2:G397, 0)), M397)</f>
        <v>2886</v>
      </c>
      <c r="U397" t="str">
        <f>IF(COUNTIF($G$2:G397, G397) &gt; 1, INDEX($U$2:U397, MATCH(G397, $G$2:G397, 0)), N397)</f>
        <v>East</v>
      </c>
      <c r="V397" s="7" t="s">
        <v>2153</v>
      </c>
      <c r="W397" s="7" t="s">
        <v>2156</v>
      </c>
      <c r="X397" s="15">
        <f>Orders[[#This Row],[Date3]]</f>
        <v>43489</v>
      </c>
      <c r="Y397" s="15">
        <v>43489</v>
      </c>
      <c r="Z397" s="2">
        <v>0.85833333333333339</v>
      </c>
      <c r="AA397" s="12">
        <v>77.5</v>
      </c>
      <c r="AB397" s="8">
        <v>5</v>
      </c>
      <c r="AC397" s="11">
        <f t="shared" si="33"/>
        <v>19.375</v>
      </c>
      <c r="AD397" s="11">
        <f t="shared" si="34"/>
        <v>387.5</v>
      </c>
      <c r="AE397" t="s">
        <v>16</v>
      </c>
      <c r="AF397" s="12">
        <f t="shared" si="31"/>
        <v>369.40375</v>
      </c>
      <c r="AG397" s="4">
        <v>4.6699999999999998E-2</v>
      </c>
      <c r="AH397" s="11">
        <f t="shared" si="32"/>
        <v>18.096249999999998</v>
      </c>
      <c r="AI397" s="9">
        <v>4.3</v>
      </c>
      <c r="AJ397" s="15" t="str">
        <f>IF(MONTH(Orders[[#This Row],[Date]]) = 1, "Jan",IF(MONTH(Orders[[#This Row],[Date]]) = 2, "Feb", "Mar"))</f>
        <v>Jan</v>
      </c>
    </row>
    <row r="398" spans="1:36" ht="15.75" x14ac:dyDescent="0.25">
      <c r="A398">
        <v>397</v>
      </c>
      <c r="B398" t="s">
        <v>424</v>
      </c>
      <c r="C398">
        <f>VLOOKUP(G398,email!A:B,2,FALSE)</f>
        <v>165</v>
      </c>
      <c r="D398" t="str">
        <f>Orders[[#This Row],[Customer First Name]] &amp;" "&amp; Orders[[#This Row],[Customer Last Name]]</f>
        <v>Saphhira Shifley</v>
      </c>
      <c r="E398" t="s">
        <v>1528</v>
      </c>
      <c r="F398" t="s">
        <v>1529</v>
      </c>
      <c r="G398" t="str">
        <f t="shared" si="30"/>
        <v>saphhira.shifley@mail.com</v>
      </c>
      <c r="H398" t="s">
        <v>15</v>
      </c>
      <c r="I398" s="7" t="s">
        <v>1042</v>
      </c>
      <c r="J398" s="7" t="s">
        <v>1038</v>
      </c>
      <c r="K398" s="7" t="s">
        <v>1178</v>
      </c>
      <c r="L398" s="7" t="s">
        <v>1179</v>
      </c>
      <c r="M398" s="7">
        <v>2886</v>
      </c>
      <c r="N398" s="7" t="s">
        <v>1065</v>
      </c>
      <c r="O398" t="str">
        <f>IF(COUNTIF($G$2:G398, G398) &gt; 1, INDEX($O$2:O398, MATCH(G398, $G$2:G398, 0)), H398)</f>
        <v>Female</v>
      </c>
      <c r="P398" t="str">
        <f>IF(COUNTIF($G$2:G398, G398) &gt; 1, INDEX($P$2:P398, MATCH(G398, $G$2:G398, 0)), I398)</f>
        <v>Corporate</v>
      </c>
      <c r="Q398" t="str">
        <f>IF(COUNTIF($G$2:G398, G398) &gt; 1, INDEX($Q$2:Q398, MATCH(G398, $G$2:G398, 0)), J398)</f>
        <v>United States</v>
      </c>
      <c r="R398" t="str">
        <f>IF(COUNTIF($G$2:G398, G398) &gt; 1, INDEX($R$2:R398, MATCH(G398, $G$2:G398, 0)), K398)</f>
        <v>Warwick</v>
      </c>
      <c r="S398" t="str">
        <f>IF(COUNTIF($G$2:G398, G398) &gt; 1, INDEX($S$2:S398, MATCH(G398, $G$2:G398, 0)), L398)</f>
        <v>Rhode Island</v>
      </c>
      <c r="T398">
        <f>IF(COUNTIF($G$2:G398, G398) &gt; 1, INDEX($T$2:T398, MATCH(G398, $G$2:G398, 0)), M398)</f>
        <v>2886</v>
      </c>
      <c r="U398" t="str">
        <f>IF(COUNTIF($G$2:G398, G398) &gt; 1, INDEX($U$2:U398, MATCH(G398, $G$2:G398, 0)), N398)</f>
        <v>East</v>
      </c>
      <c r="V398" s="7" t="s">
        <v>2153</v>
      </c>
      <c r="W398" s="7" t="s">
        <v>2162</v>
      </c>
      <c r="X398" s="15">
        <f>Orders[[#This Row],[Date3]]</f>
        <v>43537</v>
      </c>
      <c r="Y398" s="15">
        <v>43537</v>
      </c>
      <c r="Z398" s="2">
        <v>0.59444444444444444</v>
      </c>
      <c r="AA398" s="12">
        <v>54.27</v>
      </c>
      <c r="AB398" s="8">
        <v>5</v>
      </c>
      <c r="AC398" s="11">
        <f t="shared" si="33"/>
        <v>13.567500000000003</v>
      </c>
      <c r="AD398" s="11">
        <f t="shared" si="34"/>
        <v>271.35000000000002</v>
      </c>
      <c r="AE398" t="s">
        <v>16</v>
      </c>
      <c r="AF398" s="12">
        <f t="shared" si="31"/>
        <v>258.677955</v>
      </c>
      <c r="AG398" s="4">
        <v>4.6699999999999998E-2</v>
      </c>
      <c r="AH398" s="11">
        <f t="shared" si="32"/>
        <v>12.672045000000026</v>
      </c>
      <c r="AI398" s="9">
        <v>4.5999999999999996</v>
      </c>
      <c r="AJ398" s="15" t="str">
        <f>IF(MONTH(Orders[[#This Row],[Date]]) = 1, "Jan",IF(MONTH(Orders[[#This Row],[Date]]) = 2, "Feb", "Mar"))</f>
        <v>Mar</v>
      </c>
    </row>
    <row r="399" spans="1:36" ht="15.75" x14ac:dyDescent="0.25">
      <c r="A399">
        <v>398</v>
      </c>
      <c r="B399" t="s">
        <v>425</v>
      </c>
      <c r="C399">
        <f>VLOOKUP(G399,email!A:B,2,FALSE)</f>
        <v>7</v>
      </c>
      <c r="D399" t="str">
        <f>Orders[[#This Row],[Customer First Name]] &amp;" "&amp; Orders[[#This Row],[Customer Last Name]]</f>
        <v>Harold Pawlan</v>
      </c>
      <c r="E399" t="s">
        <v>1271</v>
      </c>
      <c r="F399" t="s">
        <v>1272</v>
      </c>
      <c r="G399" t="str">
        <f t="shared" si="30"/>
        <v>harold.pawlan@mail.com</v>
      </c>
      <c r="H399" t="s">
        <v>15</v>
      </c>
      <c r="I399" s="7" t="s">
        <v>1052</v>
      </c>
      <c r="J399" s="7" t="s">
        <v>1038</v>
      </c>
      <c r="K399" s="7" t="s">
        <v>1088</v>
      </c>
      <c r="L399" s="7" t="s">
        <v>1075</v>
      </c>
      <c r="M399" s="7">
        <v>49201</v>
      </c>
      <c r="N399" s="7" t="s">
        <v>1055</v>
      </c>
      <c r="O399" t="str">
        <f>IF(COUNTIF($G$2:G399, G399) &gt; 1, INDEX($O$2:O399, MATCH(G399, $G$2:G399, 0)), H399)</f>
        <v>Male</v>
      </c>
      <c r="P399" t="str">
        <f>IF(COUNTIF($G$2:G399, G399) &gt; 1, INDEX($P$2:P399, MATCH(G399, $G$2:G399, 0)), I399)</f>
        <v>Home Office</v>
      </c>
      <c r="Q399" t="str">
        <f>IF(COUNTIF($G$2:G399, G399) &gt; 1, INDEX($Q$2:Q399, MATCH(G399, $G$2:G399, 0)), J399)</f>
        <v>United States</v>
      </c>
      <c r="R399" t="str">
        <f>IF(COUNTIF($G$2:G399, G399) &gt; 1, INDEX($R$2:R399, MATCH(G399, $G$2:G399, 0)), K399)</f>
        <v>Fort Worth</v>
      </c>
      <c r="S399" t="str">
        <f>IF(COUNTIF($G$2:G399, G399) &gt; 1, INDEX($S$2:S399, MATCH(G399, $G$2:G399, 0)), L399)</f>
        <v>Texas</v>
      </c>
      <c r="T399">
        <f>IF(COUNTIF($G$2:G399, G399) &gt; 1, INDEX($T$2:T399, MATCH(G399, $G$2:G399, 0)), M399)</f>
        <v>76106</v>
      </c>
      <c r="U399" t="str">
        <f>IF(COUNTIF($G$2:G399, G399) &gt; 1, INDEX($U$2:U399, MATCH(G399, $G$2:G399, 0)), N399)</f>
        <v>Central</v>
      </c>
      <c r="V399" s="7" t="s">
        <v>2153</v>
      </c>
      <c r="W399" s="7" t="s">
        <v>2166</v>
      </c>
      <c r="X399" s="15">
        <f>Orders[[#This Row],[Date3]]</f>
        <v>43539</v>
      </c>
      <c r="Y399" s="15">
        <v>43539</v>
      </c>
      <c r="Z399" s="2">
        <v>0.43472222222222223</v>
      </c>
      <c r="AA399" s="12">
        <v>13.59</v>
      </c>
      <c r="AB399" s="8">
        <v>9</v>
      </c>
      <c r="AC399" s="11">
        <f t="shared" si="33"/>
        <v>6.1155000000000008</v>
      </c>
      <c r="AD399" s="11">
        <f t="shared" si="34"/>
        <v>122.31</v>
      </c>
      <c r="AE399" t="s">
        <v>18</v>
      </c>
      <c r="AF399" s="12">
        <f t="shared" si="31"/>
        <v>116.598123</v>
      </c>
      <c r="AG399" s="4">
        <v>4.6699999999999998E-2</v>
      </c>
      <c r="AH399" s="11">
        <f t="shared" si="32"/>
        <v>5.7118770000000012</v>
      </c>
      <c r="AI399" s="9">
        <v>5.8</v>
      </c>
      <c r="AJ399" s="15" t="str">
        <f>IF(MONTH(Orders[[#This Row],[Date]]) = 1, "Jan",IF(MONTH(Orders[[#This Row],[Date]]) = 2, "Feb", "Mar"))</f>
        <v>Mar</v>
      </c>
    </row>
    <row r="400" spans="1:36" ht="15.75" x14ac:dyDescent="0.25">
      <c r="A400">
        <v>399</v>
      </c>
      <c r="B400" t="s">
        <v>426</v>
      </c>
      <c r="C400">
        <f>VLOOKUP(G400,email!A:B,2,FALSE)</f>
        <v>166</v>
      </c>
      <c r="D400" t="str">
        <f>Orders[[#This Row],[Customer First Name]] &amp;" "&amp; Orders[[#This Row],[Customer Last Name]]</f>
        <v>Anna Gayman</v>
      </c>
      <c r="E400" t="s">
        <v>1530</v>
      </c>
      <c r="F400" t="s">
        <v>1531</v>
      </c>
      <c r="G400" t="str">
        <f t="shared" si="30"/>
        <v>anna.gayman@mail.com</v>
      </c>
      <c r="H400" t="s">
        <v>15</v>
      </c>
      <c r="I400" s="7" t="s">
        <v>1037</v>
      </c>
      <c r="J400" s="7" t="s">
        <v>1038</v>
      </c>
      <c r="K400" s="7" t="s">
        <v>1067</v>
      </c>
      <c r="L400" s="7" t="s">
        <v>1054</v>
      </c>
      <c r="M400" s="7">
        <v>77036</v>
      </c>
      <c r="N400" s="7" t="s">
        <v>1055</v>
      </c>
      <c r="O400" t="str">
        <f>IF(COUNTIF($G$2:G400, G400) &gt; 1, INDEX($O$2:O400, MATCH(G400, $G$2:G400, 0)), H400)</f>
        <v>Female</v>
      </c>
      <c r="P400" t="str">
        <f>IF(COUNTIF($G$2:G400, G400) &gt; 1, INDEX($P$2:P400, MATCH(G400, $G$2:G400, 0)), I400)</f>
        <v>Consumer</v>
      </c>
      <c r="Q400" t="str">
        <f>IF(COUNTIF($G$2:G400, G400) &gt; 1, INDEX($Q$2:Q400, MATCH(G400, $G$2:G400, 0)), J400)</f>
        <v>United States</v>
      </c>
      <c r="R400" t="str">
        <f>IF(COUNTIF($G$2:G400, G400) &gt; 1, INDEX($R$2:R400, MATCH(G400, $G$2:G400, 0)), K400)</f>
        <v>Houston</v>
      </c>
      <c r="S400" t="str">
        <f>IF(COUNTIF($G$2:G400, G400) &gt; 1, INDEX($S$2:S400, MATCH(G400, $G$2:G400, 0)), L400)</f>
        <v>Texas</v>
      </c>
      <c r="T400">
        <f>IF(COUNTIF($G$2:G400, G400) &gt; 1, INDEX($T$2:T400, MATCH(G400, $G$2:G400, 0)), M400)</f>
        <v>77036</v>
      </c>
      <c r="U400" t="str">
        <f>IF(COUNTIF($G$2:G400, G400) &gt; 1, INDEX($U$2:U400, MATCH(G400, $G$2:G400, 0)), N400)</f>
        <v>Central</v>
      </c>
      <c r="V400" s="7" t="s">
        <v>2153</v>
      </c>
      <c r="W400" s="7" t="s">
        <v>2156</v>
      </c>
      <c r="X400" s="15">
        <f>Orders[[#This Row],[Date3]]</f>
        <v>43529</v>
      </c>
      <c r="Y400" s="15">
        <v>43529</v>
      </c>
      <c r="Z400" s="2">
        <v>0.5625</v>
      </c>
      <c r="AA400" s="12">
        <v>41.06</v>
      </c>
      <c r="AB400" s="8">
        <v>6</v>
      </c>
      <c r="AC400" s="11">
        <f t="shared" si="33"/>
        <v>12.318000000000001</v>
      </c>
      <c r="AD400" s="11">
        <f t="shared" si="34"/>
        <v>246.36</v>
      </c>
      <c r="AE400" t="s">
        <v>21</v>
      </c>
      <c r="AF400" s="12">
        <f t="shared" si="31"/>
        <v>234.85498800000002</v>
      </c>
      <c r="AG400" s="4">
        <v>4.6699999999999998E-2</v>
      </c>
      <c r="AH400" s="11">
        <f t="shared" si="32"/>
        <v>11.505011999999994</v>
      </c>
      <c r="AI400" s="9">
        <v>8.3000000000000007</v>
      </c>
      <c r="AJ400" s="15" t="str">
        <f>IF(MONTH(Orders[[#This Row],[Date]]) = 1, "Jan",IF(MONTH(Orders[[#This Row],[Date]]) = 2, "Feb", "Mar"))</f>
        <v>Mar</v>
      </c>
    </row>
    <row r="401" spans="1:36" ht="15.75" x14ac:dyDescent="0.25">
      <c r="A401">
        <v>400</v>
      </c>
      <c r="B401" t="s">
        <v>427</v>
      </c>
      <c r="C401">
        <f>VLOOKUP(G401,email!A:B,2,FALSE)</f>
        <v>166</v>
      </c>
      <c r="D401" t="str">
        <f>Orders[[#This Row],[Customer First Name]] &amp;" "&amp; Orders[[#This Row],[Customer Last Name]]</f>
        <v>Anna Gayman</v>
      </c>
      <c r="E401" t="s">
        <v>1530</v>
      </c>
      <c r="F401" t="s">
        <v>1531</v>
      </c>
      <c r="G401" t="str">
        <f t="shared" si="30"/>
        <v>anna.gayman@mail.com</v>
      </c>
      <c r="H401" t="s">
        <v>15</v>
      </c>
      <c r="I401" s="7" t="s">
        <v>1037</v>
      </c>
      <c r="J401" s="7" t="s">
        <v>1038</v>
      </c>
      <c r="K401" s="7" t="s">
        <v>1067</v>
      </c>
      <c r="L401" s="7" t="s">
        <v>1054</v>
      </c>
      <c r="M401" s="7">
        <v>77036</v>
      </c>
      <c r="N401" s="7" t="s">
        <v>1055</v>
      </c>
      <c r="O401" t="str">
        <f>IF(COUNTIF($G$2:G401, G401) &gt; 1, INDEX($O$2:O401, MATCH(G401, $G$2:G401, 0)), H401)</f>
        <v>Female</v>
      </c>
      <c r="P401" t="str">
        <f>IF(COUNTIF($G$2:G401, G401) &gt; 1, INDEX($P$2:P401, MATCH(G401, $G$2:G401, 0)), I401)</f>
        <v>Consumer</v>
      </c>
      <c r="Q401" t="str">
        <f>IF(COUNTIF($G$2:G401, G401) &gt; 1, INDEX($Q$2:Q401, MATCH(G401, $G$2:G401, 0)), J401)</f>
        <v>United States</v>
      </c>
      <c r="R401" t="str">
        <f>IF(COUNTIF($G$2:G401, G401) &gt; 1, INDEX($R$2:R401, MATCH(G401, $G$2:G401, 0)), K401)</f>
        <v>Houston</v>
      </c>
      <c r="S401" t="str">
        <f>IF(COUNTIF($G$2:G401, G401) &gt; 1, INDEX($S$2:S401, MATCH(G401, $G$2:G401, 0)), L401)</f>
        <v>Texas</v>
      </c>
      <c r="T401">
        <f>IF(COUNTIF($G$2:G401, G401) &gt; 1, INDEX($T$2:T401, MATCH(G401, $G$2:G401, 0)), M401)</f>
        <v>77036</v>
      </c>
      <c r="U401" t="str">
        <f>IF(COUNTIF($G$2:G401, G401) &gt; 1, INDEX($U$2:U401, MATCH(G401, $G$2:G401, 0)), N401)</f>
        <v>Central</v>
      </c>
      <c r="V401" s="7" t="s">
        <v>2150</v>
      </c>
      <c r="W401" s="7" t="s">
        <v>2151</v>
      </c>
      <c r="X401" s="15">
        <f>Orders[[#This Row],[Date3]]</f>
        <v>43528</v>
      </c>
      <c r="Y401" s="15">
        <v>43528</v>
      </c>
      <c r="Z401" s="2">
        <v>0.68611111111111101</v>
      </c>
      <c r="AA401" s="12">
        <v>19.239999999999998</v>
      </c>
      <c r="AB401" s="8">
        <v>9</v>
      </c>
      <c r="AC401" s="11">
        <f t="shared" si="33"/>
        <v>8.6579999999999995</v>
      </c>
      <c r="AD401" s="11">
        <f t="shared" si="34"/>
        <v>173.16</v>
      </c>
      <c r="AE401" t="s">
        <v>18</v>
      </c>
      <c r="AF401" s="12">
        <f t="shared" si="31"/>
        <v>154.63188</v>
      </c>
      <c r="AG401" s="4">
        <v>0.107</v>
      </c>
      <c r="AH401" s="11">
        <f t="shared" si="32"/>
        <v>18.528120000000001</v>
      </c>
      <c r="AI401" s="9" t="s">
        <v>27</v>
      </c>
      <c r="AJ401" s="15" t="str">
        <f>IF(MONTH(Orders[[#This Row],[Date]]) = 1, "Jan",IF(MONTH(Orders[[#This Row],[Date]]) = 2, "Feb", "Mar"))</f>
        <v>Mar</v>
      </c>
    </row>
    <row r="402" spans="1:36" ht="15.75" x14ac:dyDescent="0.25">
      <c r="A402">
        <v>401</v>
      </c>
      <c r="B402" t="s">
        <v>428</v>
      </c>
      <c r="C402">
        <f>VLOOKUP(G402,email!A:B,2,FALSE)</f>
        <v>166</v>
      </c>
      <c r="D402" t="str">
        <f>Orders[[#This Row],[Customer First Name]] &amp;" "&amp; Orders[[#This Row],[Customer Last Name]]</f>
        <v>Anna Gayman</v>
      </c>
      <c r="E402" t="s">
        <v>1530</v>
      </c>
      <c r="F402" t="s">
        <v>1531</v>
      </c>
      <c r="G402" t="str">
        <f t="shared" si="30"/>
        <v>anna.gayman@mail.com</v>
      </c>
      <c r="H402" t="s">
        <v>15</v>
      </c>
      <c r="I402" s="7" t="s">
        <v>1037</v>
      </c>
      <c r="J402" s="7" t="s">
        <v>1038</v>
      </c>
      <c r="K402" s="7" t="s">
        <v>1067</v>
      </c>
      <c r="L402" s="7" t="s">
        <v>1054</v>
      </c>
      <c r="M402" s="7">
        <v>77036</v>
      </c>
      <c r="N402" s="7" t="s">
        <v>1055</v>
      </c>
      <c r="O402" t="str">
        <f>IF(COUNTIF($G$2:G402, G402) &gt; 1, INDEX($O$2:O402, MATCH(G402, $G$2:G402, 0)), H402)</f>
        <v>Female</v>
      </c>
      <c r="P402" t="str">
        <f>IF(COUNTIF($G$2:G402, G402) &gt; 1, INDEX($P$2:P402, MATCH(G402, $G$2:G402, 0)), I402)</f>
        <v>Consumer</v>
      </c>
      <c r="Q402" t="str">
        <f>IF(COUNTIF($G$2:G402, G402) &gt; 1, INDEX($Q$2:Q402, MATCH(G402, $G$2:G402, 0)), J402)</f>
        <v>United States</v>
      </c>
      <c r="R402" t="str">
        <f>IF(COUNTIF($G$2:G402, G402) &gt; 1, INDEX($R$2:R402, MATCH(G402, $G$2:G402, 0)), K402)</f>
        <v>Houston</v>
      </c>
      <c r="S402" t="str">
        <f>IF(COUNTIF($G$2:G402, G402) &gt; 1, INDEX($S$2:S402, MATCH(G402, $G$2:G402, 0)), L402)</f>
        <v>Texas</v>
      </c>
      <c r="T402">
        <f>IF(COUNTIF($G$2:G402, G402) &gt; 1, INDEX($T$2:T402, MATCH(G402, $G$2:G402, 0)), M402)</f>
        <v>77036</v>
      </c>
      <c r="U402" t="str">
        <f>IF(COUNTIF($G$2:G402, G402) &gt; 1, INDEX($U$2:U402, MATCH(G402, $G$2:G402, 0)), N402)</f>
        <v>Central</v>
      </c>
      <c r="V402" s="7" t="s">
        <v>2153</v>
      </c>
      <c r="W402" s="7" t="s">
        <v>2156</v>
      </c>
      <c r="X402" s="15">
        <f>Orders[[#This Row],[Date3]]</f>
        <v>43549</v>
      </c>
      <c r="Y402" s="15">
        <v>43549</v>
      </c>
      <c r="Z402" s="2">
        <v>0.84583333333333333</v>
      </c>
      <c r="AA402" s="12">
        <v>39.43</v>
      </c>
      <c r="AB402" s="8">
        <v>6</v>
      </c>
      <c r="AC402" s="11">
        <f t="shared" si="33"/>
        <v>11.829000000000001</v>
      </c>
      <c r="AD402" s="11">
        <f t="shared" si="34"/>
        <v>236.57999999999998</v>
      </c>
      <c r="AE402" t="s">
        <v>21</v>
      </c>
      <c r="AF402" s="12">
        <f t="shared" si="31"/>
        <v>225.53171399999999</v>
      </c>
      <c r="AG402" s="4">
        <v>4.6699999999999998E-2</v>
      </c>
      <c r="AH402" s="11">
        <f t="shared" si="32"/>
        <v>11.04828599999999</v>
      </c>
      <c r="AI402" s="9">
        <v>9.4</v>
      </c>
      <c r="AJ402" s="15" t="str">
        <f>IF(MONTH(Orders[[#This Row],[Date]]) = 1, "Jan",IF(MONTH(Orders[[#This Row],[Date]]) = 2, "Feb", "Mar"))</f>
        <v>Mar</v>
      </c>
    </row>
    <row r="403" spans="1:36" ht="15.75" x14ac:dyDescent="0.25">
      <c r="A403">
        <v>402</v>
      </c>
      <c r="B403" t="s">
        <v>429</v>
      </c>
      <c r="C403">
        <f>VLOOKUP(G403,email!A:B,2,FALSE)</f>
        <v>166</v>
      </c>
      <c r="D403" t="str">
        <f>Orders[[#This Row],[Customer First Name]] &amp;" "&amp; Orders[[#This Row],[Customer Last Name]]</f>
        <v>Anna Gayman</v>
      </c>
      <c r="E403" t="s">
        <v>1530</v>
      </c>
      <c r="F403" t="s">
        <v>1531</v>
      </c>
      <c r="G403" t="str">
        <f t="shared" si="30"/>
        <v>anna.gayman@mail.com</v>
      </c>
      <c r="H403" t="s">
        <v>15</v>
      </c>
      <c r="I403" s="7" t="s">
        <v>1037</v>
      </c>
      <c r="J403" s="7" t="s">
        <v>1038</v>
      </c>
      <c r="K403" s="7" t="s">
        <v>1067</v>
      </c>
      <c r="L403" s="7" t="s">
        <v>1054</v>
      </c>
      <c r="M403" s="7">
        <v>77036</v>
      </c>
      <c r="N403" s="7" t="s">
        <v>1055</v>
      </c>
      <c r="O403" t="str">
        <f>IF(COUNTIF($G$2:G403, G403) &gt; 1, INDEX($O$2:O403, MATCH(G403, $G$2:G403, 0)), H403)</f>
        <v>Female</v>
      </c>
      <c r="P403" t="str">
        <f>IF(COUNTIF($G$2:G403, G403) &gt; 1, INDEX($P$2:P403, MATCH(G403, $G$2:G403, 0)), I403)</f>
        <v>Consumer</v>
      </c>
      <c r="Q403" t="str">
        <f>IF(COUNTIF($G$2:G403, G403) &gt; 1, INDEX($Q$2:Q403, MATCH(G403, $G$2:G403, 0)), J403)</f>
        <v>United States</v>
      </c>
      <c r="R403" t="str">
        <f>IF(COUNTIF($G$2:G403, G403) &gt; 1, INDEX($R$2:R403, MATCH(G403, $G$2:G403, 0)), K403)</f>
        <v>Houston</v>
      </c>
      <c r="S403" t="str">
        <f>IF(COUNTIF($G$2:G403, G403) &gt; 1, INDEX($S$2:S403, MATCH(G403, $G$2:G403, 0)), L403)</f>
        <v>Texas</v>
      </c>
      <c r="T403">
        <f>IF(COUNTIF($G$2:G403, G403) &gt; 1, INDEX($T$2:T403, MATCH(G403, $G$2:G403, 0)), M403)</f>
        <v>77036</v>
      </c>
      <c r="U403" t="str">
        <f>IF(COUNTIF($G$2:G403, G403) &gt; 1, INDEX($U$2:U403, MATCH(G403, $G$2:G403, 0)), N403)</f>
        <v>Central</v>
      </c>
      <c r="V403" s="7" t="s">
        <v>2158</v>
      </c>
      <c r="W403" s="7" t="s">
        <v>2163</v>
      </c>
      <c r="X403" s="15">
        <f>Orders[[#This Row],[Date3]]</f>
        <v>43536</v>
      </c>
      <c r="Y403" s="15">
        <v>43536</v>
      </c>
      <c r="Z403" s="2">
        <v>0.83611111111111114</v>
      </c>
      <c r="AA403" s="12">
        <v>46.22</v>
      </c>
      <c r="AB403" s="8">
        <v>4</v>
      </c>
      <c r="AC403" s="11">
        <f t="shared" si="33"/>
        <v>9.2439999999999998</v>
      </c>
      <c r="AD403" s="11">
        <f t="shared" si="34"/>
        <v>184.88</v>
      </c>
      <c r="AE403" t="s">
        <v>21</v>
      </c>
      <c r="AF403" s="12">
        <f t="shared" si="31"/>
        <v>171.56863999999999</v>
      </c>
      <c r="AG403" s="4">
        <v>7.2000000000000008E-2</v>
      </c>
      <c r="AH403" s="11">
        <f t="shared" si="32"/>
        <v>13.311360000000008</v>
      </c>
      <c r="AI403" s="9">
        <v>6.2</v>
      </c>
      <c r="AJ403" s="15" t="str">
        <f>IF(MONTH(Orders[[#This Row],[Date]]) = 1, "Jan",IF(MONTH(Orders[[#This Row],[Date]]) = 2, "Feb", "Mar"))</f>
        <v>Mar</v>
      </c>
    </row>
    <row r="404" spans="1:36" ht="15.75" x14ac:dyDescent="0.25">
      <c r="A404">
        <v>403</v>
      </c>
      <c r="B404" t="s">
        <v>430</v>
      </c>
      <c r="C404">
        <f>VLOOKUP(G404,email!A:B,2,FALSE)</f>
        <v>167</v>
      </c>
      <c r="D404" t="str">
        <f>Orders[[#This Row],[Customer First Name]] &amp;" "&amp; Orders[[#This Row],[Customer Last Name]]</f>
        <v>Luke Foster</v>
      </c>
      <c r="E404" t="s">
        <v>1532</v>
      </c>
      <c r="F404" t="s">
        <v>1533</v>
      </c>
      <c r="G404" t="str">
        <f t="shared" si="30"/>
        <v>luke.foster@mail.com</v>
      </c>
      <c r="H404" t="s">
        <v>15</v>
      </c>
      <c r="I404" s="7" t="s">
        <v>1037</v>
      </c>
      <c r="J404" s="7" t="s">
        <v>1038</v>
      </c>
      <c r="K404" s="7" t="s">
        <v>1180</v>
      </c>
      <c r="L404" s="7" t="s">
        <v>1047</v>
      </c>
      <c r="M404" s="7">
        <v>33180</v>
      </c>
      <c r="N404" s="7" t="s">
        <v>1041</v>
      </c>
      <c r="O404" t="str">
        <f>IF(COUNTIF($G$2:G404, G404) &gt; 1, INDEX($O$2:O404, MATCH(G404, $G$2:G404, 0)), H404)</f>
        <v>Female</v>
      </c>
      <c r="P404" t="str">
        <f>IF(COUNTIF($G$2:G404, G404) &gt; 1, INDEX($P$2:P404, MATCH(G404, $G$2:G404, 0)), I404)</f>
        <v>Consumer</v>
      </c>
      <c r="Q404" t="str">
        <f>IF(COUNTIF($G$2:G404, G404) &gt; 1, INDEX($Q$2:Q404, MATCH(G404, $G$2:G404, 0)), J404)</f>
        <v>United States</v>
      </c>
      <c r="R404" t="str">
        <f>IF(COUNTIF($G$2:G404, G404) &gt; 1, INDEX($R$2:R404, MATCH(G404, $G$2:G404, 0)), K404)</f>
        <v>Miami</v>
      </c>
      <c r="S404" t="str">
        <f>IF(COUNTIF($G$2:G404, G404) &gt; 1, INDEX($S$2:S404, MATCH(G404, $G$2:G404, 0)), L404)</f>
        <v>Florida</v>
      </c>
      <c r="T404">
        <f>IF(COUNTIF($G$2:G404, G404) &gt; 1, INDEX($T$2:T404, MATCH(G404, $G$2:G404, 0)), M404)</f>
        <v>33180</v>
      </c>
      <c r="U404" t="str">
        <f>IF(COUNTIF($G$2:G404, G404) &gt; 1, INDEX($U$2:U404, MATCH(G404, $G$2:G404, 0)), N404)</f>
        <v>South</v>
      </c>
      <c r="V404" s="7" t="s">
        <v>2153</v>
      </c>
      <c r="W404" s="7" t="s">
        <v>2162</v>
      </c>
      <c r="X404" s="15">
        <f>Orders[[#This Row],[Date3]]</f>
        <v>43500</v>
      </c>
      <c r="Y404" s="15">
        <v>43500</v>
      </c>
      <c r="Z404" s="2">
        <v>0.56805555555555554</v>
      </c>
      <c r="AA404" s="12">
        <v>13.98</v>
      </c>
      <c r="AB404" s="8">
        <v>1</v>
      </c>
      <c r="AC404" s="11">
        <f t="shared" si="33"/>
        <v>0.69900000000000007</v>
      </c>
      <c r="AD404" s="11">
        <f t="shared" si="34"/>
        <v>13.98</v>
      </c>
      <c r="AE404" t="s">
        <v>16</v>
      </c>
      <c r="AF404" s="12">
        <f t="shared" si="31"/>
        <v>13.327134000000001</v>
      </c>
      <c r="AG404" s="4">
        <v>4.6699999999999998E-2</v>
      </c>
      <c r="AH404" s="11">
        <f t="shared" si="32"/>
        <v>0.6528659999999995</v>
      </c>
      <c r="AI404" s="9">
        <v>9.8000000000000007</v>
      </c>
      <c r="AJ404" s="15" t="str">
        <f>IF(MONTH(Orders[[#This Row],[Date]]) = 1, "Jan",IF(MONTH(Orders[[#This Row],[Date]]) = 2, "Feb", "Mar"))</f>
        <v>Feb</v>
      </c>
    </row>
    <row r="405" spans="1:36" ht="15.75" x14ac:dyDescent="0.25">
      <c r="A405">
        <v>404</v>
      </c>
      <c r="B405" t="s">
        <v>431</v>
      </c>
      <c r="C405">
        <f>VLOOKUP(G405,email!A:B,2,FALSE)</f>
        <v>71</v>
      </c>
      <c r="D405" t="str">
        <f>Orders[[#This Row],[Customer First Name]] &amp;" "&amp; Orders[[#This Row],[Customer Last Name]]</f>
        <v>Stephanie Phelps</v>
      </c>
      <c r="E405" t="s">
        <v>1388</v>
      </c>
      <c r="F405" t="s">
        <v>1389</v>
      </c>
      <c r="G405" t="str">
        <f t="shared" si="30"/>
        <v>stephanie.phelps@mail.com</v>
      </c>
      <c r="H405" t="s">
        <v>15</v>
      </c>
      <c r="I405" s="7" t="s">
        <v>1042</v>
      </c>
      <c r="J405" s="7" t="s">
        <v>1038</v>
      </c>
      <c r="K405" s="7" t="s">
        <v>1110</v>
      </c>
      <c r="L405" s="7" t="s">
        <v>1049</v>
      </c>
      <c r="M405" s="7">
        <v>28403</v>
      </c>
      <c r="N405" s="7" t="s">
        <v>1041</v>
      </c>
      <c r="O405" t="str">
        <f>IF(COUNTIF($G$2:G405, G405) &gt; 1, INDEX($O$2:O405, MATCH(G405, $G$2:G405, 0)), H405)</f>
        <v>Male</v>
      </c>
      <c r="P405" t="str">
        <f>IF(COUNTIF($G$2:G405, G405) &gt; 1, INDEX($P$2:P405, MATCH(G405, $G$2:G405, 0)), I405)</f>
        <v>Corporate</v>
      </c>
      <c r="Q405" t="str">
        <f>IF(COUNTIF($G$2:G405, G405) &gt; 1, INDEX($Q$2:Q405, MATCH(G405, $G$2:G405, 0)), J405)</f>
        <v>United States</v>
      </c>
      <c r="R405" t="str">
        <f>IF(COUNTIF($G$2:G405, G405) &gt; 1, INDEX($R$2:R405, MATCH(G405, $G$2:G405, 0)), K405)</f>
        <v>San Jose</v>
      </c>
      <c r="S405" t="str">
        <f>IF(COUNTIF($G$2:G405, G405) &gt; 1, INDEX($S$2:S405, MATCH(G405, $G$2:G405, 0)), L405)</f>
        <v>California</v>
      </c>
      <c r="T405">
        <f>IF(COUNTIF($G$2:G405, G405) &gt; 1, INDEX($T$2:T405, MATCH(G405, $G$2:G405, 0)), M405)</f>
        <v>95123</v>
      </c>
      <c r="U405" t="str">
        <f>IF(COUNTIF($G$2:G405, G405) &gt; 1, INDEX($U$2:U405, MATCH(G405, $G$2:G405, 0)), N405)</f>
        <v>West</v>
      </c>
      <c r="V405" s="7" t="s">
        <v>2153</v>
      </c>
      <c r="W405" s="7" t="s">
        <v>1731</v>
      </c>
      <c r="X405" s="15">
        <f>Orders[[#This Row],[Date3]]</f>
        <v>43518</v>
      </c>
      <c r="Y405" s="15">
        <v>43518</v>
      </c>
      <c r="Z405" s="2">
        <v>0.4465277777777778</v>
      </c>
      <c r="AA405" s="12">
        <v>39.75</v>
      </c>
      <c r="AB405" s="8">
        <v>5</v>
      </c>
      <c r="AC405" s="11">
        <f t="shared" si="33"/>
        <v>9.9375</v>
      </c>
      <c r="AD405" s="11">
        <f t="shared" si="34"/>
        <v>198.75</v>
      </c>
      <c r="AE405" t="s">
        <v>16</v>
      </c>
      <c r="AF405" s="12">
        <f t="shared" si="31"/>
        <v>189.46837500000001</v>
      </c>
      <c r="AG405" s="4">
        <v>4.6699999999999998E-2</v>
      </c>
      <c r="AH405" s="11">
        <f t="shared" si="32"/>
        <v>9.2816249999999911</v>
      </c>
      <c r="AI405" s="9">
        <v>9.6</v>
      </c>
      <c r="AJ405" s="15" t="str">
        <f>IF(MONTH(Orders[[#This Row],[Date]]) = 1, "Jan",IF(MONTH(Orders[[#This Row],[Date]]) = 2, "Feb", "Mar"))</f>
        <v>Feb</v>
      </c>
    </row>
    <row r="406" spans="1:36" ht="15.75" x14ac:dyDescent="0.25">
      <c r="A406">
        <v>405</v>
      </c>
      <c r="B406" t="s">
        <v>432</v>
      </c>
      <c r="C406">
        <f>VLOOKUP(G406,email!A:B,2,FALSE)</f>
        <v>168</v>
      </c>
      <c r="D406" t="str">
        <f>Orders[[#This Row],[Customer First Name]] &amp;" "&amp; Orders[[#This Row],[Customer Last Name]]</f>
        <v>Roy Französisch</v>
      </c>
      <c r="E406" t="s">
        <v>1455</v>
      </c>
      <c r="F406" t="s">
        <v>1534</v>
      </c>
      <c r="G406" t="str">
        <f t="shared" si="30"/>
        <v>roy.französisch@mail.com</v>
      </c>
      <c r="H406" t="s">
        <v>15</v>
      </c>
      <c r="I406" s="7" t="s">
        <v>1037</v>
      </c>
      <c r="J406" s="7" t="s">
        <v>1038</v>
      </c>
      <c r="K406" s="7" t="s">
        <v>1080</v>
      </c>
      <c r="L406" s="7" t="s">
        <v>1081</v>
      </c>
      <c r="M406" s="7">
        <v>10024</v>
      </c>
      <c r="N406" s="7" t="s">
        <v>1065</v>
      </c>
      <c r="O406" t="str">
        <f>IF(COUNTIF($G$2:G406, G406) &gt; 1, INDEX($O$2:O406, MATCH(G406, $G$2:G406, 0)), H406)</f>
        <v>Female</v>
      </c>
      <c r="P406" t="str">
        <f>IF(COUNTIF($G$2:G406, G406) &gt; 1, INDEX($P$2:P406, MATCH(G406, $G$2:G406, 0)), I406)</f>
        <v>Consumer</v>
      </c>
      <c r="Q406" t="str">
        <f>IF(COUNTIF($G$2:G406, G406) &gt; 1, INDEX($Q$2:Q406, MATCH(G406, $G$2:G406, 0)), J406)</f>
        <v>United States</v>
      </c>
      <c r="R406" t="str">
        <f>IF(COUNTIF($G$2:G406, G406) &gt; 1, INDEX($R$2:R406, MATCH(G406, $G$2:G406, 0)), K406)</f>
        <v>New York City</v>
      </c>
      <c r="S406" t="str">
        <f>IF(COUNTIF($G$2:G406, G406) &gt; 1, INDEX($S$2:S406, MATCH(G406, $G$2:G406, 0)), L406)</f>
        <v>New York</v>
      </c>
      <c r="T406">
        <f>IF(COUNTIF($G$2:G406, G406) &gt; 1, INDEX($T$2:T406, MATCH(G406, $G$2:G406, 0)), M406)</f>
        <v>10024</v>
      </c>
      <c r="U406" t="str">
        <f>IF(COUNTIF($G$2:G406, G406) &gt; 1, INDEX($U$2:U406, MATCH(G406, $G$2:G406, 0)), N406)</f>
        <v>East</v>
      </c>
      <c r="V406" s="7" t="s">
        <v>2153</v>
      </c>
      <c r="W406" s="7" t="s">
        <v>2161</v>
      </c>
      <c r="X406" s="15">
        <f>Orders[[#This Row],[Date3]]</f>
        <v>43512</v>
      </c>
      <c r="Y406" s="15">
        <v>43512</v>
      </c>
      <c r="Z406" s="2">
        <v>0.72916666666666663</v>
      </c>
      <c r="AA406" s="12">
        <v>97.79</v>
      </c>
      <c r="AB406" s="8">
        <v>7</v>
      </c>
      <c r="AC406" s="11">
        <f t="shared" si="33"/>
        <v>34.226500000000009</v>
      </c>
      <c r="AD406" s="11">
        <f t="shared" si="34"/>
        <v>684.53000000000009</v>
      </c>
      <c r="AE406" t="s">
        <v>16</v>
      </c>
      <c r="AF406" s="12">
        <f t="shared" si="31"/>
        <v>652.56244900000013</v>
      </c>
      <c r="AG406" s="4">
        <v>4.6699999999999998E-2</v>
      </c>
      <c r="AH406" s="11">
        <f t="shared" si="32"/>
        <v>31.967550999999958</v>
      </c>
      <c r="AI406" s="9">
        <v>4.9000000000000004</v>
      </c>
      <c r="AJ406" s="15" t="str">
        <f>IF(MONTH(Orders[[#This Row],[Date]]) = 1, "Jan",IF(MONTH(Orders[[#This Row],[Date]]) = 2, "Feb", "Mar"))</f>
        <v>Feb</v>
      </c>
    </row>
    <row r="407" spans="1:36" ht="15.75" x14ac:dyDescent="0.25">
      <c r="A407">
        <v>406</v>
      </c>
      <c r="B407" t="s">
        <v>433</v>
      </c>
      <c r="C407">
        <f>VLOOKUP(G407,email!A:B,2,FALSE)</f>
        <v>169</v>
      </c>
      <c r="D407" t="str">
        <f>Orders[[#This Row],[Customer First Name]] &amp;" "&amp; Orders[[#This Row],[Customer Last Name]]</f>
        <v>Keith Herrera</v>
      </c>
      <c r="E407" t="s">
        <v>1535</v>
      </c>
      <c r="F407" t="s">
        <v>1536</v>
      </c>
      <c r="G407" t="str">
        <f t="shared" si="30"/>
        <v>keith.herrera@mail.com</v>
      </c>
      <c r="H407" t="s">
        <v>15</v>
      </c>
      <c r="I407" s="7" t="s">
        <v>1037</v>
      </c>
      <c r="J407" s="7" t="s">
        <v>1038</v>
      </c>
      <c r="K407" s="7" t="s">
        <v>1060</v>
      </c>
      <c r="L407" s="7" t="s">
        <v>1044</v>
      </c>
      <c r="M407" s="7">
        <v>94110</v>
      </c>
      <c r="N407" s="7" t="s">
        <v>1045</v>
      </c>
      <c r="O407" t="str">
        <f>IF(COUNTIF($G$2:G407, G407) &gt; 1, INDEX($O$2:O407, MATCH(G407, $G$2:G407, 0)), H407)</f>
        <v>Female</v>
      </c>
      <c r="P407" t="str">
        <f>IF(COUNTIF($G$2:G407, G407) &gt; 1, INDEX($P$2:P407, MATCH(G407, $G$2:G407, 0)), I407)</f>
        <v>Consumer</v>
      </c>
      <c r="Q407" t="str">
        <f>IF(COUNTIF($G$2:G407, G407) &gt; 1, INDEX($Q$2:Q407, MATCH(G407, $G$2:G407, 0)), J407)</f>
        <v>United States</v>
      </c>
      <c r="R407" t="str">
        <f>IF(COUNTIF($G$2:G407, G407) &gt; 1, INDEX($R$2:R407, MATCH(G407, $G$2:G407, 0)), K407)</f>
        <v>San Francisco</v>
      </c>
      <c r="S407" t="str">
        <f>IF(COUNTIF($G$2:G407, G407) &gt; 1, INDEX($S$2:S407, MATCH(G407, $G$2:G407, 0)), L407)</f>
        <v>California</v>
      </c>
      <c r="T407">
        <f>IF(COUNTIF($G$2:G407, G407) &gt; 1, INDEX($T$2:T407, MATCH(G407, $G$2:G407, 0)), M407)</f>
        <v>94110</v>
      </c>
      <c r="U407" t="str">
        <f>IF(COUNTIF($G$2:G407, G407) &gt; 1, INDEX($U$2:U407, MATCH(G407, $G$2:G407, 0)), N407)</f>
        <v>West</v>
      </c>
      <c r="V407" s="7" t="s">
        <v>2158</v>
      </c>
      <c r="W407" s="7" t="s">
        <v>2163</v>
      </c>
      <c r="X407" s="15">
        <f>Orders[[#This Row],[Date3]]</f>
        <v>43484</v>
      </c>
      <c r="Y407" s="15">
        <v>43484</v>
      </c>
      <c r="Z407" s="2">
        <v>0.64444444444444449</v>
      </c>
      <c r="AA407" s="12">
        <v>67.260000000000005</v>
      </c>
      <c r="AB407" s="8">
        <v>4</v>
      </c>
      <c r="AC407" s="11">
        <f t="shared" si="33"/>
        <v>13.452000000000002</v>
      </c>
      <c r="AD407" s="11">
        <f t="shared" si="34"/>
        <v>269.04000000000002</v>
      </c>
      <c r="AE407" t="s">
        <v>21</v>
      </c>
      <c r="AF407" s="12">
        <f t="shared" si="31"/>
        <v>249.66912000000002</v>
      </c>
      <c r="AG407" s="4">
        <v>7.2000000000000008E-2</v>
      </c>
      <c r="AH407" s="11">
        <f t="shared" si="32"/>
        <v>19.37088</v>
      </c>
      <c r="AI407" s="9" t="s">
        <v>27</v>
      </c>
      <c r="AJ407" s="15" t="str">
        <f>IF(MONTH(Orders[[#This Row],[Date]]) = 1, "Jan",IF(MONTH(Orders[[#This Row],[Date]]) = 2, "Feb", "Mar"))</f>
        <v>Jan</v>
      </c>
    </row>
    <row r="408" spans="1:36" ht="15.75" x14ac:dyDescent="0.25">
      <c r="A408">
        <v>407</v>
      </c>
      <c r="B408" t="s">
        <v>434</v>
      </c>
      <c r="C408">
        <f>VLOOKUP(G408,email!A:B,2,FALSE)</f>
        <v>169</v>
      </c>
      <c r="D408" t="str">
        <f>Orders[[#This Row],[Customer First Name]] &amp;" "&amp; Orders[[#This Row],[Customer Last Name]]</f>
        <v>Keith Herrera</v>
      </c>
      <c r="E408" t="s">
        <v>1535</v>
      </c>
      <c r="F408" t="s">
        <v>1536</v>
      </c>
      <c r="G408" t="str">
        <f t="shared" si="30"/>
        <v>keith.herrera@mail.com</v>
      </c>
      <c r="H408" t="s">
        <v>15</v>
      </c>
      <c r="I408" s="7" t="s">
        <v>1037</v>
      </c>
      <c r="J408" s="7" t="s">
        <v>1038</v>
      </c>
      <c r="K408" s="7" t="s">
        <v>1060</v>
      </c>
      <c r="L408" s="7" t="s">
        <v>1044</v>
      </c>
      <c r="M408" s="7">
        <v>94110</v>
      </c>
      <c r="N408" s="7" t="s">
        <v>1045</v>
      </c>
      <c r="O408" t="str">
        <f>IF(COUNTIF($G$2:G408, G408) &gt; 1, INDEX($O$2:O408, MATCH(G408, $G$2:G408, 0)), H408)</f>
        <v>Female</v>
      </c>
      <c r="P408" t="str">
        <f>IF(COUNTIF($G$2:G408, G408) &gt; 1, INDEX($P$2:P408, MATCH(G408, $G$2:G408, 0)), I408)</f>
        <v>Consumer</v>
      </c>
      <c r="Q408" t="str">
        <f>IF(COUNTIF($G$2:G408, G408) &gt; 1, INDEX($Q$2:Q408, MATCH(G408, $G$2:G408, 0)), J408)</f>
        <v>United States</v>
      </c>
      <c r="R408" t="str">
        <f>IF(COUNTIF($G$2:G408, G408) &gt; 1, INDEX($R$2:R408, MATCH(G408, $G$2:G408, 0)), K408)</f>
        <v>San Francisco</v>
      </c>
      <c r="S408" t="str">
        <f>IF(COUNTIF($G$2:G408, G408) &gt; 1, INDEX($S$2:S408, MATCH(G408, $G$2:G408, 0)), L408)</f>
        <v>California</v>
      </c>
      <c r="T408">
        <f>IF(COUNTIF($G$2:G408, G408) &gt; 1, INDEX($T$2:T408, MATCH(G408, $G$2:G408, 0)), M408)</f>
        <v>94110</v>
      </c>
      <c r="U408" t="str">
        <f>IF(COUNTIF($G$2:G408, G408) &gt; 1, INDEX($U$2:U408, MATCH(G408, $G$2:G408, 0)), N408)</f>
        <v>West</v>
      </c>
      <c r="V408" s="7" t="s">
        <v>2158</v>
      </c>
      <c r="W408" s="7" t="s">
        <v>2168</v>
      </c>
      <c r="X408" s="15">
        <f>Orders[[#This Row],[Date3]]</f>
        <v>43476</v>
      </c>
      <c r="Y408" s="15">
        <v>43476</v>
      </c>
      <c r="Z408" s="2">
        <v>0.79652777777777783</v>
      </c>
      <c r="AA408" s="12">
        <v>13.79</v>
      </c>
      <c r="AB408" s="8">
        <v>5</v>
      </c>
      <c r="AC408" s="11">
        <f t="shared" si="33"/>
        <v>3.4474999999999998</v>
      </c>
      <c r="AD408" s="11">
        <f t="shared" si="34"/>
        <v>68.949999999999989</v>
      </c>
      <c r="AE408" t="s">
        <v>21</v>
      </c>
      <c r="AF408" s="12">
        <f t="shared" si="31"/>
        <v>63.985599999999991</v>
      </c>
      <c r="AG408" s="4">
        <v>7.2000000000000008E-2</v>
      </c>
      <c r="AH408" s="11">
        <f t="shared" si="32"/>
        <v>4.9643999999999977</v>
      </c>
      <c r="AI408" s="9">
        <v>7.8</v>
      </c>
      <c r="AJ408" s="15" t="str">
        <f>IF(MONTH(Orders[[#This Row],[Date]]) = 1, "Jan",IF(MONTH(Orders[[#This Row],[Date]]) = 2, "Feb", "Mar"))</f>
        <v>Jan</v>
      </c>
    </row>
    <row r="409" spans="1:36" ht="15.75" x14ac:dyDescent="0.25">
      <c r="A409">
        <v>408</v>
      </c>
      <c r="B409" t="s">
        <v>435</v>
      </c>
      <c r="C409">
        <f>VLOOKUP(G409,email!A:B,2,FALSE)</f>
        <v>169</v>
      </c>
      <c r="D409" t="str">
        <f>Orders[[#This Row],[Customer First Name]] &amp;" "&amp; Orders[[#This Row],[Customer Last Name]]</f>
        <v>Keith Herrera</v>
      </c>
      <c r="E409" t="s">
        <v>1535</v>
      </c>
      <c r="F409" t="s">
        <v>1536</v>
      </c>
      <c r="G409" t="str">
        <f t="shared" si="30"/>
        <v>keith.herrera@mail.com</v>
      </c>
      <c r="H409" t="s">
        <v>15</v>
      </c>
      <c r="I409" s="7" t="s">
        <v>1037</v>
      </c>
      <c r="J409" s="7" t="s">
        <v>1038</v>
      </c>
      <c r="K409" s="7" t="s">
        <v>1060</v>
      </c>
      <c r="L409" s="7" t="s">
        <v>1044</v>
      </c>
      <c r="M409" s="7">
        <v>94110</v>
      </c>
      <c r="N409" s="7" t="s">
        <v>1045</v>
      </c>
      <c r="O409" t="str">
        <f>IF(COUNTIF($G$2:G409, G409) &gt; 1, INDEX($O$2:O409, MATCH(G409, $G$2:G409, 0)), H409)</f>
        <v>Female</v>
      </c>
      <c r="P409" t="str">
        <f>IF(COUNTIF($G$2:G409, G409) &gt; 1, INDEX($P$2:P409, MATCH(G409, $G$2:G409, 0)), I409)</f>
        <v>Consumer</v>
      </c>
      <c r="Q409" t="str">
        <f>IF(COUNTIF($G$2:G409, G409) &gt; 1, INDEX($Q$2:Q409, MATCH(G409, $G$2:G409, 0)), J409)</f>
        <v>United States</v>
      </c>
      <c r="R409" t="str">
        <f>IF(COUNTIF($G$2:G409, G409) &gt; 1, INDEX($R$2:R409, MATCH(G409, $G$2:G409, 0)), K409)</f>
        <v>San Francisco</v>
      </c>
      <c r="S409" t="str">
        <f>IF(COUNTIF($G$2:G409, G409) &gt; 1, INDEX($S$2:S409, MATCH(G409, $G$2:G409, 0)), L409)</f>
        <v>California</v>
      </c>
      <c r="T409">
        <f>IF(COUNTIF($G$2:G409, G409) &gt; 1, INDEX($T$2:T409, MATCH(G409, $G$2:G409, 0)), M409)</f>
        <v>94110</v>
      </c>
      <c r="U409" t="str">
        <f>IF(COUNTIF($G$2:G409, G409) &gt; 1, INDEX($U$2:U409, MATCH(G409, $G$2:G409, 0)), N409)</f>
        <v>West</v>
      </c>
      <c r="V409" s="7" t="s">
        <v>2153</v>
      </c>
      <c r="W409" s="7" t="s">
        <v>2162</v>
      </c>
      <c r="X409" s="15">
        <f>Orders[[#This Row],[Date3]]</f>
        <v>43469</v>
      </c>
      <c r="Y409" s="15">
        <v>43469</v>
      </c>
      <c r="Z409" s="2">
        <v>0.79236111111111107</v>
      </c>
      <c r="AA409" s="12">
        <v>68.709999999999994</v>
      </c>
      <c r="AB409" s="8">
        <v>4</v>
      </c>
      <c r="AC409" s="11">
        <f t="shared" si="33"/>
        <v>13.741999999999999</v>
      </c>
      <c r="AD409" s="11">
        <f t="shared" si="34"/>
        <v>274.83999999999997</v>
      </c>
      <c r="AE409" t="s">
        <v>18</v>
      </c>
      <c r="AF409" s="12">
        <f t="shared" si="31"/>
        <v>262.00497199999995</v>
      </c>
      <c r="AG409" s="4">
        <v>4.6699999999999998E-2</v>
      </c>
      <c r="AH409" s="11">
        <f t="shared" si="32"/>
        <v>12.835028000000023</v>
      </c>
      <c r="AI409" s="9">
        <v>4.0999999999999996</v>
      </c>
      <c r="AJ409" s="15" t="str">
        <f>IF(MONTH(Orders[[#This Row],[Date]]) = 1, "Jan",IF(MONTH(Orders[[#This Row],[Date]]) = 2, "Feb", "Mar"))</f>
        <v>Jan</v>
      </c>
    </row>
    <row r="410" spans="1:36" ht="15.75" x14ac:dyDescent="0.25">
      <c r="A410">
        <v>409</v>
      </c>
      <c r="B410" t="s">
        <v>436</v>
      </c>
      <c r="C410">
        <f>VLOOKUP(G410,email!A:B,2,FALSE)</f>
        <v>169</v>
      </c>
      <c r="D410" t="str">
        <f>Orders[[#This Row],[Customer First Name]] &amp;" "&amp; Orders[[#This Row],[Customer Last Name]]</f>
        <v>Keith Herrera</v>
      </c>
      <c r="E410" t="s">
        <v>1535</v>
      </c>
      <c r="F410" t="s">
        <v>1536</v>
      </c>
      <c r="G410" t="str">
        <f t="shared" si="30"/>
        <v>keith.herrera@mail.com</v>
      </c>
      <c r="H410" t="s">
        <v>15</v>
      </c>
      <c r="I410" s="7" t="s">
        <v>1037</v>
      </c>
      <c r="J410" s="7" t="s">
        <v>1038</v>
      </c>
      <c r="K410" s="7" t="s">
        <v>1060</v>
      </c>
      <c r="L410" s="7" t="s">
        <v>1044</v>
      </c>
      <c r="M410" s="7">
        <v>94110</v>
      </c>
      <c r="N410" s="7" t="s">
        <v>1045</v>
      </c>
      <c r="O410" t="str">
        <f>IF(COUNTIF($G$2:G410, G410) &gt; 1, INDEX($O$2:O410, MATCH(G410, $G$2:G410, 0)), H410)</f>
        <v>Female</v>
      </c>
      <c r="P410" t="str">
        <f>IF(COUNTIF($G$2:G410, G410) &gt; 1, INDEX($P$2:P410, MATCH(G410, $G$2:G410, 0)), I410)</f>
        <v>Consumer</v>
      </c>
      <c r="Q410" t="str">
        <f>IF(COUNTIF($G$2:G410, G410) &gt; 1, INDEX($Q$2:Q410, MATCH(G410, $G$2:G410, 0)), J410)</f>
        <v>United States</v>
      </c>
      <c r="R410" t="str">
        <f>IF(COUNTIF($G$2:G410, G410) &gt; 1, INDEX($R$2:R410, MATCH(G410, $G$2:G410, 0)), K410)</f>
        <v>San Francisco</v>
      </c>
      <c r="S410" t="str">
        <f>IF(COUNTIF($G$2:G410, G410) &gt; 1, INDEX($S$2:S410, MATCH(G410, $G$2:G410, 0)), L410)</f>
        <v>California</v>
      </c>
      <c r="T410">
        <f>IF(COUNTIF($G$2:G410, G410) &gt; 1, INDEX($T$2:T410, MATCH(G410, $G$2:G410, 0)), M410)</f>
        <v>94110</v>
      </c>
      <c r="U410" t="str">
        <f>IF(COUNTIF($G$2:G410, G410) &gt; 1, INDEX($U$2:U410, MATCH(G410, $G$2:G410, 0)), N410)</f>
        <v>West</v>
      </c>
      <c r="V410" s="7" t="s">
        <v>2150</v>
      </c>
      <c r="W410" s="7" t="s">
        <v>2155</v>
      </c>
      <c r="X410" s="15">
        <f>Orders[[#This Row],[Date3]]</f>
        <v>43528</v>
      </c>
      <c r="Y410" s="15">
        <v>43528</v>
      </c>
      <c r="Z410" s="2">
        <v>0.82500000000000007</v>
      </c>
      <c r="AA410" s="12">
        <v>56.53</v>
      </c>
      <c r="AB410" s="8">
        <v>4</v>
      </c>
      <c r="AC410" s="11">
        <f t="shared" si="33"/>
        <v>11.306000000000001</v>
      </c>
      <c r="AD410" s="11">
        <f t="shared" si="34"/>
        <v>226.12</v>
      </c>
      <c r="AE410" t="s">
        <v>16</v>
      </c>
      <c r="AF410" s="12">
        <f t="shared" si="31"/>
        <v>201.92516000000001</v>
      </c>
      <c r="AG410" s="4">
        <v>0.107</v>
      </c>
      <c r="AH410" s="11">
        <f t="shared" si="32"/>
        <v>24.194839999999999</v>
      </c>
      <c r="AI410" s="9">
        <v>5.5</v>
      </c>
      <c r="AJ410" s="15" t="str">
        <f>IF(MONTH(Orders[[#This Row],[Date]]) = 1, "Jan",IF(MONTH(Orders[[#This Row],[Date]]) = 2, "Feb", "Mar"))</f>
        <v>Mar</v>
      </c>
    </row>
    <row r="411" spans="1:36" ht="15.75" x14ac:dyDescent="0.25">
      <c r="A411">
        <v>410</v>
      </c>
      <c r="B411" t="s">
        <v>437</v>
      </c>
      <c r="C411">
        <f>VLOOKUP(G411,email!A:B,2,FALSE)</f>
        <v>169</v>
      </c>
      <c r="D411" t="str">
        <f>Orders[[#This Row],[Customer First Name]] &amp;" "&amp; Orders[[#This Row],[Customer Last Name]]</f>
        <v>Keith Herrera</v>
      </c>
      <c r="E411" t="s">
        <v>1535</v>
      </c>
      <c r="F411" t="s">
        <v>1536</v>
      </c>
      <c r="G411" t="str">
        <f t="shared" si="30"/>
        <v>keith.herrera@mail.com</v>
      </c>
      <c r="H411" t="s">
        <v>15</v>
      </c>
      <c r="I411" s="7" t="s">
        <v>1037</v>
      </c>
      <c r="J411" s="7" t="s">
        <v>1038</v>
      </c>
      <c r="K411" s="7" t="s">
        <v>1060</v>
      </c>
      <c r="L411" s="7" t="s">
        <v>1044</v>
      </c>
      <c r="M411" s="7">
        <v>94110</v>
      </c>
      <c r="N411" s="7" t="s">
        <v>1045</v>
      </c>
      <c r="O411" t="str">
        <f>IF(COUNTIF($G$2:G411, G411) &gt; 1, INDEX($O$2:O411, MATCH(G411, $G$2:G411, 0)), H411)</f>
        <v>Female</v>
      </c>
      <c r="P411" t="str">
        <f>IF(COUNTIF($G$2:G411, G411) &gt; 1, INDEX($P$2:P411, MATCH(G411, $G$2:G411, 0)), I411)</f>
        <v>Consumer</v>
      </c>
      <c r="Q411" t="str">
        <f>IF(COUNTIF($G$2:G411, G411) &gt; 1, INDEX($Q$2:Q411, MATCH(G411, $G$2:G411, 0)), J411)</f>
        <v>United States</v>
      </c>
      <c r="R411" t="str">
        <f>IF(COUNTIF($G$2:G411, G411) &gt; 1, INDEX($R$2:R411, MATCH(G411, $G$2:G411, 0)), K411)</f>
        <v>San Francisco</v>
      </c>
      <c r="S411" t="str">
        <f>IF(COUNTIF($G$2:G411, G411) &gt; 1, INDEX($S$2:S411, MATCH(G411, $G$2:G411, 0)), L411)</f>
        <v>California</v>
      </c>
      <c r="T411">
        <f>IF(COUNTIF($G$2:G411, G411) &gt; 1, INDEX($T$2:T411, MATCH(G411, $G$2:G411, 0)), M411)</f>
        <v>94110</v>
      </c>
      <c r="U411" t="str">
        <f>IF(COUNTIF($G$2:G411, G411) &gt; 1, INDEX($U$2:U411, MATCH(G411, $G$2:G411, 0)), N411)</f>
        <v>West</v>
      </c>
      <c r="V411" s="7" t="s">
        <v>2153</v>
      </c>
      <c r="W411" s="7" t="s">
        <v>2162</v>
      </c>
      <c r="X411" s="15">
        <f>Orders[[#This Row],[Date3]]</f>
        <v>43493</v>
      </c>
      <c r="Y411" s="15">
        <v>43493</v>
      </c>
      <c r="Z411" s="2">
        <v>0.80833333333333324</v>
      </c>
      <c r="AA411" s="12">
        <v>23.82</v>
      </c>
      <c r="AB411" s="8">
        <v>5</v>
      </c>
      <c r="AC411" s="11">
        <f t="shared" si="33"/>
        <v>5.9550000000000001</v>
      </c>
      <c r="AD411" s="11">
        <f t="shared" si="34"/>
        <v>119.1</v>
      </c>
      <c r="AE411" t="s">
        <v>16</v>
      </c>
      <c r="AF411" s="12">
        <f t="shared" si="31"/>
        <v>113.53802999999999</v>
      </c>
      <c r="AG411" s="4">
        <v>4.6699999999999998E-2</v>
      </c>
      <c r="AH411" s="11">
        <f t="shared" si="32"/>
        <v>5.5619700000000023</v>
      </c>
      <c r="AI411" s="9">
        <v>5.4</v>
      </c>
      <c r="AJ411" s="15" t="str">
        <f>IF(MONTH(Orders[[#This Row],[Date]]) = 1, "Jan",IF(MONTH(Orders[[#This Row],[Date]]) = 2, "Feb", "Mar"))</f>
        <v>Jan</v>
      </c>
    </row>
    <row r="412" spans="1:36" ht="15.75" x14ac:dyDescent="0.25">
      <c r="A412">
        <v>411</v>
      </c>
      <c r="B412" t="s">
        <v>438</v>
      </c>
      <c r="C412">
        <f>VLOOKUP(G412,email!A:B,2,FALSE)</f>
        <v>169</v>
      </c>
      <c r="D412" t="str">
        <f>Orders[[#This Row],[Customer First Name]] &amp;" "&amp; Orders[[#This Row],[Customer Last Name]]</f>
        <v>Keith Herrera</v>
      </c>
      <c r="E412" t="s">
        <v>1535</v>
      </c>
      <c r="F412" t="s">
        <v>1536</v>
      </c>
      <c r="G412" t="str">
        <f t="shared" si="30"/>
        <v>keith.herrera@mail.com</v>
      </c>
      <c r="H412" t="s">
        <v>15</v>
      </c>
      <c r="I412" s="7" t="s">
        <v>1037</v>
      </c>
      <c r="J412" s="7" t="s">
        <v>1038</v>
      </c>
      <c r="K412" s="7" t="s">
        <v>1060</v>
      </c>
      <c r="L412" s="7" t="s">
        <v>1044</v>
      </c>
      <c r="M412" s="7">
        <v>94110</v>
      </c>
      <c r="N412" s="7" t="s">
        <v>1045</v>
      </c>
      <c r="O412" t="str">
        <f>IF(COUNTIF($G$2:G412, G412) &gt; 1, INDEX($O$2:O412, MATCH(G412, $G$2:G412, 0)), H412)</f>
        <v>Female</v>
      </c>
      <c r="P412" t="str">
        <f>IF(COUNTIF($G$2:G412, G412) &gt; 1, INDEX($P$2:P412, MATCH(G412, $G$2:G412, 0)), I412)</f>
        <v>Consumer</v>
      </c>
      <c r="Q412" t="str">
        <f>IF(COUNTIF($G$2:G412, G412) &gt; 1, INDEX($Q$2:Q412, MATCH(G412, $G$2:G412, 0)), J412)</f>
        <v>United States</v>
      </c>
      <c r="R412" t="str">
        <f>IF(COUNTIF($G$2:G412, G412) &gt; 1, INDEX($R$2:R412, MATCH(G412, $G$2:G412, 0)), K412)</f>
        <v>San Francisco</v>
      </c>
      <c r="S412" t="str">
        <f>IF(COUNTIF($G$2:G412, G412) &gt; 1, INDEX($S$2:S412, MATCH(G412, $G$2:G412, 0)), L412)</f>
        <v>California</v>
      </c>
      <c r="T412">
        <f>IF(COUNTIF($G$2:G412, G412) &gt; 1, INDEX($T$2:T412, MATCH(G412, $G$2:G412, 0)), M412)</f>
        <v>94110</v>
      </c>
      <c r="U412" t="str">
        <f>IF(COUNTIF($G$2:G412, G412) &gt; 1, INDEX($U$2:U412, MATCH(G412, $G$2:G412, 0)), N412)</f>
        <v>West</v>
      </c>
      <c r="V412" s="7" t="s">
        <v>2153</v>
      </c>
      <c r="W412" s="7" t="s">
        <v>2154</v>
      </c>
      <c r="X412" s="15">
        <f>Orders[[#This Row],[Date3]]</f>
        <v>43467</v>
      </c>
      <c r="Y412" s="15">
        <v>43467</v>
      </c>
      <c r="Z412" s="2">
        <v>0.54166666666666663</v>
      </c>
      <c r="AA412" s="12">
        <v>34.21</v>
      </c>
      <c r="AB412" s="8">
        <v>10</v>
      </c>
      <c r="AC412" s="11">
        <f t="shared" si="33"/>
        <v>17.105</v>
      </c>
      <c r="AD412" s="11">
        <f t="shared" si="34"/>
        <v>342.1</v>
      </c>
      <c r="AE412" t="s">
        <v>18</v>
      </c>
      <c r="AF412" s="12">
        <f t="shared" si="31"/>
        <v>326.12393000000003</v>
      </c>
      <c r="AG412" s="4">
        <v>4.6699999999999998E-2</v>
      </c>
      <c r="AH412" s="11">
        <f t="shared" si="32"/>
        <v>15.976069999999993</v>
      </c>
      <c r="AI412" s="9">
        <v>5.0999999999999996</v>
      </c>
      <c r="AJ412" s="15" t="str">
        <f>IF(MONTH(Orders[[#This Row],[Date]]) = 1, "Jan",IF(MONTH(Orders[[#This Row],[Date]]) = 2, "Feb", "Mar"))</f>
        <v>Jan</v>
      </c>
    </row>
    <row r="413" spans="1:36" ht="15.75" x14ac:dyDescent="0.25">
      <c r="A413">
        <v>412</v>
      </c>
      <c r="B413" t="s">
        <v>439</v>
      </c>
      <c r="C413">
        <f>VLOOKUP(G413,email!A:B,2,FALSE)</f>
        <v>169</v>
      </c>
      <c r="D413" t="str">
        <f>Orders[[#This Row],[Customer First Name]] &amp;" "&amp; Orders[[#This Row],[Customer Last Name]]</f>
        <v>Keith Herrera</v>
      </c>
      <c r="E413" t="s">
        <v>1535</v>
      </c>
      <c r="F413" t="s">
        <v>1536</v>
      </c>
      <c r="G413" t="str">
        <f t="shared" si="30"/>
        <v>keith.herrera@mail.com</v>
      </c>
      <c r="H413" t="s">
        <v>15</v>
      </c>
      <c r="I413" s="7" t="s">
        <v>1037</v>
      </c>
      <c r="J413" s="7" t="s">
        <v>1038</v>
      </c>
      <c r="K413" s="7" t="s">
        <v>1060</v>
      </c>
      <c r="L413" s="7" t="s">
        <v>1044</v>
      </c>
      <c r="M413" s="7">
        <v>94110</v>
      </c>
      <c r="N413" s="7" t="s">
        <v>1045</v>
      </c>
      <c r="O413" t="str">
        <f>IF(COUNTIF($G$2:G413, G413) &gt; 1, INDEX($O$2:O413, MATCH(G413, $G$2:G413, 0)), H413)</f>
        <v>Female</v>
      </c>
      <c r="P413" t="str">
        <f>IF(COUNTIF($G$2:G413, G413) &gt; 1, INDEX($P$2:P413, MATCH(G413, $G$2:G413, 0)), I413)</f>
        <v>Consumer</v>
      </c>
      <c r="Q413" t="str">
        <f>IF(COUNTIF($G$2:G413, G413) &gt; 1, INDEX($Q$2:Q413, MATCH(G413, $G$2:G413, 0)), J413)</f>
        <v>United States</v>
      </c>
      <c r="R413" t="str">
        <f>IF(COUNTIF($G$2:G413, G413) &gt; 1, INDEX($R$2:R413, MATCH(G413, $G$2:G413, 0)), K413)</f>
        <v>San Francisco</v>
      </c>
      <c r="S413" t="str">
        <f>IF(COUNTIF($G$2:G413, G413) &gt; 1, INDEX($S$2:S413, MATCH(G413, $G$2:G413, 0)), L413)</f>
        <v>California</v>
      </c>
      <c r="T413">
        <f>IF(COUNTIF($G$2:G413, G413) &gt; 1, INDEX($T$2:T413, MATCH(G413, $G$2:G413, 0)), M413)</f>
        <v>94110</v>
      </c>
      <c r="U413" t="str">
        <f>IF(COUNTIF($G$2:G413, G413) &gt; 1, INDEX($U$2:U413, MATCH(G413, $G$2:G413, 0)), N413)</f>
        <v>West</v>
      </c>
      <c r="V413" s="7" t="s">
        <v>2153</v>
      </c>
      <c r="W413" s="7" t="s">
        <v>2162</v>
      </c>
      <c r="X413" s="15">
        <f>Orders[[#This Row],[Date3]]</f>
        <v>43490</v>
      </c>
      <c r="Y413" s="15">
        <v>43490</v>
      </c>
      <c r="Z413" s="2">
        <v>0.60347222222222219</v>
      </c>
      <c r="AA413" s="12">
        <v>21.87</v>
      </c>
      <c r="AB413" s="8">
        <v>2</v>
      </c>
      <c r="AC413" s="11">
        <f t="shared" si="33"/>
        <v>2.1870000000000003</v>
      </c>
      <c r="AD413" s="11">
        <f t="shared" si="34"/>
        <v>43.74</v>
      </c>
      <c r="AE413" t="s">
        <v>16</v>
      </c>
      <c r="AF413" s="12">
        <f t="shared" si="31"/>
        <v>41.697341999999999</v>
      </c>
      <c r="AG413" s="4">
        <v>4.6699999999999998E-2</v>
      </c>
      <c r="AH413" s="11">
        <f t="shared" si="32"/>
        <v>2.042658000000003</v>
      </c>
      <c r="AI413" s="9">
        <v>6.9</v>
      </c>
      <c r="AJ413" s="15" t="str">
        <f>IF(MONTH(Orders[[#This Row],[Date]]) = 1, "Jan",IF(MONTH(Orders[[#This Row],[Date]]) = 2, "Feb", "Mar"))</f>
        <v>Jan</v>
      </c>
    </row>
    <row r="414" spans="1:36" ht="15.75" x14ac:dyDescent="0.25">
      <c r="A414">
        <v>413</v>
      </c>
      <c r="B414" t="s">
        <v>440</v>
      </c>
      <c r="C414">
        <f>VLOOKUP(G414,email!A:B,2,FALSE)</f>
        <v>169</v>
      </c>
      <c r="D414" t="str">
        <f>Orders[[#This Row],[Customer First Name]] &amp;" "&amp; Orders[[#This Row],[Customer Last Name]]</f>
        <v>Keith Herrera</v>
      </c>
      <c r="E414" t="s">
        <v>1535</v>
      </c>
      <c r="F414" t="s">
        <v>1536</v>
      </c>
      <c r="G414" t="str">
        <f t="shared" si="30"/>
        <v>keith.herrera@mail.com</v>
      </c>
      <c r="H414" t="s">
        <v>15</v>
      </c>
      <c r="I414" s="7" t="s">
        <v>1037</v>
      </c>
      <c r="J414" s="7" t="s">
        <v>1038</v>
      </c>
      <c r="K414" s="7" t="s">
        <v>1060</v>
      </c>
      <c r="L414" s="7" t="s">
        <v>1044</v>
      </c>
      <c r="M414" s="7">
        <v>94110</v>
      </c>
      <c r="N414" s="7" t="s">
        <v>1045</v>
      </c>
      <c r="O414" t="str">
        <f>IF(COUNTIF($G$2:G414, G414) &gt; 1, INDEX($O$2:O414, MATCH(G414, $G$2:G414, 0)), H414)</f>
        <v>Female</v>
      </c>
      <c r="P414" t="str">
        <f>IF(COUNTIF($G$2:G414, G414) &gt; 1, INDEX($P$2:P414, MATCH(G414, $G$2:G414, 0)), I414)</f>
        <v>Consumer</v>
      </c>
      <c r="Q414" t="str">
        <f>IF(COUNTIF($G$2:G414, G414) &gt; 1, INDEX($Q$2:Q414, MATCH(G414, $G$2:G414, 0)), J414)</f>
        <v>United States</v>
      </c>
      <c r="R414" t="str">
        <f>IF(COUNTIF($G$2:G414, G414) &gt; 1, INDEX($R$2:R414, MATCH(G414, $G$2:G414, 0)), K414)</f>
        <v>San Francisco</v>
      </c>
      <c r="S414" t="str">
        <f>IF(COUNTIF($G$2:G414, G414) &gt; 1, INDEX($S$2:S414, MATCH(G414, $G$2:G414, 0)), L414)</f>
        <v>California</v>
      </c>
      <c r="T414">
        <f>IF(COUNTIF($G$2:G414, G414) &gt; 1, INDEX($T$2:T414, MATCH(G414, $G$2:G414, 0)), M414)</f>
        <v>94110</v>
      </c>
      <c r="U414" t="str">
        <f>IF(COUNTIF($G$2:G414, G414) &gt; 1, INDEX($U$2:U414, MATCH(G414, $G$2:G414, 0)), N414)</f>
        <v>West</v>
      </c>
      <c r="V414" s="7" t="s">
        <v>2150</v>
      </c>
      <c r="W414" s="7" t="s">
        <v>2151</v>
      </c>
      <c r="X414" s="15">
        <f>Orders[[#This Row],[Date3]]</f>
        <v>43469</v>
      </c>
      <c r="Y414" s="15">
        <v>43469</v>
      </c>
      <c r="Z414" s="2">
        <v>0.55625000000000002</v>
      </c>
      <c r="AA414" s="12">
        <v>20.97</v>
      </c>
      <c r="AB414" s="8">
        <v>5</v>
      </c>
      <c r="AC414" s="11">
        <f t="shared" si="33"/>
        <v>5.2424999999999997</v>
      </c>
      <c r="AD414" s="11">
        <f t="shared" si="34"/>
        <v>104.85</v>
      </c>
      <c r="AE414" t="s">
        <v>18</v>
      </c>
      <c r="AF414" s="12">
        <f t="shared" si="31"/>
        <v>93.631049999999988</v>
      </c>
      <c r="AG414" s="4">
        <v>0.107</v>
      </c>
      <c r="AH414" s="11">
        <f t="shared" si="32"/>
        <v>11.218950000000007</v>
      </c>
      <c r="AI414" s="9">
        <v>7.8</v>
      </c>
      <c r="AJ414" s="15" t="str">
        <f>IF(MONTH(Orders[[#This Row],[Date]]) = 1, "Jan",IF(MONTH(Orders[[#This Row],[Date]]) = 2, "Feb", "Mar"))</f>
        <v>Jan</v>
      </c>
    </row>
    <row r="415" spans="1:36" ht="15.75" x14ac:dyDescent="0.25">
      <c r="A415">
        <v>414</v>
      </c>
      <c r="B415" t="s">
        <v>441</v>
      </c>
      <c r="C415">
        <f>VLOOKUP(G415,email!A:B,2,FALSE)</f>
        <v>169</v>
      </c>
      <c r="D415" t="str">
        <f>Orders[[#This Row],[Customer First Name]] &amp;" "&amp; Orders[[#This Row],[Customer Last Name]]</f>
        <v>Keith Herrera</v>
      </c>
      <c r="E415" t="s">
        <v>1535</v>
      </c>
      <c r="F415" t="s">
        <v>1536</v>
      </c>
      <c r="G415" t="str">
        <f t="shared" si="30"/>
        <v>keith.herrera@mail.com</v>
      </c>
      <c r="H415" t="s">
        <v>15</v>
      </c>
      <c r="I415" s="7" t="s">
        <v>1037</v>
      </c>
      <c r="J415" s="7" t="s">
        <v>1038</v>
      </c>
      <c r="K415" s="7" t="s">
        <v>1060</v>
      </c>
      <c r="L415" s="7" t="s">
        <v>1044</v>
      </c>
      <c r="M415" s="7">
        <v>94110</v>
      </c>
      <c r="N415" s="7" t="s">
        <v>1045</v>
      </c>
      <c r="O415" t="str">
        <f>IF(COUNTIF($G$2:G415, G415) &gt; 1, INDEX($O$2:O415, MATCH(G415, $G$2:G415, 0)), H415)</f>
        <v>Female</v>
      </c>
      <c r="P415" t="str">
        <f>IF(COUNTIF($G$2:G415, G415) &gt; 1, INDEX($P$2:P415, MATCH(G415, $G$2:G415, 0)), I415)</f>
        <v>Consumer</v>
      </c>
      <c r="Q415" t="str">
        <f>IF(COUNTIF($G$2:G415, G415) &gt; 1, INDEX($Q$2:Q415, MATCH(G415, $G$2:G415, 0)), J415)</f>
        <v>United States</v>
      </c>
      <c r="R415" t="str">
        <f>IF(COUNTIF($G$2:G415, G415) &gt; 1, INDEX($R$2:R415, MATCH(G415, $G$2:G415, 0)), K415)</f>
        <v>San Francisco</v>
      </c>
      <c r="S415" t="str">
        <f>IF(COUNTIF($G$2:G415, G415) &gt; 1, INDEX($S$2:S415, MATCH(G415, $G$2:G415, 0)), L415)</f>
        <v>California</v>
      </c>
      <c r="T415">
        <f>IF(COUNTIF($G$2:G415, G415) &gt; 1, INDEX($T$2:T415, MATCH(G415, $G$2:G415, 0)), M415)</f>
        <v>94110</v>
      </c>
      <c r="U415" t="str">
        <f>IF(COUNTIF($G$2:G415, G415) &gt; 1, INDEX($U$2:U415, MATCH(G415, $G$2:G415, 0)), N415)</f>
        <v>West</v>
      </c>
      <c r="V415" s="7" t="s">
        <v>2150</v>
      </c>
      <c r="W415" s="7" t="s">
        <v>2152</v>
      </c>
      <c r="X415" s="15">
        <f>Orders[[#This Row],[Date3]]</f>
        <v>43534</v>
      </c>
      <c r="Y415" s="15">
        <v>43534</v>
      </c>
      <c r="Z415" s="2">
        <v>0.78819444444444453</v>
      </c>
      <c r="AA415" s="12">
        <v>25.84</v>
      </c>
      <c r="AB415" s="8">
        <v>3</v>
      </c>
      <c r="AC415" s="11">
        <f t="shared" si="33"/>
        <v>3.8759999999999999</v>
      </c>
      <c r="AD415" s="11">
        <f t="shared" si="34"/>
        <v>77.52</v>
      </c>
      <c r="AE415" t="s">
        <v>16</v>
      </c>
      <c r="AF415" s="12">
        <f t="shared" si="31"/>
        <v>69.225359999999995</v>
      </c>
      <c r="AG415" s="4">
        <v>0.107</v>
      </c>
      <c r="AH415" s="11">
        <f t="shared" si="32"/>
        <v>8.2946400000000011</v>
      </c>
      <c r="AI415" s="9">
        <v>6.6</v>
      </c>
      <c r="AJ415" s="15" t="str">
        <f>IF(MONTH(Orders[[#This Row],[Date]]) = 1, "Jan",IF(MONTH(Orders[[#This Row],[Date]]) = 2, "Feb", "Mar"))</f>
        <v>Mar</v>
      </c>
    </row>
    <row r="416" spans="1:36" ht="15.75" x14ac:dyDescent="0.25">
      <c r="A416">
        <v>415</v>
      </c>
      <c r="B416" t="s">
        <v>442</v>
      </c>
      <c r="C416">
        <f>VLOOKUP(G416,email!A:B,2,FALSE)</f>
        <v>170</v>
      </c>
      <c r="D416" t="str">
        <f>Orders[[#This Row],[Customer First Name]] &amp;" "&amp; Orders[[#This Row],[Customer Last Name]]</f>
        <v>Kimberly Carter</v>
      </c>
      <c r="E416" t="s">
        <v>1537</v>
      </c>
      <c r="F416" t="s">
        <v>1538</v>
      </c>
      <c r="G416" t="str">
        <f t="shared" si="30"/>
        <v>kimberly.carter@mail.com</v>
      </c>
      <c r="H416" t="s">
        <v>15</v>
      </c>
      <c r="I416" s="7" t="s">
        <v>1042</v>
      </c>
      <c r="J416" s="7" t="s">
        <v>1038</v>
      </c>
      <c r="K416" s="7" t="s">
        <v>1050</v>
      </c>
      <c r="L416" s="7" t="s">
        <v>1051</v>
      </c>
      <c r="M416" s="7">
        <v>98105</v>
      </c>
      <c r="N416" s="7" t="s">
        <v>1045</v>
      </c>
      <c r="O416" t="str">
        <f>IF(COUNTIF($G$2:G416, G416) &gt; 1, INDEX($O$2:O416, MATCH(G416, $G$2:G416, 0)), H416)</f>
        <v>Female</v>
      </c>
      <c r="P416" t="str">
        <f>IF(COUNTIF($G$2:G416, G416) &gt; 1, INDEX($P$2:P416, MATCH(G416, $G$2:G416, 0)), I416)</f>
        <v>Corporate</v>
      </c>
      <c r="Q416" t="str">
        <f>IF(COUNTIF($G$2:G416, G416) &gt; 1, INDEX($Q$2:Q416, MATCH(G416, $G$2:G416, 0)), J416)</f>
        <v>United States</v>
      </c>
      <c r="R416" t="str">
        <f>IF(COUNTIF($G$2:G416, G416) &gt; 1, INDEX($R$2:R416, MATCH(G416, $G$2:G416, 0)), K416)</f>
        <v>Seattle</v>
      </c>
      <c r="S416" t="str">
        <f>IF(COUNTIF($G$2:G416, G416) &gt; 1, INDEX($S$2:S416, MATCH(G416, $G$2:G416, 0)), L416)</f>
        <v>Washington</v>
      </c>
      <c r="T416">
        <f>IF(COUNTIF($G$2:G416, G416) &gt; 1, INDEX($T$2:T416, MATCH(G416, $G$2:G416, 0)), M416)</f>
        <v>98105</v>
      </c>
      <c r="U416" t="str">
        <f>IF(COUNTIF($G$2:G416, G416) &gt; 1, INDEX($U$2:U416, MATCH(G416, $G$2:G416, 0)), N416)</f>
        <v>West</v>
      </c>
      <c r="V416" s="7" t="s">
        <v>2153</v>
      </c>
      <c r="W416" s="7" t="s">
        <v>2162</v>
      </c>
      <c r="X416" s="15">
        <f>Orders[[#This Row],[Date3]]</f>
        <v>43546</v>
      </c>
      <c r="Y416" s="15">
        <v>43546</v>
      </c>
      <c r="Z416" s="2">
        <v>0.81666666666666676</v>
      </c>
      <c r="AA416" s="12">
        <v>50.93</v>
      </c>
      <c r="AB416" s="8">
        <v>8</v>
      </c>
      <c r="AC416" s="11">
        <f t="shared" si="33"/>
        <v>20.372</v>
      </c>
      <c r="AD416" s="11">
        <f t="shared" si="34"/>
        <v>407.44</v>
      </c>
      <c r="AE416" t="s">
        <v>16</v>
      </c>
      <c r="AF416" s="12">
        <f t="shared" si="31"/>
        <v>388.41255200000001</v>
      </c>
      <c r="AG416" s="4">
        <v>4.6699999999999998E-2</v>
      </c>
      <c r="AH416" s="11">
        <f t="shared" si="32"/>
        <v>19.027447999999993</v>
      </c>
      <c r="AI416" s="9">
        <v>9.1999999999999993</v>
      </c>
      <c r="AJ416" s="15" t="str">
        <f>IF(MONTH(Orders[[#This Row],[Date]]) = 1, "Jan",IF(MONTH(Orders[[#This Row],[Date]]) = 2, "Feb", "Mar"))</f>
        <v>Mar</v>
      </c>
    </row>
    <row r="417" spans="1:36" ht="15.75" x14ac:dyDescent="0.25">
      <c r="A417">
        <v>416</v>
      </c>
      <c r="B417" t="s">
        <v>443</v>
      </c>
      <c r="C417">
        <f>VLOOKUP(G417,email!A:B,2,FALSE)</f>
        <v>170</v>
      </c>
      <c r="D417" t="str">
        <f>Orders[[#This Row],[Customer First Name]] &amp;" "&amp; Orders[[#This Row],[Customer Last Name]]</f>
        <v>Kimberly Carter</v>
      </c>
      <c r="E417" t="s">
        <v>1537</v>
      </c>
      <c r="F417" t="s">
        <v>1538</v>
      </c>
      <c r="G417" t="str">
        <f t="shared" si="30"/>
        <v>kimberly.carter@mail.com</v>
      </c>
      <c r="H417" t="s">
        <v>15</v>
      </c>
      <c r="I417" s="7" t="s">
        <v>1042</v>
      </c>
      <c r="J417" s="7" t="s">
        <v>1038</v>
      </c>
      <c r="K417" s="7" t="s">
        <v>1050</v>
      </c>
      <c r="L417" s="7" t="s">
        <v>1051</v>
      </c>
      <c r="M417" s="7">
        <v>98105</v>
      </c>
      <c r="N417" s="7" t="s">
        <v>1045</v>
      </c>
      <c r="O417" t="str">
        <f>IF(COUNTIF($G$2:G417, G417) &gt; 1, INDEX($O$2:O417, MATCH(G417, $G$2:G417, 0)), H417)</f>
        <v>Female</v>
      </c>
      <c r="P417" t="str">
        <f>IF(COUNTIF($G$2:G417, G417) &gt; 1, INDEX($P$2:P417, MATCH(G417, $G$2:G417, 0)), I417)</f>
        <v>Corporate</v>
      </c>
      <c r="Q417" t="str">
        <f>IF(COUNTIF($G$2:G417, G417) &gt; 1, INDEX($Q$2:Q417, MATCH(G417, $G$2:G417, 0)), J417)</f>
        <v>United States</v>
      </c>
      <c r="R417" t="str">
        <f>IF(COUNTIF($G$2:G417, G417) &gt; 1, INDEX($R$2:R417, MATCH(G417, $G$2:G417, 0)), K417)</f>
        <v>Seattle</v>
      </c>
      <c r="S417" t="str">
        <f>IF(COUNTIF($G$2:G417, G417) &gt; 1, INDEX($S$2:S417, MATCH(G417, $G$2:G417, 0)), L417)</f>
        <v>Washington</v>
      </c>
      <c r="T417">
        <f>IF(COUNTIF($G$2:G417, G417) &gt; 1, INDEX($T$2:T417, MATCH(G417, $G$2:G417, 0)), M417)</f>
        <v>98105</v>
      </c>
      <c r="U417" t="str">
        <f>IF(COUNTIF($G$2:G417, G417) &gt; 1, INDEX($U$2:U417, MATCH(G417, $G$2:G417, 0)), N417)</f>
        <v>West</v>
      </c>
      <c r="V417" s="7" t="s">
        <v>2150</v>
      </c>
      <c r="W417" s="7" t="s">
        <v>2152</v>
      </c>
      <c r="X417" s="15">
        <f>Orders[[#This Row],[Date3]]</f>
        <v>43490</v>
      </c>
      <c r="Y417" s="15">
        <v>43490</v>
      </c>
      <c r="Z417" s="2">
        <v>0.68611111111111101</v>
      </c>
      <c r="AA417" s="12">
        <v>96.11</v>
      </c>
      <c r="AB417" s="8">
        <v>1</v>
      </c>
      <c r="AC417" s="11">
        <f t="shared" si="33"/>
        <v>4.8055000000000003</v>
      </c>
      <c r="AD417" s="11">
        <f t="shared" si="34"/>
        <v>96.11</v>
      </c>
      <c r="AE417" t="s">
        <v>16</v>
      </c>
      <c r="AF417" s="12">
        <f t="shared" si="31"/>
        <v>85.826229999999995</v>
      </c>
      <c r="AG417" s="4">
        <v>0.107</v>
      </c>
      <c r="AH417" s="11">
        <f t="shared" si="32"/>
        <v>10.283770000000004</v>
      </c>
      <c r="AI417" s="9">
        <v>7.8</v>
      </c>
      <c r="AJ417" s="15" t="str">
        <f>IF(MONTH(Orders[[#This Row],[Date]]) = 1, "Jan",IF(MONTH(Orders[[#This Row],[Date]]) = 2, "Feb", "Mar"))</f>
        <v>Jan</v>
      </c>
    </row>
    <row r="418" spans="1:36" ht="15.75" x14ac:dyDescent="0.25">
      <c r="A418">
        <v>417</v>
      </c>
      <c r="B418" t="s">
        <v>444</v>
      </c>
      <c r="C418">
        <f>VLOOKUP(G418,email!A:B,2,FALSE)</f>
        <v>171</v>
      </c>
      <c r="D418" t="str">
        <f>Orders[[#This Row],[Customer First Name]] &amp;" "&amp; Orders[[#This Row],[Customer Last Name]]</f>
        <v>Caroline Jumper</v>
      </c>
      <c r="E418" t="s">
        <v>1539</v>
      </c>
      <c r="F418" t="s">
        <v>1540</v>
      </c>
      <c r="G418" t="str">
        <f t="shared" si="30"/>
        <v>caroline.jumper@mail.com</v>
      </c>
      <c r="H418" t="s">
        <v>15</v>
      </c>
      <c r="I418" s="7" t="s">
        <v>1037</v>
      </c>
      <c r="J418" s="7" t="s">
        <v>1038</v>
      </c>
      <c r="K418" s="7" t="s">
        <v>1181</v>
      </c>
      <c r="L418" s="7" t="s">
        <v>1044</v>
      </c>
      <c r="M418" s="7">
        <v>92646</v>
      </c>
      <c r="N418" s="7" t="s">
        <v>1045</v>
      </c>
      <c r="O418" t="str">
        <f>IF(COUNTIF($G$2:G418, G418) &gt; 1, INDEX($O$2:O418, MATCH(G418, $G$2:G418, 0)), H418)</f>
        <v>Female</v>
      </c>
      <c r="P418" t="str">
        <f>IF(COUNTIF($G$2:G418, G418) &gt; 1, INDEX($P$2:P418, MATCH(G418, $G$2:G418, 0)), I418)</f>
        <v>Consumer</v>
      </c>
      <c r="Q418" t="str">
        <f>IF(COUNTIF($G$2:G418, G418) &gt; 1, INDEX($Q$2:Q418, MATCH(G418, $G$2:G418, 0)), J418)</f>
        <v>United States</v>
      </c>
      <c r="R418" t="str">
        <f>IF(COUNTIF($G$2:G418, G418) &gt; 1, INDEX($R$2:R418, MATCH(G418, $G$2:G418, 0)), K418)</f>
        <v>Huntington Beach</v>
      </c>
      <c r="S418" t="str">
        <f>IF(COUNTIF($G$2:G418, G418) &gt; 1, INDEX($S$2:S418, MATCH(G418, $G$2:G418, 0)), L418)</f>
        <v>California</v>
      </c>
      <c r="T418">
        <f>IF(COUNTIF($G$2:G418, G418) &gt; 1, INDEX($T$2:T418, MATCH(G418, $G$2:G418, 0)), M418)</f>
        <v>92646</v>
      </c>
      <c r="U418" t="str">
        <f>IF(COUNTIF($G$2:G418, G418) &gt; 1, INDEX($U$2:U418, MATCH(G418, $G$2:G418, 0)), N418)</f>
        <v>West</v>
      </c>
      <c r="V418" s="7" t="s">
        <v>2153</v>
      </c>
      <c r="W418" s="7" t="s">
        <v>1731</v>
      </c>
      <c r="X418" s="15">
        <f>Orders[[#This Row],[Date3]]</f>
        <v>43473</v>
      </c>
      <c r="Y418" s="15">
        <v>43473</v>
      </c>
      <c r="Z418" s="2">
        <v>0.57500000000000007</v>
      </c>
      <c r="AA418" s="12">
        <v>45.38</v>
      </c>
      <c r="AB418" s="8">
        <v>4</v>
      </c>
      <c r="AC418" s="11">
        <f t="shared" si="33"/>
        <v>9.0760000000000005</v>
      </c>
      <c r="AD418" s="11">
        <f t="shared" si="34"/>
        <v>181.52</v>
      </c>
      <c r="AE418" t="s">
        <v>21</v>
      </c>
      <c r="AF418" s="12">
        <f t="shared" si="31"/>
        <v>173.04301600000002</v>
      </c>
      <c r="AG418" s="4">
        <v>4.6699999999999998E-2</v>
      </c>
      <c r="AH418" s="11">
        <f t="shared" si="32"/>
        <v>8.4769839999999874</v>
      </c>
      <c r="AI418" s="9">
        <v>8.6999999999999993</v>
      </c>
      <c r="AJ418" s="15" t="str">
        <f>IF(MONTH(Orders[[#This Row],[Date]]) = 1, "Jan",IF(MONTH(Orders[[#This Row],[Date]]) = 2, "Feb", "Mar"))</f>
        <v>Jan</v>
      </c>
    </row>
    <row r="419" spans="1:36" ht="15.75" x14ac:dyDescent="0.25">
      <c r="A419">
        <v>418</v>
      </c>
      <c r="B419" t="s">
        <v>445</v>
      </c>
      <c r="C419">
        <f>VLOOKUP(G419,email!A:B,2,FALSE)</f>
        <v>172</v>
      </c>
      <c r="D419" t="str">
        <f>Orders[[#This Row],[Customer First Name]] &amp;" "&amp; Orders[[#This Row],[Customer Last Name]]</f>
        <v>Philip Brown</v>
      </c>
      <c r="E419" t="s">
        <v>1368</v>
      </c>
      <c r="F419" t="s">
        <v>1541</v>
      </c>
      <c r="G419" t="str">
        <f t="shared" si="30"/>
        <v>philip.brown@mail.com</v>
      </c>
      <c r="H419" t="s">
        <v>15</v>
      </c>
      <c r="I419" s="7" t="s">
        <v>1037</v>
      </c>
      <c r="J419" s="7" t="s">
        <v>1038</v>
      </c>
      <c r="K419" s="7" t="s">
        <v>1043</v>
      </c>
      <c r="L419" s="7" t="s">
        <v>1044</v>
      </c>
      <c r="M419" s="7">
        <v>90004</v>
      </c>
      <c r="N419" s="7" t="s">
        <v>1045</v>
      </c>
      <c r="O419" t="str">
        <f>IF(COUNTIF($G$2:G419, G419) &gt; 1, INDEX($O$2:O419, MATCH(G419, $G$2:G419, 0)), H419)</f>
        <v>Female</v>
      </c>
      <c r="P419" t="str">
        <f>IF(COUNTIF($G$2:G419, G419) &gt; 1, INDEX($P$2:P419, MATCH(G419, $G$2:G419, 0)), I419)</f>
        <v>Consumer</v>
      </c>
      <c r="Q419" t="str">
        <f>IF(COUNTIF($G$2:G419, G419) &gt; 1, INDEX($Q$2:Q419, MATCH(G419, $G$2:G419, 0)), J419)</f>
        <v>United States</v>
      </c>
      <c r="R419" t="str">
        <f>IF(COUNTIF($G$2:G419, G419) &gt; 1, INDEX($R$2:R419, MATCH(G419, $G$2:G419, 0)), K419)</f>
        <v>Los Angeles</v>
      </c>
      <c r="S419" t="str">
        <f>IF(COUNTIF($G$2:G419, G419) &gt; 1, INDEX($S$2:S419, MATCH(G419, $G$2:G419, 0)), L419)</f>
        <v>California</v>
      </c>
      <c r="T419">
        <f>IF(COUNTIF($G$2:G419, G419) &gt; 1, INDEX($T$2:T419, MATCH(G419, $G$2:G419, 0)), M419)</f>
        <v>90004</v>
      </c>
      <c r="U419" t="str">
        <f>IF(COUNTIF($G$2:G419, G419) &gt; 1, INDEX($U$2:U419, MATCH(G419, $G$2:G419, 0)), N419)</f>
        <v>West</v>
      </c>
      <c r="V419" s="7" t="s">
        <v>2150</v>
      </c>
      <c r="W419" s="7" t="s">
        <v>2152</v>
      </c>
      <c r="X419" s="15">
        <f>Orders[[#This Row],[Date3]]</f>
        <v>43487</v>
      </c>
      <c r="Y419" s="15">
        <v>43487</v>
      </c>
      <c r="Z419" s="2">
        <v>0.45624999999999999</v>
      </c>
      <c r="AA419" s="12">
        <v>81.510000000000005</v>
      </c>
      <c r="AB419" s="8">
        <v>1</v>
      </c>
      <c r="AC419" s="11">
        <f t="shared" si="33"/>
        <v>4.0755000000000008</v>
      </c>
      <c r="AD419" s="11">
        <f t="shared" si="34"/>
        <v>81.510000000000005</v>
      </c>
      <c r="AE419" t="s">
        <v>16</v>
      </c>
      <c r="AF419" s="12">
        <f t="shared" si="31"/>
        <v>72.788430000000005</v>
      </c>
      <c r="AG419" s="4">
        <v>0.107</v>
      </c>
      <c r="AH419" s="11">
        <f t="shared" si="32"/>
        <v>8.7215699999999998</v>
      </c>
      <c r="AI419" s="9">
        <v>9.1999999999999993</v>
      </c>
      <c r="AJ419" s="15" t="str">
        <f>IF(MONTH(Orders[[#This Row],[Date]]) = 1, "Jan",IF(MONTH(Orders[[#This Row],[Date]]) = 2, "Feb", "Mar"))</f>
        <v>Jan</v>
      </c>
    </row>
    <row r="420" spans="1:36" ht="15.75" x14ac:dyDescent="0.25">
      <c r="A420">
        <v>419</v>
      </c>
      <c r="B420" t="s">
        <v>446</v>
      </c>
      <c r="C420">
        <f>VLOOKUP(G420,email!A:B,2,FALSE)</f>
        <v>147</v>
      </c>
      <c r="D420" t="str">
        <f>Orders[[#This Row],[Customer First Name]] &amp;" "&amp; Orders[[#This Row],[Customer Last Name]]</f>
        <v>Victoria Brennan</v>
      </c>
      <c r="E420" t="s">
        <v>1436</v>
      </c>
      <c r="F420" t="s">
        <v>1324</v>
      </c>
      <c r="G420" t="str">
        <f t="shared" si="30"/>
        <v>victoria.brennan@mail.com</v>
      </c>
      <c r="H420" t="s">
        <v>15</v>
      </c>
      <c r="I420" s="7" t="s">
        <v>1042</v>
      </c>
      <c r="J420" s="7" t="s">
        <v>1038</v>
      </c>
      <c r="K420" s="7" t="s">
        <v>1182</v>
      </c>
      <c r="L420" s="7" t="s">
        <v>1040</v>
      </c>
      <c r="M420" s="7">
        <v>40475</v>
      </c>
      <c r="N420" s="7" t="s">
        <v>1041</v>
      </c>
      <c r="O420" t="str">
        <f>IF(COUNTIF($G$2:G420, G420) &gt; 1, INDEX($O$2:O420, MATCH(G420, $G$2:G420, 0)), H420)</f>
        <v>Female</v>
      </c>
      <c r="P420" t="str">
        <f>IF(COUNTIF($G$2:G420, G420) &gt; 1, INDEX($P$2:P420, MATCH(G420, $G$2:G420, 0)), I420)</f>
        <v>Corporate</v>
      </c>
      <c r="Q420" t="str">
        <f>IF(COUNTIF($G$2:G420, G420) &gt; 1, INDEX($Q$2:Q420, MATCH(G420, $G$2:G420, 0)), J420)</f>
        <v>United States</v>
      </c>
      <c r="R420" t="str">
        <f>IF(COUNTIF($G$2:G420, G420) &gt; 1, INDEX($R$2:R420, MATCH(G420, $G$2:G420, 0)), K420)</f>
        <v>Columbus</v>
      </c>
      <c r="S420" t="str">
        <f>IF(COUNTIF($G$2:G420, G420) &gt; 1, INDEX($S$2:S420, MATCH(G420, $G$2:G420, 0)), L420)</f>
        <v>Georgia</v>
      </c>
      <c r="T420">
        <f>IF(COUNTIF($G$2:G420, G420) &gt; 1, INDEX($T$2:T420, MATCH(G420, $G$2:G420, 0)), M420)</f>
        <v>31907</v>
      </c>
      <c r="U420" t="str">
        <f>IF(COUNTIF($G$2:G420, G420) &gt; 1, INDEX($U$2:U420, MATCH(G420, $G$2:G420, 0)), N420)</f>
        <v>South</v>
      </c>
      <c r="V420" s="7" t="s">
        <v>2153</v>
      </c>
      <c r="W420" s="7" t="s">
        <v>2162</v>
      </c>
      <c r="X420" s="15">
        <f>Orders[[#This Row],[Date3]]</f>
        <v>43477</v>
      </c>
      <c r="Y420" s="15">
        <v>43477</v>
      </c>
      <c r="Z420" s="2">
        <v>0.71736111111111101</v>
      </c>
      <c r="AA420" s="12">
        <v>57.22</v>
      </c>
      <c r="AB420" s="8">
        <v>2</v>
      </c>
      <c r="AC420" s="11">
        <f t="shared" si="33"/>
        <v>5.7220000000000004</v>
      </c>
      <c r="AD420" s="11">
        <f t="shared" si="34"/>
        <v>114.44</v>
      </c>
      <c r="AE420" t="s">
        <v>16</v>
      </c>
      <c r="AF420" s="12">
        <f t="shared" si="31"/>
        <v>109.095652</v>
      </c>
      <c r="AG420" s="4">
        <v>4.6699999999999998E-2</v>
      </c>
      <c r="AH420" s="11">
        <f t="shared" si="32"/>
        <v>5.3443479999999965</v>
      </c>
      <c r="AI420" s="9">
        <v>8.3000000000000007</v>
      </c>
      <c r="AJ420" s="15" t="str">
        <f>IF(MONTH(Orders[[#This Row],[Date]]) = 1, "Jan",IF(MONTH(Orders[[#This Row],[Date]]) = 2, "Feb", "Mar"))</f>
        <v>Jan</v>
      </c>
    </row>
    <row r="421" spans="1:36" ht="15.75" x14ac:dyDescent="0.25">
      <c r="A421">
        <v>420</v>
      </c>
      <c r="B421" t="s">
        <v>447</v>
      </c>
      <c r="C421">
        <f>VLOOKUP(G421,email!A:B,2,FALSE)</f>
        <v>134</v>
      </c>
      <c r="D421" t="str">
        <f>Orders[[#This Row],[Customer First Name]] &amp;" "&amp; Orders[[#This Row],[Customer Last Name]]</f>
        <v>Sung Pak</v>
      </c>
      <c r="E421" t="s">
        <v>1480</v>
      </c>
      <c r="F421" t="s">
        <v>1481</v>
      </c>
      <c r="G421" t="str">
        <f t="shared" si="30"/>
        <v>sung.pak@mail.com</v>
      </c>
      <c r="H421" t="s">
        <v>15</v>
      </c>
      <c r="I421" s="7" t="s">
        <v>1042</v>
      </c>
      <c r="J421" s="7" t="s">
        <v>1038</v>
      </c>
      <c r="K421" s="7" t="s">
        <v>1043</v>
      </c>
      <c r="L421" s="7" t="s">
        <v>1044</v>
      </c>
      <c r="M421" s="7">
        <v>90045</v>
      </c>
      <c r="N421" s="7" t="s">
        <v>1045</v>
      </c>
      <c r="O421" t="str">
        <f>IF(COUNTIF($G$2:G421, G421) &gt; 1, INDEX($O$2:O421, MATCH(G421, $G$2:G421, 0)), H421)</f>
        <v>Male</v>
      </c>
      <c r="P421" t="str">
        <f>IF(COUNTIF($G$2:G421, G421) &gt; 1, INDEX($P$2:P421, MATCH(G421, $G$2:G421, 0)), I421)</f>
        <v>Corporate</v>
      </c>
      <c r="Q421" t="str">
        <f>IF(COUNTIF($G$2:G421, G421) &gt; 1, INDEX($Q$2:Q421, MATCH(G421, $G$2:G421, 0)), J421)</f>
        <v>United States</v>
      </c>
      <c r="R421" t="str">
        <f>IF(COUNTIF($G$2:G421, G421) &gt; 1, INDEX($R$2:R421, MATCH(G421, $G$2:G421, 0)), K421)</f>
        <v>Philadelphia</v>
      </c>
      <c r="S421" t="str">
        <f>IF(COUNTIF($G$2:G421, G421) &gt; 1, INDEX($S$2:S421, MATCH(G421, $G$2:G421, 0)), L421)</f>
        <v>Pennsylvania</v>
      </c>
      <c r="T421">
        <f>IF(COUNTIF($G$2:G421, G421) &gt; 1, INDEX($T$2:T421, MATCH(G421, $G$2:G421, 0)), M421)</f>
        <v>19143</v>
      </c>
      <c r="U421" t="str">
        <f>IF(COUNTIF($G$2:G421, G421) &gt; 1, INDEX($U$2:U421, MATCH(G421, $G$2:G421, 0)), N421)</f>
        <v>East</v>
      </c>
      <c r="V421" s="7" t="s">
        <v>2153</v>
      </c>
      <c r="W421" s="7" t="s">
        <v>1731</v>
      </c>
      <c r="X421" s="15">
        <f>Orders[[#This Row],[Date3]]</f>
        <v>43500</v>
      </c>
      <c r="Y421" s="15">
        <v>43500</v>
      </c>
      <c r="Z421" s="2">
        <v>0.43263888888888885</v>
      </c>
      <c r="AA421" s="12">
        <v>25.22</v>
      </c>
      <c r="AB421" s="8">
        <v>7</v>
      </c>
      <c r="AC421" s="11">
        <f t="shared" si="33"/>
        <v>8.827</v>
      </c>
      <c r="AD421" s="11">
        <f t="shared" si="34"/>
        <v>176.54</v>
      </c>
      <c r="AE421" t="s">
        <v>18</v>
      </c>
      <c r="AF421" s="12">
        <f t="shared" si="31"/>
        <v>168.295582</v>
      </c>
      <c r="AG421" s="4">
        <v>4.6699999999999998E-2</v>
      </c>
      <c r="AH421" s="11">
        <f t="shared" si="32"/>
        <v>8.244417999999996</v>
      </c>
      <c r="AI421" s="9">
        <v>8.1999999999999993</v>
      </c>
      <c r="AJ421" s="15" t="str">
        <f>IF(MONTH(Orders[[#This Row],[Date]]) = 1, "Jan",IF(MONTH(Orders[[#This Row],[Date]]) = 2, "Feb", "Mar"))</f>
        <v>Feb</v>
      </c>
    </row>
    <row r="422" spans="1:36" ht="15.75" x14ac:dyDescent="0.25">
      <c r="A422">
        <v>421</v>
      </c>
      <c r="B422" t="s">
        <v>448</v>
      </c>
      <c r="C422">
        <f>VLOOKUP(G422,email!A:B,2,FALSE)</f>
        <v>134</v>
      </c>
      <c r="D422" t="str">
        <f>Orders[[#This Row],[Customer First Name]] &amp;" "&amp; Orders[[#This Row],[Customer Last Name]]</f>
        <v>Sung Pak</v>
      </c>
      <c r="E422" t="s">
        <v>1480</v>
      </c>
      <c r="F422" t="s">
        <v>1481</v>
      </c>
      <c r="G422" t="str">
        <f t="shared" si="30"/>
        <v>sung.pak@mail.com</v>
      </c>
      <c r="H422" t="s">
        <v>15</v>
      </c>
      <c r="I422" s="7" t="s">
        <v>1042</v>
      </c>
      <c r="J422" s="7" t="s">
        <v>1038</v>
      </c>
      <c r="K422" s="7" t="s">
        <v>1043</v>
      </c>
      <c r="L422" s="7" t="s">
        <v>1044</v>
      </c>
      <c r="M422" s="7">
        <v>90045</v>
      </c>
      <c r="N422" s="7" t="s">
        <v>1045</v>
      </c>
      <c r="O422" t="str">
        <f>IF(COUNTIF($G$2:G422, G422) &gt; 1, INDEX($O$2:O422, MATCH(G422, $G$2:G422, 0)), H422)</f>
        <v>Male</v>
      </c>
      <c r="P422" t="str">
        <f>IF(COUNTIF($G$2:G422, G422) &gt; 1, INDEX($P$2:P422, MATCH(G422, $G$2:G422, 0)), I422)</f>
        <v>Corporate</v>
      </c>
      <c r="Q422" t="str">
        <f>IF(COUNTIF($G$2:G422, G422) &gt; 1, INDEX($Q$2:Q422, MATCH(G422, $G$2:G422, 0)), J422)</f>
        <v>United States</v>
      </c>
      <c r="R422" t="str">
        <f>IF(COUNTIF($G$2:G422, G422) &gt; 1, INDEX($R$2:R422, MATCH(G422, $G$2:G422, 0)), K422)</f>
        <v>Philadelphia</v>
      </c>
      <c r="S422" t="str">
        <f>IF(COUNTIF($G$2:G422, G422) &gt; 1, INDEX($S$2:S422, MATCH(G422, $G$2:G422, 0)), L422)</f>
        <v>Pennsylvania</v>
      </c>
      <c r="T422">
        <f>IF(COUNTIF($G$2:G422, G422) &gt; 1, INDEX($T$2:T422, MATCH(G422, $G$2:G422, 0)), M422)</f>
        <v>19143</v>
      </c>
      <c r="U422" t="str">
        <f>IF(COUNTIF($G$2:G422, G422) &gt; 1, INDEX($U$2:U422, MATCH(G422, $G$2:G422, 0)), N422)</f>
        <v>East</v>
      </c>
      <c r="V422" s="7" t="s">
        <v>2153</v>
      </c>
      <c r="W422" s="7" t="s">
        <v>2164</v>
      </c>
      <c r="X422" s="15">
        <f>Orders[[#This Row],[Date3]]</f>
        <v>43552</v>
      </c>
      <c r="Y422" s="15">
        <v>43552</v>
      </c>
      <c r="Z422" s="2">
        <v>0.58124999999999993</v>
      </c>
      <c r="AA422" s="12">
        <v>38.6</v>
      </c>
      <c r="AB422" s="8">
        <v>3</v>
      </c>
      <c r="AC422" s="11">
        <f t="shared" si="33"/>
        <v>5.7900000000000009</v>
      </c>
      <c r="AD422" s="11">
        <f t="shared" si="34"/>
        <v>115.80000000000001</v>
      </c>
      <c r="AE422" t="s">
        <v>16</v>
      </c>
      <c r="AF422" s="12">
        <f t="shared" si="31"/>
        <v>110.39214000000001</v>
      </c>
      <c r="AG422" s="4">
        <v>4.6699999999999998E-2</v>
      </c>
      <c r="AH422" s="11">
        <f t="shared" si="32"/>
        <v>5.4078599999999994</v>
      </c>
      <c r="AI422" s="9">
        <v>7.5</v>
      </c>
      <c r="AJ422" s="15" t="str">
        <f>IF(MONTH(Orders[[#This Row],[Date]]) = 1, "Jan",IF(MONTH(Orders[[#This Row],[Date]]) = 2, "Feb", "Mar"))</f>
        <v>Mar</v>
      </c>
    </row>
    <row r="423" spans="1:36" ht="15.75" x14ac:dyDescent="0.25">
      <c r="A423">
        <v>422</v>
      </c>
      <c r="B423" t="s">
        <v>449</v>
      </c>
      <c r="C423">
        <f>VLOOKUP(G423,email!A:B,2,FALSE)</f>
        <v>33</v>
      </c>
      <c r="D423" t="str">
        <f>Orders[[#This Row],[Customer First Name]] &amp;" "&amp; Orders[[#This Row],[Customer Last Name]]</f>
        <v>Joel Eaton</v>
      </c>
      <c r="E423" t="s">
        <v>1322</v>
      </c>
      <c r="F423" t="s">
        <v>1323</v>
      </c>
      <c r="G423" t="str">
        <f t="shared" si="30"/>
        <v>joel.eaton@mail.com</v>
      </c>
      <c r="H423" t="s">
        <v>15</v>
      </c>
      <c r="I423" s="7" t="s">
        <v>1037</v>
      </c>
      <c r="J423" s="7" t="s">
        <v>1038</v>
      </c>
      <c r="K423" s="7" t="s">
        <v>1183</v>
      </c>
      <c r="L423" s="7" t="s">
        <v>1102</v>
      </c>
      <c r="M423" s="7">
        <v>80027</v>
      </c>
      <c r="N423" s="7" t="s">
        <v>1045</v>
      </c>
      <c r="O423" t="str">
        <f>IF(COUNTIF($G$2:G423, G423) &gt; 1, INDEX($O$2:O423, MATCH(G423, $G$2:G423, 0)), H423)</f>
        <v>Female</v>
      </c>
      <c r="P423" t="str">
        <f>IF(COUNTIF($G$2:G423, G423) &gt; 1, INDEX($P$2:P423, MATCH(G423, $G$2:G423, 0)), I423)</f>
        <v>Consumer</v>
      </c>
      <c r="Q423" t="str">
        <f>IF(COUNTIF($G$2:G423, G423) &gt; 1, INDEX($Q$2:Q423, MATCH(G423, $G$2:G423, 0)), J423)</f>
        <v>United States</v>
      </c>
      <c r="R423" t="str">
        <f>IF(COUNTIF($G$2:G423, G423) &gt; 1, INDEX($R$2:R423, MATCH(G423, $G$2:G423, 0)), K423)</f>
        <v>Memphis</v>
      </c>
      <c r="S423" t="str">
        <f>IF(COUNTIF($G$2:G423, G423) &gt; 1, INDEX($S$2:S423, MATCH(G423, $G$2:G423, 0)), L423)</f>
        <v>Tennessee</v>
      </c>
      <c r="T423">
        <f>IF(COUNTIF($G$2:G423, G423) &gt; 1, INDEX($T$2:T423, MATCH(G423, $G$2:G423, 0)), M423)</f>
        <v>38109</v>
      </c>
      <c r="U423" t="str">
        <f>IF(COUNTIF($G$2:G423, G423) &gt; 1, INDEX($U$2:U423, MATCH(G423, $G$2:G423, 0)), N423)</f>
        <v>South</v>
      </c>
      <c r="V423" s="7" t="s">
        <v>2158</v>
      </c>
      <c r="W423" s="7" t="s">
        <v>2163</v>
      </c>
      <c r="X423" s="15">
        <f>Orders[[#This Row],[Date3]]</f>
        <v>43488</v>
      </c>
      <c r="Y423" s="15">
        <v>43488</v>
      </c>
      <c r="Z423" s="2">
        <v>0.56180555555555556</v>
      </c>
      <c r="AA423" s="12">
        <v>84.05</v>
      </c>
      <c r="AB423" s="8">
        <v>3</v>
      </c>
      <c r="AC423" s="11">
        <f t="shared" si="33"/>
        <v>12.6075</v>
      </c>
      <c r="AD423" s="11">
        <f t="shared" si="34"/>
        <v>252.14999999999998</v>
      </c>
      <c r="AE423" t="s">
        <v>18</v>
      </c>
      <c r="AF423" s="12">
        <f t="shared" si="31"/>
        <v>233.99519999999998</v>
      </c>
      <c r="AG423" s="4">
        <v>7.2000000000000008E-2</v>
      </c>
      <c r="AH423" s="11">
        <f t="shared" si="32"/>
        <v>18.154799999999994</v>
      </c>
      <c r="AI423" s="9">
        <v>9.8000000000000007</v>
      </c>
      <c r="AJ423" s="15" t="str">
        <f>IF(MONTH(Orders[[#This Row],[Date]]) = 1, "Jan",IF(MONTH(Orders[[#This Row],[Date]]) = 2, "Feb", "Mar"))</f>
        <v>Jan</v>
      </c>
    </row>
    <row r="424" spans="1:36" ht="15.75" x14ac:dyDescent="0.25">
      <c r="A424">
        <v>423</v>
      </c>
      <c r="B424" t="s">
        <v>450</v>
      </c>
      <c r="C424">
        <f>VLOOKUP(G424,email!A:B,2,FALSE)</f>
        <v>173</v>
      </c>
      <c r="D424" t="str">
        <f>Orders[[#This Row],[Customer First Name]] &amp;" "&amp; Orders[[#This Row],[Customer Last Name]]</f>
        <v>Michael Paige</v>
      </c>
      <c r="E424" t="s">
        <v>1435</v>
      </c>
      <c r="F424" t="s">
        <v>1394</v>
      </c>
      <c r="G424" t="str">
        <f t="shared" si="30"/>
        <v>michael.paige@mail.com</v>
      </c>
      <c r="H424" t="s">
        <v>15</v>
      </c>
      <c r="I424" s="7" t="s">
        <v>1042</v>
      </c>
      <c r="J424" s="7" t="s">
        <v>1038</v>
      </c>
      <c r="K424" s="7" t="s">
        <v>1184</v>
      </c>
      <c r="L424" s="7" t="s">
        <v>1167</v>
      </c>
      <c r="M424" s="7">
        <v>1841</v>
      </c>
      <c r="N424" s="7" t="s">
        <v>1065</v>
      </c>
      <c r="O424" t="str">
        <f>IF(COUNTIF($G$2:G424, G424) &gt; 1, INDEX($O$2:O424, MATCH(G424, $G$2:G424, 0)), H424)</f>
        <v>Female</v>
      </c>
      <c r="P424" t="str">
        <f>IF(COUNTIF($G$2:G424, G424) &gt; 1, INDEX($P$2:P424, MATCH(G424, $G$2:G424, 0)), I424)</f>
        <v>Corporate</v>
      </c>
      <c r="Q424" t="str">
        <f>IF(COUNTIF($G$2:G424, G424) &gt; 1, INDEX($Q$2:Q424, MATCH(G424, $G$2:G424, 0)), J424)</f>
        <v>United States</v>
      </c>
      <c r="R424" t="str">
        <f>IF(COUNTIF($G$2:G424, G424) &gt; 1, INDEX($R$2:R424, MATCH(G424, $G$2:G424, 0)), K424)</f>
        <v>Lawrence</v>
      </c>
      <c r="S424" t="str">
        <f>IF(COUNTIF($G$2:G424, G424) &gt; 1, INDEX($S$2:S424, MATCH(G424, $G$2:G424, 0)), L424)</f>
        <v>Massachusetts</v>
      </c>
      <c r="T424">
        <f>IF(COUNTIF($G$2:G424, G424) &gt; 1, INDEX($T$2:T424, MATCH(G424, $G$2:G424, 0)), M424)</f>
        <v>1841</v>
      </c>
      <c r="U424" t="str">
        <f>IF(COUNTIF($G$2:G424, G424) &gt; 1, INDEX($U$2:U424, MATCH(G424, $G$2:G424, 0)), N424)</f>
        <v>East</v>
      </c>
      <c r="V424" s="7" t="s">
        <v>2150</v>
      </c>
      <c r="W424" s="7" t="s">
        <v>2157</v>
      </c>
      <c r="X424" s="15">
        <f>Orders[[#This Row],[Date3]]</f>
        <v>43504</v>
      </c>
      <c r="Y424" s="15">
        <v>43504</v>
      </c>
      <c r="Z424" s="2">
        <v>0.54166666666666663</v>
      </c>
      <c r="AA424" s="12">
        <v>97.21</v>
      </c>
      <c r="AB424" s="8">
        <v>10</v>
      </c>
      <c r="AC424" s="11">
        <f t="shared" si="33"/>
        <v>48.604999999999997</v>
      </c>
      <c r="AD424" s="11">
        <f t="shared" si="34"/>
        <v>972.09999999999991</v>
      </c>
      <c r="AE424" t="s">
        <v>21</v>
      </c>
      <c r="AF424" s="12">
        <f t="shared" si="31"/>
        <v>868.08529999999996</v>
      </c>
      <c r="AG424" s="4">
        <v>0.107</v>
      </c>
      <c r="AH424" s="11">
        <f t="shared" si="32"/>
        <v>104.01469999999995</v>
      </c>
      <c r="AI424" s="9">
        <v>8.6999999999999993</v>
      </c>
      <c r="AJ424" s="15" t="str">
        <f>IF(MONTH(Orders[[#This Row],[Date]]) = 1, "Jan",IF(MONTH(Orders[[#This Row],[Date]]) = 2, "Feb", "Mar"))</f>
        <v>Feb</v>
      </c>
    </row>
    <row r="425" spans="1:36" ht="15.75" x14ac:dyDescent="0.25">
      <c r="A425">
        <v>424</v>
      </c>
      <c r="B425" t="s">
        <v>451</v>
      </c>
      <c r="C425">
        <f>VLOOKUP(G425,email!A:B,2,FALSE)</f>
        <v>173</v>
      </c>
      <c r="D425" t="str">
        <f>Orders[[#This Row],[Customer First Name]] &amp;" "&amp; Orders[[#This Row],[Customer Last Name]]</f>
        <v>Michael Paige</v>
      </c>
      <c r="E425" t="s">
        <v>1435</v>
      </c>
      <c r="F425" t="s">
        <v>1394</v>
      </c>
      <c r="G425" t="str">
        <f t="shared" si="30"/>
        <v>michael.paige@mail.com</v>
      </c>
      <c r="H425" t="s">
        <v>15</v>
      </c>
      <c r="I425" s="7" t="s">
        <v>1042</v>
      </c>
      <c r="J425" s="7" t="s">
        <v>1038</v>
      </c>
      <c r="K425" s="7" t="s">
        <v>1184</v>
      </c>
      <c r="L425" s="7" t="s">
        <v>1167</v>
      </c>
      <c r="M425" s="7">
        <v>1841</v>
      </c>
      <c r="N425" s="7" t="s">
        <v>1065</v>
      </c>
      <c r="O425" t="str">
        <f>IF(COUNTIF($G$2:G425, G425) &gt; 1, INDEX($O$2:O425, MATCH(G425, $G$2:G425, 0)), H425)</f>
        <v>Female</v>
      </c>
      <c r="P425" t="str">
        <f>IF(COUNTIF($G$2:G425, G425) &gt; 1, INDEX($P$2:P425, MATCH(G425, $G$2:G425, 0)), I425)</f>
        <v>Corporate</v>
      </c>
      <c r="Q425" t="str">
        <f>IF(COUNTIF($G$2:G425, G425) &gt; 1, INDEX($Q$2:Q425, MATCH(G425, $G$2:G425, 0)), J425)</f>
        <v>United States</v>
      </c>
      <c r="R425" t="str">
        <f>IF(COUNTIF($G$2:G425, G425) &gt; 1, INDEX($R$2:R425, MATCH(G425, $G$2:G425, 0)), K425)</f>
        <v>Lawrence</v>
      </c>
      <c r="S425" t="str">
        <f>IF(COUNTIF($G$2:G425, G425) &gt; 1, INDEX($S$2:S425, MATCH(G425, $G$2:G425, 0)), L425)</f>
        <v>Massachusetts</v>
      </c>
      <c r="T425">
        <f>IF(COUNTIF($G$2:G425, G425) &gt; 1, INDEX($T$2:T425, MATCH(G425, $G$2:G425, 0)), M425)</f>
        <v>1841</v>
      </c>
      <c r="U425" t="str">
        <f>IF(COUNTIF($G$2:G425, G425) &gt; 1, INDEX($U$2:U425, MATCH(G425, $G$2:G425, 0)), N425)</f>
        <v>East</v>
      </c>
      <c r="V425" s="7" t="s">
        <v>2153</v>
      </c>
      <c r="W425" s="7" t="s">
        <v>2156</v>
      </c>
      <c r="X425" s="15">
        <f>Orders[[#This Row],[Date3]]</f>
        <v>43543</v>
      </c>
      <c r="Y425" s="15">
        <v>43543</v>
      </c>
      <c r="Z425" s="2">
        <v>0.8208333333333333</v>
      </c>
      <c r="AA425" s="12">
        <v>25.42</v>
      </c>
      <c r="AB425" s="8">
        <v>8</v>
      </c>
      <c r="AC425" s="11">
        <f t="shared" si="33"/>
        <v>10.168000000000001</v>
      </c>
      <c r="AD425" s="11">
        <f t="shared" si="34"/>
        <v>203.36</v>
      </c>
      <c r="AE425" t="s">
        <v>21</v>
      </c>
      <c r="AF425" s="12">
        <f t="shared" si="31"/>
        <v>193.863088</v>
      </c>
      <c r="AG425" s="4">
        <v>4.6699999999999998E-2</v>
      </c>
      <c r="AH425" s="11">
        <f t="shared" si="32"/>
        <v>9.4969120000000089</v>
      </c>
      <c r="AI425" s="9">
        <v>6.7</v>
      </c>
      <c r="AJ425" s="15" t="str">
        <f>IF(MONTH(Orders[[#This Row],[Date]]) = 1, "Jan",IF(MONTH(Orders[[#This Row],[Date]]) = 2, "Feb", "Mar"))</f>
        <v>Mar</v>
      </c>
    </row>
    <row r="426" spans="1:36" ht="15.75" x14ac:dyDescent="0.25">
      <c r="A426">
        <v>425</v>
      </c>
      <c r="B426" t="s">
        <v>452</v>
      </c>
      <c r="C426">
        <f>VLOOKUP(G426,email!A:B,2,FALSE)</f>
        <v>174</v>
      </c>
      <c r="D426" t="str">
        <f>Orders[[#This Row],[Customer First Name]] &amp;" "&amp; Orders[[#This Row],[Customer Last Name]]</f>
        <v>Natalie Fritzler</v>
      </c>
      <c r="E426" t="s">
        <v>1542</v>
      </c>
      <c r="F426" t="s">
        <v>1543</v>
      </c>
      <c r="G426" t="str">
        <f t="shared" si="30"/>
        <v>natalie.fritzler@mail.com</v>
      </c>
      <c r="H426" t="s">
        <v>15</v>
      </c>
      <c r="I426" s="7" t="s">
        <v>1037</v>
      </c>
      <c r="J426" s="7" t="s">
        <v>1038</v>
      </c>
      <c r="K426" s="7" t="s">
        <v>1088</v>
      </c>
      <c r="L426" s="7" t="s">
        <v>1185</v>
      </c>
      <c r="M426" s="7">
        <v>39212</v>
      </c>
      <c r="N426" s="7" t="s">
        <v>1041</v>
      </c>
      <c r="O426" t="str">
        <f>IF(COUNTIF($G$2:G426, G426) &gt; 1, INDEX($O$2:O426, MATCH(G426, $G$2:G426, 0)), H426)</f>
        <v>Female</v>
      </c>
      <c r="P426" t="str">
        <f>IF(COUNTIF($G$2:G426, G426) &gt; 1, INDEX($P$2:P426, MATCH(G426, $G$2:G426, 0)), I426)</f>
        <v>Consumer</v>
      </c>
      <c r="Q426" t="str">
        <f>IF(COUNTIF($G$2:G426, G426) &gt; 1, INDEX($Q$2:Q426, MATCH(G426, $G$2:G426, 0)), J426)</f>
        <v>United States</v>
      </c>
      <c r="R426" t="str">
        <f>IF(COUNTIF($G$2:G426, G426) &gt; 1, INDEX($R$2:R426, MATCH(G426, $G$2:G426, 0)), K426)</f>
        <v>Jackson</v>
      </c>
      <c r="S426" t="str">
        <f>IF(COUNTIF($G$2:G426, G426) &gt; 1, INDEX($S$2:S426, MATCH(G426, $G$2:G426, 0)), L426)</f>
        <v>Mississippi</v>
      </c>
      <c r="T426">
        <f>IF(COUNTIF($G$2:G426, G426) &gt; 1, INDEX($T$2:T426, MATCH(G426, $G$2:G426, 0)), M426)</f>
        <v>39212</v>
      </c>
      <c r="U426" t="str">
        <f>IF(COUNTIF($G$2:G426, G426) &gt; 1, INDEX($U$2:U426, MATCH(G426, $G$2:G426, 0)), N426)</f>
        <v>South</v>
      </c>
      <c r="V426" s="7" t="s">
        <v>2150</v>
      </c>
      <c r="W426" s="7" t="s">
        <v>2152</v>
      </c>
      <c r="X426" s="15">
        <f>Orders[[#This Row],[Date3]]</f>
        <v>43533</v>
      </c>
      <c r="Y426" s="15">
        <v>43533</v>
      </c>
      <c r="Z426" s="2">
        <v>0.65</v>
      </c>
      <c r="AA426" s="12">
        <v>16.28</v>
      </c>
      <c r="AB426" s="8">
        <v>1</v>
      </c>
      <c r="AC426" s="11">
        <f t="shared" si="33"/>
        <v>0.81400000000000006</v>
      </c>
      <c r="AD426" s="11">
        <f t="shared" si="34"/>
        <v>16.28</v>
      </c>
      <c r="AE426" t="s">
        <v>18</v>
      </c>
      <c r="AF426" s="12">
        <f t="shared" si="31"/>
        <v>14.538040000000001</v>
      </c>
      <c r="AG426" s="4">
        <v>0.107</v>
      </c>
      <c r="AH426" s="11">
        <f t="shared" si="32"/>
        <v>1.7419600000000006</v>
      </c>
      <c r="AI426" s="9" t="s">
        <v>221</v>
      </c>
      <c r="AJ426" s="15" t="str">
        <f>IF(MONTH(Orders[[#This Row],[Date]]) = 1, "Jan",IF(MONTH(Orders[[#This Row],[Date]]) = 2, "Feb", "Mar"))</f>
        <v>Mar</v>
      </c>
    </row>
    <row r="427" spans="1:36" ht="15.75" x14ac:dyDescent="0.25">
      <c r="A427">
        <v>426</v>
      </c>
      <c r="B427" t="s">
        <v>453</v>
      </c>
      <c r="C427">
        <f>VLOOKUP(G427,email!A:B,2,FALSE)</f>
        <v>26</v>
      </c>
      <c r="D427" t="str">
        <f>Orders[[#This Row],[Customer First Name]] &amp;" "&amp; Orders[[#This Row],[Customer Last Name]]</f>
        <v>Janet Molinari</v>
      </c>
      <c r="E427" t="s">
        <v>1308</v>
      </c>
      <c r="F427" t="s">
        <v>1309</v>
      </c>
      <c r="G427" t="str">
        <f t="shared" si="30"/>
        <v>janet.molinari@mail.com</v>
      </c>
      <c r="H427" t="s">
        <v>15</v>
      </c>
      <c r="I427" s="7" t="s">
        <v>1042</v>
      </c>
      <c r="J427" s="7" t="s">
        <v>1038</v>
      </c>
      <c r="K427" s="7" t="s">
        <v>1186</v>
      </c>
      <c r="L427" s="7" t="s">
        <v>1075</v>
      </c>
      <c r="M427" s="7">
        <v>48187</v>
      </c>
      <c r="N427" s="7" t="s">
        <v>1055</v>
      </c>
      <c r="O427" t="str">
        <f>IF(COUNTIF($G$2:G427, G427) &gt; 1, INDEX($O$2:O427, MATCH(G427, $G$2:G427, 0)), H427)</f>
        <v>Male</v>
      </c>
      <c r="P427" t="str">
        <f>IF(COUNTIF($G$2:G427, G427) &gt; 1, INDEX($P$2:P427, MATCH(G427, $G$2:G427, 0)), I427)</f>
        <v>Corporate</v>
      </c>
      <c r="Q427" t="str">
        <f>IF(COUNTIF($G$2:G427, G427) &gt; 1, INDEX($Q$2:Q427, MATCH(G427, $G$2:G427, 0)), J427)</f>
        <v>United States</v>
      </c>
      <c r="R427" t="str">
        <f>IF(COUNTIF($G$2:G427, G427) &gt; 1, INDEX($R$2:R427, MATCH(G427, $G$2:G427, 0)), K427)</f>
        <v>New York City</v>
      </c>
      <c r="S427" t="str">
        <f>IF(COUNTIF($G$2:G427, G427) &gt; 1, INDEX($S$2:S427, MATCH(G427, $G$2:G427, 0)), L427)</f>
        <v>New York</v>
      </c>
      <c r="T427">
        <f>IF(COUNTIF($G$2:G427, G427) &gt; 1, INDEX($T$2:T427, MATCH(G427, $G$2:G427, 0)), M427)</f>
        <v>10024</v>
      </c>
      <c r="U427" t="str">
        <f>IF(COUNTIF($G$2:G427, G427) &gt; 1, INDEX($U$2:U427, MATCH(G427, $G$2:G427, 0)), N427)</f>
        <v>East</v>
      </c>
      <c r="V427" s="7" t="s">
        <v>2150</v>
      </c>
      <c r="W427" s="7" t="s">
        <v>2157</v>
      </c>
      <c r="X427" s="15">
        <f>Orders[[#This Row],[Date3]]</f>
        <v>43467</v>
      </c>
      <c r="Y427" s="15">
        <v>43467</v>
      </c>
      <c r="Z427" s="2">
        <v>0.56944444444444442</v>
      </c>
      <c r="AA427" s="12">
        <v>40.61</v>
      </c>
      <c r="AB427" s="8">
        <v>9</v>
      </c>
      <c r="AC427" s="11">
        <f t="shared" si="33"/>
        <v>18.2745</v>
      </c>
      <c r="AD427" s="11">
        <f t="shared" si="34"/>
        <v>365.49</v>
      </c>
      <c r="AE427" t="s">
        <v>18</v>
      </c>
      <c r="AF427" s="12">
        <f t="shared" si="31"/>
        <v>326.38256999999999</v>
      </c>
      <c r="AG427" s="4">
        <v>0.107</v>
      </c>
      <c r="AH427" s="11">
        <f t="shared" si="32"/>
        <v>39.107430000000022</v>
      </c>
      <c r="AI427" s="9" t="s">
        <v>58</v>
      </c>
      <c r="AJ427" s="15" t="str">
        <f>IF(MONTH(Orders[[#This Row],[Date]]) = 1, "Jan",IF(MONTH(Orders[[#This Row],[Date]]) = 2, "Feb", "Mar"))</f>
        <v>Jan</v>
      </c>
    </row>
    <row r="428" spans="1:36" ht="15.75" x14ac:dyDescent="0.25">
      <c r="A428">
        <v>427</v>
      </c>
      <c r="B428" t="s">
        <v>454</v>
      </c>
      <c r="C428">
        <f>VLOOKUP(G428,email!A:B,2,FALSE)</f>
        <v>26</v>
      </c>
      <c r="D428" t="str">
        <f>Orders[[#This Row],[Customer First Name]] &amp;" "&amp; Orders[[#This Row],[Customer Last Name]]</f>
        <v>Janet Molinari</v>
      </c>
      <c r="E428" t="s">
        <v>1308</v>
      </c>
      <c r="F428" t="s">
        <v>1309</v>
      </c>
      <c r="G428" t="str">
        <f t="shared" si="30"/>
        <v>janet.molinari@mail.com</v>
      </c>
      <c r="H428" t="s">
        <v>15</v>
      </c>
      <c r="I428" s="7" t="s">
        <v>1042</v>
      </c>
      <c r="J428" s="7" t="s">
        <v>1038</v>
      </c>
      <c r="K428" s="7" t="s">
        <v>1186</v>
      </c>
      <c r="L428" s="7" t="s">
        <v>1075</v>
      </c>
      <c r="M428" s="7">
        <v>48187</v>
      </c>
      <c r="N428" s="7" t="s">
        <v>1055</v>
      </c>
      <c r="O428" t="str">
        <f>IF(COUNTIF($G$2:G428, G428) &gt; 1, INDEX($O$2:O428, MATCH(G428, $G$2:G428, 0)), H428)</f>
        <v>Male</v>
      </c>
      <c r="P428" t="str">
        <f>IF(COUNTIF($G$2:G428, G428) &gt; 1, INDEX($P$2:P428, MATCH(G428, $G$2:G428, 0)), I428)</f>
        <v>Corporate</v>
      </c>
      <c r="Q428" t="str">
        <f>IF(COUNTIF($G$2:G428, G428) &gt; 1, INDEX($Q$2:Q428, MATCH(G428, $G$2:G428, 0)), J428)</f>
        <v>United States</v>
      </c>
      <c r="R428" t="str">
        <f>IF(COUNTIF($G$2:G428, G428) &gt; 1, INDEX($R$2:R428, MATCH(G428, $G$2:G428, 0)), K428)</f>
        <v>New York City</v>
      </c>
      <c r="S428" t="str">
        <f>IF(COUNTIF($G$2:G428, G428) &gt; 1, INDEX($S$2:S428, MATCH(G428, $G$2:G428, 0)), L428)</f>
        <v>New York</v>
      </c>
      <c r="T428">
        <f>IF(COUNTIF($G$2:G428, G428) &gt; 1, INDEX($T$2:T428, MATCH(G428, $G$2:G428, 0)), M428)</f>
        <v>10024</v>
      </c>
      <c r="U428" t="str">
        <f>IF(COUNTIF($G$2:G428, G428) &gt; 1, INDEX($U$2:U428, MATCH(G428, $G$2:G428, 0)), N428)</f>
        <v>East</v>
      </c>
      <c r="V428" s="7" t="s">
        <v>2153</v>
      </c>
      <c r="W428" s="7" t="s">
        <v>2160</v>
      </c>
      <c r="X428" s="15">
        <f>Orders[[#This Row],[Date3]]</f>
        <v>43486</v>
      </c>
      <c r="Y428" s="15">
        <v>43486</v>
      </c>
      <c r="Z428" s="2">
        <v>0.75069444444444444</v>
      </c>
      <c r="AA428" s="12">
        <v>53.17</v>
      </c>
      <c r="AB428" s="8">
        <v>7</v>
      </c>
      <c r="AC428" s="11">
        <f t="shared" si="33"/>
        <v>18.609500000000001</v>
      </c>
      <c r="AD428" s="11">
        <f t="shared" si="34"/>
        <v>372.19</v>
      </c>
      <c r="AE428" t="s">
        <v>18</v>
      </c>
      <c r="AF428" s="12">
        <f t="shared" si="31"/>
        <v>354.80872699999998</v>
      </c>
      <c r="AG428" s="4">
        <v>4.6699999999999998E-2</v>
      </c>
      <c r="AH428" s="11">
        <f t="shared" si="32"/>
        <v>17.381273000000022</v>
      </c>
      <c r="AI428" s="9">
        <v>8.9</v>
      </c>
      <c r="AJ428" s="15" t="str">
        <f>IF(MONTH(Orders[[#This Row],[Date]]) = 1, "Jan",IF(MONTH(Orders[[#This Row],[Date]]) = 2, "Feb", "Mar"))</f>
        <v>Jan</v>
      </c>
    </row>
    <row r="429" spans="1:36" ht="15.75" x14ac:dyDescent="0.25">
      <c r="A429">
        <v>428</v>
      </c>
      <c r="B429" t="s">
        <v>455</v>
      </c>
      <c r="C429">
        <f>VLOOKUP(G429,email!A:B,2,FALSE)</f>
        <v>175</v>
      </c>
      <c r="D429" t="str">
        <f>Orders[[#This Row],[Customer First Name]] &amp;" "&amp; Orders[[#This Row],[Customer Last Name]]</f>
        <v>Shirley Daniels</v>
      </c>
      <c r="E429" t="s">
        <v>1405</v>
      </c>
      <c r="F429" t="s">
        <v>1319</v>
      </c>
      <c r="G429" t="str">
        <f t="shared" si="30"/>
        <v>shirley.daniels@mail.com</v>
      </c>
      <c r="H429" t="s">
        <v>15</v>
      </c>
      <c r="I429" s="7" t="s">
        <v>1052</v>
      </c>
      <c r="J429" s="7" t="s">
        <v>1038</v>
      </c>
      <c r="K429" s="7" t="s">
        <v>1187</v>
      </c>
      <c r="L429" s="7" t="s">
        <v>1081</v>
      </c>
      <c r="M429" s="7">
        <v>10801</v>
      </c>
      <c r="N429" s="7" t="s">
        <v>1065</v>
      </c>
      <c r="O429" t="str">
        <f>IF(COUNTIF($G$2:G429, G429) &gt; 1, INDEX($O$2:O429, MATCH(G429, $G$2:G429, 0)), H429)</f>
        <v>Female</v>
      </c>
      <c r="P429" t="str">
        <f>IF(COUNTIF($G$2:G429, G429) &gt; 1, INDEX($P$2:P429, MATCH(G429, $G$2:G429, 0)), I429)</f>
        <v>Home Office</v>
      </c>
      <c r="Q429" t="str">
        <f>IF(COUNTIF($G$2:G429, G429) &gt; 1, INDEX($Q$2:Q429, MATCH(G429, $G$2:G429, 0)), J429)</f>
        <v>United States</v>
      </c>
      <c r="R429" t="str">
        <f>IF(COUNTIF($G$2:G429, G429) &gt; 1, INDEX($R$2:R429, MATCH(G429, $G$2:G429, 0)), K429)</f>
        <v>New Rochelle</v>
      </c>
      <c r="S429" t="str">
        <f>IF(COUNTIF($G$2:G429, G429) &gt; 1, INDEX($S$2:S429, MATCH(G429, $G$2:G429, 0)), L429)</f>
        <v>New York</v>
      </c>
      <c r="T429">
        <f>IF(COUNTIF($G$2:G429, G429) &gt; 1, INDEX($T$2:T429, MATCH(G429, $G$2:G429, 0)), M429)</f>
        <v>10801</v>
      </c>
      <c r="U429" t="str">
        <f>IF(COUNTIF($G$2:G429, G429) &gt; 1, INDEX($U$2:U429, MATCH(G429, $G$2:G429, 0)), N429)</f>
        <v>East</v>
      </c>
      <c r="V429" s="7" t="s">
        <v>2158</v>
      </c>
      <c r="W429" s="7" t="s">
        <v>2167</v>
      </c>
      <c r="X429" s="15">
        <f>Orders[[#This Row],[Date3]]</f>
        <v>43544</v>
      </c>
      <c r="Y429" s="15">
        <v>43544</v>
      </c>
      <c r="Z429" s="2">
        <v>0.57847222222222217</v>
      </c>
      <c r="AA429" s="12">
        <v>20.87</v>
      </c>
      <c r="AB429" s="8">
        <v>3</v>
      </c>
      <c r="AC429" s="11">
        <f t="shared" si="33"/>
        <v>3.1305000000000001</v>
      </c>
      <c r="AD429" s="11">
        <f t="shared" si="34"/>
        <v>62.61</v>
      </c>
      <c r="AE429" t="s">
        <v>21</v>
      </c>
      <c r="AF429" s="12">
        <f t="shared" si="31"/>
        <v>58.102080000000001</v>
      </c>
      <c r="AG429" s="4">
        <v>7.2000000000000008E-2</v>
      </c>
      <c r="AH429" s="11">
        <f t="shared" si="32"/>
        <v>4.5079199999999986</v>
      </c>
      <c r="AI429" s="9" t="s">
        <v>27</v>
      </c>
      <c r="AJ429" s="15" t="str">
        <f>IF(MONTH(Orders[[#This Row],[Date]]) = 1, "Jan",IF(MONTH(Orders[[#This Row],[Date]]) = 2, "Feb", "Mar"))</f>
        <v>Mar</v>
      </c>
    </row>
    <row r="430" spans="1:36" ht="15.75" x14ac:dyDescent="0.25">
      <c r="A430">
        <v>429</v>
      </c>
      <c r="B430" t="s">
        <v>456</v>
      </c>
      <c r="C430">
        <f>VLOOKUP(G430,email!A:B,2,FALSE)</f>
        <v>176</v>
      </c>
      <c r="D430" t="str">
        <f>Orders[[#This Row],[Customer First Name]] &amp;" "&amp; Orders[[#This Row],[Customer Last Name]]</f>
        <v>Ken Heidel</v>
      </c>
      <c r="E430" t="s">
        <v>1279</v>
      </c>
      <c r="F430" t="s">
        <v>1544</v>
      </c>
      <c r="G430" t="str">
        <f t="shared" si="30"/>
        <v>ken.heidel@mail.com</v>
      </c>
      <c r="H430" t="s">
        <v>15</v>
      </c>
      <c r="I430" s="7" t="s">
        <v>1042</v>
      </c>
      <c r="J430" s="7" t="s">
        <v>1038</v>
      </c>
      <c r="K430" s="7" t="s">
        <v>1125</v>
      </c>
      <c r="L430" s="7" t="s">
        <v>1054</v>
      </c>
      <c r="M430" s="7">
        <v>78207</v>
      </c>
      <c r="N430" s="7" t="s">
        <v>1055</v>
      </c>
      <c r="O430" t="str">
        <f>IF(COUNTIF($G$2:G430, G430) &gt; 1, INDEX($O$2:O430, MATCH(G430, $G$2:G430, 0)), H430)</f>
        <v>Female</v>
      </c>
      <c r="P430" t="str">
        <f>IF(COUNTIF($G$2:G430, G430) &gt; 1, INDEX($P$2:P430, MATCH(G430, $G$2:G430, 0)), I430)</f>
        <v>Corporate</v>
      </c>
      <c r="Q430" t="str">
        <f>IF(COUNTIF($G$2:G430, G430) &gt; 1, INDEX($Q$2:Q430, MATCH(G430, $G$2:G430, 0)), J430)</f>
        <v>United States</v>
      </c>
      <c r="R430" t="str">
        <f>IF(COUNTIF($G$2:G430, G430) &gt; 1, INDEX($R$2:R430, MATCH(G430, $G$2:G430, 0)), K430)</f>
        <v>San Antonio</v>
      </c>
      <c r="S430" t="str">
        <f>IF(COUNTIF($G$2:G430, G430) &gt; 1, INDEX($S$2:S430, MATCH(G430, $G$2:G430, 0)), L430)</f>
        <v>Texas</v>
      </c>
      <c r="T430">
        <f>IF(COUNTIF($G$2:G430, G430) &gt; 1, INDEX($T$2:T430, MATCH(G430, $G$2:G430, 0)), M430)</f>
        <v>78207</v>
      </c>
      <c r="U430" t="str">
        <f>IF(COUNTIF($G$2:G430, G430) &gt; 1, INDEX($U$2:U430, MATCH(G430, $G$2:G430, 0)), N430)</f>
        <v>Central</v>
      </c>
      <c r="V430" s="7" t="s">
        <v>2153</v>
      </c>
      <c r="W430" s="7" t="s">
        <v>1731</v>
      </c>
      <c r="X430" s="15">
        <f>Orders[[#This Row],[Date3]]</f>
        <v>43523</v>
      </c>
      <c r="Y430" s="15">
        <v>43523</v>
      </c>
      <c r="Z430" s="2">
        <v>0.7270833333333333</v>
      </c>
      <c r="AA430" s="12">
        <v>67.27</v>
      </c>
      <c r="AB430" s="8">
        <v>5</v>
      </c>
      <c r="AC430" s="11">
        <f t="shared" si="33"/>
        <v>16.817499999999999</v>
      </c>
      <c r="AD430" s="11">
        <f t="shared" si="34"/>
        <v>336.34999999999997</v>
      </c>
      <c r="AE430" t="s">
        <v>18</v>
      </c>
      <c r="AF430" s="12">
        <f t="shared" si="31"/>
        <v>320.64245499999998</v>
      </c>
      <c r="AG430" s="4">
        <v>4.6699999999999998E-2</v>
      </c>
      <c r="AH430" s="11">
        <f t="shared" si="32"/>
        <v>15.707544999999982</v>
      </c>
      <c r="AI430" s="9">
        <v>6.9</v>
      </c>
      <c r="AJ430" s="15" t="str">
        <f>IF(MONTH(Orders[[#This Row],[Date]]) = 1, "Jan",IF(MONTH(Orders[[#This Row],[Date]]) = 2, "Feb", "Mar"))</f>
        <v>Feb</v>
      </c>
    </row>
    <row r="431" spans="1:36" ht="15.75" x14ac:dyDescent="0.25">
      <c r="A431">
        <v>430</v>
      </c>
      <c r="B431" t="s">
        <v>457</v>
      </c>
      <c r="C431">
        <f>VLOOKUP(G431,email!A:B,2,FALSE)</f>
        <v>177</v>
      </c>
      <c r="D431" t="str">
        <f>Orders[[#This Row],[Customer First Name]] &amp;" "&amp; Orders[[#This Row],[Customer Last Name]]</f>
        <v>Ross Baird</v>
      </c>
      <c r="E431" t="s">
        <v>1545</v>
      </c>
      <c r="F431" t="s">
        <v>1546</v>
      </c>
      <c r="G431" t="str">
        <f t="shared" si="30"/>
        <v>ross.baird@mail.com</v>
      </c>
      <c r="H431" t="s">
        <v>15</v>
      </c>
      <c r="I431" s="7" t="s">
        <v>1052</v>
      </c>
      <c r="J431" s="7" t="s">
        <v>1038</v>
      </c>
      <c r="K431" s="7" t="s">
        <v>1188</v>
      </c>
      <c r="L431" s="7" t="s">
        <v>1049</v>
      </c>
      <c r="M431" s="7">
        <v>28052</v>
      </c>
      <c r="N431" s="7" t="s">
        <v>1041</v>
      </c>
      <c r="O431" t="str">
        <f>IF(COUNTIF($G$2:G431, G431) &gt; 1, INDEX($O$2:O431, MATCH(G431, $G$2:G431, 0)), H431)</f>
        <v>Female</v>
      </c>
      <c r="P431" t="str">
        <f>IF(COUNTIF($G$2:G431, G431) &gt; 1, INDEX($P$2:P431, MATCH(G431, $G$2:G431, 0)), I431)</f>
        <v>Home Office</v>
      </c>
      <c r="Q431" t="str">
        <f>IF(COUNTIF($G$2:G431, G431) &gt; 1, INDEX($Q$2:Q431, MATCH(G431, $G$2:G431, 0)), J431)</f>
        <v>United States</v>
      </c>
      <c r="R431" t="str">
        <f>IF(COUNTIF($G$2:G431, G431) &gt; 1, INDEX($R$2:R431, MATCH(G431, $G$2:G431, 0)), K431)</f>
        <v>Gastonia</v>
      </c>
      <c r="S431" t="str">
        <f>IF(COUNTIF($G$2:G431, G431) &gt; 1, INDEX($S$2:S431, MATCH(G431, $G$2:G431, 0)), L431)</f>
        <v>North Carolina</v>
      </c>
      <c r="T431">
        <f>IF(COUNTIF($G$2:G431, G431) &gt; 1, INDEX($T$2:T431, MATCH(G431, $G$2:G431, 0)), M431)</f>
        <v>28052</v>
      </c>
      <c r="U431" t="str">
        <f>IF(COUNTIF($G$2:G431, G431) &gt; 1, INDEX($U$2:U431, MATCH(G431, $G$2:G431, 0)), N431)</f>
        <v>South</v>
      </c>
      <c r="V431" s="7" t="s">
        <v>2153</v>
      </c>
      <c r="W431" s="7" t="s">
        <v>2160</v>
      </c>
      <c r="X431" s="15">
        <f>Orders[[#This Row],[Date3]]</f>
        <v>43532</v>
      </c>
      <c r="Y431" s="15">
        <v>43532</v>
      </c>
      <c r="Z431" s="2">
        <v>0.45347222222222222</v>
      </c>
      <c r="AA431" s="12">
        <v>90.65</v>
      </c>
      <c r="AB431" s="8">
        <v>10</v>
      </c>
      <c r="AC431" s="11">
        <f t="shared" si="33"/>
        <v>45.325000000000003</v>
      </c>
      <c r="AD431" s="11">
        <f t="shared" si="34"/>
        <v>906.5</v>
      </c>
      <c r="AE431" t="s">
        <v>16</v>
      </c>
      <c r="AF431" s="12">
        <f t="shared" si="31"/>
        <v>864.16645000000005</v>
      </c>
      <c r="AG431" s="4">
        <v>4.6699999999999998E-2</v>
      </c>
      <c r="AH431" s="11">
        <f t="shared" si="32"/>
        <v>42.333549999999946</v>
      </c>
      <c r="AI431" s="9">
        <v>7.3</v>
      </c>
      <c r="AJ431" s="15" t="str">
        <f>IF(MONTH(Orders[[#This Row],[Date]]) = 1, "Jan",IF(MONTH(Orders[[#This Row],[Date]]) = 2, "Feb", "Mar"))</f>
        <v>Mar</v>
      </c>
    </row>
    <row r="432" spans="1:36" ht="15.75" x14ac:dyDescent="0.25">
      <c r="A432">
        <v>431</v>
      </c>
      <c r="B432" t="s">
        <v>458</v>
      </c>
      <c r="C432">
        <f>VLOOKUP(G432,email!A:B,2,FALSE)</f>
        <v>177</v>
      </c>
      <c r="D432" t="str">
        <f>Orders[[#This Row],[Customer First Name]] &amp;" "&amp; Orders[[#This Row],[Customer Last Name]]</f>
        <v>Ross Baird</v>
      </c>
      <c r="E432" t="s">
        <v>1545</v>
      </c>
      <c r="F432" t="s">
        <v>1546</v>
      </c>
      <c r="G432" t="str">
        <f t="shared" si="30"/>
        <v>ross.baird@mail.com</v>
      </c>
      <c r="H432" t="s">
        <v>15</v>
      </c>
      <c r="I432" s="7" t="s">
        <v>1052</v>
      </c>
      <c r="J432" s="7" t="s">
        <v>1038</v>
      </c>
      <c r="K432" s="7" t="s">
        <v>1188</v>
      </c>
      <c r="L432" s="7" t="s">
        <v>1049</v>
      </c>
      <c r="M432" s="7">
        <v>28052</v>
      </c>
      <c r="N432" s="7" t="s">
        <v>1041</v>
      </c>
      <c r="O432" t="str">
        <f>IF(COUNTIF($G$2:G432, G432) &gt; 1, INDEX($O$2:O432, MATCH(G432, $G$2:G432, 0)), H432)</f>
        <v>Female</v>
      </c>
      <c r="P432" t="str">
        <f>IF(COUNTIF($G$2:G432, G432) &gt; 1, INDEX($P$2:P432, MATCH(G432, $G$2:G432, 0)), I432)</f>
        <v>Home Office</v>
      </c>
      <c r="Q432" t="str">
        <f>IF(COUNTIF($G$2:G432, G432) &gt; 1, INDEX($Q$2:Q432, MATCH(G432, $G$2:G432, 0)), J432)</f>
        <v>United States</v>
      </c>
      <c r="R432" t="str">
        <f>IF(COUNTIF($G$2:G432, G432) &gt; 1, INDEX($R$2:R432, MATCH(G432, $G$2:G432, 0)), K432)</f>
        <v>Gastonia</v>
      </c>
      <c r="S432" t="str">
        <f>IF(COUNTIF($G$2:G432, G432) &gt; 1, INDEX($S$2:S432, MATCH(G432, $G$2:G432, 0)), L432)</f>
        <v>North Carolina</v>
      </c>
      <c r="T432">
        <f>IF(COUNTIF($G$2:G432, G432) &gt; 1, INDEX($T$2:T432, MATCH(G432, $G$2:G432, 0)), M432)</f>
        <v>28052</v>
      </c>
      <c r="U432" t="str">
        <f>IF(COUNTIF($G$2:G432, G432) &gt; 1, INDEX($U$2:U432, MATCH(G432, $G$2:G432, 0)), N432)</f>
        <v>South</v>
      </c>
      <c r="V432" s="7" t="s">
        <v>2158</v>
      </c>
      <c r="W432" s="7" t="s">
        <v>2163</v>
      </c>
      <c r="X432" s="15">
        <f>Orders[[#This Row],[Date3]]</f>
        <v>43496</v>
      </c>
      <c r="Y432" s="15">
        <v>43496</v>
      </c>
      <c r="Z432" s="2">
        <v>0.82500000000000007</v>
      </c>
      <c r="AA432" s="12">
        <v>69.08</v>
      </c>
      <c r="AB432" s="8">
        <v>2</v>
      </c>
      <c r="AC432" s="11">
        <f t="shared" si="33"/>
        <v>6.9080000000000004</v>
      </c>
      <c r="AD432" s="11">
        <f t="shared" si="34"/>
        <v>138.16</v>
      </c>
      <c r="AE432" t="s">
        <v>21</v>
      </c>
      <c r="AF432" s="12">
        <f t="shared" si="31"/>
        <v>128.21248</v>
      </c>
      <c r="AG432" s="4">
        <v>7.2000000000000008E-2</v>
      </c>
      <c r="AH432" s="11">
        <f t="shared" si="32"/>
        <v>9.9475199999999973</v>
      </c>
      <c r="AI432" s="9">
        <v>6.9</v>
      </c>
      <c r="AJ432" s="15" t="str">
        <f>IF(MONTH(Orders[[#This Row],[Date]]) = 1, "Jan",IF(MONTH(Orders[[#This Row],[Date]]) = 2, "Feb", "Mar"))</f>
        <v>Jan</v>
      </c>
    </row>
    <row r="433" spans="1:36" ht="15.75" x14ac:dyDescent="0.25">
      <c r="A433">
        <v>432</v>
      </c>
      <c r="B433" t="s">
        <v>459</v>
      </c>
      <c r="C433">
        <f>VLOOKUP(G433,email!A:B,2,FALSE)</f>
        <v>177</v>
      </c>
      <c r="D433" t="str">
        <f>Orders[[#This Row],[Customer First Name]] &amp;" "&amp; Orders[[#This Row],[Customer Last Name]]</f>
        <v>Ross Baird</v>
      </c>
      <c r="E433" t="s">
        <v>1545</v>
      </c>
      <c r="F433" t="s">
        <v>1546</v>
      </c>
      <c r="G433" t="str">
        <f t="shared" si="30"/>
        <v>ross.baird@mail.com</v>
      </c>
      <c r="H433" t="s">
        <v>15</v>
      </c>
      <c r="I433" s="7" t="s">
        <v>1052</v>
      </c>
      <c r="J433" s="7" t="s">
        <v>1038</v>
      </c>
      <c r="K433" s="7" t="s">
        <v>1188</v>
      </c>
      <c r="L433" s="7" t="s">
        <v>1049</v>
      </c>
      <c r="M433" s="7">
        <v>28052</v>
      </c>
      <c r="N433" s="7" t="s">
        <v>1041</v>
      </c>
      <c r="O433" t="str">
        <f>IF(COUNTIF($G$2:G433, G433) &gt; 1, INDEX($O$2:O433, MATCH(G433, $G$2:G433, 0)), H433)</f>
        <v>Female</v>
      </c>
      <c r="P433" t="str">
        <f>IF(COUNTIF($G$2:G433, G433) &gt; 1, INDEX($P$2:P433, MATCH(G433, $G$2:G433, 0)), I433)</f>
        <v>Home Office</v>
      </c>
      <c r="Q433" t="str">
        <f>IF(COUNTIF($G$2:G433, G433) &gt; 1, INDEX($Q$2:Q433, MATCH(G433, $G$2:G433, 0)), J433)</f>
        <v>United States</v>
      </c>
      <c r="R433" t="str">
        <f>IF(COUNTIF($G$2:G433, G433) &gt; 1, INDEX($R$2:R433, MATCH(G433, $G$2:G433, 0)), K433)</f>
        <v>Gastonia</v>
      </c>
      <c r="S433" t="str">
        <f>IF(COUNTIF($G$2:G433, G433) &gt; 1, INDEX($S$2:S433, MATCH(G433, $G$2:G433, 0)), L433)</f>
        <v>North Carolina</v>
      </c>
      <c r="T433">
        <f>IF(COUNTIF($G$2:G433, G433) &gt; 1, INDEX($T$2:T433, MATCH(G433, $G$2:G433, 0)), M433)</f>
        <v>28052</v>
      </c>
      <c r="U433" t="str">
        <f>IF(COUNTIF($G$2:G433, G433) &gt; 1, INDEX($U$2:U433, MATCH(G433, $G$2:G433, 0)), N433)</f>
        <v>South</v>
      </c>
      <c r="V433" s="7" t="s">
        <v>2158</v>
      </c>
      <c r="W433" s="7" t="s">
        <v>2163</v>
      </c>
      <c r="X433" s="15">
        <f>Orders[[#This Row],[Date3]]</f>
        <v>43532</v>
      </c>
      <c r="Y433" s="15">
        <v>43532</v>
      </c>
      <c r="Z433" s="2">
        <v>0.70347222222222217</v>
      </c>
      <c r="AA433" s="12">
        <v>43.27</v>
      </c>
      <c r="AB433" s="8">
        <v>2</v>
      </c>
      <c r="AC433" s="11">
        <f t="shared" si="33"/>
        <v>4.3270000000000008</v>
      </c>
      <c r="AD433" s="11">
        <f t="shared" si="34"/>
        <v>86.54</v>
      </c>
      <c r="AE433" t="s">
        <v>16</v>
      </c>
      <c r="AF433" s="12">
        <f t="shared" si="31"/>
        <v>80.309120000000007</v>
      </c>
      <c r="AG433" s="4">
        <v>7.2000000000000008E-2</v>
      </c>
      <c r="AH433" s="11">
        <f t="shared" si="32"/>
        <v>6.2308799999999991</v>
      </c>
      <c r="AI433" s="9">
        <v>5.7</v>
      </c>
      <c r="AJ433" s="15" t="str">
        <f>IF(MONTH(Orders[[#This Row],[Date]]) = 1, "Jan",IF(MONTH(Orders[[#This Row],[Date]]) = 2, "Feb", "Mar"))</f>
        <v>Mar</v>
      </c>
    </row>
    <row r="434" spans="1:36" ht="15.75" x14ac:dyDescent="0.25">
      <c r="A434">
        <v>433</v>
      </c>
      <c r="B434" t="s">
        <v>460</v>
      </c>
      <c r="C434">
        <f>VLOOKUP(G434,email!A:B,2,FALSE)</f>
        <v>177</v>
      </c>
      <c r="D434" t="str">
        <f>Orders[[#This Row],[Customer First Name]] &amp;" "&amp; Orders[[#This Row],[Customer Last Name]]</f>
        <v>Ross Baird</v>
      </c>
      <c r="E434" t="s">
        <v>1545</v>
      </c>
      <c r="F434" t="s">
        <v>1546</v>
      </c>
      <c r="G434" t="str">
        <f t="shared" si="30"/>
        <v>ross.baird@mail.com</v>
      </c>
      <c r="H434" t="s">
        <v>15</v>
      </c>
      <c r="I434" s="7" t="s">
        <v>1052</v>
      </c>
      <c r="J434" s="7" t="s">
        <v>1038</v>
      </c>
      <c r="K434" s="7" t="s">
        <v>1188</v>
      </c>
      <c r="L434" s="7" t="s">
        <v>1049</v>
      </c>
      <c r="M434" s="7">
        <v>28052</v>
      </c>
      <c r="N434" s="7" t="s">
        <v>1041</v>
      </c>
      <c r="O434" t="str">
        <f>IF(COUNTIF($G$2:G434, G434) &gt; 1, INDEX($O$2:O434, MATCH(G434, $G$2:G434, 0)), H434)</f>
        <v>Female</v>
      </c>
      <c r="P434" t="str">
        <f>IF(COUNTIF($G$2:G434, G434) &gt; 1, INDEX($P$2:P434, MATCH(G434, $G$2:G434, 0)), I434)</f>
        <v>Home Office</v>
      </c>
      <c r="Q434" t="str">
        <f>IF(COUNTIF($G$2:G434, G434) &gt; 1, INDEX($Q$2:Q434, MATCH(G434, $G$2:G434, 0)), J434)</f>
        <v>United States</v>
      </c>
      <c r="R434" t="str">
        <f>IF(COUNTIF($G$2:G434, G434) &gt; 1, INDEX($R$2:R434, MATCH(G434, $G$2:G434, 0)), K434)</f>
        <v>Gastonia</v>
      </c>
      <c r="S434" t="str">
        <f>IF(COUNTIF($G$2:G434, G434) &gt; 1, INDEX($S$2:S434, MATCH(G434, $G$2:G434, 0)), L434)</f>
        <v>North Carolina</v>
      </c>
      <c r="T434">
        <f>IF(COUNTIF($G$2:G434, G434) &gt; 1, INDEX($T$2:T434, MATCH(G434, $G$2:G434, 0)), M434)</f>
        <v>28052</v>
      </c>
      <c r="U434" t="str">
        <f>IF(COUNTIF($G$2:G434, G434) &gt; 1, INDEX($U$2:U434, MATCH(G434, $G$2:G434, 0)), N434)</f>
        <v>South</v>
      </c>
      <c r="V434" s="7" t="s">
        <v>2153</v>
      </c>
      <c r="W434" s="7" t="s">
        <v>2156</v>
      </c>
      <c r="X434" s="15">
        <f>Orders[[#This Row],[Date3]]</f>
        <v>43478</v>
      </c>
      <c r="Y434" s="15">
        <v>43478</v>
      </c>
      <c r="Z434" s="2">
        <v>0.80138888888888893</v>
      </c>
      <c r="AA434" s="12">
        <v>23.46</v>
      </c>
      <c r="AB434" s="8">
        <v>6</v>
      </c>
      <c r="AC434" s="11">
        <f t="shared" si="33"/>
        <v>7.0380000000000003</v>
      </c>
      <c r="AD434" s="11">
        <f t="shared" si="34"/>
        <v>140.76</v>
      </c>
      <c r="AE434" t="s">
        <v>16</v>
      </c>
      <c r="AF434" s="12">
        <f t="shared" si="31"/>
        <v>134.186508</v>
      </c>
      <c r="AG434" s="4">
        <v>4.6699999999999998E-2</v>
      </c>
      <c r="AH434" s="11">
        <f t="shared" si="32"/>
        <v>6.5734919999999875</v>
      </c>
      <c r="AI434" s="9">
        <v>6.4</v>
      </c>
      <c r="AJ434" s="15" t="str">
        <f>IF(MONTH(Orders[[#This Row],[Date]]) = 1, "Jan",IF(MONTH(Orders[[#This Row],[Date]]) = 2, "Feb", "Mar"))</f>
        <v>Jan</v>
      </c>
    </row>
    <row r="435" spans="1:36" ht="15.75" x14ac:dyDescent="0.25">
      <c r="A435">
        <v>434</v>
      </c>
      <c r="B435" t="s">
        <v>461</v>
      </c>
      <c r="C435">
        <f>VLOOKUP(G435,email!A:B,2,FALSE)</f>
        <v>73</v>
      </c>
      <c r="D435" t="str">
        <f>Orders[[#This Row],[Customer First Name]] &amp;" "&amp; Orders[[#This Row],[Customer Last Name]]</f>
        <v>Dave Brooks</v>
      </c>
      <c r="E435" t="s">
        <v>1360</v>
      </c>
      <c r="F435" t="s">
        <v>1392</v>
      </c>
      <c r="G435" t="str">
        <f t="shared" si="30"/>
        <v>dave.brooks@mail.com</v>
      </c>
      <c r="H435" t="s">
        <v>15</v>
      </c>
      <c r="I435" s="7" t="s">
        <v>1037</v>
      </c>
      <c r="J435" s="7" t="s">
        <v>1038</v>
      </c>
      <c r="K435" s="7" t="s">
        <v>1166</v>
      </c>
      <c r="L435" s="7" t="s">
        <v>1167</v>
      </c>
      <c r="M435" s="7">
        <v>1852</v>
      </c>
      <c r="N435" s="7" t="s">
        <v>1065</v>
      </c>
      <c r="O435" t="str">
        <f>IF(COUNTIF($G$2:G435, G435) &gt; 1, INDEX($O$2:O435, MATCH(G435, $G$2:G435, 0)), H435)</f>
        <v>Male</v>
      </c>
      <c r="P435" t="str">
        <f>IF(COUNTIF($G$2:G435, G435) &gt; 1, INDEX($P$2:P435, MATCH(G435, $G$2:G435, 0)), I435)</f>
        <v>Consumer</v>
      </c>
      <c r="Q435" t="str">
        <f>IF(COUNTIF($G$2:G435, G435) &gt; 1, INDEX($Q$2:Q435, MATCH(G435, $G$2:G435, 0)), J435)</f>
        <v>United States</v>
      </c>
      <c r="R435" t="str">
        <f>IF(COUNTIF($G$2:G435, G435) &gt; 1, INDEX($R$2:R435, MATCH(G435, $G$2:G435, 0)), K435)</f>
        <v>Seattle</v>
      </c>
      <c r="S435" t="str">
        <f>IF(COUNTIF($G$2:G435, G435) &gt; 1, INDEX($S$2:S435, MATCH(G435, $G$2:G435, 0)), L435)</f>
        <v>Washington</v>
      </c>
      <c r="T435">
        <f>IF(COUNTIF($G$2:G435, G435) &gt; 1, INDEX($T$2:T435, MATCH(G435, $G$2:G435, 0)), M435)</f>
        <v>98115</v>
      </c>
      <c r="U435" t="str">
        <f>IF(COUNTIF($G$2:G435, G435) &gt; 1, INDEX($U$2:U435, MATCH(G435, $G$2:G435, 0)), N435)</f>
        <v>West</v>
      </c>
      <c r="V435" s="7" t="s">
        <v>2153</v>
      </c>
      <c r="W435" s="7" t="s">
        <v>2156</v>
      </c>
      <c r="X435" s="15">
        <f>Orders[[#This Row],[Date3]]</f>
        <v>43533</v>
      </c>
      <c r="Y435" s="15">
        <v>43533</v>
      </c>
      <c r="Z435" s="2">
        <v>0.60833333333333328</v>
      </c>
      <c r="AA435" s="12">
        <v>95.54</v>
      </c>
      <c r="AB435" s="8">
        <v>7</v>
      </c>
      <c r="AC435" s="11">
        <f t="shared" si="33"/>
        <v>33.439000000000007</v>
      </c>
      <c r="AD435" s="11">
        <f t="shared" si="34"/>
        <v>668.78000000000009</v>
      </c>
      <c r="AE435" t="s">
        <v>21</v>
      </c>
      <c r="AF435" s="12">
        <f t="shared" si="31"/>
        <v>637.54797400000007</v>
      </c>
      <c r="AG435" s="4">
        <v>4.6699999999999998E-2</v>
      </c>
      <c r="AH435" s="11">
        <f t="shared" si="32"/>
        <v>31.232026000000019</v>
      </c>
      <c r="AI435" s="9">
        <v>9.6</v>
      </c>
      <c r="AJ435" s="15" t="str">
        <f>IF(MONTH(Orders[[#This Row],[Date]]) = 1, "Jan",IF(MONTH(Orders[[#This Row],[Date]]) = 2, "Feb", "Mar"))</f>
        <v>Mar</v>
      </c>
    </row>
    <row r="436" spans="1:36" ht="15.75" x14ac:dyDescent="0.25">
      <c r="A436">
        <v>435</v>
      </c>
      <c r="B436" t="s">
        <v>462</v>
      </c>
      <c r="C436">
        <f>VLOOKUP(G436,email!A:B,2,FALSE)</f>
        <v>178</v>
      </c>
      <c r="D436" t="str">
        <f>Orders[[#This Row],[Customer First Name]] &amp;" "&amp; Orders[[#This Row],[Customer Last Name]]</f>
        <v>Mike Kennedy</v>
      </c>
      <c r="E436" t="s">
        <v>1520</v>
      </c>
      <c r="F436" t="s">
        <v>1503</v>
      </c>
      <c r="G436" t="str">
        <f t="shared" si="30"/>
        <v>mike.kennedy@mail.com</v>
      </c>
      <c r="H436" t="s">
        <v>15</v>
      </c>
      <c r="I436" s="7" t="s">
        <v>1037</v>
      </c>
      <c r="J436" s="7" t="s">
        <v>1038</v>
      </c>
      <c r="K436" s="7" t="s">
        <v>1189</v>
      </c>
      <c r="L436" s="7" t="s">
        <v>1047</v>
      </c>
      <c r="M436" s="7">
        <v>32216</v>
      </c>
      <c r="N436" s="7" t="s">
        <v>1041</v>
      </c>
      <c r="O436" t="str">
        <f>IF(COUNTIF($G$2:G436, G436) &gt; 1, INDEX($O$2:O436, MATCH(G436, $G$2:G436, 0)), H436)</f>
        <v>Female</v>
      </c>
      <c r="P436" t="str">
        <f>IF(COUNTIF($G$2:G436, G436) &gt; 1, INDEX($P$2:P436, MATCH(G436, $G$2:G436, 0)), I436)</f>
        <v>Consumer</v>
      </c>
      <c r="Q436" t="str">
        <f>IF(COUNTIF($G$2:G436, G436) &gt; 1, INDEX($Q$2:Q436, MATCH(G436, $G$2:G436, 0)), J436)</f>
        <v>United States</v>
      </c>
      <c r="R436" t="str">
        <f>IF(COUNTIF($G$2:G436, G436) &gt; 1, INDEX($R$2:R436, MATCH(G436, $G$2:G436, 0)), K436)</f>
        <v>Jacksonville</v>
      </c>
      <c r="S436" t="str">
        <f>IF(COUNTIF($G$2:G436, G436) &gt; 1, INDEX($S$2:S436, MATCH(G436, $G$2:G436, 0)), L436)</f>
        <v>Florida</v>
      </c>
      <c r="T436">
        <f>IF(COUNTIF($G$2:G436, G436) &gt; 1, INDEX($T$2:T436, MATCH(G436, $G$2:G436, 0)), M436)</f>
        <v>32216</v>
      </c>
      <c r="U436" t="str">
        <f>IF(COUNTIF($G$2:G436, G436) &gt; 1, INDEX($U$2:U436, MATCH(G436, $G$2:G436, 0)), N436)</f>
        <v>South</v>
      </c>
      <c r="V436" s="7" t="s">
        <v>2153</v>
      </c>
      <c r="W436" s="7" t="s">
        <v>2160</v>
      </c>
      <c r="X436" s="15">
        <f>Orders[[#This Row],[Date3]]</f>
        <v>43518</v>
      </c>
      <c r="Y436" s="15">
        <v>43518</v>
      </c>
      <c r="Z436" s="2">
        <v>0.7631944444444444</v>
      </c>
      <c r="AA436" s="12">
        <v>47.44</v>
      </c>
      <c r="AB436" s="8">
        <v>1</v>
      </c>
      <c r="AC436" s="11">
        <f t="shared" si="33"/>
        <v>2.3719999999999999</v>
      </c>
      <c r="AD436" s="11">
        <f t="shared" si="34"/>
        <v>47.44</v>
      </c>
      <c r="AE436" t="s">
        <v>21</v>
      </c>
      <c r="AF436" s="12">
        <f t="shared" si="31"/>
        <v>45.224551999999996</v>
      </c>
      <c r="AG436" s="4">
        <v>4.6699999999999998E-2</v>
      </c>
      <c r="AH436" s="11">
        <f t="shared" si="32"/>
        <v>2.2154480000000021</v>
      </c>
      <c r="AI436" s="9">
        <v>6.8</v>
      </c>
      <c r="AJ436" s="15" t="str">
        <f>IF(MONTH(Orders[[#This Row],[Date]]) = 1, "Jan",IF(MONTH(Orders[[#This Row],[Date]]) = 2, "Feb", "Mar"))</f>
        <v>Feb</v>
      </c>
    </row>
    <row r="437" spans="1:36" ht="15.75" x14ac:dyDescent="0.25">
      <c r="A437">
        <v>436</v>
      </c>
      <c r="B437" t="s">
        <v>463</v>
      </c>
      <c r="C437">
        <f>VLOOKUP(G437,email!A:B,2,FALSE)</f>
        <v>178</v>
      </c>
      <c r="D437" t="str">
        <f>Orders[[#This Row],[Customer First Name]] &amp;" "&amp; Orders[[#This Row],[Customer Last Name]]</f>
        <v>Mike Kennedy</v>
      </c>
      <c r="E437" t="s">
        <v>1520</v>
      </c>
      <c r="F437" t="s">
        <v>1503</v>
      </c>
      <c r="G437" t="str">
        <f t="shared" si="30"/>
        <v>mike.kennedy@mail.com</v>
      </c>
      <c r="H437" t="s">
        <v>15</v>
      </c>
      <c r="I437" s="7" t="s">
        <v>1037</v>
      </c>
      <c r="J437" s="7" t="s">
        <v>1038</v>
      </c>
      <c r="K437" s="7" t="s">
        <v>1189</v>
      </c>
      <c r="L437" s="7" t="s">
        <v>1047</v>
      </c>
      <c r="M437" s="7">
        <v>32216</v>
      </c>
      <c r="N437" s="7" t="s">
        <v>1041</v>
      </c>
      <c r="O437" t="str">
        <f>IF(COUNTIF($G$2:G437, G437) &gt; 1, INDEX($O$2:O437, MATCH(G437, $G$2:G437, 0)), H437)</f>
        <v>Female</v>
      </c>
      <c r="P437" t="str">
        <f>IF(COUNTIF($G$2:G437, G437) &gt; 1, INDEX($P$2:P437, MATCH(G437, $G$2:G437, 0)), I437)</f>
        <v>Consumer</v>
      </c>
      <c r="Q437" t="str">
        <f>IF(COUNTIF($G$2:G437, G437) &gt; 1, INDEX($Q$2:Q437, MATCH(G437, $G$2:G437, 0)), J437)</f>
        <v>United States</v>
      </c>
      <c r="R437" t="str">
        <f>IF(COUNTIF($G$2:G437, G437) &gt; 1, INDEX($R$2:R437, MATCH(G437, $G$2:G437, 0)), K437)</f>
        <v>Jacksonville</v>
      </c>
      <c r="S437" t="str">
        <f>IF(COUNTIF($G$2:G437, G437) &gt; 1, INDEX($S$2:S437, MATCH(G437, $G$2:G437, 0)), L437)</f>
        <v>Florida</v>
      </c>
      <c r="T437">
        <f>IF(COUNTIF($G$2:G437, G437) &gt; 1, INDEX($T$2:T437, MATCH(G437, $G$2:G437, 0)), M437)</f>
        <v>32216</v>
      </c>
      <c r="U437" t="str">
        <f>IF(COUNTIF($G$2:G437, G437) &gt; 1, INDEX($U$2:U437, MATCH(G437, $G$2:G437, 0)), N437)</f>
        <v>South</v>
      </c>
      <c r="V437" s="7" t="s">
        <v>2158</v>
      </c>
      <c r="W437" s="7" t="s">
        <v>2163</v>
      </c>
      <c r="X437" s="15">
        <f>Orders[[#This Row],[Date3]]</f>
        <v>43543</v>
      </c>
      <c r="Y437" s="15">
        <v>43543</v>
      </c>
      <c r="Z437" s="2">
        <v>0.79791666666666661</v>
      </c>
      <c r="AA437" s="12">
        <v>99.24</v>
      </c>
      <c r="AB437" s="8">
        <v>9</v>
      </c>
      <c r="AC437" s="11">
        <f t="shared" si="33"/>
        <v>44.658000000000001</v>
      </c>
      <c r="AD437" s="11">
        <f t="shared" si="34"/>
        <v>893.16</v>
      </c>
      <c r="AE437" t="s">
        <v>16</v>
      </c>
      <c r="AF437" s="12">
        <f t="shared" si="31"/>
        <v>828.85248000000001</v>
      </c>
      <c r="AG437" s="4">
        <v>7.2000000000000008E-2</v>
      </c>
      <c r="AH437" s="11">
        <f t="shared" si="32"/>
        <v>64.307519999999954</v>
      </c>
      <c r="AI437" s="9" t="s">
        <v>151</v>
      </c>
      <c r="AJ437" s="15" t="str">
        <f>IF(MONTH(Orders[[#This Row],[Date]]) = 1, "Jan",IF(MONTH(Orders[[#This Row],[Date]]) = 2, "Feb", "Mar"))</f>
        <v>Mar</v>
      </c>
    </row>
    <row r="438" spans="1:36" ht="15.75" x14ac:dyDescent="0.25">
      <c r="A438">
        <v>437</v>
      </c>
      <c r="B438" t="s">
        <v>464</v>
      </c>
      <c r="C438">
        <f>VLOOKUP(G438,email!A:B,2,FALSE)</f>
        <v>179</v>
      </c>
      <c r="D438" t="str">
        <f>Orders[[#This Row],[Customer First Name]] &amp;" "&amp; Orders[[#This Row],[Customer Last Name]]</f>
        <v>Philisse Overcash</v>
      </c>
      <c r="E438" t="s">
        <v>1547</v>
      </c>
      <c r="F438" t="s">
        <v>1548</v>
      </c>
      <c r="G438" t="str">
        <f t="shared" si="30"/>
        <v>philisse.overcash@mail.com</v>
      </c>
      <c r="H438" t="s">
        <v>15</v>
      </c>
      <c r="I438" s="7" t="s">
        <v>1052</v>
      </c>
      <c r="J438" s="7" t="s">
        <v>1038</v>
      </c>
      <c r="K438" s="7" t="s">
        <v>1083</v>
      </c>
      <c r="L438" s="7" t="s">
        <v>1070</v>
      </c>
      <c r="M438" s="7">
        <v>60623</v>
      </c>
      <c r="N438" s="7" t="s">
        <v>1055</v>
      </c>
      <c r="O438" t="str">
        <f>IF(COUNTIF($G$2:G438, G438) &gt; 1, INDEX($O$2:O438, MATCH(G438, $G$2:G438, 0)), H438)</f>
        <v>Female</v>
      </c>
      <c r="P438" t="str">
        <f>IF(COUNTIF($G$2:G438, G438) &gt; 1, INDEX($P$2:P438, MATCH(G438, $G$2:G438, 0)), I438)</f>
        <v>Home Office</v>
      </c>
      <c r="Q438" t="str">
        <f>IF(COUNTIF($G$2:G438, G438) &gt; 1, INDEX($Q$2:Q438, MATCH(G438, $G$2:G438, 0)), J438)</f>
        <v>United States</v>
      </c>
      <c r="R438" t="str">
        <f>IF(COUNTIF($G$2:G438, G438) &gt; 1, INDEX($R$2:R438, MATCH(G438, $G$2:G438, 0)), K438)</f>
        <v>Chicago</v>
      </c>
      <c r="S438" t="str">
        <f>IF(COUNTIF($G$2:G438, G438) &gt; 1, INDEX($S$2:S438, MATCH(G438, $G$2:G438, 0)), L438)</f>
        <v>Illinois</v>
      </c>
      <c r="T438">
        <f>IF(COUNTIF($G$2:G438, G438) &gt; 1, INDEX($T$2:T438, MATCH(G438, $G$2:G438, 0)), M438)</f>
        <v>60623</v>
      </c>
      <c r="U438" t="str">
        <f>IF(COUNTIF($G$2:G438, G438) &gt; 1, INDEX($U$2:U438, MATCH(G438, $G$2:G438, 0)), N438)</f>
        <v>Central</v>
      </c>
      <c r="V438" s="7" t="s">
        <v>2158</v>
      </c>
      <c r="W438" s="7" t="s">
        <v>2167</v>
      </c>
      <c r="X438" s="15">
        <f>Orders[[#This Row],[Date3]]</f>
        <v>43485</v>
      </c>
      <c r="Y438" s="15">
        <v>43485</v>
      </c>
      <c r="Z438" s="2">
        <v>0.70208333333333339</v>
      </c>
      <c r="AA438" s="12">
        <v>82.93</v>
      </c>
      <c r="AB438" s="8">
        <v>4</v>
      </c>
      <c r="AC438" s="11">
        <f t="shared" si="33"/>
        <v>16.586000000000002</v>
      </c>
      <c r="AD438" s="11">
        <f t="shared" si="34"/>
        <v>331.72</v>
      </c>
      <c r="AE438" t="s">
        <v>16</v>
      </c>
      <c r="AF438" s="12">
        <f t="shared" si="31"/>
        <v>307.83616000000001</v>
      </c>
      <c r="AG438" s="4">
        <v>7.2000000000000008E-2</v>
      </c>
      <c r="AH438" s="11">
        <f t="shared" si="32"/>
        <v>23.883840000000021</v>
      </c>
      <c r="AI438" s="9">
        <v>9.6</v>
      </c>
      <c r="AJ438" s="15" t="str">
        <f>IF(MONTH(Orders[[#This Row],[Date]]) = 1, "Jan",IF(MONTH(Orders[[#This Row],[Date]]) = 2, "Feb", "Mar"))</f>
        <v>Jan</v>
      </c>
    </row>
    <row r="439" spans="1:36" ht="15.75" x14ac:dyDescent="0.25">
      <c r="A439">
        <v>438</v>
      </c>
      <c r="B439" t="s">
        <v>465</v>
      </c>
      <c r="C439">
        <f>VLOOKUP(G439,email!A:B,2,FALSE)</f>
        <v>179</v>
      </c>
      <c r="D439" t="str">
        <f>Orders[[#This Row],[Customer First Name]] &amp;" "&amp; Orders[[#This Row],[Customer Last Name]]</f>
        <v>Philisse Overcash</v>
      </c>
      <c r="E439" t="s">
        <v>1547</v>
      </c>
      <c r="F439" t="s">
        <v>1548</v>
      </c>
      <c r="G439" t="str">
        <f t="shared" si="30"/>
        <v>philisse.overcash@mail.com</v>
      </c>
      <c r="H439" t="s">
        <v>15</v>
      </c>
      <c r="I439" s="7" t="s">
        <v>1052</v>
      </c>
      <c r="J439" s="7" t="s">
        <v>1038</v>
      </c>
      <c r="K439" s="7" t="s">
        <v>1083</v>
      </c>
      <c r="L439" s="7" t="s">
        <v>1070</v>
      </c>
      <c r="M439" s="7">
        <v>60623</v>
      </c>
      <c r="N439" s="7" t="s">
        <v>1055</v>
      </c>
      <c r="O439" t="str">
        <f>IF(COUNTIF($G$2:G439, G439) &gt; 1, INDEX($O$2:O439, MATCH(G439, $G$2:G439, 0)), H439)</f>
        <v>Female</v>
      </c>
      <c r="P439" t="str">
        <f>IF(COUNTIF($G$2:G439, G439) &gt; 1, INDEX($P$2:P439, MATCH(G439, $G$2:G439, 0)), I439)</f>
        <v>Home Office</v>
      </c>
      <c r="Q439" t="str">
        <f>IF(COUNTIF($G$2:G439, G439) &gt; 1, INDEX($Q$2:Q439, MATCH(G439, $G$2:G439, 0)), J439)</f>
        <v>United States</v>
      </c>
      <c r="R439" t="str">
        <f>IF(COUNTIF($G$2:G439, G439) &gt; 1, INDEX($R$2:R439, MATCH(G439, $G$2:G439, 0)), K439)</f>
        <v>Chicago</v>
      </c>
      <c r="S439" t="str">
        <f>IF(COUNTIF($G$2:G439, G439) &gt; 1, INDEX($S$2:S439, MATCH(G439, $G$2:G439, 0)), L439)</f>
        <v>Illinois</v>
      </c>
      <c r="T439">
        <f>IF(COUNTIF($G$2:G439, G439) &gt; 1, INDEX($T$2:T439, MATCH(G439, $G$2:G439, 0)), M439)</f>
        <v>60623</v>
      </c>
      <c r="U439" t="str">
        <f>IF(COUNTIF($G$2:G439, G439) &gt; 1, INDEX($U$2:U439, MATCH(G439, $G$2:G439, 0)), N439)</f>
        <v>Central</v>
      </c>
      <c r="V439" s="7" t="s">
        <v>2153</v>
      </c>
      <c r="W439" s="7" t="s">
        <v>2162</v>
      </c>
      <c r="X439" s="15">
        <f>Orders[[#This Row],[Date3]]</f>
        <v>43532</v>
      </c>
      <c r="Y439" s="15">
        <v>43532</v>
      </c>
      <c r="Z439" s="2">
        <v>0.65069444444444446</v>
      </c>
      <c r="AA439" s="12">
        <v>33.99</v>
      </c>
      <c r="AB439" s="8">
        <v>6</v>
      </c>
      <c r="AC439" s="11">
        <f t="shared" si="33"/>
        <v>10.197000000000001</v>
      </c>
      <c r="AD439" s="11">
        <f t="shared" si="34"/>
        <v>203.94</v>
      </c>
      <c r="AE439" t="s">
        <v>21</v>
      </c>
      <c r="AF439" s="12">
        <f t="shared" si="31"/>
        <v>194.41600199999999</v>
      </c>
      <c r="AG439" s="4">
        <v>4.6699999999999998E-2</v>
      </c>
      <c r="AH439" s="11">
        <f t="shared" si="32"/>
        <v>9.523998000000006</v>
      </c>
      <c r="AI439" s="9">
        <v>7.7</v>
      </c>
      <c r="AJ439" s="15" t="str">
        <f>IF(MONTH(Orders[[#This Row],[Date]]) = 1, "Jan",IF(MONTH(Orders[[#This Row],[Date]]) = 2, "Feb", "Mar"))</f>
        <v>Mar</v>
      </c>
    </row>
    <row r="440" spans="1:36" ht="15.75" x14ac:dyDescent="0.25">
      <c r="A440">
        <v>439</v>
      </c>
      <c r="B440" t="s">
        <v>466</v>
      </c>
      <c r="C440">
        <f>VLOOKUP(G440,email!A:B,2,FALSE)</f>
        <v>180</v>
      </c>
      <c r="D440" t="str">
        <f>Orders[[#This Row],[Customer First Name]] &amp;" "&amp; Orders[[#This Row],[Customer Last Name]]</f>
        <v>Brenda Bowman</v>
      </c>
      <c r="E440" t="s">
        <v>1549</v>
      </c>
      <c r="F440" t="s">
        <v>1550</v>
      </c>
      <c r="G440" t="str">
        <f t="shared" si="30"/>
        <v>brenda.bowman@mail.com</v>
      </c>
      <c r="H440" t="s">
        <v>15</v>
      </c>
      <c r="I440" s="7" t="s">
        <v>1042</v>
      </c>
      <c r="J440" s="7" t="s">
        <v>1038</v>
      </c>
      <c r="K440" s="7" t="s">
        <v>1067</v>
      </c>
      <c r="L440" s="7" t="s">
        <v>1054</v>
      </c>
      <c r="M440" s="7">
        <v>77070</v>
      </c>
      <c r="N440" s="7" t="s">
        <v>1055</v>
      </c>
      <c r="O440" t="str">
        <f>IF(COUNTIF($G$2:G440, G440) &gt; 1, INDEX($O$2:O440, MATCH(G440, $G$2:G440, 0)), H440)</f>
        <v>Female</v>
      </c>
      <c r="P440" t="str">
        <f>IF(COUNTIF($G$2:G440, G440) &gt; 1, INDEX($P$2:P440, MATCH(G440, $G$2:G440, 0)), I440)</f>
        <v>Corporate</v>
      </c>
      <c r="Q440" t="str">
        <f>IF(COUNTIF($G$2:G440, G440) &gt; 1, INDEX($Q$2:Q440, MATCH(G440, $G$2:G440, 0)), J440)</f>
        <v>United States</v>
      </c>
      <c r="R440" t="str">
        <f>IF(COUNTIF($G$2:G440, G440) &gt; 1, INDEX($R$2:R440, MATCH(G440, $G$2:G440, 0)), K440)</f>
        <v>Houston</v>
      </c>
      <c r="S440" t="str">
        <f>IF(COUNTIF($G$2:G440, G440) &gt; 1, INDEX($S$2:S440, MATCH(G440, $G$2:G440, 0)), L440)</f>
        <v>Texas</v>
      </c>
      <c r="T440">
        <f>IF(COUNTIF($G$2:G440, G440) &gt; 1, INDEX($T$2:T440, MATCH(G440, $G$2:G440, 0)), M440)</f>
        <v>77070</v>
      </c>
      <c r="U440" t="str">
        <f>IF(COUNTIF($G$2:G440, G440) &gt; 1, INDEX($U$2:U440, MATCH(G440, $G$2:G440, 0)), N440)</f>
        <v>Central</v>
      </c>
      <c r="V440" s="7" t="s">
        <v>2153</v>
      </c>
      <c r="W440" s="7" t="s">
        <v>2162</v>
      </c>
      <c r="X440" s="15">
        <f>Orders[[#This Row],[Date3]]</f>
        <v>43532</v>
      </c>
      <c r="Y440" s="15">
        <v>43532</v>
      </c>
      <c r="Z440" s="2">
        <v>0.84375</v>
      </c>
      <c r="AA440" s="12">
        <v>17.04</v>
      </c>
      <c r="AB440" s="8">
        <v>4</v>
      </c>
      <c r="AC440" s="11">
        <f t="shared" si="33"/>
        <v>3.4079999999999999</v>
      </c>
      <c r="AD440" s="11">
        <f t="shared" si="34"/>
        <v>68.16</v>
      </c>
      <c r="AE440" t="s">
        <v>16</v>
      </c>
      <c r="AF440" s="12">
        <f t="shared" si="31"/>
        <v>64.976928000000001</v>
      </c>
      <c r="AG440" s="4">
        <v>4.6699999999999998E-2</v>
      </c>
      <c r="AH440" s="11">
        <f t="shared" si="32"/>
        <v>3.1830719999999957</v>
      </c>
      <c r="AI440" s="9" t="s">
        <v>58</v>
      </c>
      <c r="AJ440" s="15" t="str">
        <f>IF(MONTH(Orders[[#This Row],[Date]]) = 1, "Jan",IF(MONTH(Orders[[#This Row],[Date]]) = 2, "Feb", "Mar"))</f>
        <v>Mar</v>
      </c>
    </row>
    <row r="441" spans="1:36" ht="15.75" x14ac:dyDescent="0.25">
      <c r="A441">
        <v>440</v>
      </c>
      <c r="B441" t="s">
        <v>467</v>
      </c>
      <c r="C441">
        <f>VLOOKUP(G441,email!A:B,2,FALSE)</f>
        <v>52</v>
      </c>
      <c r="D441" t="str">
        <f>Orders[[#This Row],[Customer First Name]] &amp;" "&amp; Orders[[#This Row],[Customer Last Name]]</f>
        <v>Cynthia Voltz</v>
      </c>
      <c r="E441" t="s">
        <v>1354</v>
      </c>
      <c r="F441" t="s">
        <v>1355</v>
      </c>
      <c r="G441" t="str">
        <f t="shared" si="30"/>
        <v>cynthia.voltz@mail.com</v>
      </c>
      <c r="H441" t="s">
        <v>15</v>
      </c>
      <c r="I441" s="7" t="s">
        <v>1042</v>
      </c>
      <c r="J441" s="7" t="s">
        <v>1038</v>
      </c>
      <c r="K441" s="7" t="s">
        <v>1080</v>
      </c>
      <c r="L441" s="7" t="s">
        <v>1081</v>
      </c>
      <c r="M441" s="7">
        <v>10024</v>
      </c>
      <c r="N441" s="7" t="s">
        <v>1065</v>
      </c>
      <c r="O441" t="str">
        <f>IF(COUNTIF($G$2:G441, G441) &gt; 1, INDEX($O$2:O441, MATCH(G441, $G$2:G441, 0)), H441)</f>
        <v>Female</v>
      </c>
      <c r="P441" t="str">
        <f>IF(COUNTIF($G$2:G441, G441) &gt; 1, INDEX($P$2:P441, MATCH(G441, $G$2:G441, 0)), I441)</f>
        <v>Corporate</v>
      </c>
      <c r="Q441" t="str">
        <f>IF(COUNTIF($G$2:G441, G441) &gt; 1, INDEX($Q$2:Q441, MATCH(G441, $G$2:G441, 0)), J441)</f>
        <v>United States</v>
      </c>
      <c r="R441" t="str">
        <f>IF(COUNTIF($G$2:G441, G441) &gt; 1, INDEX($R$2:R441, MATCH(G441, $G$2:G441, 0)), K441)</f>
        <v>New York City</v>
      </c>
      <c r="S441" t="str">
        <f>IF(COUNTIF($G$2:G441, G441) &gt; 1, INDEX($S$2:S441, MATCH(G441, $G$2:G441, 0)), L441)</f>
        <v>New York</v>
      </c>
      <c r="T441">
        <f>IF(COUNTIF($G$2:G441, G441) &gt; 1, INDEX($T$2:T441, MATCH(G441, $G$2:G441, 0)), M441)</f>
        <v>10035</v>
      </c>
      <c r="U441" t="str">
        <f>IF(COUNTIF($G$2:G441, G441) &gt; 1, INDEX($U$2:U441, MATCH(G441, $G$2:G441, 0)), N441)</f>
        <v>East</v>
      </c>
      <c r="V441" s="7" t="s">
        <v>2150</v>
      </c>
      <c r="W441" s="7" t="s">
        <v>2152</v>
      </c>
      <c r="X441" s="15">
        <f>Orders[[#This Row],[Date3]]</f>
        <v>43503</v>
      </c>
      <c r="Y441" s="15">
        <v>43503</v>
      </c>
      <c r="Z441" s="2">
        <v>0.60972222222222217</v>
      </c>
      <c r="AA441" s="12">
        <v>40.86</v>
      </c>
      <c r="AB441" s="8">
        <v>8</v>
      </c>
      <c r="AC441" s="11">
        <f t="shared" si="33"/>
        <v>16.344000000000001</v>
      </c>
      <c r="AD441" s="11">
        <f t="shared" si="34"/>
        <v>326.88</v>
      </c>
      <c r="AE441" t="s">
        <v>21</v>
      </c>
      <c r="AF441" s="12">
        <f t="shared" si="31"/>
        <v>291.90384</v>
      </c>
      <c r="AG441" s="4">
        <v>0.107</v>
      </c>
      <c r="AH441" s="11">
        <f t="shared" si="32"/>
        <v>34.976159999999993</v>
      </c>
      <c r="AI441" s="9">
        <v>6.5</v>
      </c>
      <c r="AJ441" s="15" t="str">
        <f>IF(MONTH(Orders[[#This Row],[Date]]) = 1, "Jan",IF(MONTH(Orders[[#This Row],[Date]]) = 2, "Feb", "Mar"))</f>
        <v>Feb</v>
      </c>
    </row>
    <row r="442" spans="1:36" ht="15.75" x14ac:dyDescent="0.25">
      <c r="A442">
        <v>441</v>
      </c>
      <c r="B442" t="s">
        <v>468</v>
      </c>
      <c r="C442">
        <f>VLOOKUP(G442,email!A:B,2,FALSE)</f>
        <v>8</v>
      </c>
      <c r="D442" t="str">
        <f>Orders[[#This Row],[Customer First Name]] &amp;" "&amp; Orders[[#This Row],[Customer Last Name]]</f>
        <v>Pete Kriz</v>
      </c>
      <c r="E442" t="s">
        <v>1273</v>
      </c>
      <c r="F442" t="s">
        <v>1274</v>
      </c>
      <c r="G442" t="str">
        <f t="shared" si="30"/>
        <v>pete.kriz@mail.com</v>
      </c>
      <c r="H442" t="s">
        <v>15</v>
      </c>
      <c r="I442" s="7" t="s">
        <v>1037</v>
      </c>
      <c r="J442" s="7" t="s">
        <v>1038</v>
      </c>
      <c r="K442" s="7" t="s">
        <v>1142</v>
      </c>
      <c r="L442" s="7" t="s">
        <v>1075</v>
      </c>
      <c r="M442" s="7">
        <v>48227</v>
      </c>
      <c r="N442" s="7" t="s">
        <v>1055</v>
      </c>
      <c r="O442" t="str">
        <f>IF(COUNTIF($G$2:G442, G442) &gt; 1, INDEX($O$2:O442, MATCH(G442, $G$2:G442, 0)), H442)</f>
        <v>Male</v>
      </c>
      <c r="P442" t="str">
        <f>IF(COUNTIF($G$2:G442, G442) &gt; 1, INDEX($P$2:P442, MATCH(G442, $G$2:G442, 0)), I442)</f>
        <v>Consumer</v>
      </c>
      <c r="Q442" t="str">
        <f>IF(COUNTIF($G$2:G442, G442) &gt; 1, INDEX($Q$2:Q442, MATCH(G442, $G$2:G442, 0)), J442)</f>
        <v>United States</v>
      </c>
      <c r="R442" t="str">
        <f>IF(COUNTIF($G$2:G442, G442) &gt; 1, INDEX($R$2:R442, MATCH(G442, $G$2:G442, 0)), K442)</f>
        <v>Madison</v>
      </c>
      <c r="S442" t="str">
        <f>IF(COUNTIF($G$2:G442, G442) &gt; 1, INDEX($S$2:S442, MATCH(G442, $G$2:G442, 0)), L442)</f>
        <v>Wisconsin</v>
      </c>
      <c r="T442">
        <f>IF(COUNTIF($G$2:G442, G442) &gt; 1, INDEX($T$2:T442, MATCH(G442, $G$2:G442, 0)), M442)</f>
        <v>53711</v>
      </c>
      <c r="U442" t="str">
        <f>IF(COUNTIF($G$2:G442, G442) &gt; 1, INDEX($U$2:U442, MATCH(G442, $G$2:G442, 0)), N442)</f>
        <v>Central</v>
      </c>
      <c r="V442" s="7" t="s">
        <v>2150</v>
      </c>
      <c r="W442" s="7" t="s">
        <v>2157</v>
      </c>
      <c r="X442" s="15">
        <f>Orders[[#This Row],[Date3]]</f>
        <v>43480</v>
      </c>
      <c r="Y442" s="15">
        <v>43480</v>
      </c>
      <c r="Z442" s="2">
        <v>0.80902777777777779</v>
      </c>
      <c r="AA442" s="12">
        <v>17.440000000000001</v>
      </c>
      <c r="AB442" s="8">
        <v>5</v>
      </c>
      <c r="AC442" s="11">
        <f t="shared" si="33"/>
        <v>4.3600000000000003</v>
      </c>
      <c r="AD442" s="11">
        <f t="shared" si="34"/>
        <v>87.2</v>
      </c>
      <c r="AE442" t="s">
        <v>18</v>
      </c>
      <c r="AF442" s="12">
        <f t="shared" si="31"/>
        <v>77.869600000000005</v>
      </c>
      <c r="AG442" s="4">
        <v>0.107</v>
      </c>
      <c r="AH442" s="11">
        <f t="shared" si="32"/>
        <v>9.3303999999999974</v>
      </c>
      <c r="AI442" s="9">
        <v>8.1</v>
      </c>
      <c r="AJ442" s="15" t="str">
        <f>IF(MONTH(Orders[[#This Row],[Date]]) = 1, "Jan",IF(MONTH(Orders[[#This Row],[Date]]) = 2, "Feb", "Mar"))</f>
        <v>Jan</v>
      </c>
    </row>
    <row r="443" spans="1:36" ht="15.75" x14ac:dyDescent="0.25">
      <c r="A443">
        <v>442</v>
      </c>
      <c r="B443" t="s">
        <v>469</v>
      </c>
      <c r="C443">
        <f>VLOOKUP(G443,email!A:B,2,FALSE)</f>
        <v>8</v>
      </c>
      <c r="D443" t="str">
        <f>Orders[[#This Row],[Customer First Name]] &amp;" "&amp; Orders[[#This Row],[Customer Last Name]]</f>
        <v>Pete Kriz</v>
      </c>
      <c r="E443" t="s">
        <v>1273</v>
      </c>
      <c r="F443" t="s">
        <v>1274</v>
      </c>
      <c r="G443" t="str">
        <f t="shared" si="30"/>
        <v>pete.kriz@mail.com</v>
      </c>
      <c r="H443" t="s">
        <v>15</v>
      </c>
      <c r="I443" s="7" t="s">
        <v>1037</v>
      </c>
      <c r="J443" s="7" t="s">
        <v>1038</v>
      </c>
      <c r="K443" s="7" t="s">
        <v>1142</v>
      </c>
      <c r="L443" s="7" t="s">
        <v>1075</v>
      </c>
      <c r="M443" s="7">
        <v>48227</v>
      </c>
      <c r="N443" s="7" t="s">
        <v>1055</v>
      </c>
      <c r="O443" t="str">
        <f>IF(COUNTIF($G$2:G443, G443) &gt; 1, INDEX($O$2:O443, MATCH(G443, $G$2:G443, 0)), H443)</f>
        <v>Male</v>
      </c>
      <c r="P443" t="str">
        <f>IF(COUNTIF($G$2:G443, G443) &gt; 1, INDEX($P$2:P443, MATCH(G443, $G$2:G443, 0)), I443)</f>
        <v>Consumer</v>
      </c>
      <c r="Q443" t="str">
        <f>IF(COUNTIF($G$2:G443, G443) &gt; 1, INDEX($Q$2:Q443, MATCH(G443, $G$2:G443, 0)), J443)</f>
        <v>United States</v>
      </c>
      <c r="R443" t="str">
        <f>IF(COUNTIF($G$2:G443, G443) &gt; 1, INDEX($R$2:R443, MATCH(G443, $G$2:G443, 0)), K443)</f>
        <v>Madison</v>
      </c>
      <c r="S443" t="str">
        <f>IF(COUNTIF($G$2:G443, G443) &gt; 1, INDEX($S$2:S443, MATCH(G443, $G$2:G443, 0)), L443)</f>
        <v>Wisconsin</v>
      </c>
      <c r="T443">
        <f>IF(COUNTIF($G$2:G443, G443) &gt; 1, INDEX($T$2:T443, MATCH(G443, $G$2:G443, 0)), M443)</f>
        <v>53711</v>
      </c>
      <c r="U443" t="str">
        <f>IF(COUNTIF($G$2:G443, G443) &gt; 1, INDEX($U$2:U443, MATCH(G443, $G$2:G443, 0)), N443)</f>
        <v>Central</v>
      </c>
      <c r="V443" s="7" t="s">
        <v>2153</v>
      </c>
      <c r="W443" s="7" t="s">
        <v>2156</v>
      </c>
      <c r="X443" s="15">
        <f>Orders[[#This Row],[Date3]]</f>
        <v>43546</v>
      </c>
      <c r="Y443" s="15">
        <v>43546</v>
      </c>
      <c r="Z443" s="2">
        <v>0.81597222222222221</v>
      </c>
      <c r="AA443" s="12">
        <v>88.43</v>
      </c>
      <c r="AB443" s="8">
        <v>8</v>
      </c>
      <c r="AC443" s="11">
        <f t="shared" si="33"/>
        <v>35.372000000000007</v>
      </c>
      <c r="AD443" s="11">
        <f t="shared" si="34"/>
        <v>707.44</v>
      </c>
      <c r="AE443" t="s">
        <v>21</v>
      </c>
      <c r="AF443" s="12">
        <f t="shared" si="31"/>
        <v>674.40255200000001</v>
      </c>
      <c r="AG443" s="4">
        <v>4.6699999999999998E-2</v>
      </c>
      <c r="AH443" s="11">
        <f t="shared" si="32"/>
        <v>33.03744800000004</v>
      </c>
      <c r="AI443" s="9">
        <v>4.3</v>
      </c>
      <c r="AJ443" s="15" t="str">
        <f>IF(MONTH(Orders[[#This Row],[Date]]) = 1, "Jan",IF(MONTH(Orders[[#This Row],[Date]]) = 2, "Feb", "Mar"))</f>
        <v>Mar</v>
      </c>
    </row>
    <row r="444" spans="1:36" ht="15.75" x14ac:dyDescent="0.25">
      <c r="A444">
        <v>443</v>
      </c>
      <c r="B444" t="s">
        <v>470</v>
      </c>
      <c r="C444">
        <f>VLOOKUP(G444,email!A:B,2,FALSE)</f>
        <v>8</v>
      </c>
      <c r="D444" t="str">
        <f>Orders[[#This Row],[Customer First Name]] &amp;" "&amp; Orders[[#This Row],[Customer Last Name]]</f>
        <v>Pete Kriz</v>
      </c>
      <c r="E444" t="s">
        <v>1273</v>
      </c>
      <c r="F444" t="s">
        <v>1274</v>
      </c>
      <c r="G444" t="str">
        <f t="shared" si="30"/>
        <v>pete.kriz@mail.com</v>
      </c>
      <c r="H444" t="s">
        <v>15</v>
      </c>
      <c r="I444" s="7" t="s">
        <v>1037</v>
      </c>
      <c r="J444" s="7" t="s">
        <v>1038</v>
      </c>
      <c r="K444" s="7" t="s">
        <v>1142</v>
      </c>
      <c r="L444" s="7" t="s">
        <v>1075</v>
      </c>
      <c r="M444" s="7">
        <v>48227</v>
      </c>
      <c r="N444" s="7" t="s">
        <v>1055</v>
      </c>
      <c r="O444" t="str">
        <f>IF(COUNTIF($G$2:G444, G444) &gt; 1, INDEX($O$2:O444, MATCH(G444, $G$2:G444, 0)), H444)</f>
        <v>Male</v>
      </c>
      <c r="P444" t="str">
        <f>IF(COUNTIF($G$2:G444, G444) &gt; 1, INDEX($P$2:P444, MATCH(G444, $G$2:G444, 0)), I444)</f>
        <v>Consumer</v>
      </c>
      <c r="Q444" t="str">
        <f>IF(COUNTIF($G$2:G444, G444) &gt; 1, INDEX($Q$2:Q444, MATCH(G444, $G$2:G444, 0)), J444)</f>
        <v>United States</v>
      </c>
      <c r="R444" t="str">
        <f>IF(COUNTIF($G$2:G444, G444) &gt; 1, INDEX($R$2:R444, MATCH(G444, $G$2:G444, 0)), K444)</f>
        <v>Madison</v>
      </c>
      <c r="S444" t="str">
        <f>IF(COUNTIF($G$2:G444, G444) &gt; 1, INDEX($S$2:S444, MATCH(G444, $G$2:G444, 0)), L444)</f>
        <v>Wisconsin</v>
      </c>
      <c r="T444">
        <f>IF(COUNTIF($G$2:G444, G444) &gt; 1, INDEX($T$2:T444, MATCH(G444, $G$2:G444, 0)), M444)</f>
        <v>53711</v>
      </c>
      <c r="U444" t="str">
        <f>IF(COUNTIF($G$2:G444, G444) &gt; 1, INDEX($U$2:U444, MATCH(G444, $G$2:G444, 0)), N444)</f>
        <v>Central</v>
      </c>
      <c r="V444" s="7" t="s">
        <v>2153</v>
      </c>
      <c r="W444" s="7" t="s">
        <v>2156</v>
      </c>
      <c r="X444" s="15">
        <f>Orders[[#This Row],[Date3]]</f>
        <v>43480</v>
      </c>
      <c r="Y444" s="15">
        <v>43480</v>
      </c>
      <c r="Z444" s="2">
        <v>0.65416666666666667</v>
      </c>
      <c r="AA444" s="12">
        <v>89.21</v>
      </c>
      <c r="AB444" s="8">
        <v>9</v>
      </c>
      <c r="AC444" s="11">
        <f t="shared" si="33"/>
        <v>40.144500000000001</v>
      </c>
      <c r="AD444" s="11">
        <f t="shared" si="34"/>
        <v>802.89</v>
      </c>
      <c r="AE444" t="s">
        <v>21</v>
      </c>
      <c r="AF444" s="12">
        <f t="shared" si="31"/>
        <v>765.395037</v>
      </c>
      <c r="AG444" s="4">
        <v>4.6699999999999998E-2</v>
      </c>
      <c r="AH444" s="11">
        <f t="shared" si="32"/>
        <v>37.494962999999984</v>
      </c>
      <c r="AI444" s="9">
        <v>6.5</v>
      </c>
      <c r="AJ444" s="15" t="str">
        <f>IF(MONTH(Orders[[#This Row],[Date]]) = 1, "Jan",IF(MONTH(Orders[[#This Row],[Date]]) = 2, "Feb", "Mar"))</f>
        <v>Jan</v>
      </c>
    </row>
    <row r="445" spans="1:36" ht="15.75" x14ac:dyDescent="0.25">
      <c r="A445">
        <v>444</v>
      </c>
      <c r="B445" t="s">
        <v>471</v>
      </c>
      <c r="C445">
        <f>VLOOKUP(G445,email!A:B,2,FALSE)</f>
        <v>8</v>
      </c>
      <c r="D445" t="str">
        <f>Orders[[#This Row],[Customer First Name]] &amp;" "&amp; Orders[[#This Row],[Customer Last Name]]</f>
        <v>Pete Kriz</v>
      </c>
      <c r="E445" t="s">
        <v>1273</v>
      </c>
      <c r="F445" t="s">
        <v>1274</v>
      </c>
      <c r="G445" t="str">
        <f t="shared" si="30"/>
        <v>pete.kriz@mail.com</v>
      </c>
      <c r="H445" t="s">
        <v>15</v>
      </c>
      <c r="I445" s="7" t="s">
        <v>1037</v>
      </c>
      <c r="J445" s="7" t="s">
        <v>1038</v>
      </c>
      <c r="K445" s="7" t="s">
        <v>1142</v>
      </c>
      <c r="L445" s="7" t="s">
        <v>1075</v>
      </c>
      <c r="M445" s="7">
        <v>48227</v>
      </c>
      <c r="N445" s="7" t="s">
        <v>1055</v>
      </c>
      <c r="O445" t="str">
        <f>IF(COUNTIF($G$2:G445, G445) &gt; 1, INDEX($O$2:O445, MATCH(G445, $G$2:G445, 0)), H445)</f>
        <v>Male</v>
      </c>
      <c r="P445" t="str">
        <f>IF(COUNTIF($G$2:G445, G445) &gt; 1, INDEX($P$2:P445, MATCH(G445, $G$2:G445, 0)), I445)</f>
        <v>Consumer</v>
      </c>
      <c r="Q445" t="str">
        <f>IF(COUNTIF($G$2:G445, G445) &gt; 1, INDEX($Q$2:Q445, MATCH(G445, $G$2:G445, 0)), J445)</f>
        <v>United States</v>
      </c>
      <c r="R445" t="str">
        <f>IF(COUNTIF($G$2:G445, G445) &gt; 1, INDEX($R$2:R445, MATCH(G445, $G$2:G445, 0)), K445)</f>
        <v>Madison</v>
      </c>
      <c r="S445" t="str">
        <f>IF(COUNTIF($G$2:G445, G445) &gt; 1, INDEX($S$2:S445, MATCH(G445, $G$2:G445, 0)), L445)</f>
        <v>Wisconsin</v>
      </c>
      <c r="T445">
        <f>IF(COUNTIF($G$2:G445, G445) &gt; 1, INDEX($T$2:T445, MATCH(G445, $G$2:G445, 0)), M445)</f>
        <v>53711</v>
      </c>
      <c r="U445" t="str">
        <f>IF(COUNTIF($G$2:G445, G445) &gt; 1, INDEX($U$2:U445, MATCH(G445, $G$2:G445, 0)), N445)</f>
        <v>Central</v>
      </c>
      <c r="V445" s="7" t="s">
        <v>2153</v>
      </c>
      <c r="W445" s="7" t="s">
        <v>2162</v>
      </c>
      <c r="X445" s="15">
        <f>Orders[[#This Row],[Date3]]</f>
        <v>43473</v>
      </c>
      <c r="Y445" s="15">
        <v>43473</v>
      </c>
      <c r="Z445" s="2">
        <v>0.59097222222222223</v>
      </c>
      <c r="AA445" s="12">
        <v>12.78</v>
      </c>
      <c r="AB445" s="8">
        <v>1</v>
      </c>
      <c r="AC445" s="11">
        <f t="shared" si="33"/>
        <v>0.63900000000000001</v>
      </c>
      <c r="AD445" s="11">
        <f t="shared" si="34"/>
        <v>12.78</v>
      </c>
      <c r="AE445" t="s">
        <v>16</v>
      </c>
      <c r="AF445" s="12">
        <f t="shared" si="31"/>
        <v>12.183173999999999</v>
      </c>
      <c r="AG445" s="4">
        <v>4.6699999999999998E-2</v>
      </c>
      <c r="AH445" s="11">
        <f t="shared" si="32"/>
        <v>0.59682600000000008</v>
      </c>
      <c r="AI445" s="9">
        <v>9.5</v>
      </c>
      <c r="AJ445" s="15" t="str">
        <f>IF(MONTH(Orders[[#This Row],[Date]]) = 1, "Jan",IF(MONTH(Orders[[#This Row],[Date]]) = 2, "Feb", "Mar"))</f>
        <v>Jan</v>
      </c>
    </row>
    <row r="446" spans="1:36" ht="15.75" x14ac:dyDescent="0.25">
      <c r="A446">
        <v>445</v>
      </c>
      <c r="B446" t="s">
        <v>472</v>
      </c>
      <c r="C446">
        <f>VLOOKUP(G446,email!A:B,2,FALSE)</f>
        <v>8</v>
      </c>
      <c r="D446" t="str">
        <f>Orders[[#This Row],[Customer First Name]] &amp;" "&amp; Orders[[#This Row],[Customer Last Name]]</f>
        <v>Pete Kriz</v>
      </c>
      <c r="E446" t="s">
        <v>1273</v>
      </c>
      <c r="F446" t="s">
        <v>1274</v>
      </c>
      <c r="G446" t="str">
        <f t="shared" si="30"/>
        <v>pete.kriz@mail.com</v>
      </c>
      <c r="H446" t="s">
        <v>15</v>
      </c>
      <c r="I446" s="7" t="s">
        <v>1037</v>
      </c>
      <c r="J446" s="7" t="s">
        <v>1038</v>
      </c>
      <c r="K446" s="7" t="s">
        <v>1142</v>
      </c>
      <c r="L446" s="7" t="s">
        <v>1075</v>
      </c>
      <c r="M446" s="7">
        <v>48227</v>
      </c>
      <c r="N446" s="7" t="s">
        <v>1055</v>
      </c>
      <c r="O446" t="str">
        <f>IF(COUNTIF($G$2:G446, G446) &gt; 1, INDEX($O$2:O446, MATCH(G446, $G$2:G446, 0)), H446)</f>
        <v>Male</v>
      </c>
      <c r="P446" t="str">
        <f>IF(COUNTIF($G$2:G446, G446) &gt; 1, INDEX($P$2:P446, MATCH(G446, $G$2:G446, 0)), I446)</f>
        <v>Consumer</v>
      </c>
      <c r="Q446" t="str">
        <f>IF(COUNTIF($G$2:G446, G446) &gt; 1, INDEX($Q$2:Q446, MATCH(G446, $G$2:G446, 0)), J446)</f>
        <v>United States</v>
      </c>
      <c r="R446" t="str">
        <f>IF(COUNTIF($G$2:G446, G446) &gt; 1, INDEX($R$2:R446, MATCH(G446, $G$2:G446, 0)), K446)</f>
        <v>Madison</v>
      </c>
      <c r="S446" t="str">
        <f>IF(COUNTIF($G$2:G446, G446) &gt; 1, INDEX($S$2:S446, MATCH(G446, $G$2:G446, 0)), L446)</f>
        <v>Wisconsin</v>
      </c>
      <c r="T446">
        <f>IF(COUNTIF($G$2:G446, G446) &gt; 1, INDEX($T$2:T446, MATCH(G446, $G$2:G446, 0)), M446)</f>
        <v>53711</v>
      </c>
      <c r="U446" t="str">
        <f>IF(COUNTIF($G$2:G446, G446) &gt; 1, INDEX($U$2:U446, MATCH(G446, $G$2:G446, 0)), N446)</f>
        <v>Central</v>
      </c>
      <c r="V446" s="7" t="s">
        <v>2150</v>
      </c>
      <c r="W446" s="7" t="s">
        <v>2152</v>
      </c>
      <c r="X446" s="15">
        <f>Orders[[#This Row],[Date3]]</f>
        <v>43480</v>
      </c>
      <c r="Y446" s="15">
        <v>43480</v>
      </c>
      <c r="Z446" s="2">
        <v>0.4465277777777778</v>
      </c>
      <c r="AA446" s="12">
        <v>19.100000000000001</v>
      </c>
      <c r="AB446" s="8">
        <v>7</v>
      </c>
      <c r="AC446" s="11">
        <f t="shared" si="33"/>
        <v>6.6850000000000014</v>
      </c>
      <c r="AD446" s="11">
        <f t="shared" si="34"/>
        <v>133.70000000000002</v>
      </c>
      <c r="AE446" t="s">
        <v>18</v>
      </c>
      <c r="AF446" s="12">
        <f t="shared" si="31"/>
        <v>119.39410000000001</v>
      </c>
      <c r="AG446" s="4">
        <v>0.107</v>
      </c>
      <c r="AH446" s="11">
        <f t="shared" si="32"/>
        <v>14.305900000000008</v>
      </c>
      <c r="AI446" s="9">
        <v>9.6999999999999993</v>
      </c>
      <c r="AJ446" s="15" t="str">
        <f>IF(MONTH(Orders[[#This Row],[Date]]) = 1, "Jan",IF(MONTH(Orders[[#This Row],[Date]]) = 2, "Feb", "Mar"))</f>
        <v>Jan</v>
      </c>
    </row>
    <row r="447" spans="1:36" ht="15.75" x14ac:dyDescent="0.25">
      <c r="A447">
        <v>446</v>
      </c>
      <c r="B447" t="s">
        <v>473</v>
      </c>
      <c r="C447">
        <f>VLOOKUP(G447,email!A:B,2,FALSE)</f>
        <v>8</v>
      </c>
      <c r="D447" t="str">
        <f>Orders[[#This Row],[Customer First Name]] &amp;" "&amp; Orders[[#This Row],[Customer Last Name]]</f>
        <v>Pete Kriz</v>
      </c>
      <c r="E447" t="s">
        <v>1273</v>
      </c>
      <c r="F447" t="s">
        <v>1274</v>
      </c>
      <c r="G447" t="str">
        <f t="shared" si="30"/>
        <v>pete.kriz@mail.com</v>
      </c>
      <c r="H447" t="s">
        <v>15</v>
      </c>
      <c r="I447" s="7" t="s">
        <v>1037</v>
      </c>
      <c r="J447" s="7" t="s">
        <v>1038</v>
      </c>
      <c r="K447" s="7" t="s">
        <v>1142</v>
      </c>
      <c r="L447" s="7" t="s">
        <v>1075</v>
      </c>
      <c r="M447" s="7">
        <v>48227</v>
      </c>
      <c r="N447" s="7" t="s">
        <v>1055</v>
      </c>
      <c r="O447" t="str">
        <f>IF(COUNTIF($G$2:G447, G447) &gt; 1, INDEX($O$2:O447, MATCH(G447, $G$2:G447, 0)), H447)</f>
        <v>Male</v>
      </c>
      <c r="P447" t="str">
        <f>IF(COUNTIF($G$2:G447, G447) &gt; 1, INDEX($P$2:P447, MATCH(G447, $G$2:G447, 0)), I447)</f>
        <v>Consumer</v>
      </c>
      <c r="Q447" t="str">
        <f>IF(COUNTIF($G$2:G447, G447) &gt; 1, INDEX($Q$2:Q447, MATCH(G447, $G$2:G447, 0)), J447)</f>
        <v>United States</v>
      </c>
      <c r="R447" t="str">
        <f>IF(COUNTIF($G$2:G447, G447) &gt; 1, INDEX($R$2:R447, MATCH(G447, $G$2:G447, 0)), K447)</f>
        <v>Madison</v>
      </c>
      <c r="S447" t="str">
        <f>IF(COUNTIF($G$2:G447, G447) &gt; 1, INDEX($S$2:S447, MATCH(G447, $G$2:G447, 0)), L447)</f>
        <v>Wisconsin</v>
      </c>
      <c r="T447">
        <f>IF(COUNTIF($G$2:G447, G447) &gt; 1, INDEX($T$2:T447, MATCH(G447, $G$2:G447, 0)), M447)</f>
        <v>53711</v>
      </c>
      <c r="U447" t="str">
        <f>IF(COUNTIF($G$2:G447, G447) &gt; 1, INDEX($U$2:U447, MATCH(G447, $G$2:G447, 0)), N447)</f>
        <v>Central</v>
      </c>
      <c r="V447" s="7" t="s">
        <v>2153</v>
      </c>
      <c r="W447" s="7" t="s">
        <v>2154</v>
      </c>
      <c r="X447" s="15">
        <f>Orders[[#This Row],[Date3]]</f>
        <v>43493</v>
      </c>
      <c r="Y447" s="15">
        <v>43493</v>
      </c>
      <c r="Z447" s="2">
        <v>0.74861111111111101</v>
      </c>
      <c r="AA447" s="12">
        <v>19.149999999999999</v>
      </c>
      <c r="AB447" s="8">
        <v>1</v>
      </c>
      <c r="AC447" s="11">
        <f t="shared" si="33"/>
        <v>0.95750000000000002</v>
      </c>
      <c r="AD447" s="11">
        <f t="shared" si="34"/>
        <v>19.149999999999999</v>
      </c>
      <c r="AE447" t="s">
        <v>21</v>
      </c>
      <c r="AF447" s="12">
        <f t="shared" si="31"/>
        <v>18.255694999999999</v>
      </c>
      <c r="AG447" s="4">
        <v>4.6699999999999998E-2</v>
      </c>
      <c r="AH447" s="11">
        <f t="shared" si="32"/>
        <v>0.89430499999999924</v>
      </c>
      <c r="AI447" s="9">
        <v>9.5</v>
      </c>
      <c r="AJ447" s="15" t="str">
        <f>IF(MONTH(Orders[[#This Row],[Date]]) = 1, "Jan",IF(MONTH(Orders[[#This Row],[Date]]) = 2, "Feb", "Mar"))</f>
        <v>Jan</v>
      </c>
    </row>
    <row r="448" spans="1:36" ht="15.75" x14ac:dyDescent="0.25">
      <c r="A448">
        <v>447</v>
      </c>
      <c r="B448" t="s">
        <v>474</v>
      </c>
      <c r="C448">
        <f>VLOOKUP(G448,email!A:B,2,FALSE)</f>
        <v>181</v>
      </c>
      <c r="D448" t="str">
        <f>Orders[[#This Row],[Customer First Name]] &amp;" "&amp; Orders[[#This Row],[Customer Last Name]]</f>
        <v>Troy Blackwell</v>
      </c>
      <c r="E448" t="s">
        <v>1082</v>
      </c>
      <c r="F448" t="s">
        <v>1551</v>
      </c>
      <c r="G448" t="str">
        <f t="shared" si="30"/>
        <v>troy.blackwell@mail.com</v>
      </c>
      <c r="H448" t="s">
        <v>15</v>
      </c>
      <c r="I448" s="7" t="s">
        <v>1037</v>
      </c>
      <c r="J448" s="7" t="s">
        <v>1038</v>
      </c>
      <c r="K448" s="7" t="s">
        <v>1107</v>
      </c>
      <c r="L448" s="7" t="s">
        <v>1079</v>
      </c>
      <c r="M448" s="7">
        <v>47201</v>
      </c>
      <c r="N448" s="7" t="s">
        <v>1055</v>
      </c>
      <c r="O448" t="str">
        <f>IF(COUNTIF($G$2:G448, G448) &gt; 1, INDEX($O$2:O448, MATCH(G448, $G$2:G448, 0)), H448)</f>
        <v>Female</v>
      </c>
      <c r="P448" t="str">
        <f>IF(COUNTIF($G$2:G448, G448) &gt; 1, INDEX($P$2:P448, MATCH(G448, $G$2:G448, 0)), I448)</f>
        <v>Consumer</v>
      </c>
      <c r="Q448" t="str">
        <f>IF(COUNTIF($G$2:G448, G448) &gt; 1, INDEX($Q$2:Q448, MATCH(G448, $G$2:G448, 0)), J448)</f>
        <v>United States</v>
      </c>
      <c r="R448" t="str">
        <f>IF(COUNTIF($G$2:G448, G448) &gt; 1, INDEX($R$2:R448, MATCH(G448, $G$2:G448, 0)), K448)</f>
        <v>Columbus</v>
      </c>
      <c r="S448" t="str">
        <f>IF(COUNTIF($G$2:G448, G448) &gt; 1, INDEX($S$2:S448, MATCH(G448, $G$2:G448, 0)), L448)</f>
        <v>Indiana</v>
      </c>
      <c r="T448">
        <f>IF(COUNTIF($G$2:G448, G448) &gt; 1, INDEX($T$2:T448, MATCH(G448, $G$2:G448, 0)), M448)</f>
        <v>47201</v>
      </c>
      <c r="U448" t="str">
        <f>IF(COUNTIF($G$2:G448, G448) &gt; 1, INDEX($U$2:U448, MATCH(G448, $G$2:G448, 0)), N448)</f>
        <v>Central</v>
      </c>
      <c r="V448" s="7" t="s">
        <v>2150</v>
      </c>
      <c r="W448" s="7" t="s">
        <v>2157</v>
      </c>
      <c r="X448" s="15">
        <f>Orders[[#This Row],[Date3]]</f>
        <v>43510</v>
      </c>
      <c r="Y448" s="15">
        <v>43510</v>
      </c>
      <c r="Z448" s="2">
        <v>0.47638888888888892</v>
      </c>
      <c r="AA448" s="12">
        <v>27.66</v>
      </c>
      <c r="AB448" s="8">
        <v>10</v>
      </c>
      <c r="AC448" s="11">
        <f t="shared" si="33"/>
        <v>13.830000000000002</v>
      </c>
      <c r="AD448" s="11">
        <f t="shared" si="34"/>
        <v>276.60000000000002</v>
      </c>
      <c r="AE448" t="s">
        <v>21</v>
      </c>
      <c r="AF448" s="12">
        <f t="shared" si="31"/>
        <v>247.00380000000001</v>
      </c>
      <c r="AG448" s="4">
        <v>0.107</v>
      </c>
      <c r="AH448" s="11">
        <f t="shared" si="32"/>
        <v>29.59620000000001</v>
      </c>
      <c r="AI448" s="9">
        <v>8.9</v>
      </c>
      <c r="AJ448" s="15" t="str">
        <f>IF(MONTH(Orders[[#This Row],[Date]]) = 1, "Jan",IF(MONTH(Orders[[#This Row],[Date]]) = 2, "Feb", "Mar"))</f>
        <v>Feb</v>
      </c>
    </row>
    <row r="449" spans="1:36" ht="15.75" x14ac:dyDescent="0.25">
      <c r="A449">
        <v>448</v>
      </c>
      <c r="B449" t="s">
        <v>475</v>
      </c>
      <c r="C449">
        <f>VLOOKUP(G449,email!A:B,2,FALSE)</f>
        <v>182</v>
      </c>
      <c r="D449" t="str">
        <f>Orders[[#This Row],[Customer First Name]] &amp;" "&amp; Orders[[#This Row],[Customer Last Name]]</f>
        <v>Raymond Buch</v>
      </c>
      <c r="E449" t="s">
        <v>1552</v>
      </c>
      <c r="F449" t="s">
        <v>1553</v>
      </c>
      <c r="G449" t="str">
        <f t="shared" si="30"/>
        <v>raymond.buch@mail.com</v>
      </c>
      <c r="H449" t="s">
        <v>20</v>
      </c>
      <c r="I449" s="7" t="s">
        <v>1037</v>
      </c>
      <c r="J449" s="7" t="s">
        <v>1038</v>
      </c>
      <c r="K449" s="7" t="s">
        <v>1190</v>
      </c>
      <c r="L449" s="7" t="s">
        <v>1081</v>
      </c>
      <c r="M449" s="7">
        <v>13021</v>
      </c>
      <c r="N449" s="7" t="s">
        <v>1065</v>
      </c>
      <c r="O449" t="str">
        <f>IF(COUNTIF($G$2:G449, G449) &gt; 1, INDEX($O$2:O449, MATCH(G449, $G$2:G449, 0)), H449)</f>
        <v>Male</v>
      </c>
      <c r="P449" t="str">
        <f>IF(COUNTIF($G$2:G449, G449) &gt; 1, INDEX($P$2:P449, MATCH(G449, $G$2:G449, 0)), I449)</f>
        <v>Consumer</v>
      </c>
      <c r="Q449" t="str">
        <f>IF(COUNTIF($G$2:G449, G449) &gt; 1, INDEX($Q$2:Q449, MATCH(G449, $G$2:G449, 0)), J449)</f>
        <v>United States</v>
      </c>
      <c r="R449" t="str">
        <f>IF(COUNTIF($G$2:G449, G449) &gt; 1, INDEX($R$2:R449, MATCH(G449, $G$2:G449, 0)), K449)</f>
        <v>Auburn</v>
      </c>
      <c r="S449" t="str">
        <f>IF(COUNTIF($G$2:G449, G449) &gt; 1, INDEX($S$2:S449, MATCH(G449, $G$2:G449, 0)), L449)</f>
        <v>New York</v>
      </c>
      <c r="T449">
        <f>IF(COUNTIF($G$2:G449, G449) &gt; 1, INDEX($T$2:T449, MATCH(G449, $G$2:G449, 0)), M449)</f>
        <v>13021</v>
      </c>
      <c r="U449" t="str">
        <f>IF(COUNTIF($G$2:G449, G449) &gt; 1, INDEX($U$2:U449, MATCH(G449, $G$2:G449, 0)), N449)</f>
        <v>East</v>
      </c>
      <c r="V449" s="7" t="s">
        <v>2153</v>
      </c>
      <c r="W449" s="7" t="s">
        <v>1731</v>
      </c>
      <c r="X449" s="15">
        <f>Orders[[#This Row],[Date3]]</f>
        <v>43534</v>
      </c>
      <c r="Y449" s="15">
        <v>43534</v>
      </c>
      <c r="Z449" s="2">
        <v>0.73472222222222217</v>
      </c>
      <c r="AA449" s="12">
        <v>45.74</v>
      </c>
      <c r="AB449" s="8">
        <v>3</v>
      </c>
      <c r="AC449" s="11">
        <f t="shared" si="33"/>
        <v>6.8610000000000007</v>
      </c>
      <c r="AD449" s="11">
        <f t="shared" si="34"/>
        <v>137.22</v>
      </c>
      <c r="AE449" t="s">
        <v>21</v>
      </c>
      <c r="AF449" s="12">
        <f t="shared" si="31"/>
        <v>130.811826</v>
      </c>
      <c r="AG449" s="4">
        <v>4.6699999999999998E-2</v>
      </c>
      <c r="AH449" s="11">
        <f t="shared" si="32"/>
        <v>6.4081740000000025</v>
      </c>
      <c r="AI449" s="9">
        <v>6.5</v>
      </c>
      <c r="AJ449" s="15" t="str">
        <f>IF(MONTH(Orders[[#This Row],[Date]]) = 1, "Jan",IF(MONTH(Orders[[#This Row],[Date]]) = 2, "Feb", "Mar"))</f>
        <v>Mar</v>
      </c>
    </row>
    <row r="450" spans="1:36" ht="15.75" x14ac:dyDescent="0.25">
      <c r="A450">
        <v>449</v>
      </c>
      <c r="B450" t="s">
        <v>476</v>
      </c>
      <c r="C450">
        <f>VLOOKUP(G450,email!A:B,2,FALSE)</f>
        <v>182</v>
      </c>
      <c r="D450" t="str">
        <f>Orders[[#This Row],[Customer First Name]] &amp;" "&amp; Orders[[#This Row],[Customer Last Name]]</f>
        <v>Raymond Buch</v>
      </c>
      <c r="E450" t="s">
        <v>1552</v>
      </c>
      <c r="F450" t="s">
        <v>1553</v>
      </c>
      <c r="G450" t="str">
        <f t="shared" ref="G450:G513" si="35">LOWER(E450) &amp; "." &amp; LOWER(SUBSTITUTE(SUBSTITUTE(F450, "'", ""), " ", "")) &amp; "@mail.com"</f>
        <v>raymond.buch@mail.com</v>
      </c>
      <c r="H450" t="s">
        <v>20</v>
      </c>
      <c r="I450" s="7" t="s">
        <v>1037</v>
      </c>
      <c r="J450" s="7" t="s">
        <v>1038</v>
      </c>
      <c r="K450" s="7" t="s">
        <v>1190</v>
      </c>
      <c r="L450" s="7" t="s">
        <v>1081</v>
      </c>
      <c r="M450" s="7">
        <v>13021</v>
      </c>
      <c r="N450" s="7" t="s">
        <v>1065</v>
      </c>
      <c r="O450" t="str">
        <f>IF(COUNTIF($G$2:G450, G450) &gt; 1, INDEX($O$2:O450, MATCH(G450, $G$2:G450, 0)), H450)</f>
        <v>Male</v>
      </c>
      <c r="P450" t="str">
        <f>IF(COUNTIF($G$2:G450, G450) &gt; 1, INDEX($P$2:P450, MATCH(G450, $G$2:G450, 0)), I450)</f>
        <v>Consumer</v>
      </c>
      <c r="Q450" t="str">
        <f>IF(COUNTIF($G$2:G450, G450) &gt; 1, INDEX($Q$2:Q450, MATCH(G450, $G$2:G450, 0)), J450)</f>
        <v>United States</v>
      </c>
      <c r="R450" t="str">
        <f>IF(COUNTIF($G$2:G450, G450) &gt; 1, INDEX($R$2:R450, MATCH(G450, $G$2:G450, 0)), K450)</f>
        <v>Auburn</v>
      </c>
      <c r="S450" t="str">
        <f>IF(COUNTIF($G$2:G450, G450) &gt; 1, INDEX($S$2:S450, MATCH(G450, $G$2:G450, 0)), L450)</f>
        <v>New York</v>
      </c>
      <c r="T450">
        <f>IF(COUNTIF($G$2:G450, G450) &gt; 1, INDEX($T$2:T450, MATCH(G450, $G$2:G450, 0)), M450)</f>
        <v>13021</v>
      </c>
      <c r="U450" t="str">
        <f>IF(COUNTIF($G$2:G450, G450) &gt; 1, INDEX($U$2:U450, MATCH(G450, $G$2:G450, 0)), N450)</f>
        <v>East</v>
      </c>
      <c r="V450" s="7" t="s">
        <v>2153</v>
      </c>
      <c r="W450" s="7" t="s">
        <v>2156</v>
      </c>
      <c r="X450" s="15">
        <f>Orders[[#This Row],[Date3]]</f>
        <v>43477</v>
      </c>
      <c r="Y450" s="15">
        <v>43477</v>
      </c>
      <c r="Z450" s="2">
        <v>0.83819444444444446</v>
      </c>
      <c r="AA450" s="12">
        <v>27.07</v>
      </c>
      <c r="AB450" s="8">
        <v>1</v>
      </c>
      <c r="AC450" s="11">
        <f t="shared" si="33"/>
        <v>1.3535000000000001</v>
      </c>
      <c r="AD450" s="11">
        <f t="shared" si="34"/>
        <v>27.07</v>
      </c>
      <c r="AE450" t="s">
        <v>21</v>
      </c>
      <c r="AF450" s="12">
        <f t="shared" ref="AF450:AF513" si="36">AD450-AD450*AG450</f>
        <v>25.805831000000001</v>
      </c>
      <c r="AG450" s="4">
        <v>4.6699999999999998E-2</v>
      </c>
      <c r="AH450" s="11">
        <f t="shared" ref="AH450:AH513" si="37">AD450-AF450</f>
        <v>1.264168999999999</v>
      </c>
      <c r="AI450" s="9">
        <v>5.3</v>
      </c>
      <c r="AJ450" s="15" t="str">
        <f>IF(MONTH(Orders[[#This Row],[Date]]) = 1, "Jan",IF(MONTH(Orders[[#This Row],[Date]]) = 2, "Feb", "Mar"))</f>
        <v>Jan</v>
      </c>
    </row>
    <row r="451" spans="1:36" ht="15.75" x14ac:dyDescent="0.25">
      <c r="A451">
        <v>450</v>
      </c>
      <c r="B451" t="s">
        <v>477</v>
      </c>
      <c r="C451">
        <f>VLOOKUP(G451,email!A:B,2,FALSE)</f>
        <v>182</v>
      </c>
      <c r="D451" t="str">
        <f>Orders[[#This Row],[Customer First Name]] &amp;" "&amp; Orders[[#This Row],[Customer Last Name]]</f>
        <v>Raymond Buch</v>
      </c>
      <c r="E451" t="s">
        <v>1552</v>
      </c>
      <c r="F451" t="s">
        <v>1553</v>
      </c>
      <c r="G451" t="str">
        <f t="shared" si="35"/>
        <v>raymond.buch@mail.com</v>
      </c>
      <c r="H451" t="s">
        <v>20</v>
      </c>
      <c r="I451" s="7" t="s">
        <v>1037</v>
      </c>
      <c r="J451" s="7" t="s">
        <v>1038</v>
      </c>
      <c r="K451" s="7" t="s">
        <v>1190</v>
      </c>
      <c r="L451" s="7" t="s">
        <v>1081</v>
      </c>
      <c r="M451" s="7">
        <v>13021</v>
      </c>
      <c r="N451" s="7" t="s">
        <v>1065</v>
      </c>
      <c r="O451" t="str">
        <f>IF(COUNTIF($G$2:G451, G451) &gt; 1, INDEX($O$2:O451, MATCH(G451, $G$2:G451, 0)), H451)</f>
        <v>Male</v>
      </c>
      <c r="P451" t="str">
        <f>IF(COUNTIF($G$2:G451, G451) &gt; 1, INDEX($P$2:P451, MATCH(G451, $G$2:G451, 0)), I451)</f>
        <v>Consumer</v>
      </c>
      <c r="Q451" t="str">
        <f>IF(COUNTIF($G$2:G451, G451) &gt; 1, INDEX($Q$2:Q451, MATCH(G451, $G$2:G451, 0)), J451)</f>
        <v>United States</v>
      </c>
      <c r="R451" t="str">
        <f>IF(COUNTIF($G$2:G451, G451) &gt; 1, INDEX($R$2:R451, MATCH(G451, $G$2:G451, 0)), K451)</f>
        <v>Auburn</v>
      </c>
      <c r="S451" t="str">
        <f>IF(COUNTIF($G$2:G451, G451) &gt; 1, INDEX($S$2:S451, MATCH(G451, $G$2:G451, 0)), L451)</f>
        <v>New York</v>
      </c>
      <c r="T451">
        <f>IF(COUNTIF($G$2:G451, G451) &gt; 1, INDEX($T$2:T451, MATCH(G451, $G$2:G451, 0)), M451)</f>
        <v>13021</v>
      </c>
      <c r="U451" t="str">
        <f>IF(COUNTIF($G$2:G451, G451) &gt; 1, INDEX($U$2:U451, MATCH(G451, $G$2:G451, 0)), N451)</f>
        <v>East</v>
      </c>
      <c r="V451" s="7" t="s">
        <v>2153</v>
      </c>
      <c r="W451" s="7" t="s">
        <v>1731</v>
      </c>
      <c r="X451" s="15">
        <f>Orders[[#This Row],[Date3]]</f>
        <v>43550</v>
      </c>
      <c r="Y451" s="15">
        <v>43550</v>
      </c>
      <c r="Z451" s="2">
        <v>0.4597222222222222</v>
      </c>
      <c r="AA451" s="12">
        <v>39.119999999999997</v>
      </c>
      <c r="AB451" s="8">
        <v>1</v>
      </c>
      <c r="AC451" s="11">
        <f t="shared" ref="AC451:AC514" si="38">AD451*0.05</f>
        <v>1.956</v>
      </c>
      <c r="AD451" s="11">
        <f t="shared" ref="AD451:AD514" si="39">AA451*AB451</f>
        <v>39.119999999999997</v>
      </c>
      <c r="AE451" t="s">
        <v>21</v>
      </c>
      <c r="AF451" s="12">
        <f t="shared" si="36"/>
        <v>37.293095999999998</v>
      </c>
      <c r="AG451" s="4">
        <v>4.6699999999999998E-2</v>
      </c>
      <c r="AH451" s="11">
        <f t="shared" si="37"/>
        <v>1.826903999999999</v>
      </c>
      <c r="AI451" s="9">
        <v>9.6</v>
      </c>
      <c r="AJ451" s="15" t="str">
        <f>IF(MONTH(Orders[[#This Row],[Date]]) = 1, "Jan",IF(MONTH(Orders[[#This Row],[Date]]) = 2, "Feb", "Mar"))</f>
        <v>Mar</v>
      </c>
    </row>
    <row r="452" spans="1:36" ht="15.75" x14ac:dyDescent="0.25">
      <c r="A452">
        <v>451</v>
      </c>
      <c r="B452" t="s">
        <v>478</v>
      </c>
      <c r="C452">
        <f>VLOOKUP(G452,email!A:B,2,FALSE)</f>
        <v>182</v>
      </c>
      <c r="D452" t="str">
        <f>Orders[[#This Row],[Customer First Name]] &amp;" "&amp; Orders[[#This Row],[Customer Last Name]]</f>
        <v>Raymond Buch</v>
      </c>
      <c r="E452" t="s">
        <v>1552</v>
      </c>
      <c r="F452" t="s">
        <v>1553</v>
      </c>
      <c r="G452" t="str">
        <f t="shared" si="35"/>
        <v>raymond.buch@mail.com</v>
      </c>
      <c r="H452" t="s">
        <v>20</v>
      </c>
      <c r="I452" s="7" t="s">
        <v>1037</v>
      </c>
      <c r="J452" s="7" t="s">
        <v>1038</v>
      </c>
      <c r="K452" s="7" t="s">
        <v>1190</v>
      </c>
      <c r="L452" s="7" t="s">
        <v>1081</v>
      </c>
      <c r="M452" s="7">
        <v>13021</v>
      </c>
      <c r="N452" s="7" t="s">
        <v>1065</v>
      </c>
      <c r="O452" t="str">
        <f>IF(COUNTIF($G$2:G452, G452) &gt; 1, INDEX($O$2:O452, MATCH(G452, $G$2:G452, 0)), H452)</f>
        <v>Male</v>
      </c>
      <c r="P452" t="str">
        <f>IF(COUNTIF($G$2:G452, G452) &gt; 1, INDEX($P$2:P452, MATCH(G452, $G$2:G452, 0)), I452)</f>
        <v>Consumer</v>
      </c>
      <c r="Q452" t="str">
        <f>IF(COUNTIF($G$2:G452, G452) &gt; 1, INDEX($Q$2:Q452, MATCH(G452, $G$2:G452, 0)), J452)</f>
        <v>United States</v>
      </c>
      <c r="R452" t="str">
        <f>IF(COUNTIF($G$2:G452, G452) &gt; 1, INDEX($R$2:R452, MATCH(G452, $G$2:G452, 0)), K452)</f>
        <v>Auburn</v>
      </c>
      <c r="S452" t="str">
        <f>IF(COUNTIF($G$2:G452, G452) &gt; 1, INDEX($S$2:S452, MATCH(G452, $G$2:G452, 0)), L452)</f>
        <v>New York</v>
      </c>
      <c r="T452">
        <f>IF(COUNTIF($G$2:G452, G452) &gt; 1, INDEX($T$2:T452, MATCH(G452, $G$2:G452, 0)), M452)</f>
        <v>13021</v>
      </c>
      <c r="U452" t="str">
        <f>IF(COUNTIF($G$2:G452, G452) &gt; 1, INDEX($U$2:U452, MATCH(G452, $G$2:G452, 0)), N452)</f>
        <v>East</v>
      </c>
      <c r="V452" s="7" t="s">
        <v>2153</v>
      </c>
      <c r="W452" s="7" t="s">
        <v>1731</v>
      </c>
      <c r="X452" s="15">
        <f>Orders[[#This Row],[Date3]]</f>
        <v>43466</v>
      </c>
      <c r="Y452" s="15">
        <v>43466</v>
      </c>
      <c r="Z452" s="2">
        <v>0.79652777777777783</v>
      </c>
      <c r="AA452" s="12">
        <v>74.709999999999994</v>
      </c>
      <c r="AB452" s="8">
        <v>6</v>
      </c>
      <c r="AC452" s="11">
        <f t="shared" si="38"/>
        <v>22.413</v>
      </c>
      <c r="AD452" s="11">
        <f t="shared" si="39"/>
        <v>448.26</v>
      </c>
      <c r="AE452" t="s">
        <v>18</v>
      </c>
      <c r="AF452" s="12">
        <f t="shared" si="36"/>
        <v>427.326258</v>
      </c>
      <c r="AG452" s="4">
        <v>4.6699999999999998E-2</v>
      </c>
      <c r="AH452" s="11">
        <f t="shared" si="37"/>
        <v>20.933741999999995</v>
      </c>
      <c r="AI452" s="9">
        <v>6.7</v>
      </c>
      <c r="AJ452" s="15" t="str">
        <f>IF(MONTH(Orders[[#This Row],[Date]]) = 1, "Jan",IF(MONTH(Orders[[#This Row],[Date]]) = 2, "Feb", "Mar"))</f>
        <v>Jan</v>
      </c>
    </row>
    <row r="453" spans="1:36" ht="15.75" x14ac:dyDescent="0.25">
      <c r="A453">
        <v>452</v>
      </c>
      <c r="B453" t="s">
        <v>479</v>
      </c>
      <c r="C453">
        <f>VLOOKUP(G453,email!A:B,2,FALSE)</f>
        <v>182</v>
      </c>
      <c r="D453" t="str">
        <f>Orders[[#This Row],[Customer First Name]] &amp;" "&amp; Orders[[#This Row],[Customer Last Name]]</f>
        <v>Raymond Buch</v>
      </c>
      <c r="E453" t="s">
        <v>1552</v>
      </c>
      <c r="F453" t="s">
        <v>1553</v>
      </c>
      <c r="G453" t="str">
        <f t="shared" si="35"/>
        <v>raymond.buch@mail.com</v>
      </c>
      <c r="H453" t="s">
        <v>20</v>
      </c>
      <c r="I453" s="7" t="s">
        <v>1037</v>
      </c>
      <c r="J453" s="7" t="s">
        <v>1038</v>
      </c>
      <c r="K453" s="7" t="s">
        <v>1190</v>
      </c>
      <c r="L453" s="7" t="s">
        <v>1081</v>
      </c>
      <c r="M453" s="7">
        <v>13021</v>
      </c>
      <c r="N453" s="7" t="s">
        <v>1065</v>
      </c>
      <c r="O453" t="str">
        <f>IF(COUNTIF($G$2:G453, G453) &gt; 1, INDEX($O$2:O453, MATCH(G453, $G$2:G453, 0)), H453)</f>
        <v>Male</v>
      </c>
      <c r="P453" t="str">
        <f>IF(COUNTIF($G$2:G453, G453) &gt; 1, INDEX($P$2:P453, MATCH(G453, $G$2:G453, 0)), I453)</f>
        <v>Consumer</v>
      </c>
      <c r="Q453" t="str">
        <f>IF(COUNTIF($G$2:G453, G453) &gt; 1, INDEX($Q$2:Q453, MATCH(G453, $G$2:G453, 0)), J453)</f>
        <v>United States</v>
      </c>
      <c r="R453" t="str">
        <f>IF(COUNTIF($G$2:G453, G453) &gt; 1, INDEX($R$2:R453, MATCH(G453, $G$2:G453, 0)), K453)</f>
        <v>Auburn</v>
      </c>
      <c r="S453" t="str">
        <f>IF(COUNTIF($G$2:G453, G453) &gt; 1, INDEX($S$2:S453, MATCH(G453, $G$2:G453, 0)), L453)</f>
        <v>New York</v>
      </c>
      <c r="T453">
        <f>IF(COUNTIF($G$2:G453, G453) &gt; 1, INDEX($T$2:T453, MATCH(G453, $G$2:G453, 0)), M453)</f>
        <v>13021</v>
      </c>
      <c r="U453" t="str">
        <f>IF(COUNTIF($G$2:G453, G453) &gt; 1, INDEX($U$2:U453, MATCH(G453, $G$2:G453, 0)), N453)</f>
        <v>East</v>
      </c>
      <c r="V453" s="7" t="s">
        <v>2153</v>
      </c>
      <c r="W453" s="7" t="s">
        <v>1731</v>
      </c>
      <c r="X453" s="15">
        <f>Orders[[#This Row],[Date3]]</f>
        <v>43467</v>
      </c>
      <c r="Y453" s="15">
        <v>43467</v>
      </c>
      <c r="Z453" s="2">
        <v>0.78472222222222221</v>
      </c>
      <c r="AA453" s="12">
        <v>22.01</v>
      </c>
      <c r="AB453" s="8">
        <v>6</v>
      </c>
      <c r="AC453" s="11">
        <f t="shared" si="38"/>
        <v>6.6030000000000006</v>
      </c>
      <c r="AD453" s="11">
        <f t="shared" si="39"/>
        <v>132.06</v>
      </c>
      <c r="AE453" t="s">
        <v>18</v>
      </c>
      <c r="AF453" s="12">
        <f t="shared" si="36"/>
        <v>125.892798</v>
      </c>
      <c r="AG453" s="4">
        <v>4.6699999999999998E-2</v>
      </c>
      <c r="AH453" s="11">
        <f t="shared" si="37"/>
        <v>6.1672020000000032</v>
      </c>
      <c r="AI453" s="9">
        <v>7.6</v>
      </c>
      <c r="AJ453" s="15" t="str">
        <f>IF(MONTH(Orders[[#This Row],[Date]]) = 1, "Jan",IF(MONTH(Orders[[#This Row],[Date]]) = 2, "Feb", "Mar"))</f>
        <v>Jan</v>
      </c>
    </row>
    <row r="454" spans="1:36" ht="15.75" x14ac:dyDescent="0.25">
      <c r="A454">
        <v>453</v>
      </c>
      <c r="B454" t="s">
        <v>480</v>
      </c>
      <c r="C454">
        <f>VLOOKUP(G454,email!A:B,2,FALSE)</f>
        <v>182</v>
      </c>
      <c r="D454" t="str">
        <f>Orders[[#This Row],[Customer First Name]] &amp;" "&amp; Orders[[#This Row],[Customer Last Name]]</f>
        <v>Raymond Buch</v>
      </c>
      <c r="E454" t="s">
        <v>1552</v>
      </c>
      <c r="F454" t="s">
        <v>1553</v>
      </c>
      <c r="G454" t="str">
        <f t="shared" si="35"/>
        <v>raymond.buch@mail.com</v>
      </c>
      <c r="H454" t="s">
        <v>20</v>
      </c>
      <c r="I454" s="7" t="s">
        <v>1037</v>
      </c>
      <c r="J454" s="7" t="s">
        <v>1038</v>
      </c>
      <c r="K454" s="7" t="s">
        <v>1190</v>
      </c>
      <c r="L454" s="7" t="s">
        <v>1081</v>
      </c>
      <c r="M454" s="7">
        <v>13021</v>
      </c>
      <c r="N454" s="7" t="s">
        <v>1065</v>
      </c>
      <c r="O454" t="str">
        <f>IF(COUNTIF($G$2:G454, G454) &gt; 1, INDEX($O$2:O454, MATCH(G454, $G$2:G454, 0)), H454)</f>
        <v>Male</v>
      </c>
      <c r="P454" t="str">
        <f>IF(COUNTIF($G$2:G454, G454) &gt; 1, INDEX($P$2:P454, MATCH(G454, $G$2:G454, 0)), I454)</f>
        <v>Consumer</v>
      </c>
      <c r="Q454" t="str">
        <f>IF(COUNTIF($G$2:G454, G454) &gt; 1, INDEX($Q$2:Q454, MATCH(G454, $G$2:G454, 0)), J454)</f>
        <v>United States</v>
      </c>
      <c r="R454" t="str">
        <f>IF(COUNTIF($G$2:G454, G454) &gt; 1, INDEX($R$2:R454, MATCH(G454, $G$2:G454, 0)), K454)</f>
        <v>Auburn</v>
      </c>
      <c r="S454" t="str">
        <f>IF(COUNTIF($G$2:G454, G454) &gt; 1, INDEX($S$2:S454, MATCH(G454, $G$2:G454, 0)), L454)</f>
        <v>New York</v>
      </c>
      <c r="T454">
        <f>IF(COUNTIF($G$2:G454, G454) &gt; 1, INDEX($T$2:T454, MATCH(G454, $G$2:G454, 0)), M454)</f>
        <v>13021</v>
      </c>
      <c r="U454" t="str">
        <f>IF(COUNTIF($G$2:G454, G454) &gt; 1, INDEX($U$2:U454, MATCH(G454, $G$2:G454, 0)), N454)</f>
        <v>East</v>
      </c>
      <c r="V454" s="7" t="s">
        <v>2158</v>
      </c>
      <c r="W454" s="7" t="s">
        <v>2159</v>
      </c>
      <c r="X454" s="15">
        <f>Orders[[#This Row],[Date3]]</f>
        <v>43540</v>
      </c>
      <c r="Y454" s="15">
        <v>43540</v>
      </c>
      <c r="Z454" s="2">
        <v>0.52986111111111112</v>
      </c>
      <c r="AA454" s="12">
        <v>63.61</v>
      </c>
      <c r="AB454" s="8">
        <v>5</v>
      </c>
      <c r="AC454" s="11">
        <f t="shared" si="38"/>
        <v>15.902500000000002</v>
      </c>
      <c r="AD454" s="11">
        <f t="shared" si="39"/>
        <v>318.05</v>
      </c>
      <c r="AE454" t="s">
        <v>16</v>
      </c>
      <c r="AF454" s="12">
        <f t="shared" si="36"/>
        <v>295.15039999999999</v>
      </c>
      <c r="AG454" s="4">
        <v>7.2000000000000008E-2</v>
      </c>
      <c r="AH454" s="11">
        <f t="shared" si="37"/>
        <v>22.899600000000021</v>
      </c>
      <c r="AI454" s="9">
        <v>4.8</v>
      </c>
      <c r="AJ454" s="15" t="str">
        <f>IF(MONTH(Orders[[#This Row],[Date]]) = 1, "Jan",IF(MONTH(Orders[[#This Row],[Date]]) = 2, "Feb", "Mar"))</f>
        <v>Mar</v>
      </c>
    </row>
    <row r="455" spans="1:36" ht="15.75" x14ac:dyDescent="0.25">
      <c r="A455">
        <v>454</v>
      </c>
      <c r="B455" t="s">
        <v>481</v>
      </c>
      <c r="C455">
        <f>VLOOKUP(G455,email!A:B,2,FALSE)</f>
        <v>183</v>
      </c>
      <c r="D455" t="str">
        <f>Orders[[#This Row],[Customer First Name]] &amp;" "&amp; Orders[[#This Row],[Customer Last Name]]</f>
        <v>Ed Braxton</v>
      </c>
      <c r="E455" t="s">
        <v>1554</v>
      </c>
      <c r="F455" t="s">
        <v>1404</v>
      </c>
      <c r="G455" t="str">
        <f t="shared" si="35"/>
        <v>ed.braxton@mail.com</v>
      </c>
      <c r="H455" t="s">
        <v>20</v>
      </c>
      <c r="I455" s="7" t="s">
        <v>1042</v>
      </c>
      <c r="J455" s="7" t="s">
        <v>1038</v>
      </c>
      <c r="K455" s="7" t="s">
        <v>1135</v>
      </c>
      <c r="L455" s="7" t="s">
        <v>1108</v>
      </c>
      <c r="M455" s="7">
        <v>44312</v>
      </c>
      <c r="N455" s="7" t="s">
        <v>1065</v>
      </c>
      <c r="O455" t="str">
        <f>IF(COUNTIF($G$2:G455, G455) &gt; 1, INDEX($O$2:O455, MATCH(G455, $G$2:G455, 0)), H455)</f>
        <v>Male</v>
      </c>
      <c r="P455" t="str">
        <f>IF(COUNTIF($G$2:G455, G455) &gt; 1, INDEX($P$2:P455, MATCH(G455, $G$2:G455, 0)), I455)</f>
        <v>Corporate</v>
      </c>
      <c r="Q455" t="str">
        <f>IF(COUNTIF($G$2:G455, G455) &gt; 1, INDEX($Q$2:Q455, MATCH(G455, $G$2:G455, 0)), J455)</f>
        <v>United States</v>
      </c>
      <c r="R455" t="str">
        <f>IF(COUNTIF($G$2:G455, G455) &gt; 1, INDEX($R$2:R455, MATCH(G455, $G$2:G455, 0)), K455)</f>
        <v>Akron</v>
      </c>
      <c r="S455" t="str">
        <f>IF(COUNTIF($G$2:G455, G455) &gt; 1, INDEX($S$2:S455, MATCH(G455, $G$2:G455, 0)), L455)</f>
        <v>Ohio</v>
      </c>
      <c r="T455">
        <f>IF(COUNTIF($G$2:G455, G455) &gt; 1, INDEX($T$2:T455, MATCH(G455, $G$2:G455, 0)), M455)</f>
        <v>44312</v>
      </c>
      <c r="U455" t="str">
        <f>IF(COUNTIF($G$2:G455, G455) &gt; 1, INDEX($U$2:U455, MATCH(G455, $G$2:G455, 0)), N455)</f>
        <v>East</v>
      </c>
      <c r="V455" s="7" t="s">
        <v>2150</v>
      </c>
      <c r="W455" s="7" t="s">
        <v>2155</v>
      </c>
      <c r="X455" s="15">
        <f>Orders[[#This Row],[Date3]]</f>
        <v>43527</v>
      </c>
      <c r="Y455" s="15">
        <v>43527</v>
      </c>
      <c r="Z455" s="2">
        <v>0.63124999999999998</v>
      </c>
      <c r="AA455" s="12" t="s">
        <v>482</v>
      </c>
      <c r="AB455" s="8">
        <v>1</v>
      </c>
      <c r="AC455" s="11">
        <f t="shared" si="38"/>
        <v>1.25</v>
      </c>
      <c r="AD455" s="11">
        <f t="shared" si="39"/>
        <v>25</v>
      </c>
      <c r="AE455" t="s">
        <v>16</v>
      </c>
      <c r="AF455" s="12">
        <f t="shared" si="36"/>
        <v>22.324999999999999</v>
      </c>
      <c r="AG455" s="4">
        <v>0.107</v>
      </c>
      <c r="AH455" s="11">
        <f t="shared" si="37"/>
        <v>2.6750000000000007</v>
      </c>
      <c r="AI455" s="9">
        <v>5.5</v>
      </c>
      <c r="AJ455" s="15" t="str">
        <f>IF(MONTH(Orders[[#This Row],[Date]]) = 1, "Jan",IF(MONTH(Orders[[#This Row],[Date]]) = 2, "Feb", "Mar"))</f>
        <v>Mar</v>
      </c>
    </row>
    <row r="456" spans="1:36" ht="15.75" x14ac:dyDescent="0.25">
      <c r="A456">
        <v>455</v>
      </c>
      <c r="B456" t="s">
        <v>483</v>
      </c>
      <c r="C456">
        <f>VLOOKUP(G456,email!A:B,2,FALSE)</f>
        <v>183</v>
      </c>
      <c r="D456" t="str">
        <f>Orders[[#This Row],[Customer First Name]] &amp;" "&amp; Orders[[#This Row],[Customer Last Name]]</f>
        <v>Ed Braxton</v>
      </c>
      <c r="E456" t="s">
        <v>1554</v>
      </c>
      <c r="F456" t="s">
        <v>1404</v>
      </c>
      <c r="G456" t="str">
        <f t="shared" si="35"/>
        <v>ed.braxton@mail.com</v>
      </c>
      <c r="H456" t="s">
        <v>20</v>
      </c>
      <c r="I456" s="7" t="s">
        <v>1042</v>
      </c>
      <c r="J456" s="7" t="s">
        <v>1038</v>
      </c>
      <c r="K456" s="7" t="s">
        <v>1135</v>
      </c>
      <c r="L456" s="7" t="s">
        <v>1108</v>
      </c>
      <c r="M456" s="7">
        <v>44312</v>
      </c>
      <c r="N456" s="7" t="s">
        <v>1065</v>
      </c>
      <c r="O456" t="str">
        <f>IF(COUNTIF($G$2:G456, G456) &gt; 1, INDEX($O$2:O456, MATCH(G456, $G$2:G456, 0)), H456)</f>
        <v>Male</v>
      </c>
      <c r="P456" t="str">
        <f>IF(COUNTIF($G$2:G456, G456) &gt; 1, INDEX($P$2:P456, MATCH(G456, $G$2:G456, 0)), I456)</f>
        <v>Corporate</v>
      </c>
      <c r="Q456" t="str">
        <f>IF(COUNTIF($G$2:G456, G456) &gt; 1, INDEX($Q$2:Q456, MATCH(G456, $G$2:G456, 0)), J456)</f>
        <v>United States</v>
      </c>
      <c r="R456" t="str">
        <f>IF(COUNTIF($G$2:G456, G456) &gt; 1, INDEX($R$2:R456, MATCH(G456, $G$2:G456, 0)), K456)</f>
        <v>Akron</v>
      </c>
      <c r="S456" t="str">
        <f>IF(COUNTIF($G$2:G456, G456) &gt; 1, INDEX($S$2:S456, MATCH(G456, $G$2:G456, 0)), L456)</f>
        <v>Ohio</v>
      </c>
      <c r="T456">
        <f>IF(COUNTIF($G$2:G456, G456) &gt; 1, INDEX($T$2:T456, MATCH(G456, $G$2:G456, 0)), M456)</f>
        <v>44312</v>
      </c>
      <c r="U456" t="str">
        <f>IF(COUNTIF($G$2:G456, G456) &gt; 1, INDEX($U$2:U456, MATCH(G456, $G$2:G456, 0)), N456)</f>
        <v>East</v>
      </c>
      <c r="V456" s="7" t="s">
        <v>2153</v>
      </c>
      <c r="W456" s="7" t="s">
        <v>2156</v>
      </c>
      <c r="X456" s="15">
        <f>Orders[[#This Row],[Date3]]</f>
        <v>43496</v>
      </c>
      <c r="Y456" s="15">
        <v>43496</v>
      </c>
      <c r="Z456" s="2">
        <v>0.57430555555555551</v>
      </c>
      <c r="AA456" s="12">
        <v>20.77</v>
      </c>
      <c r="AB456" s="8">
        <v>4</v>
      </c>
      <c r="AC456" s="11">
        <f t="shared" si="38"/>
        <v>4.1539999999999999</v>
      </c>
      <c r="AD456" s="11">
        <f t="shared" si="39"/>
        <v>83.08</v>
      </c>
      <c r="AE456" t="s">
        <v>18</v>
      </c>
      <c r="AF456" s="12">
        <f t="shared" si="36"/>
        <v>79.200164000000001</v>
      </c>
      <c r="AG456" s="4">
        <v>4.6699999999999998E-2</v>
      </c>
      <c r="AH456" s="11">
        <f t="shared" si="37"/>
        <v>3.8798359999999974</v>
      </c>
      <c r="AI456" s="9">
        <v>4.7</v>
      </c>
      <c r="AJ456" s="15" t="str">
        <f>IF(MONTH(Orders[[#This Row],[Date]]) = 1, "Jan",IF(MONTH(Orders[[#This Row],[Date]]) = 2, "Feb", "Mar"))</f>
        <v>Jan</v>
      </c>
    </row>
    <row r="457" spans="1:36" ht="15.75" x14ac:dyDescent="0.25">
      <c r="A457">
        <v>456</v>
      </c>
      <c r="B457" t="s">
        <v>484</v>
      </c>
      <c r="C457">
        <f>VLOOKUP(G457,email!A:B,2,FALSE)</f>
        <v>176</v>
      </c>
      <c r="D457" t="str">
        <f>Orders[[#This Row],[Customer First Name]] &amp;" "&amp; Orders[[#This Row],[Customer Last Name]]</f>
        <v>Ken Heidel</v>
      </c>
      <c r="E457" t="s">
        <v>1279</v>
      </c>
      <c r="F457" t="s">
        <v>1544</v>
      </c>
      <c r="G457" t="str">
        <f t="shared" si="35"/>
        <v>ken.heidel@mail.com</v>
      </c>
      <c r="H457" t="s">
        <v>20</v>
      </c>
      <c r="I457" s="7" t="s">
        <v>1042</v>
      </c>
      <c r="J457" s="7" t="s">
        <v>1038</v>
      </c>
      <c r="K457" s="7" t="s">
        <v>1191</v>
      </c>
      <c r="L457" s="7" t="s">
        <v>1122</v>
      </c>
      <c r="M457" s="7">
        <v>73071</v>
      </c>
      <c r="N457" s="7" t="s">
        <v>1055</v>
      </c>
      <c r="O457" t="str">
        <f>IF(COUNTIF($G$2:G457, G457) &gt; 1, INDEX($O$2:O457, MATCH(G457, $G$2:G457, 0)), H457)</f>
        <v>Female</v>
      </c>
      <c r="P457" t="str">
        <f>IF(COUNTIF($G$2:G457, G457) &gt; 1, INDEX($P$2:P457, MATCH(G457, $G$2:G457, 0)), I457)</f>
        <v>Corporate</v>
      </c>
      <c r="Q457" t="str">
        <f>IF(COUNTIF($G$2:G457, G457) &gt; 1, INDEX($Q$2:Q457, MATCH(G457, $G$2:G457, 0)), J457)</f>
        <v>United States</v>
      </c>
      <c r="R457" t="str">
        <f>IF(COUNTIF($G$2:G457, G457) &gt; 1, INDEX($R$2:R457, MATCH(G457, $G$2:G457, 0)), K457)</f>
        <v>San Antonio</v>
      </c>
      <c r="S457" t="str">
        <f>IF(COUNTIF($G$2:G457, G457) &gt; 1, INDEX($S$2:S457, MATCH(G457, $G$2:G457, 0)), L457)</f>
        <v>Texas</v>
      </c>
      <c r="T457">
        <f>IF(COUNTIF($G$2:G457, G457) &gt; 1, INDEX($T$2:T457, MATCH(G457, $G$2:G457, 0)), M457)</f>
        <v>78207</v>
      </c>
      <c r="U457" t="str">
        <f>IF(COUNTIF($G$2:G457, G457) &gt; 1, INDEX($U$2:U457, MATCH(G457, $G$2:G457, 0)), N457)</f>
        <v>Central</v>
      </c>
      <c r="V457" s="7" t="s">
        <v>2158</v>
      </c>
      <c r="W457" s="7" t="s">
        <v>2163</v>
      </c>
      <c r="X457" s="15">
        <f>Orders[[#This Row],[Date3]]</f>
        <v>43509</v>
      </c>
      <c r="Y457" s="15">
        <v>43509</v>
      </c>
      <c r="Z457" s="2">
        <v>0.70763888888888893</v>
      </c>
      <c r="AA457" s="12">
        <v>29.56</v>
      </c>
      <c r="AB457" s="8">
        <v>5</v>
      </c>
      <c r="AC457" s="11">
        <f t="shared" si="38"/>
        <v>7.39</v>
      </c>
      <c r="AD457" s="11">
        <f t="shared" si="39"/>
        <v>147.79999999999998</v>
      </c>
      <c r="AE457" t="s">
        <v>18</v>
      </c>
      <c r="AF457" s="12">
        <f t="shared" si="36"/>
        <v>137.15839999999997</v>
      </c>
      <c r="AG457" s="4">
        <v>7.2000000000000008E-2</v>
      </c>
      <c r="AH457" s="11">
        <f t="shared" si="37"/>
        <v>10.641600000000011</v>
      </c>
      <c r="AI457" s="9">
        <v>6.9</v>
      </c>
      <c r="AJ457" s="15" t="str">
        <f>IF(MONTH(Orders[[#This Row],[Date]]) = 1, "Jan",IF(MONTH(Orders[[#This Row],[Date]]) = 2, "Feb", "Mar"))</f>
        <v>Feb</v>
      </c>
    </row>
    <row r="458" spans="1:36" ht="15.75" x14ac:dyDescent="0.25">
      <c r="A458">
        <v>457</v>
      </c>
      <c r="B458" t="s">
        <v>485</v>
      </c>
      <c r="C458">
        <f>VLOOKUP(G458,email!A:B,2,FALSE)</f>
        <v>184</v>
      </c>
      <c r="D458" t="str">
        <f>Orders[[#This Row],[Customer First Name]] &amp;" "&amp; Orders[[#This Row],[Customer Last Name]]</f>
        <v>Sanjit Chand</v>
      </c>
      <c r="E458" t="s">
        <v>1555</v>
      </c>
      <c r="F458" t="s">
        <v>1556</v>
      </c>
      <c r="G458" t="str">
        <f t="shared" si="35"/>
        <v>sanjit.chand@mail.com</v>
      </c>
      <c r="H458" t="s">
        <v>20</v>
      </c>
      <c r="I458" s="7" t="s">
        <v>1037</v>
      </c>
      <c r="J458" s="7" t="s">
        <v>1038</v>
      </c>
      <c r="K458" s="7" t="s">
        <v>1048</v>
      </c>
      <c r="L458" s="7" t="s">
        <v>1044</v>
      </c>
      <c r="M458" s="7">
        <v>94521</v>
      </c>
      <c r="N458" s="7" t="s">
        <v>1045</v>
      </c>
      <c r="O458" t="str">
        <f>IF(COUNTIF($G$2:G458, G458) &gt; 1, INDEX($O$2:O458, MATCH(G458, $G$2:G458, 0)), H458)</f>
        <v>Male</v>
      </c>
      <c r="P458" t="str">
        <f>IF(COUNTIF($G$2:G458, G458) &gt; 1, INDEX($P$2:P458, MATCH(G458, $G$2:G458, 0)), I458)</f>
        <v>Consumer</v>
      </c>
      <c r="Q458" t="str">
        <f>IF(COUNTIF($G$2:G458, G458) &gt; 1, INDEX($Q$2:Q458, MATCH(G458, $G$2:G458, 0)), J458)</f>
        <v>United States</v>
      </c>
      <c r="R458" t="str">
        <f>IF(COUNTIF($G$2:G458, G458) &gt; 1, INDEX($R$2:R458, MATCH(G458, $G$2:G458, 0)), K458)</f>
        <v>Concord</v>
      </c>
      <c r="S458" t="str">
        <f>IF(COUNTIF($G$2:G458, G458) &gt; 1, INDEX($S$2:S458, MATCH(G458, $G$2:G458, 0)), L458)</f>
        <v>California</v>
      </c>
      <c r="T458">
        <f>IF(COUNTIF($G$2:G458, G458) &gt; 1, INDEX($T$2:T458, MATCH(G458, $G$2:G458, 0)), M458)</f>
        <v>94521</v>
      </c>
      <c r="U458" t="str">
        <f>IF(COUNTIF($G$2:G458, G458) &gt; 1, INDEX($U$2:U458, MATCH(G458, $G$2:G458, 0)), N458)</f>
        <v>West</v>
      </c>
      <c r="V458" s="7" t="s">
        <v>2150</v>
      </c>
      <c r="W458" s="7" t="s">
        <v>2152</v>
      </c>
      <c r="X458" s="15">
        <f>Orders[[#This Row],[Date3]]</f>
        <v>43511</v>
      </c>
      <c r="Y458" s="15">
        <v>43511</v>
      </c>
      <c r="Z458" s="2">
        <v>0.59375</v>
      </c>
      <c r="AA458" s="12">
        <v>77.400000000000006</v>
      </c>
      <c r="AB458" s="8">
        <v>9</v>
      </c>
      <c r="AC458" s="11">
        <f t="shared" si="38"/>
        <v>34.830000000000005</v>
      </c>
      <c r="AD458" s="11">
        <f t="shared" si="39"/>
        <v>696.6</v>
      </c>
      <c r="AE458" t="s">
        <v>21</v>
      </c>
      <c r="AF458" s="12">
        <f t="shared" si="36"/>
        <v>622.06380000000001</v>
      </c>
      <c r="AG458" s="4">
        <v>0.107</v>
      </c>
      <c r="AH458" s="11">
        <f t="shared" si="37"/>
        <v>74.536200000000008</v>
      </c>
      <c r="AI458" s="9">
        <v>4.5</v>
      </c>
      <c r="AJ458" s="15" t="str">
        <f>IF(MONTH(Orders[[#This Row],[Date]]) = 1, "Jan",IF(MONTH(Orders[[#This Row],[Date]]) = 2, "Feb", "Mar"))</f>
        <v>Feb</v>
      </c>
    </row>
    <row r="459" spans="1:36" ht="15.75" x14ac:dyDescent="0.25">
      <c r="A459">
        <v>458</v>
      </c>
      <c r="B459" t="s">
        <v>486</v>
      </c>
      <c r="C459">
        <f>VLOOKUP(G459,email!A:B,2,FALSE)</f>
        <v>174</v>
      </c>
      <c r="D459" t="str">
        <f>Orders[[#This Row],[Customer First Name]] &amp;" "&amp; Orders[[#This Row],[Customer Last Name]]</f>
        <v>Natalie Fritzler</v>
      </c>
      <c r="E459" t="s">
        <v>1542</v>
      </c>
      <c r="F459" t="s">
        <v>1543</v>
      </c>
      <c r="G459" t="str">
        <f t="shared" si="35"/>
        <v>natalie.fritzler@mail.com</v>
      </c>
      <c r="H459" t="s">
        <v>20</v>
      </c>
      <c r="I459" s="7" t="s">
        <v>1037</v>
      </c>
      <c r="J459" s="7" t="s">
        <v>1038</v>
      </c>
      <c r="K459" s="7" t="s">
        <v>1091</v>
      </c>
      <c r="L459" s="7" t="s">
        <v>1070</v>
      </c>
      <c r="M459" s="7">
        <v>62521</v>
      </c>
      <c r="N459" s="7" t="s">
        <v>1055</v>
      </c>
      <c r="O459" t="str">
        <f>IF(COUNTIF($G$2:G459, G459) &gt; 1, INDEX($O$2:O459, MATCH(G459, $G$2:G459, 0)), H459)</f>
        <v>Female</v>
      </c>
      <c r="P459" t="str">
        <f>IF(COUNTIF($G$2:G459, G459) &gt; 1, INDEX($P$2:P459, MATCH(G459, $G$2:G459, 0)), I459)</f>
        <v>Consumer</v>
      </c>
      <c r="Q459" t="str">
        <f>IF(COUNTIF($G$2:G459, G459) &gt; 1, INDEX($Q$2:Q459, MATCH(G459, $G$2:G459, 0)), J459)</f>
        <v>United States</v>
      </c>
      <c r="R459" t="str">
        <f>IF(COUNTIF($G$2:G459, G459) &gt; 1, INDEX($R$2:R459, MATCH(G459, $G$2:G459, 0)), K459)</f>
        <v>Jackson</v>
      </c>
      <c r="S459" t="str">
        <f>IF(COUNTIF($G$2:G459, G459) &gt; 1, INDEX($S$2:S459, MATCH(G459, $G$2:G459, 0)), L459)</f>
        <v>Mississippi</v>
      </c>
      <c r="T459">
        <f>IF(COUNTIF($G$2:G459, G459) &gt; 1, INDEX($T$2:T459, MATCH(G459, $G$2:G459, 0)), M459)</f>
        <v>39212</v>
      </c>
      <c r="U459" t="str">
        <f>IF(COUNTIF($G$2:G459, G459) &gt; 1, INDEX($U$2:U459, MATCH(G459, $G$2:G459, 0)), N459)</f>
        <v>South</v>
      </c>
      <c r="V459" s="7" t="s">
        <v>2150</v>
      </c>
      <c r="W459" s="7" t="s">
        <v>2152</v>
      </c>
      <c r="X459" s="15">
        <f>Orders[[#This Row],[Date3]]</f>
        <v>43503</v>
      </c>
      <c r="Y459" s="15">
        <v>43503</v>
      </c>
      <c r="Z459" s="2">
        <v>0.85</v>
      </c>
      <c r="AA459" s="12">
        <v>79.39</v>
      </c>
      <c r="AB459" s="8">
        <v>10</v>
      </c>
      <c r="AC459" s="11">
        <f t="shared" si="38"/>
        <v>39.695</v>
      </c>
      <c r="AD459" s="11">
        <f t="shared" si="39"/>
        <v>793.9</v>
      </c>
      <c r="AE459" t="s">
        <v>18</v>
      </c>
      <c r="AF459" s="12">
        <f t="shared" si="36"/>
        <v>708.95269999999994</v>
      </c>
      <c r="AG459" s="4">
        <v>0.107</v>
      </c>
      <c r="AH459" s="11">
        <f t="shared" si="37"/>
        <v>84.947300000000041</v>
      </c>
      <c r="AI459" s="9">
        <v>6.2</v>
      </c>
      <c r="AJ459" s="15" t="str">
        <f>IF(MONTH(Orders[[#This Row],[Date]]) = 1, "Jan",IF(MONTH(Orders[[#This Row],[Date]]) = 2, "Feb", "Mar"))</f>
        <v>Feb</v>
      </c>
    </row>
    <row r="460" spans="1:36" ht="15.75" x14ac:dyDescent="0.25">
      <c r="A460">
        <v>459</v>
      </c>
      <c r="B460" t="s">
        <v>487</v>
      </c>
      <c r="C460">
        <f>VLOOKUP(G460,email!A:B,2,FALSE)</f>
        <v>174</v>
      </c>
      <c r="D460" t="str">
        <f>Orders[[#This Row],[Customer First Name]] &amp;" "&amp; Orders[[#This Row],[Customer Last Name]]</f>
        <v>Natalie Fritzler</v>
      </c>
      <c r="E460" t="s">
        <v>1542</v>
      </c>
      <c r="F460" t="s">
        <v>1543</v>
      </c>
      <c r="G460" t="str">
        <f t="shared" si="35"/>
        <v>natalie.fritzler@mail.com</v>
      </c>
      <c r="H460" t="s">
        <v>20</v>
      </c>
      <c r="I460" s="7" t="s">
        <v>1037</v>
      </c>
      <c r="J460" s="7" t="s">
        <v>1038</v>
      </c>
      <c r="K460" s="7" t="s">
        <v>1091</v>
      </c>
      <c r="L460" s="7" t="s">
        <v>1070</v>
      </c>
      <c r="M460" s="7">
        <v>62521</v>
      </c>
      <c r="N460" s="7" t="s">
        <v>1055</v>
      </c>
      <c r="O460" t="str">
        <f>IF(COUNTIF($G$2:G460, G460) &gt; 1, INDEX($O$2:O460, MATCH(G460, $G$2:G460, 0)), H460)</f>
        <v>Female</v>
      </c>
      <c r="P460" t="str">
        <f>IF(COUNTIF($G$2:G460, G460) &gt; 1, INDEX($P$2:P460, MATCH(G460, $G$2:G460, 0)), I460)</f>
        <v>Consumer</v>
      </c>
      <c r="Q460" t="str">
        <f>IF(COUNTIF($G$2:G460, G460) &gt; 1, INDEX($Q$2:Q460, MATCH(G460, $G$2:G460, 0)), J460)</f>
        <v>United States</v>
      </c>
      <c r="R460" t="str">
        <f>IF(COUNTIF($G$2:G460, G460) &gt; 1, INDEX($R$2:R460, MATCH(G460, $G$2:G460, 0)), K460)</f>
        <v>Jackson</v>
      </c>
      <c r="S460" t="str">
        <f>IF(COUNTIF($G$2:G460, G460) &gt; 1, INDEX($S$2:S460, MATCH(G460, $G$2:G460, 0)), L460)</f>
        <v>Mississippi</v>
      </c>
      <c r="T460">
        <f>IF(COUNTIF($G$2:G460, G460) &gt; 1, INDEX($T$2:T460, MATCH(G460, $G$2:G460, 0)), M460)</f>
        <v>39212</v>
      </c>
      <c r="U460" t="str">
        <f>IF(COUNTIF($G$2:G460, G460) &gt; 1, INDEX($U$2:U460, MATCH(G460, $G$2:G460, 0)), N460)</f>
        <v>South</v>
      </c>
      <c r="V460" s="7" t="s">
        <v>2153</v>
      </c>
      <c r="W460" s="7" t="s">
        <v>2164</v>
      </c>
      <c r="X460" s="15">
        <f>Orders[[#This Row],[Date3]]</f>
        <v>43492</v>
      </c>
      <c r="Y460" s="15">
        <v>43492</v>
      </c>
      <c r="Z460" s="2">
        <v>0.58194444444444449</v>
      </c>
      <c r="AA460" s="12">
        <v>46.57</v>
      </c>
      <c r="AB460" s="8">
        <v>10</v>
      </c>
      <c r="AC460" s="11">
        <f t="shared" si="38"/>
        <v>23.285</v>
      </c>
      <c r="AD460" s="11">
        <f t="shared" si="39"/>
        <v>465.7</v>
      </c>
      <c r="AE460" t="s">
        <v>18</v>
      </c>
      <c r="AF460" s="12">
        <f t="shared" si="36"/>
        <v>443.95180999999997</v>
      </c>
      <c r="AG460" s="4">
        <v>4.6699999999999998E-2</v>
      </c>
      <c r="AH460" s="11">
        <f t="shared" si="37"/>
        <v>21.748190000000022</v>
      </c>
      <c r="AI460" s="9">
        <v>7.6</v>
      </c>
      <c r="AJ460" s="15" t="str">
        <f>IF(MONTH(Orders[[#This Row],[Date]]) = 1, "Jan",IF(MONTH(Orders[[#This Row],[Date]]) = 2, "Feb", "Mar"))</f>
        <v>Jan</v>
      </c>
    </row>
    <row r="461" spans="1:36" ht="15.75" x14ac:dyDescent="0.25">
      <c r="A461">
        <v>460</v>
      </c>
      <c r="B461" t="s">
        <v>488</v>
      </c>
      <c r="C461">
        <f>VLOOKUP(G461,email!A:B,2,FALSE)</f>
        <v>99</v>
      </c>
      <c r="D461" t="str">
        <f>Orders[[#This Row],[Customer First Name]] &amp;" "&amp; Orders[[#This Row],[Customer Last Name]]</f>
        <v>Joseph Holt</v>
      </c>
      <c r="E461" t="s">
        <v>1433</v>
      </c>
      <c r="F461" t="s">
        <v>1434</v>
      </c>
      <c r="G461" t="str">
        <f t="shared" si="35"/>
        <v>joseph.holt@mail.com</v>
      </c>
      <c r="H461" t="s">
        <v>20</v>
      </c>
      <c r="I461" s="7" t="s">
        <v>1037</v>
      </c>
      <c r="J461" s="7" t="s">
        <v>1038</v>
      </c>
      <c r="K461" s="7" t="s">
        <v>1050</v>
      </c>
      <c r="L461" s="7" t="s">
        <v>1051</v>
      </c>
      <c r="M461" s="7">
        <v>98115</v>
      </c>
      <c r="N461" s="7" t="s">
        <v>1045</v>
      </c>
      <c r="O461" t="str">
        <f>IF(COUNTIF($G$2:G461, G461) &gt; 1, INDEX($O$2:O461, MATCH(G461, $G$2:G461, 0)), H461)</f>
        <v>Male</v>
      </c>
      <c r="P461" t="str">
        <f>IF(COUNTIF($G$2:G461, G461) &gt; 1, INDEX($P$2:P461, MATCH(G461, $G$2:G461, 0)), I461)</f>
        <v>Consumer</v>
      </c>
      <c r="Q461" t="str">
        <f>IF(COUNTIF($G$2:G461, G461) &gt; 1, INDEX($Q$2:Q461, MATCH(G461, $G$2:G461, 0)), J461)</f>
        <v>United States</v>
      </c>
      <c r="R461" t="str">
        <f>IF(COUNTIF($G$2:G461, G461) &gt; 1, INDEX($R$2:R461, MATCH(G461, $G$2:G461, 0)), K461)</f>
        <v>Saginaw</v>
      </c>
      <c r="S461" t="str">
        <f>IF(COUNTIF($G$2:G461, G461) &gt; 1, INDEX($S$2:S461, MATCH(G461, $G$2:G461, 0)), L461)</f>
        <v>Michigan</v>
      </c>
      <c r="T461">
        <f>IF(COUNTIF($G$2:G461, G461) &gt; 1, INDEX($T$2:T461, MATCH(G461, $G$2:G461, 0)), M461)</f>
        <v>48601</v>
      </c>
      <c r="U461" t="str">
        <f>IF(COUNTIF($G$2:G461, G461) &gt; 1, INDEX($U$2:U461, MATCH(G461, $G$2:G461, 0)), N461)</f>
        <v>Central</v>
      </c>
      <c r="V461" s="7" t="s">
        <v>2153</v>
      </c>
      <c r="W461" s="7" t="s">
        <v>2161</v>
      </c>
      <c r="X461" s="15">
        <f>Orders[[#This Row],[Date3]]</f>
        <v>43519</v>
      </c>
      <c r="Y461" s="15">
        <v>43519</v>
      </c>
      <c r="Z461" s="2">
        <v>0.70277777777777783</v>
      </c>
      <c r="AA461" s="12">
        <v>35.89</v>
      </c>
      <c r="AB461" s="8">
        <v>1</v>
      </c>
      <c r="AC461" s="11">
        <f t="shared" si="38"/>
        <v>1.7945000000000002</v>
      </c>
      <c r="AD461" s="11">
        <f t="shared" si="39"/>
        <v>35.89</v>
      </c>
      <c r="AE461" t="s">
        <v>21</v>
      </c>
      <c r="AF461" s="12">
        <f t="shared" si="36"/>
        <v>34.213937000000001</v>
      </c>
      <c r="AG461" s="4">
        <v>4.6699999999999998E-2</v>
      </c>
      <c r="AH461" s="11">
        <f t="shared" si="37"/>
        <v>1.6760629999999992</v>
      </c>
      <c r="AI461" s="9">
        <v>7.9</v>
      </c>
      <c r="AJ461" s="15" t="str">
        <f>IF(MONTH(Orders[[#This Row],[Date]]) = 1, "Jan",IF(MONTH(Orders[[#This Row],[Date]]) = 2, "Feb", "Mar"))</f>
        <v>Feb</v>
      </c>
    </row>
    <row r="462" spans="1:36" ht="15.75" x14ac:dyDescent="0.25">
      <c r="A462">
        <v>461</v>
      </c>
      <c r="B462" t="s">
        <v>489</v>
      </c>
      <c r="C462">
        <f>VLOOKUP(G462,email!A:B,2,FALSE)</f>
        <v>99</v>
      </c>
      <c r="D462" t="str">
        <f>Orders[[#This Row],[Customer First Name]] &amp;" "&amp; Orders[[#This Row],[Customer Last Name]]</f>
        <v>Joseph Holt</v>
      </c>
      <c r="E462" t="s">
        <v>1433</v>
      </c>
      <c r="F462" t="s">
        <v>1434</v>
      </c>
      <c r="G462" t="str">
        <f t="shared" si="35"/>
        <v>joseph.holt@mail.com</v>
      </c>
      <c r="H462" t="s">
        <v>20</v>
      </c>
      <c r="I462" s="7" t="s">
        <v>1037</v>
      </c>
      <c r="J462" s="7" t="s">
        <v>1038</v>
      </c>
      <c r="K462" s="7" t="s">
        <v>1050</v>
      </c>
      <c r="L462" s="7" t="s">
        <v>1051</v>
      </c>
      <c r="M462" s="7">
        <v>98115</v>
      </c>
      <c r="N462" s="7" t="s">
        <v>1045</v>
      </c>
      <c r="O462" t="str">
        <f>IF(COUNTIF($G$2:G462, G462) &gt; 1, INDEX($O$2:O462, MATCH(G462, $G$2:G462, 0)), H462)</f>
        <v>Male</v>
      </c>
      <c r="P462" t="str">
        <f>IF(COUNTIF($G$2:G462, G462) &gt; 1, INDEX($P$2:P462, MATCH(G462, $G$2:G462, 0)), I462)</f>
        <v>Consumer</v>
      </c>
      <c r="Q462" t="str">
        <f>IF(COUNTIF($G$2:G462, G462) &gt; 1, INDEX($Q$2:Q462, MATCH(G462, $G$2:G462, 0)), J462)</f>
        <v>United States</v>
      </c>
      <c r="R462" t="str">
        <f>IF(COUNTIF($G$2:G462, G462) &gt; 1, INDEX($R$2:R462, MATCH(G462, $G$2:G462, 0)), K462)</f>
        <v>Saginaw</v>
      </c>
      <c r="S462" t="str">
        <f>IF(COUNTIF($G$2:G462, G462) &gt; 1, INDEX($S$2:S462, MATCH(G462, $G$2:G462, 0)), L462)</f>
        <v>Michigan</v>
      </c>
      <c r="T462">
        <f>IF(COUNTIF($G$2:G462, G462) &gt; 1, INDEX($T$2:T462, MATCH(G462, $G$2:G462, 0)), M462)</f>
        <v>48601</v>
      </c>
      <c r="U462" t="str">
        <f>IF(COUNTIF($G$2:G462, G462) &gt; 1, INDEX($U$2:U462, MATCH(G462, $G$2:G462, 0)), N462)</f>
        <v>Central</v>
      </c>
      <c r="V462" s="7" t="s">
        <v>2158</v>
      </c>
      <c r="W462" s="7" t="s">
        <v>2163</v>
      </c>
      <c r="X462" s="15">
        <f>Orders[[#This Row],[Date3]]</f>
        <v>43499</v>
      </c>
      <c r="Y462" s="15">
        <v>43499</v>
      </c>
      <c r="Z462" s="2">
        <v>0.6381944444444444</v>
      </c>
      <c r="AA462" s="12">
        <v>40.520000000000003</v>
      </c>
      <c r="AB462" s="8">
        <v>5</v>
      </c>
      <c r="AC462" s="11">
        <f t="shared" si="38"/>
        <v>10.130000000000003</v>
      </c>
      <c r="AD462" s="11">
        <f t="shared" si="39"/>
        <v>202.60000000000002</v>
      </c>
      <c r="AE462" t="s">
        <v>18</v>
      </c>
      <c r="AF462" s="12">
        <f t="shared" si="36"/>
        <v>188.01280000000003</v>
      </c>
      <c r="AG462" s="4">
        <v>7.2000000000000008E-2</v>
      </c>
      <c r="AH462" s="11">
        <f t="shared" si="37"/>
        <v>14.587199999999996</v>
      </c>
      <c r="AI462" s="9">
        <v>4.5</v>
      </c>
      <c r="AJ462" s="15" t="str">
        <f>IF(MONTH(Orders[[#This Row],[Date]]) = 1, "Jan",IF(MONTH(Orders[[#This Row],[Date]]) = 2, "Feb", "Mar"))</f>
        <v>Feb</v>
      </c>
    </row>
    <row r="463" spans="1:36" ht="15.75" x14ac:dyDescent="0.25">
      <c r="A463">
        <v>462</v>
      </c>
      <c r="B463" t="s">
        <v>490</v>
      </c>
      <c r="C463">
        <f>VLOOKUP(G463,email!A:B,2,FALSE)</f>
        <v>99</v>
      </c>
      <c r="D463" t="str">
        <f>Orders[[#This Row],[Customer First Name]] &amp;" "&amp; Orders[[#This Row],[Customer Last Name]]</f>
        <v>Joseph Holt</v>
      </c>
      <c r="E463" t="s">
        <v>1433</v>
      </c>
      <c r="F463" t="s">
        <v>1434</v>
      </c>
      <c r="G463" t="str">
        <f t="shared" si="35"/>
        <v>joseph.holt@mail.com</v>
      </c>
      <c r="H463" t="s">
        <v>20</v>
      </c>
      <c r="I463" s="7" t="s">
        <v>1037</v>
      </c>
      <c r="J463" s="7" t="s">
        <v>1038</v>
      </c>
      <c r="K463" s="7" t="s">
        <v>1050</v>
      </c>
      <c r="L463" s="7" t="s">
        <v>1051</v>
      </c>
      <c r="M463" s="7">
        <v>98115</v>
      </c>
      <c r="N463" s="7" t="s">
        <v>1045</v>
      </c>
      <c r="O463" t="str">
        <f>IF(COUNTIF($G$2:G463, G463) &gt; 1, INDEX($O$2:O463, MATCH(G463, $G$2:G463, 0)), H463)</f>
        <v>Male</v>
      </c>
      <c r="P463" t="str">
        <f>IF(COUNTIF($G$2:G463, G463) &gt; 1, INDEX($P$2:P463, MATCH(G463, $G$2:G463, 0)), I463)</f>
        <v>Consumer</v>
      </c>
      <c r="Q463" t="str">
        <f>IF(COUNTIF($G$2:G463, G463) &gt; 1, INDEX($Q$2:Q463, MATCH(G463, $G$2:G463, 0)), J463)</f>
        <v>United States</v>
      </c>
      <c r="R463" t="str">
        <f>IF(COUNTIF($G$2:G463, G463) &gt; 1, INDEX($R$2:R463, MATCH(G463, $G$2:G463, 0)), K463)</f>
        <v>Saginaw</v>
      </c>
      <c r="S463" t="str">
        <f>IF(COUNTIF($G$2:G463, G463) &gt; 1, INDEX($S$2:S463, MATCH(G463, $G$2:G463, 0)), L463)</f>
        <v>Michigan</v>
      </c>
      <c r="T463">
        <f>IF(COUNTIF($G$2:G463, G463) &gt; 1, INDEX($T$2:T463, MATCH(G463, $G$2:G463, 0)), M463)</f>
        <v>48601</v>
      </c>
      <c r="U463" t="str">
        <f>IF(COUNTIF($G$2:G463, G463) &gt; 1, INDEX($U$2:U463, MATCH(G463, $G$2:G463, 0)), N463)</f>
        <v>Central</v>
      </c>
      <c r="V463" s="7" t="s">
        <v>2153</v>
      </c>
      <c r="W463" s="7" t="s">
        <v>2160</v>
      </c>
      <c r="X463" s="15">
        <f>Orders[[#This Row],[Date3]]</f>
        <v>43527</v>
      </c>
      <c r="Y463" s="15">
        <v>43527</v>
      </c>
      <c r="Z463" s="2">
        <v>0.51736111111111105</v>
      </c>
      <c r="AA463" s="12">
        <v>73.05</v>
      </c>
      <c r="AB463" s="8">
        <v>10</v>
      </c>
      <c r="AC463" s="11">
        <f t="shared" si="38"/>
        <v>36.524999999999999</v>
      </c>
      <c r="AD463" s="11">
        <f t="shared" si="39"/>
        <v>730.5</v>
      </c>
      <c r="AE463" t="s">
        <v>21</v>
      </c>
      <c r="AF463" s="12">
        <f t="shared" si="36"/>
        <v>696.38564999999994</v>
      </c>
      <c r="AG463" s="4">
        <v>4.6699999999999998E-2</v>
      </c>
      <c r="AH463" s="11">
        <f t="shared" si="37"/>
        <v>34.114350000000059</v>
      </c>
      <c r="AI463" s="9">
        <v>8.6999999999999993</v>
      </c>
      <c r="AJ463" s="15" t="str">
        <f>IF(MONTH(Orders[[#This Row],[Date]]) = 1, "Jan",IF(MONTH(Orders[[#This Row],[Date]]) = 2, "Feb", "Mar"))</f>
        <v>Mar</v>
      </c>
    </row>
    <row r="464" spans="1:36" ht="15.75" x14ac:dyDescent="0.25">
      <c r="A464">
        <v>463</v>
      </c>
      <c r="B464" t="s">
        <v>491</v>
      </c>
      <c r="C464">
        <f>VLOOKUP(G464,email!A:B,2,FALSE)</f>
        <v>185</v>
      </c>
      <c r="D464" t="str">
        <f>Orders[[#This Row],[Customer First Name]] &amp;" "&amp; Orders[[#This Row],[Customer Last Name]]</f>
        <v>Tanja Norvell</v>
      </c>
      <c r="E464" t="s">
        <v>1557</v>
      </c>
      <c r="F464" t="s">
        <v>1558</v>
      </c>
      <c r="G464" t="str">
        <f t="shared" si="35"/>
        <v>tanja.norvell@mail.com</v>
      </c>
      <c r="H464" t="s">
        <v>20</v>
      </c>
      <c r="I464" s="7" t="s">
        <v>1052</v>
      </c>
      <c r="J464" s="7" t="s">
        <v>1038</v>
      </c>
      <c r="K464" s="7" t="s">
        <v>1112</v>
      </c>
      <c r="L464" s="7" t="s">
        <v>1085</v>
      </c>
      <c r="M464" s="7">
        <v>85023</v>
      </c>
      <c r="N464" s="7" t="s">
        <v>1045</v>
      </c>
      <c r="O464" t="str">
        <f>IF(COUNTIF($G$2:G464, G464) &gt; 1, INDEX($O$2:O464, MATCH(G464, $G$2:G464, 0)), H464)</f>
        <v>Male</v>
      </c>
      <c r="P464" t="str">
        <f>IF(COUNTIF($G$2:G464, G464) &gt; 1, INDEX($P$2:P464, MATCH(G464, $G$2:G464, 0)), I464)</f>
        <v>Home Office</v>
      </c>
      <c r="Q464" t="str">
        <f>IF(COUNTIF($G$2:G464, G464) &gt; 1, INDEX($Q$2:Q464, MATCH(G464, $G$2:G464, 0)), J464)</f>
        <v>United States</v>
      </c>
      <c r="R464" t="str">
        <f>IF(COUNTIF($G$2:G464, G464) &gt; 1, INDEX($R$2:R464, MATCH(G464, $G$2:G464, 0)), K464)</f>
        <v>Phoenix</v>
      </c>
      <c r="S464" t="str">
        <f>IF(COUNTIF($G$2:G464, G464) &gt; 1, INDEX($S$2:S464, MATCH(G464, $G$2:G464, 0)), L464)</f>
        <v>Arizona</v>
      </c>
      <c r="T464">
        <f>IF(COUNTIF($G$2:G464, G464) &gt; 1, INDEX($T$2:T464, MATCH(G464, $G$2:G464, 0)), M464)</f>
        <v>85023</v>
      </c>
      <c r="U464" t="str">
        <f>IF(COUNTIF($G$2:G464, G464) &gt; 1, INDEX($U$2:U464, MATCH(G464, $G$2:G464, 0)), N464)</f>
        <v>West</v>
      </c>
      <c r="V464" s="7" t="s">
        <v>2150</v>
      </c>
      <c r="W464" s="7" t="s">
        <v>2157</v>
      </c>
      <c r="X464" s="15">
        <f>Orders[[#This Row],[Date3]]</f>
        <v>43499</v>
      </c>
      <c r="Y464" s="15">
        <v>43499</v>
      </c>
      <c r="Z464" s="2">
        <v>0.41805555555555557</v>
      </c>
      <c r="AA464" s="12">
        <v>73.95</v>
      </c>
      <c r="AB464" s="8">
        <v>4</v>
      </c>
      <c r="AC464" s="11">
        <f t="shared" si="38"/>
        <v>14.790000000000001</v>
      </c>
      <c r="AD464" s="11">
        <f t="shared" si="39"/>
        <v>295.8</v>
      </c>
      <c r="AE464" t="s">
        <v>18</v>
      </c>
      <c r="AF464" s="12">
        <f t="shared" si="36"/>
        <v>264.14940000000001</v>
      </c>
      <c r="AG464" s="4">
        <v>0.107</v>
      </c>
      <c r="AH464" s="11">
        <f t="shared" si="37"/>
        <v>31.650599999999997</v>
      </c>
      <c r="AI464" s="9">
        <v>6.1</v>
      </c>
      <c r="AJ464" s="15" t="str">
        <f>IF(MONTH(Orders[[#This Row],[Date]]) = 1, "Jan",IF(MONTH(Orders[[#This Row],[Date]]) = 2, "Feb", "Mar"))</f>
        <v>Feb</v>
      </c>
    </row>
    <row r="465" spans="1:36" ht="15.75" x14ac:dyDescent="0.25">
      <c r="A465">
        <v>464</v>
      </c>
      <c r="B465" t="s">
        <v>492</v>
      </c>
      <c r="C465">
        <f>VLOOKUP(G465,email!A:B,2,FALSE)</f>
        <v>185</v>
      </c>
      <c r="D465" t="str">
        <f>Orders[[#This Row],[Customer First Name]] &amp;" "&amp; Orders[[#This Row],[Customer Last Name]]</f>
        <v>Tanja Norvell</v>
      </c>
      <c r="E465" t="s">
        <v>1557</v>
      </c>
      <c r="F465" t="s">
        <v>1558</v>
      </c>
      <c r="G465" t="str">
        <f t="shared" si="35"/>
        <v>tanja.norvell@mail.com</v>
      </c>
      <c r="H465" t="s">
        <v>20</v>
      </c>
      <c r="I465" s="7" t="s">
        <v>1052</v>
      </c>
      <c r="J465" s="7" t="s">
        <v>1038</v>
      </c>
      <c r="K465" s="7" t="s">
        <v>1112</v>
      </c>
      <c r="L465" s="7" t="s">
        <v>1085</v>
      </c>
      <c r="M465" s="7">
        <v>85023</v>
      </c>
      <c r="N465" s="7" t="s">
        <v>1045</v>
      </c>
      <c r="O465" t="str">
        <f>IF(COUNTIF($G$2:G465, G465) &gt; 1, INDEX($O$2:O465, MATCH(G465, $G$2:G465, 0)), H465)</f>
        <v>Male</v>
      </c>
      <c r="P465" t="str">
        <f>IF(COUNTIF($G$2:G465, G465) &gt; 1, INDEX($P$2:P465, MATCH(G465, $G$2:G465, 0)), I465)</f>
        <v>Home Office</v>
      </c>
      <c r="Q465" t="str">
        <f>IF(COUNTIF($G$2:G465, G465) &gt; 1, INDEX($Q$2:Q465, MATCH(G465, $G$2:G465, 0)), J465)</f>
        <v>United States</v>
      </c>
      <c r="R465" t="str">
        <f>IF(COUNTIF($G$2:G465, G465) &gt; 1, INDEX($R$2:R465, MATCH(G465, $G$2:G465, 0)), K465)</f>
        <v>Phoenix</v>
      </c>
      <c r="S465" t="str">
        <f>IF(COUNTIF($G$2:G465, G465) &gt; 1, INDEX($S$2:S465, MATCH(G465, $G$2:G465, 0)), L465)</f>
        <v>Arizona</v>
      </c>
      <c r="T465">
        <f>IF(COUNTIF($G$2:G465, G465) &gt; 1, INDEX($T$2:T465, MATCH(G465, $G$2:G465, 0)), M465)</f>
        <v>85023</v>
      </c>
      <c r="U465" t="str">
        <f>IF(COUNTIF($G$2:G465, G465) &gt; 1, INDEX($U$2:U465, MATCH(G465, $G$2:G465, 0)), N465)</f>
        <v>West</v>
      </c>
      <c r="V465" s="7" t="s">
        <v>2150</v>
      </c>
      <c r="W465" s="7" t="s">
        <v>2155</v>
      </c>
      <c r="X465" s="15">
        <f>Orders[[#This Row],[Date3]]</f>
        <v>43541</v>
      </c>
      <c r="Y465" s="15">
        <v>43541</v>
      </c>
      <c r="Z465" s="2">
        <v>0.79027777777777775</v>
      </c>
      <c r="AA465" s="12">
        <v>22.62</v>
      </c>
      <c r="AB465" s="8">
        <v>1</v>
      </c>
      <c r="AC465" s="11">
        <f t="shared" si="38"/>
        <v>1.131</v>
      </c>
      <c r="AD465" s="11">
        <f t="shared" si="39"/>
        <v>22.62</v>
      </c>
      <c r="AE465" t="s">
        <v>18</v>
      </c>
      <c r="AF465" s="12">
        <f t="shared" si="36"/>
        <v>20.199660000000002</v>
      </c>
      <c r="AG465" s="4">
        <v>0.107</v>
      </c>
      <c r="AH465" s="11">
        <f t="shared" si="37"/>
        <v>2.4203399999999995</v>
      </c>
      <c r="AI465" s="9">
        <v>6.4</v>
      </c>
      <c r="AJ465" s="15" t="str">
        <f>IF(MONTH(Orders[[#This Row],[Date]]) = 1, "Jan",IF(MONTH(Orders[[#This Row],[Date]]) = 2, "Feb", "Mar"))</f>
        <v>Mar</v>
      </c>
    </row>
    <row r="466" spans="1:36" ht="15.75" x14ac:dyDescent="0.25">
      <c r="A466">
        <v>465</v>
      </c>
      <c r="B466" t="s">
        <v>493</v>
      </c>
      <c r="C466">
        <f>VLOOKUP(G466,email!A:B,2,FALSE)</f>
        <v>185</v>
      </c>
      <c r="D466" t="str">
        <f>Orders[[#This Row],[Customer First Name]] &amp;" "&amp; Orders[[#This Row],[Customer Last Name]]</f>
        <v>Tanja Norvell</v>
      </c>
      <c r="E466" t="s">
        <v>1557</v>
      </c>
      <c r="F466" t="s">
        <v>1558</v>
      </c>
      <c r="G466" t="str">
        <f t="shared" si="35"/>
        <v>tanja.norvell@mail.com</v>
      </c>
      <c r="H466" t="s">
        <v>20</v>
      </c>
      <c r="I466" s="7" t="s">
        <v>1052</v>
      </c>
      <c r="J466" s="7" t="s">
        <v>1038</v>
      </c>
      <c r="K466" s="7" t="s">
        <v>1112</v>
      </c>
      <c r="L466" s="7" t="s">
        <v>1085</v>
      </c>
      <c r="M466" s="7">
        <v>85023</v>
      </c>
      <c r="N466" s="7" t="s">
        <v>1045</v>
      </c>
      <c r="O466" t="str">
        <f>IF(COUNTIF($G$2:G466, G466) &gt; 1, INDEX($O$2:O466, MATCH(G466, $G$2:G466, 0)), H466)</f>
        <v>Male</v>
      </c>
      <c r="P466" t="str">
        <f>IF(COUNTIF($G$2:G466, G466) &gt; 1, INDEX($P$2:P466, MATCH(G466, $G$2:G466, 0)), I466)</f>
        <v>Home Office</v>
      </c>
      <c r="Q466" t="str">
        <f>IF(COUNTIF($G$2:G466, G466) &gt; 1, INDEX($Q$2:Q466, MATCH(G466, $G$2:G466, 0)), J466)</f>
        <v>United States</v>
      </c>
      <c r="R466" t="str">
        <f>IF(COUNTIF($G$2:G466, G466) &gt; 1, INDEX($R$2:R466, MATCH(G466, $G$2:G466, 0)), K466)</f>
        <v>Phoenix</v>
      </c>
      <c r="S466" t="str">
        <f>IF(COUNTIF($G$2:G466, G466) &gt; 1, INDEX($S$2:S466, MATCH(G466, $G$2:G466, 0)), L466)</f>
        <v>Arizona</v>
      </c>
      <c r="T466">
        <f>IF(COUNTIF($G$2:G466, G466) &gt; 1, INDEX($T$2:T466, MATCH(G466, $G$2:G466, 0)), M466)</f>
        <v>85023</v>
      </c>
      <c r="U466" t="str">
        <f>IF(COUNTIF($G$2:G466, G466) &gt; 1, INDEX($U$2:U466, MATCH(G466, $G$2:G466, 0)), N466)</f>
        <v>West</v>
      </c>
      <c r="V466" s="7" t="s">
        <v>2153</v>
      </c>
      <c r="W466" s="7" t="s">
        <v>2160</v>
      </c>
      <c r="X466" s="15">
        <f>Orders[[#This Row],[Date3]]</f>
        <v>43552</v>
      </c>
      <c r="Y466" s="15">
        <v>43552</v>
      </c>
      <c r="Z466" s="2">
        <v>0.64652777777777781</v>
      </c>
      <c r="AA466" s="12">
        <v>51.34</v>
      </c>
      <c r="AB466" s="8">
        <v>5</v>
      </c>
      <c r="AC466" s="11">
        <f t="shared" si="38"/>
        <v>12.835000000000003</v>
      </c>
      <c r="AD466" s="11">
        <f t="shared" si="39"/>
        <v>256.70000000000005</v>
      </c>
      <c r="AE466" t="s">
        <v>21</v>
      </c>
      <c r="AF466" s="12">
        <f t="shared" si="36"/>
        <v>244.71211000000005</v>
      </c>
      <c r="AG466" s="4">
        <v>4.6699999999999998E-2</v>
      </c>
      <c r="AH466" s="11">
        <f t="shared" si="37"/>
        <v>11.987889999999993</v>
      </c>
      <c r="AI466" s="9">
        <v>9.1</v>
      </c>
      <c r="AJ466" s="15" t="str">
        <f>IF(MONTH(Orders[[#This Row],[Date]]) = 1, "Jan",IF(MONTH(Orders[[#This Row],[Date]]) = 2, "Feb", "Mar"))</f>
        <v>Mar</v>
      </c>
    </row>
    <row r="467" spans="1:36" ht="15.75" x14ac:dyDescent="0.25">
      <c r="A467">
        <v>466</v>
      </c>
      <c r="B467" t="s">
        <v>494</v>
      </c>
      <c r="C467">
        <f>VLOOKUP(G467,email!A:B,2,FALSE)</f>
        <v>185</v>
      </c>
      <c r="D467" t="str">
        <f>Orders[[#This Row],[Customer First Name]] &amp;" "&amp; Orders[[#This Row],[Customer Last Name]]</f>
        <v>Tanja Norvell</v>
      </c>
      <c r="E467" t="s">
        <v>1557</v>
      </c>
      <c r="F467" t="s">
        <v>1558</v>
      </c>
      <c r="G467" t="str">
        <f t="shared" si="35"/>
        <v>tanja.norvell@mail.com</v>
      </c>
      <c r="H467" t="s">
        <v>20</v>
      </c>
      <c r="I467" s="7" t="s">
        <v>1052</v>
      </c>
      <c r="J467" s="7" t="s">
        <v>1038</v>
      </c>
      <c r="K467" s="7" t="s">
        <v>1112</v>
      </c>
      <c r="L467" s="7" t="s">
        <v>1085</v>
      </c>
      <c r="M467" s="7">
        <v>85023</v>
      </c>
      <c r="N467" s="7" t="s">
        <v>1045</v>
      </c>
      <c r="O467" t="str">
        <f>IF(COUNTIF($G$2:G467, G467) &gt; 1, INDEX($O$2:O467, MATCH(G467, $G$2:G467, 0)), H467)</f>
        <v>Male</v>
      </c>
      <c r="P467" t="str">
        <f>IF(COUNTIF($G$2:G467, G467) &gt; 1, INDEX($P$2:P467, MATCH(G467, $G$2:G467, 0)), I467)</f>
        <v>Home Office</v>
      </c>
      <c r="Q467" t="str">
        <f>IF(COUNTIF($G$2:G467, G467) &gt; 1, INDEX($Q$2:Q467, MATCH(G467, $G$2:G467, 0)), J467)</f>
        <v>United States</v>
      </c>
      <c r="R467" t="str">
        <f>IF(COUNTIF($G$2:G467, G467) &gt; 1, INDEX($R$2:R467, MATCH(G467, $G$2:G467, 0)), K467)</f>
        <v>Phoenix</v>
      </c>
      <c r="S467" t="str">
        <f>IF(COUNTIF($G$2:G467, G467) &gt; 1, INDEX($S$2:S467, MATCH(G467, $G$2:G467, 0)), L467)</f>
        <v>Arizona</v>
      </c>
      <c r="T467">
        <f>IF(COUNTIF($G$2:G467, G467) &gt; 1, INDEX($T$2:T467, MATCH(G467, $G$2:G467, 0)), M467)</f>
        <v>85023</v>
      </c>
      <c r="U467" t="str">
        <f>IF(COUNTIF($G$2:G467, G467) &gt; 1, INDEX($U$2:U467, MATCH(G467, $G$2:G467, 0)), N467)</f>
        <v>West</v>
      </c>
      <c r="V467" s="7" t="s">
        <v>2153</v>
      </c>
      <c r="W467" s="7" t="s">
        <v>2166</v>
      </c>
      <c r="X467" s="15">
        <f>Orders[[#This Row],[Date3]]</f>
        <v>43526</v>
      </c>
      <c r="Y467" s="15">
        <v>43526</v>
      </c>
      <c r="Z467" s="2">
        <v>0.47361111111111115</v>
      </c>
      <c r="AA467" s="12">
        <v>54.55</v>
      </c>
      <c r="AB467" s="8">
        <v>10</v>
      </c>
      <c r="AC467" s="11">
        <f t="shared" si="38"/>
        <v>27.275000000000002</v>
      </c>
      <c r="AD467" s="11">
        <f t="shared" si="39"/>
        <v>545.5</v>
      </c>
      <c r="AE467" t="s">
        <v>21</v>
      </c>
      <c r="AF467" s="12">
        <f t="shared" si="36"/>
        <v>520.02515000000005</v>
      </c>
      <c r="AG467" s="4">
        <v>4.6699999999999998E-2</v>
      </c>
      <c r="AH467" s="11">
        <f t="shared" si="37"/>
        <v>25.474849999999947</v>
      </c>
      <c r="AI467" s="9">
        <v>7.1</v>
      </c>
      <c r="AJ467" s="15" t="str">
        <f>IF(MONTH(Orders[[#This Row],[Date]]) = 1, "Jan",IF(MONTH(Orders[[#This Row],[Date]]) = 2, "Feb", "Mar"))</f>
        <v>Mar</v>
      </c>
    </row>
    <row r="468" spans="1:36" ht="15.75" x14ac:dyDescent="0.25">
      <c r="A468">
        <v>467</v>
      </c>
      <c r="B468" t="s">
        <v>495</v>
      </c>
      <c r="C468">
        <f>VLOOKUP(G468,email!A:B,2,FALSE)</f>
        <v>185</v>
      </c>
      <c r="D468" t="str">
        <f>Orders[[#This Row],[Customer First Name]] &amp;" "&amp; Orders[[#This Row],[Customer Last Name]]</f>
        <v>Tanja Norvell</v>
      </c>
      <c r="E468" t="s">
        <v>1557</v>
      </c>
      <c r="F468" t="s">
        <v>1558</v>
      </c>
      <c r="G468" t="str">
        <f t="shared" si="35"/>
        <v>tanja.norvell@mail.com</v>
      </c>
      <c r="H468" t="s">
        <v>20</v>
      </c>
      <c r="I468" s="7" t="s">
        <v>1052</v>
      </c>
      <c r="J468" s="7" t="s">
        <v>1038</v>
      </c>
      <c r="K468" s="7" t="s">
        <v>1112</v>
      </c>
      <c r="L468" s="7" t="s">
        <v>1085</v>
      </c>
      <c r="M468" s="7">
        <v>85023</v>
      </c>
      <c r="N468" s="7" t="s">
        <v>1045</v>
      </c>
      <c r="O468" t="str">
        <f>IF(COUNTIF($G$2:G468, G468) &gt; 1, INDEX($O$2:O468, MATCH(G468, $G$2:G468, 0)), H468)</f>
        <v>Male</v>
      </c>
      <c r="P468" t="str">
        <f>IF(COUNTIF($G$2:G468, G468) &gt; 1, INDEX($P$2:P468, MATCH(G468, $G$2:G468, 0)), I468)</f>
        <v>Home Office</v>
      </c>
      <c r="Q468" t="str">
        <f>IF(COUNTIF($G$2:G468, G468) &gt; 1, INDEX($Q$2:Q468, MATCH(G468, $G$2:G468, 0)), J468)</f>
        <v>United States</v>
      </c>
      <c r="R468" t="str">
        <f>IF(COUNTIF($G$2:G468, G468) &gt; 1, INDEX($R$2:R468, MATCH(G468, $G$2:G468, 0)), K468)</f>
        <v>Phoenix</v>
      </c>
      <c r="S468" t="str">
        <f>IF(COUNTIF($G$2:G468, G468) &gt; 1, INDEX($S$2:S468, MATCH(G468, $G$2:G468, 0)), L468)</f>
        <v>Arizona</v>
      </c>
      <c r="T468">
        <f>IF(COUNTIF($G$2:G468, G468) &gt; 1, INDEX($T$2:T468, MATCH(G468, $G$2:G468, 0)), M468)</f>
        <v>85023</v>
      </c>
      <c r="U468" t="str">
        <f>IF(COUNTIF($G$2:G468, G468) &gt; 1, INDEX($U$2:U468, MATCH(G468, $G$2:G468, 0)), N468)</f>
        <v>West</v>
      </c>
      <c r="V468" s="7" t="s">
        <v>2153</v>
      </c>
      <c r="W468" s="7" t="s">
        <v>2161</v>
      </c>
      <c r="X468" s="15">
        <f>Orders[[#This Row],[Date3]]</f>
        <v>43504</v>
      </c>
      <c r="Y468" s="15">
        <v>43504</v>
      </c>
      <c r="Z468" s="2">
        <v>0.54999999999999993</v>
      </c>
      <c r="AA468" s="12">
        <v>37.15</v>
      </c>
      <c r="AB468" s="8">
        <v>7</v>
      </c>
      <c r="AC468" s="11">
        <f t="shared" si="38"/>
        <v>13.002500000000001</v>
      </c>
      <c r="AD468" s="11">
        <f t="shared" si="39"/>
        <v>260.05</v>
      </c>
      <c r="AE468" t="s">
        <v>21</v>
      </c>
      <c r="AF468" s="12">
        <f t="shared" si="36"/>
        <v>247.905665</v>
      </c>
      <c r="AG468" s="4">
        <v>4.6699999999999998E-2</v>
      </c>
      <c r="AH468" s="11">
        <f t="shared" si="37"/>
        <v>12.144335000000012</v>
      </c>
      <c r="AI468" s="9">
        <v>7.7</v>
      </c>
      <c r="AJ468" s="15" t="str">
        <f>IF(MONTH(Orders[[#This Row],[Date]]) = 1, "Jan",IF(MONTH(Orders[[#This Row],[Date]]) = 2, "Feb", "Mar"))</f>
        <v>Feb</v>
      </c>
    </row>
    <row r="469" spans="1:36" ht="15.75" x14ac:dyDescent="0.25">
      <c r="A469">
        <v>468</v>
      </c>
      <c r="B469" t="s">
        <v>496</v>
      </c>
      <c r="C469">
        <f>VLOOKUP(G469,email!A:B,2,FALSE)</f>
        <v>186</v>
      </c>
      <c r="D469" t="str">
        <f>Orders[[#This Row],[Customer First Name]] &amp;" "&amp; Orders[[#This Row],[Customer Last Name]]</f>
        <v>Joni Sundaresam</v>
      </c>
      <c r="E469" t="s">
        <v>1439</v>
      </c>
      <c r="F469" t="s">
        <v>1559</v>
      </c>
      <c r="G469" t="str">
        <f t="shared" si="35"/>
        <v>joni.sundaresam@mail.com</v>
      </c>
      <c r="H469" t="s">
        <v>20</v>
      </c>
      <c r="I469" s="7" t="s">
        <v>1052</v>
      </c>
      <c r="J469" s="7" t="s">
        <v>1038</v>
      </c>
      <c r="K469" s="7" t="s">
        <v>1192</v>
      </c>
      <c r="L469" s="7" t="s">
        <v>1070</v>
      </c>
      <c r="M469" s="7">
        <v>60068</v>
      </c>
      <c r="N469" s="7" t="s">
        <v>1055</v>
      </c>
      <c r="O469" t="str">
        <f>IF(COUNTIF($G$2:G469, G469) &gt; 1, INDEX($O$2:O469, MATCH(G469, $G$2:G469, 0)), H469)</f>
        <v>Male</v>
      </c>
      <c r="P469" t="str">
        <f>IF(COUNTIF($G$2:G469, G469) &gt; 1, INDEX($P$2:P469, MATCH(G469, $G$2:G469, 0)), I469)</f>
        <v>Home Office</v>
      </c>
      <c r="Q469" t="str">
        <f>IF(COUNTIF($G$2:G469, G469) &gt; 1, INDEX($Q$2:Q469, MATCH(G469, $G$2:G469, 0)), J469)</f>
        <v>United States</v>
      </c>
      <c r="R469" t="str">
        <f>IF(COUNTIF($G$2:G469, G469) &gt; 1, INDEX($R$2:R469, MATCH(G469, $G$2:G469, 0)), K469)</f>
        <v>Park Ridge</v>
      </c>
      <c r="S469" t="str">
        <f>IF(COUNTIF($G$2:G469, G469) &gt; 1, INDEX($S$2:S469, MATCH(G469, $G$2:G469, 0)), L469)</f>
        <v>Illinois</v>
      </c>
      <c r="T469">
        <f>IF(COUNTIF($G$2:G469, G469) &gt; 1, INDEX($T$2:T469, MATCH(G469, $G$2:G469, 0)), M469)</f>
        <v>60068</v>
      </c>
      <c r="U469" t="str">
        <f>IF(COUNTIF($G$2:G469, G469) &gt; 1, INDEX($U$2:U469, MATCH(G469, $G$2:G469, 0)), N469)</f>
        <v>Central</v>
      </c>
      <c r="V469" s="7" t="s">
        <v>2150</v>
      </c>
      <c r="W469" s="7" t="s">
        <v>2157</v>
      </c>
      <c r="X469" s="15">
        <f>Orders[[#This Row],[Date3]]</f>
        <v>43546</v>
      </c>
      <c r="Y469" s="15">
        <v>43546</v>
      </c>
      <c r="Z469" s="2">
        <v>0.7729166666666667</v>
      </c>
      <c r="AA469" s="12">
        <v>37.020000000000003</v>
      </c>
      <c r="AB469" s="8">
        <v>6</v>
      </c>
      <c r="AC469" s="11">
        <f t="shared" si="38"/>
        <v>11.106000000000002</v>
      </c>
      <c r="AD469" s="11">
        <f t="shared" si="39"/>
        <v>222.12</v>
      </c>
      <c r="AE469" t="s">
        <v>18</v>
      </c>
      <c r="AF469" s="12">
        <f t="shared" si="36"/>
        <v>198.35316</v>
      </c>
      <c r="AG469" s="4">
        <v>0.107</v>
      </c>
      <c r="AH469" s="11">
        <f t="shared" si="37"/>
        <v>23.766840000000002</v>
      </c>
      <c r="AI469" s="9">
        <v>4.5</v>
      </c>
      <c r="AJ469" s="15" t="str">
        <f>IF(MONTH(Orders[[#This Row],[Date]]) = 1, "Jan",IF(MONTH(Orders[[#This Row],[Date]]) = 2, "Feb", "Mar"))</f>
        <v>Mar</v>
      </c>
    </row>
    <row r="470" spans="1:36" ht="15.75" x14ac:dyDescent="0.25">
      <c r="A470">
        <v>469</v>
      </c>
      <c r="B470" t="s">
        <v>497</v>
      </c>
      <c r="C470">
        <f>VLOOKUP(G470,email!A:B,2,FALSE)</f>
        <v>104</v>
      </c>
      <c r="D470" t="str">
        <f>Orders[[#This Row],[Customer First Name]] &amp;" "&amp; Orders[[#This Row],[Customer Last Name]]</f>
        <v>David Smith</v>
      </c>
      <c r="E470" t="s">
        <v>1406</v>
      </c>
      <c r="F470" t="s">
        <v>1300</v>
      </c>
      <c r="G470" t="str">
        <f t="shared" si="35"/>
        <v>david.smith@mail.com</v>
      </c>
      <c r="H470" t="s">
        <v>20</v>
      </c>
      <c r="I470" s="7" t="s">
        <v>1042</v>
      </c>
      <c r="J470" s="7" t="s">
        <v>1038</v>
      </c>
      <c r="K470" s="7" t="s">
        <v>1193</v>
      </c>
      <c r="L470" s="7" t="s">
        <v>1054</v>
      </c>
      <c r="M470" s="7">
        <v>79109</v>
      </c>
      <c r="N470" s="7" t="s">
        <v>1055</v>
      </c>
      <c r="O470" t="str">
        <f>IF(COUNTIF($G$2:G470, G470) &gt; 1, INDEX($O$2:O470, MATCH(G470, $G$2:G470, 0)), H470)</f>
        <v>Male</v>
      </c>
      <c r="P470" t="str">
        <f>IF(COUNTIF($G$2:G470, G470) &gt; 1, INDEX($P$2:P470, MATCH(G470, $G$2:G470, 0)), I470)</f>
        <v>Corporate</v>
      </c>
      <c r="Q470" t="str">
        <f>IF(COUNTIF($G$2:G470, G470) &gt; 1, INDEX($Q$2:Q470, MATCH(G470, $G$2:G470, 0)), J470)</f>
        <v>United States</v>
      </c>
      <c r="R470" t="str">
        <f>IF(COUNTIF($G$2:G470, G470) &gt; 1, INDEX($R$2:R470, MATCH(G470, $G$2:G470, 0)), K470)</f>
        <v>Detroit</v>
      </c>
      <c r="S470" t="str">
        <f>IF(COUNTIF($G$2:G470, G470) &gt; 1, INDEX($S$2:S470, MATCH(G470, $G$2:G470, 0)), L470)</f>
        <v>Michigan</v>
      </c>
      <c r="T470">
        <f>IF(COUNTIF($G$2:G470, G470) &gt; 1, INDEX($T$2:T470, MATCH(G470, $G$2:G470, 0)), M470)</f>
        <v>48227</v>
      </c>
      <c r="U470" t="str">
        <f>IF(COUNTIF($G$2:G470, G470) &gt; 1, INDEX($U$2:U470, MATCH(G470, $G$2:G470, 0)), N470)</f>
        <v>Central</v>
      </c>
      <c r="V470" s="7" t="s">
        <v>2150</v>
      </c>
      <c r="W470" s="7" t="s">
        <v>2151</v>
      </c>
      <c r="X470" s="15">
        <f>Orders[[#This Row],[Date3]]</f>
        <v>43505</v>
      </c>
      <c r="Y470" s="15">
        <v>43505</v>
      </c>
      <c r="Z470" s="2">
        <v>0.41805555555555557</v>
      </c>
      <c r="AA470" s="12">
        <v>21.58</v>
      </c>
      <c r="AB470" s="8">
        <v>1</v>
      </c>
      <c r="AC470" s="11">
        <f t="shared" si="38"/>
        <v>1.079</v>
      </c>
      <c r="AD470" s="11">
        <f t="shared" si="39"/>
        <v>21.58</v>
      </c>
      <c r="AE470" t="s">
        <v>16</v>
      </c>
      <c r="AF470" s="12">
        <f t="shared" si="36"/>
        <v>19.27094</v>
      </c>
      <c r="AG470" s="4">
        <v>0.107</v>
      </c>
      <c r="AH470" s="11">
        <f t="shared" si="37"/>
        <v>2.3090599999999988</v>
      </c>
      <c r="AI470" s="9">
        <v>7.2</v>
      </c>
      <c r="AJ470" s="15" t="str">
        <f>IF(MONTH(Orders[[#This Row],[Date]]) = 1, "Jan",IF(MONTH(Orders[[#This Row],[Date]]) = 2, "Feb", "Mar"))</f>
        <v>Feb</v>
      </c>
    </row>
    <row r="471" spans="1:36" ht="15.75" x14ac:dyDescent="0.25">
      <c r="A471">
        <v>470</v>
      </c>
      <c r="B471" t="s">
        <v>498</v>
      </c>
      <c r="C471">
        <f>VLOOKUP(G471,email!A:B,2,FALSE)</f>
        <v>114</v>
      </c>
      <c r="D471" t="str">
        <f>Orders[[#This Row],[Customer First Name]] &amp;" "&amp; Orders[[#This Row],[Customer Last Name]]</f>
        <v>Craig Carreira</v>
      </c>
      <c r="E471" t="s">
        <v>1451</v>
      </c>
      <c r="F471" t="s">
        <v>1452</v>
      </c>
      <c r="G471" t="str">
        <f t="shared" si="35"/>
        <v>craig.carreira@mail.com</v>
      </c>
      <c r="H471" t="s">
        <v>20</v>
      </c>
      <c r="I471" s="7" t="s">
        <v>1037</v>
      </c>
      <c r="J471" s="7" t="s">
        <v>1038</v>
      </c>
      <c r="K471" s="7" t="s">
        <v>1083</v>
      </c>
      <c r="L471" s="7" t="s">
        <v>1070</v>
      </c>
      <c r="M471" s="7">
        <v>60610</v>
      </c>
      <c r="N471" s="7" t="s">
        <v>1055</v>
      </c>
      <c r="O471" t="str">
        <f>IF(COUNTIF($G$2:G471, G471) &gt; 1, INDEX($O$2:O471, MATCH(G471, $G$2:G471, 0)), H471)</f>
        <v>Female</v>
      </c>
      <c r="P471" t="str">
        <f>IF(COUNTIF($G$2:G471, G471) &gt; 1, INDEX($P$2:P471, MATCH(G471, $G$2:G471, 0)), I471)</f>
        <v>Consumer</v>
      </c>
      <c r="Q471" t="str">
        <f>IF(COUNTIF($G$2:G471, G471) &gt; 1, INDEX($Q$2:Q471, MATCH(G471, $G$2:G471, 0)), J471)</f>
        <v>United States</v>
      </c>
      <c r="R471" t="str">
        <f>IF(COUNTIF($G$2:G471, G471) &gt; 1, INDEX($R$2:R471, MATCH(G471, $G$2:G471, 0)), K471)</f>
        <v>New York City</v>
      </c>
      <c r="S471" t="str">
        <f>IF(COUNTIF($G$2:G471, G471) &gt; 1, INDEX($S$2:S471, MATCH(G471, $G$2:G471, 0)), L471)</f>
        <v>New York</v>
      </c>
      <c r="T471">
        <f>IF(COUNTIF($G$2:G471, G471) &gt; 1, INDEX($T$2:T471, MATCH(G471, $G$2:G471, 0)), M471)</f>
        <v>10009</v>
      </c>
      <c r="U471" t="str">
        <f>IF(COUNTIF($G$2:G471, G471) &gt; 1, INDEX($U$2:U471, MATCH(G471, $G$2:G471, 0)), N471)</f>
        <v>East</v>
      </c>
      <c r="V471" s="7" t="s">
        <v>2153</v>
      </c>
      <c r="W471" s="7" t="s">
        <v>2160</v>
      </c>
      <c r="X471" s="15">
        <f>Orders[[#This Row],[Date3]]</f>
        <v>43511</v>
      </c>
      <c r="Y471" s="15">
        <v>43511</v>
      </c>
      <c r="Z471" s="2">
        <v>0.47291666666666665</v>
      </c>
      <c r="AA471" s="12">
        <v>98.84</v>
      </c>
      <c r="AB471" s="8">
        <v>1</v>
      </c>
      <c r="AC471" s="11">
        <f t="shared" si="38"/>
        <v>4.9420000000000002</v>
      </c>
      <c r="AD471" s="11">
        <f t="shared" si="39"/>
        <v>98.84</v>
      </c>
      <c r="AE471" t="s">
        <v>18</v>
      </c>
      <c r="AF471" s="12">
        <f t="shared" si="36"/>
        <v>94.22417200000001</v>
      </c>
      <c r="AG471" s="4">
        <v>4.6699999999999998E-2</v>
      </c>
      <c r="AH471" s="11">
        <f t="shared" si="37"/>
        <v>4.6158279999999934</v>
      </c>
      <c r="AI471" s="9">
        <v>8.4</v>
      </c>
      <c r="AJ471" s="15" t="str">
        <f>IF(MONTH(Orders[[#This Row],[Date]]) = 1, "Jan",IF(MONTH(Orders[[#This Row],[Date]]) = 2, "Feb", "Mar"))</f>
        <v>Feb</v>
      </c>
    </row>
    <row r="472" spans="1:36" ht="15.75" x14ac:dyDescent="0.25">
      <c r="A472">
        <v>471</v>
      </c>
      <c r="B472" t="s">
        <v>499</v>
      </c>
      <c r="C472">
        <f>VLOOKUP(G472,email!A:B,2,FALSE)</f>
        <v>187</v>
      </c>
      <c r="D472" t="str">
        <f>Orders[[#This Row],[Customer First Name]] &amp;" "&amp; Orders[[#This Row],[Customer Last Name]]</f>
        <v>Maya Herman</v>
      </c>
      <c r="E472" t="s">
        <v>1560</v>
      </c>
      <c r="F472" t="s">
        <v>1561</v>
      </c>
      <c r="G472" t="str">
        <f t="shared" si="35"/>
        <v>maya.herman@mail.com</v>
      </c>
      <c r="H472" t="s">
        <v>20</v>
      </c>
      <c r="I472" s="7" t="s">
        <v>1042</v>
      </c>
      <c r="J472" s="7" t="s">
        <v>1038</v>
      </c>
      <c r="K472" s="7" t="s">
        <v>1194</v>
      </c>
      <c r="L472" s="7" t="s">
        <v>1081</v>
      </c>
      <c r="M472" s="7">
        <v>11757</v>
      </c>
      <c r="N472" s="7" t="s">
        <v>1065</v>
      </c>
      <c r="O472" t="str">
        <f>IF(COUNTIF($G$2:G472, G472) &gt; 1, INDEX($O$2:O472, MATCH(G472, $G$2:G472, 0)), H472)</f>
        <v>Male</v>
      </c>
      <c r="P472" t="str">
        <f>IF(COUNTIF($G$2:G472, G472) &gt; 1, INDEX($P$2:P472, MATCH(G472, $G$2:G472, 0)), I472)</f>
        <v>Corporate</v>
      </c>
      <c r="Q472" t="str">
        <f>IF(COUNTIF($G$2:G472, G472) &gt; 1, INDEX($Q$2:Q472, MATCH(G472, $G$2:G472, 0)), J472)</f>
        <v>United States</v>
      </c>
      <c r="R472" t="str">
        <f>IF(COUNTIF($G$2:G472, G472) &gt; 1, INDEX($R$2:R472, MATCH(G472, $G$2:G472, 0)), K472)</f>
        <v>Lindenhurst</v>
      </c>
      <c r="S472" t="str">
        <f>IF(COUNTIF($G$2:G472, G472) &gt; 1, INDEX($S$2:S472, MATCH(G472, $G$2:G472, 0)), L472)</f>
        <v>New York</v>
      </c>
      <c r="T472">
        <f>IF(COUNTIF($G$2:G472, G472) &gt; 1, INDEX($T$2:T472, MATCH(G472, $G$2:G472, 0)), M472)</f>
        <v>11757</v>
      </c>
      <c r="U472" t="str">
        <f>IF(COUNTIF($G$2:G472, G472) &gt; 1, INDEX($U$2:U472, MATCH(G472, $G$2:G472, 0)), N472)</f>
        <v>East</v>
      </c>
      <c r="V472" s="7" t="s">
        <v>2153</v>
      </c>
      <c r="W472" s="7" t="s">
        <v>2162</v>
      </c>
      <c r="X472" s="15">
        <f>Orders[[#This Row],[Date3]]</f>
        <v>43488</v>
      </c>
      <c r="Y472" s="15">
        <v>43488</v>
      </c>
      <c r="Z472" s="2">
        <v>0.50694444444444442</v>
      </c>
      <c r="AA472" s="12">
        <v>83.77</v>
      </c>
      <c r="AB472" s="8">
        <v>6</v>
      </c>
      <c r="AC472" s="11">
        <f t="shared" si="38"/>
        <v>25.131</v>
      </c>
      <c r="AD472" s="11">
        <f t="shared" si="39"/>
        <v>502.62</v>
      </c>
      <c r="AE472" t="s">
        <v>16</v>
      </c>
      <c r="AF472" s="12">
        <f t="shared" si="36"/>
        <v>479.14764600000001</v>
      </c>
      <c r="AG472" s="4">
        <v>4.6699999999999998E-2</v>
      </c>
      <c r="AH472" s="11">
        <f t="shared" si="37"/>
        <v>23.472353999999996</v>
      </c>
      <c r="AI472" s="9">
        <v>5.4</v>
      </c>
      <c r="AJ472" s="15" t="str">
        <f>IF(MONTH(Orders[[#This Row],[Date]]) = 1, "Jan",IF(MONTH(Orders[[#This Row],[Date]]) = 2, "Feb", "Mar"))</f>
        <v>Jan</v>
      </c>
    </row>
    <row r="473" spans="1:36" ht="15.75" x14ac:dyDescent="0.25">
      <c r="A473">
        <v>472</v>
      </c>
      <c r="B473" t="s">
        <v>500</v>
      </c>
      <c r="C473">
        <f>VLOOKUP(G473,email!A:B,2,FALSE)</f>
        <v>188</v>
      </c>
      <c r="D473" t="str">
        <f>Orders[[#This Row],[Customer First Name]] &amp;" "&amp; Orders[[#This Row],[Customer Last Name]]</f>
        <v>Jeremy Pistek</v>
      </c>
      <c r="E473" t="s">
        <v>1498</v>
      </c>
      <c r="F473" t="s">
        <v>1562</v>
      </c>
      <c r="G473" t="str">
        <f t="shared" si="35"/>
        <v>jeremy.pistek@mail.com</v>
      </c>
      <c r="H473" t="s">
        <v>20</v>
      </c>
      <c r="I473" s="7" t="s">
        <v>1037</v>
      </c>
      <c r="J473" s="7" t="s">
        <v>1038</v>
      </c>
      <c r="K473" s="7" t="s">
        <v>1060</v>
      </c>
      <c r="L473" s="7" t="s">
        <v>1044</v>
      </c>
      <c r="M473" s="7">
        <v>94110</v>
      </c>
      <c r="N473" s="7" t="s">
        <v>1045</v>
      </c>
      <c r="O473" t="str">
        <f>IF(COUNTIF($G$2:G473, G473) &gt; 1, INDEX($O$2:O473, MATCH(G473, $G$2:G473, 0)), H473)</f>
        <v>Male</v>
      </c>
      <c r="P473" t="str">
        <f>IF(COUNTIF($G$2:G473, G473) &gt; 1, INDEX($P$2:P473, MATCH(G473, $G$2:G473, 0)), I473)</f>
        <v>Consumer</v>
      </c>
      <c r="Q473" t="str">
        <f>IF(COUNTIF($G$2:G473, G473) &gt; 1, INDEX($Q$2:Q473, MATCH(G473, $G$2:G473, 0)), J473)</f>
        <v>United States</v>
      </c>
      <c r="R473" t="str">
        <f>IF(COUNTIF($G$2:G473, G473) &gt; 1, INDEX($R$2:R473, MATCH(G473, $G$2:G473, 0)), K473)</f>
        <v>San Francisco</v>
      </c>
      <c r="S473" t="str">
        <f>IF(COUNTIF($G$2:G473, G473) &gt; 1, INDEX($S$2:S473, MATCH(G473, $G$2:G473, 0)), L473)</f>
        <v>California</v>
      </c>
      <c r="T473">
        <f>IF(COUNTIF($G$2:G473, G473) &gt; 1, INDEX($T$2:T473, MATCH(G473, $G$2:G473, 0)), M473)</f>
        <v>94110</v>
      </c>
      <c r="U473" t="str">
        <f>IF(COUNTIF($G$2:G473, G473) &gt; 1, INDEX($U$2:U473, MATCH(G473, $G$2:G473, 0)), N473)</f>
        <v>West</v>
      </c>
      <c r="V473" s="7" t="s">
        <v>2153</v>
      </c>
      <c r="W473" s="7" t="s">
        <v>2156</v>
      </c>
      <c r="X473" s="15">
        <f>Orders[[#This Row],[Date3]]</f>
        <v>43490</v>
      </c>
      <c r="Y473" s="15">
        <v>43490</v>
      </c>
      <c r="Z473" s="2">
        <v>0.4861111111111111</v>
      </c>
      <c r="AA473" s="12">
        <v>40.049999999999997</v>
      </c>
      <c r="AB473" s="8">
        <v>4</v>
      </c>
      <c r="AC473" s="11">
        <f t="shared" si="38"/>
        <v>8.01</v>
      </c>
      <c r="AD473" s="11">
        <f t="shared" si="39"/>
        <v>160.19999999999999</v>
      </c>
      <c r="AE473" t="s">
        <v>18</v>
      </c>
      <c r="AF473" s="12">
        <f t="shared" si="36"/>
        <v>152.71866</v>
      </c>
      <c r="AG473" s="4">
        <v>4.6699999999999998E-2</v>
      </c>
      <c r="AH473" s="11">
        <f t="shared" si="37"/>
        <v>7.4813399999999888</v>
      </c>
      <c r="AI473" s="9">
        <v>9.6999999999999993</v>
      </c>
      <c r="AJ473" s="15" t="str">
        <f>IF(MONTH(Orders[[#This Row],[Date]]) = 1, "Jan",IF(MONTH(Orders[[#This Row],[Date]]) = 2, "Feb", "Mar"))</f>
        <v>Jan</v>
      </c>
    </row>
    <row r="474" spans="1:36" ht="15.75" x14ac:dyDescent="0.25">
      <c r="A474">
        <v>473</v>
      </c>
      <c r="B474" t="s">
        <v>501</v>
      </c>
      <c r="C474">
        <f>VLOOKUP(G474,email!A:B,2,FALSE)</f>
        <v>188</v>
      </c>
      <c r="D474" t="str">
        <f>Orders[[#This Row],[Customer First Name]] &amp;" "&amp; Orders[[#This Row],[Customer Last Name]]</f>
        <v>Jeremy Pistek</v>
      </c>
      <c r="E474" t="s">
        <v>1498</v>
      </c>
      <c r="F474" t="s">
        <v>1562</v>
      </c>
      <c r="G474" t="str">
        <f t="shared" si="35"/>
        <v>jeremy.pistek@mail.com</v>
      </c>
      <c r="H474" t="s">
        <v>20</v>
      </c>
      <c r="I474" s="7" t="s">
        <v>1037</v>
      </c>
      <c r="J474" s="7" t="s">
        <v>1038</v>
      </c>
      <c r="K474" s="7" t="s">
        <v>1060</v>
      </c>
      <c r="L474" s="7" t="s">
        <v>1044</v>
      </c>
      <c r="M474" s="7">
        <v>94110</v>
      </c>
      <c r="N474" s="7" t="s">
        <v>1045</v>
      </c>
      <c r="O474" t="str">
        <f>IF(COUNTIF($G$2:G474, G474) &gt; 1, INDEX($O$2:O474, MATCH(G474, $G$2:G474, 0)), H474)</f>
        <v>Male</v>
      </c>
      <c r="P474" t="str">
        <f>IF(COUNTIF($G$2:G474, G474) &gt; 1, INDEX($P$2:P474, MATCH(G474, $G$2:G474, 0)), I474)</f>
        <v>Consumer</v>
      </c>
      <c r="Q474" t="str">
        <f>IF(COUNTIF($G$2:G474, G474) &gt; 1, INDEX($Q$2:Q474, MATCH(G474, $G$2:G474, 0)), J474)</f>
        <v>United States</v>
      </c>
      <c r="R474" t="str">
        <f>IF(COUNTIF($G$2:G474, G474) &gt; 1, INDEX($R$2:R474, MATCH(G474, $G$2:G474, 0)), K474)</f>
        <v>San Francisco</v>
      </c>
      <c r="S474" t="str">
        <f>IF(COUNTIF($G$2:G474, G474) &gt; 1, INDEX($S$2:S474, MATCH(G474, $G$2:G474, 0)), L474)</f>
        <v>California</v>
      </c>
      <c r="T474">
        <f>IF(COUNTIF($G$2:G474, G474) &gt; 1, INDEX($T$2:T474, MATCH(G474, $G$2:G474, 0)), M474)</f>
        <v>94110</v>
      </c>
      <c r="U474" t="str">
        <f>IF(COUNTIF($G$2:G474, G474) &gt; 1, INDEX($U$2:U474, MATCH(G474, $G$2:G474, 0)), N474)</f>
        <v>West</v>
      </c>
      <c r="V474" s="7" t="s">
        <v>2150</v>
      </c>
      <c r="W474" s="7" t="s">
        <v>2151</v>
      </c>
      <c r="X474" s="15">
        <f>Orders[[#This Row],[Date3]]</f>
        <v>43498</v>
      </c>
      <c r="Y474" s="15">
        <v>43498</v>
      </c>
      <c r="Z474" s="2">
        <v>0.7715277777777777</v>
      </c>
      <c r="AA474" s="12">
        <v>43.13</v>
      </c>
      <c r="AB474" s="8">
        <v>10</v>
      </c>
      <c r="AC474" s="11">
        <f t="shared" si="38"/>
        <v>21.565000000000001</v>
      </c>
      <c r="AD474" s="11">
        <f t="shared" si="39"/>
        <v>431.3</v>
      </c>
      <c r="AE474" t="s">
        <v>21</v>
      </c>
      <c r="AF474" s="12">
        <f t="shared" si="36"/>
        <v>385.15090000000004</v>
      </c>
      <c r="AG474" s="4">
        <v>0.107</v>
      </c>
      <c r="AH474" s="11">
        <f t="shared" si="37"/>
        <v>46.149099999999976</v>
      </c>
      <c r="AI474" s="9">
        <v>5.5</v>
      </c>
      <c r="AJ474" s="15" t="str">
        <f>IF(MONTH(Orders[[#This Row],[Date]]) = 1, "Jan",IF(MONTH(Orders[[#This Row],[Date]]) = 2, "Feb", "Mar"))</f>
        <v>Feb</v>
      </c>
    </row>
    <row r="475" spans="1:36" ht="15.75" x14ac:dyDescent="0.25">
      <c r="A475">
        <v>474</v>
      </c>
      <c r="B475" t="s">
        <v>502</v>
      </c>
      <c r="C475">
        <f>VLOOKUP(G475,email!A:B,2,FALSE)</f>
        <v>188</v>
      </c>
      <c r="D475" t="str">
        <f>Orders[[#This Row],[Customer First Name]] &amp;" "&amp; Orders[[#This Row],[Customer Last Name]]</f>
        <v>Jeremy Pistek</v>
      </c>
      <c r="E475" t="s">
        <v>1498</v>
      </c>
      <c r="F475" t="s">
        <v>1562</v>
      </c>
      <c r="G475" t="str">
        <f t="shared" si="35"/>
        <v>jeremy.pistek@mail.com</v>
      </c>
      <c r="H475" t="s">
        <v>20</v>
      </c>
      <c r="I475" s="7" t="s">
        <v>1037</v>
      </c>
      <c r="J475" s="7" t="s">
        <v>1038</v>
      </c>
      <c r="K475" s="7" t="s">
        <v>1060</v>
      </c>
      <c r="L475" s="7" t="s">
        <v>1044</v>
      </c>
      <c r="M475" s="7">
        <v>94110</v>
      </c>
      <c r="N475" s="7" t="s">
        <v>1045</v>
      </c>
      <c r="O475" t="str">
        <f>IF(COUNTIF($G$2:G475, G475) &gt; 1, INDEX($O$2:O475, MATCH(G475, $G$2:G475, 0)), H475)</f>
        <v>Male</v>
      </c>
      <c r="P475" t="str">
        <f>IF(COUNTIF($G$2:G475, G475) &gt; 1, INDEX($P$2:P475, MATCH(G475, $G$2:G475, 0)), I475)</f>
        <v>Consumer</v>
      </c>
      <c r="Q475" t="str">
        <f>IF(COUNTIF($G$2:G475, G475) &gt; 1, INDEX($Q$2:Q475, MATCH(G475, $G$2:G475, 0)), J475)</f>
        <v>United States</v>
      </c>
      <c r="R475" t="str">
        <f>IF(COUNTIF($G$2:G475, G475) &gt; 1, INDEX($R$2:R475, MATCH(G475, $G$2:G475, 0)), K475)</f>
        <v>San Francisco</v>
      </c>
      <c r="S475" t="str">
        <f>IF(COUNTIF($G$2:G475, G475) &gt; 1, INDEX($S$2:S475, MATCH(G475, $G$2:G475, 0)), L475)</f>
        <v>California</v>
      </c>
      <c r="T475">
        <f>IF(COUNTIF($G$2:G475, G475) &gt; 1, INDEX($T$2:T475, MATCH(G475, $G$2:G475, 0)), M475)</f>
        <v>94110</v>
      </c>
      <c r="U475" t="str">
        <f>IF(COUNTIF($G$2:G475, G475) &gt; 1, INDEX($U$2:U475, MATCH(G475, $G$2:G475, 0)), N475)</f>
        <v>West</v>
      </c>
      <c r="V475" s="7" t="s">
        <v>2158</v>
      </c>
      <c r="W475" s="7" t="s">
        <v>2159</v>
      </c>
      <c r="X475" s="15">
        <f>Orders[[#This Row],[Date3]]</f>
        <v>43554</v>
      </c>
      <c r="Y475" s="15">
        <v>43554</v>
      </c>
      <c r="Z475" s="2">
        <v>0.74861111111111101</v>
      </c>
      <c r="AA475" s="12">
        <v>72.569999999999993</v>
      </c>
      <c r="AB475" s="8">
        <v>8</v>
      </c>
      <c r="AC475" s="11">
        <f t="shared" si="38"/>
        <v>29.027999999999999</v>
      </c>
      <c r="AD475" s="11">
        <f t="shared" si="39"/>
        <v>580.55999999999995</v>
      </c>
      <c r="AE475" t="s">
        <v>18</v>
      </c>
      <c r="AF475" s="12">
        <f t="shared" si="36"/>
        <v>538.75967999999989</v>
      </c>
      <c r="AG475" s="4">
        <v>7.2000000000000008E-2</v>
      </c>
      <c r="AH475" s="11">
        <f t="shared" si="37"/>
        <v>41.800320000000056</v>
      </c>
      <c r="AI475" s="9">
        <v>4.5999999999999996</v>
      </c>
      <c r="AJ475" s="15" t="str">
        <f>IF(MONTH(Orders[[#This Row],[Date]]) = 1, "Jan",IF(MONTH(Orders[[#This Row],[Date]]) = 2, "Feb", "Mar"))</f>
        <v>Mar</v>
      </c>
    </row>
    <row r="476" spans="1:36" ht="15.75" x14ac:dyDescent="0.25">
      <c r="A476">
        <v>475</v>
      </c>
      <c r="B476" t="s">
        <v>503</v>
      </c>
      <c r="C476">
        <f>VLOOKUP(G476,email!A:B,2,FALSE)</f>
        <v>188</v>
      </c>
      <c r="D476" t="str">
        <f>Orders[[#This Row],[Customer First Name]] &amp;" "&amp; Orders[[#This Row],[Customer Last Name]]</f>
        <v>Jeremy Pistek</v>
      </c>
      <c r="E476" t="s">
        <v>1498</v>
      </c>
      <c r="F476" t="s">
        <v>1562</v>
      </c>
      <c r="G476" t="str">
        <f t="shared" si="35"/>
        <v>jeremy.pistek@mail.com</v>
      </c>
      <c r="H476" t="s">
        <v>20</v>
      </c>
      <c r="I476" s="7" t="s">
        <v>1037</v>
      </c>
      <c r="J476" s="7" t="s">
        <v>1038</v>
      </c>
      <c r="K476" s="7" t="s">
        <v>1060</v>
      </c>
      <c r="L476" s="7" t="s">
        <v>1044</v>
      </c>
      <c r="M476" s="7">
        <v>94110</v>
      </c>
      <c r="N476" s="7" t="s">
        <v>1045</v>
      </c>
      <c r="O476" t="str">
        <f>IF(COUNTIF($G$2:G476, G476) &gt; 1, INDEX($O$2:O476, MATCH(G476, $G$2:G476, 0)), H476)</f>
        <v>Male</v>
      </c>
      <c r="P476" t="str">
        <f>IF(COUNTIF($G$2:G476, G476) &gt; 1, INDEX($P$2:P476, MATCH(G476, $G$2:G476, 0)), I476)</f>
        <v>Consumer</v>
      </c>
      <c r="Q476" t="str">
        <f>IF(COUNTIF($G$2:G476, G476) &gt; 1, INDEX($Q$2:Q476, MATCH(G476, $G$2:G476, 0)), J476)</f>
        <v>United States</v>
      </c>
      <c r="R476" t="str">
        <f>IF(COUNTIF($G$2:G476, G476) &gt; 1, INDEX($R$2:R476, MATCH(G476, $G$2:G476, 0)), K476)</f>
        <v>San Francisco</v>
      </c>
      <c r="S476" t="str">
        <f>IF(COUNTIF($G$2:G476, G476) &gt; 1, INDEX($S$2:S476, MATCH(G476, $G$2:G476, 0)), L476)</f>
        <v>California</v>
      </c>
      <c r="T476">
        <f>IF(COUNTIF($G$2:G476, G476) &gt; 1, INDEX($T$2:T476, MATCH(G476, $G$2:G476, 0)), M476)</f>
        <v>94110</v>
      </c>
      <c r="U476" t="str">
        <f>IF(COUNTIF($G$2:G476, G476) &gt; 1, INDEX($U$2:U476, MATCH(G476, $G$2:G476, 0)), N476)</f>
        <v>West</v>
      </c>
      <c r="V476" s="7" t="s">
        <v>2153</v>
      </c>
      <c r="W476" s="7" t="s">
        <v>2156</v>
      </c>
      <c r="X476" s="15">
        <f>Orders[[#This Row],[Date3]]</f>
        <v>43554</v>
      </c>
      <c r="Y476" s="15">
        <v>43554</v>
      </c>
      <c r="Z476" s="2">
        <v>0.71111111111111114</v>
      </c>
      <c r="AA476" s="12">
        <v>64.44</v>
      </c>
      <c r="AB476" s="8">
        <v>5</v>
      </c>
      <c r="AC476" s="11">
        <f t="shared" si="38"/>
        <v>16.11</v>
      </c>
      <c r="AD476" s="11">
        <f t="shared" si="39"/>
        <v>322.2</v>
      </c>
      <c r="AE476" t="s">
        <v>18</v>
      </c>
      <c r="AF476" s="12">
        <f t="shared" si="36"/>
        <v>307.15325999999999</v>
      </c>
      <c r="AG476" s="4">
        <v>4.6699999999999998E-2</v>
      </c>
      <c r="AH476" s="11">
        <f t="shared" si="37"/>
        <v>15.04674</v>
      </c>
      <c r="AI476" s="9">
        <v>6.6</v>
      </c>
      <c r="AJ476" s="15" t="str">
        <f>IF(MONTH(Orders[[#This Row],[Date]]) = 1, "Jan",IF(MONTH(Orders[[#This Row],[Date]]) = 2, "Feb", "Mar"))</f>
        <v>Mar</v>
      </c>
    </row>
    <row r="477" spans="1:36" ht="15.75" x14ac:dyDescent="0.25">
      <c r="A477">
        <v>476</v>
      </c>
      <c r="B477" t="s">
        <v>504</v>
      </c>
      <c r="C477">
        <f>VLOOKUP(G477,email!A:B,2,FALSE)</f>
        <v>188</v>
      </c>
      <c r="D477" t="str">
        <f>Orders[[#This Row],[Customer First Name]] &amp;" "&amp; Orders[[#This Row],[Customer Last Name]]</f>
        <v>Jeremy Pistek</v>
      </c>
      <c r="E477" t="s">
        <v>1498</v>
      </c>
      <c r="F477" t="s">
        <v>1562</v>
      </c>
      <c r="G477" t="str">
        <f t="shared" si="35"/>
        <v>jeremy.pistek@mail.com</v>
      </c>
      <c r="H477" t="s">
        <v>20</v>
      </c>
      <c r="I477" s="7" t="s">
        <v>1037</v>
      </c>
      <c r="J477" s="7" t="s">
        <v>1038</v>
      </c>
      <c r="K477" s="7" t="s">
        <v>1060</v>
      </c>
      <c r="L477" s="7" t="s">
        <v>1044</v>
      </c>
      <c r="M477" s="7">
        <v>94110</v>
      </c>
      <c r="N477" s="7" t="s">
        <v>1045</v>
      </c>
      <c r="O477" t="str">
        <f>IF(COUNTIF($G$2:G477, G477) &gt; 1, INDEX($O$2:O477, MATCH(G477, $G$2:G477, 0)), H477)</f>
        <v>Male</v>
      </c>
      <c r="P477" t="str">
        <f>IF(COUNTIF($G$2:G477, G477) &gt; 1, INDEX($P$2:P477, MATCH(G477, $G$2:G477, 0)), I477)</f>
        <v>Consumer</v>
      </c>
      <c r="Q477" t="str">
        <f>IF(COUNTIF($G$2:G477, G477) &gt; 1, INDEX($Q$2:Q477, MATCH(G477, $G$2:G477, 0)), J477)</f>
        <v>United States</v>
      </c>
      <c r="R477" t="str">
        <f>IF(COUNTIF($G$2:G477, G477) &gt; 1, INDEX($R$2:R477, MATCH(G477, $G$2:G477, 0)), K477)</f>
        <v>San Francisco</v>
      </c>
      <c r="S477" t="str">
        <f>IF(COUNTIF($G$2:G477, G477) &gt; 1, INDEX($S$2:S477, MATCH(G477, $G$2:G477, 0)), L477)</f>
        <v>California</v>
      </c>
      <c r="T477">
        <f>IF(COUNTIF($G$2:G477, G477) &gt; 1, INDEX($T$2:T477, MATCH(G477, $G$2:G477, 0)), M477)</f>
        <v>94110</v>
      </c>
      <c r="U477" t="str">
        <f>IF(COUNTIF($G$2:G477, G477) &gt; 1, INDEX($U$2:U477, MATCH(G477, $G$2:G477, 0)), N477)</f>
        <v>West</v>
      </c>
      <c r="V477" s="7" t="s">
        <v>2153</v>
      </c>
      <c r="W477" s="7" t="s">
        <v>2162</v>
      </c>
      <c r="X477" s="15">
        <f>Orders[[#This Row],[Date3]]</f>
        <v>43521</v>
      </c>
      <c r="Y477" s="15">
        <v>43521</v>
      </c>
      <c r="Z477" s="2">
        <v>0.85763888888888884</v>
      </c>
      <c r="AA477" s="12">
        <v>65.180000000000007</v>
      </c>
      <c r="AB477" s="8">
        <v>3</v>
      </c>
      <c r="AC477" s="11">
        <f t="shared" si="38"/>
        <v>9.777000000000001</v>
      </c>
      <c r="AD477" s="11">
        <f t="shared" si="39"/>
        <v>195.54000000000002</v>
      </c>
      <c r="AE477" t="s">
        <v>21</v>
      </c>
      <c r="AF477" s="12">
        <f t="shared" si="36"/>
        <v>186.40828200000001</v>
      </c>
      <c r="AG477" s="4">
        <v>4.6699999999999998E-2</v>
      </c>
      <c r="AH477" s="11">
        <f t="shared" si="37"/>
        <v>9.1317180000000064</v>
      </c>
      <c r="AI477" s="9">
        <v>6.3</v>
      </c>
      <c r="AJ477" s="15" t="str">
        <f>IF(MONTH(Orders[[#This Row],[Date]]) = 1, "Jan",IF(MONTH(Orders[[#This Row],[Date]]) = 2, "Feb", "Mar"))</f>
        <v>Feb</v>
      </c>
    </row>
    <row r="478" spans="1:36" ht="15.75" x14ac:dyDescent="0.25">
      <c r="A478">
        <v>477</v>
      </c>
      <c r="B478" t="s">
        <v>505</v>
      </c>
      <c r="C478">
        <f>VLOOKUP(G478,email!A:B,2,FALSE)</f>
        <v>188</v>
      </c>
      <c r="D478" t="str">
        <f>Orders[[#This Row],[Customer First Name]] &amp;" "&amp; Orders[[#This Row],[Customer Last Name]]</f>
        <v>Jeremy Pistek</v>
      </c>
      <c r="E478" t="s">
        <v>1498</v>
      </c>
      <c r="F478" t="s">
        <v>1562</v>
      </c>
      <c r="G478" t="str">
        <f t="shared" si="35"/>
        <v>jeremy.pistek@mail.com</v>
      </c>
      <c r="H478" t="s">
        <v>20</v>
      </c>
      <c r="I478" s="7" t="s">
        <v>1037</v>
      </c>
      <c r="J478" s="7" t="s">
        <v>1038</v>
      </c>
      <c r="K478" s="7" t="s">
        <v>1060</v>
      </c>
      <c r="L478" s="7" t="s">
        <v>1044</v>
      </c>
      <c r="M478" s="7">
        <v>94110</v>
      </c>
      <c r="N478" s="7" t="s">
        <v>1045</v>
      </c>
      <c r="O478" t="str">
        <f>IF(COUNTIF($G$2:G478, G478) &gt; 1, INDEX($O$2:O478, MATCH(G478, $G$2:G478, 0)), H478)</f>
        <v>Male</v>
      </c>
      <c r="P478" t="str">
        <f>IF(COUNTIF($G$2:G478, G478) &gt; 1, INDEX($P$2:P478, MATCH(G478, $G$2:G478, 0)), I478)</f>
        <v>Consumer</v>
      </c>
      <c r="Q478" t="str">
        <f>IF(COUNTIF($G$2:G478, G478) &gt; 1, INDEX($Q$2:Q478, MATCH(G478, $G$2:G478, 0)), J478)</f>
        <v>United States</v>
      </c>
      <c r="R478" t="str">
        <f>IF(COUNTIF($G$2:G478, G478) &gt; 1, INDEX($R$2:R478, MATCH(G478, $G$2:G478, 0)), K478)</f>
        <v>San Francisco</v>
      </c>
      <c r="S478" t="str">
        <f>IF(COUNTIF($G$2:G478, G478) &gt; 1, INDEX($S$2:S478, MATCH(G478, $G$2:G478, 0)), L478)</f>
        <v>California</v>
      </c>
      <c r="T478">
        <f>IF(COUNTIF($G$2:G478, G478) &gt; 1, INDEX($T$2:T478, MATCH(G478, $G$2:G478, 0)), M478)</f>
        <v>94110</v>
      </c>
      <c r="U478" t="str">
        <f>IF(COUNTIF($G$2:G478, G478) &gt; 1, INDEX($U$2:U478, MATCH(G478, $G$2:G478, 0)), N478)</f>
        <v>West</v>
      </c>
      <c r="V478" s="7" t="s">
        <v>2153</v>
      </c>
      <c r="W478" s="7" t="s">
        <v>2162</v>
      </c>
      <c r="X478" s="15">
        <f>Orders[[#This Row],[Date3]]</f>
        <v>43542</v>
      </c>
      <c r="Y478" s="15">
        <v>43542</v>
      </c>
      <c r="Z478" s="2">
        <v>0.67361111111111116</v>
      </c>
      <c r="AA478" s="12">
        <v>33.26</v>
      </c>
      <c r="AB478" s="8">
        <v>5</v>
      </c>
      <c r="AC478" s="11">
        <f t="shared" si="38"/>
        <v>8.3149999999999995</v>
      </c>
      <c r="AD478" s="11">
        <f t="shared" si="39"/>
        <v>166.29999999999998</v>
      </c>
      <c r="AE478" t="s">
        <v>21</v>
      </c>
      <c r="AF478" s="12">
        <f t="shared" si="36"/>
        <v>158.53378999999998</v>
      </c>
      <c r="AG478" s="4">
        <v>4.6699999999999998E-2</v>
      </c>
      <c r="AH478" s="11">
        <f t="shared" si="37"/>
        <v>7.7662100000000009</v>
      </c>
      <c r="AI478" s="9">
        <v>4.2</v>
      </c>
      <c r="AJ478" s="15" t="str">
        <f>IF(MONTH(Orders[[#This Row],[Date]]) = 1, "Jan",IF(MONTH(Orders[[#This Row],[Date]]) = 2, "Feb", "Mar"))</f>
        <v>Mar</v>
      </c>
    </row>
    <row r="479" spans="1:36" ht="15.75" x14ac:dyDescent="0.25">
      <c r="A479">
        <v>478</v>
      </c>
      <c r="B479" t="s">
        <v>506</v>
      </c>
      <c r="C479">
        <f>VLOOKUP(G479,email!A:B,2,FALSE)</f>
        <v>121</v>
      </c>
      <c r="D479" t="str">
        <f>Orders[[#This Row],[Customer First Name]] &amp;" "&amp; Orders[[#This Row],[Customer Last Name]]</f>
        <v>Kristen Hastings</v>
      </c>
      <c r="E479" t="s">
        <v>1461</v>
      </c>
      <c r="F479" t="s">
        <v>1462</v>
      </c>
      <c r="G479" t="str">
        <f t="shared" si="35"/>
        <v>kristen.hastings@mail.com</v>
      </c>
      <c r="H479" t="s">
        <v>20</v>
      </c>
      <c r="I479" s="7" t="s">
        <v>1042</v>
      </c>
      <c r="J479" s="7" t="s">
        <v>1038</v>
      </c>
      <c r="K479" s="7" t="s">
        <v>1043</v>
      </c>
      <c r="L479" s="7" t="s">
        <v>1044</v>
      </c>
      <c r="M479" s="7">
        <v>90008</v>
      </c>
      <c r="N479" s="7" t="s">
        <v>1045</v>
      </c>
      <c r="O479" t="str">
        <f>IF(COUNTIF($G$2:G479, G479) &gt; 1, INDEX($O$2:O479, MATCH(G479, $G$2:G479, 0)), H479)</f>
        <v>Female</v>
      </c>
      <c r="P479" t="str">
        <f>IF(COUNTIF($G$2:G479, G479) &gt; 1, INDEX($P$2:P479, MATCH(G479, $G$2:G479, 0)), I479)</f>
        <v>Corporate</v>
      </c>
      <c r="Q479" t="str">
        <f>IF(COUNTIF($G$2:G479, G479) &gt; 1, INDEX($Q$2:Q479, MATCH(G479, $G$2:G479, 0)), J479)</f>
        <v>United States</v>
      </c>
      <c r="R479" t="str">
        <f>IF(COUNTIF($G$2:G479, G479) &gt; 1, INDEX($R$2:R479, MATCH(G479, $G$2:G479, 0)), K479)</f>
        <v>San Francisco</v>
      </c>
      <c r="S479" t="str">
        <f>IF(COUNTIF($G$2:G479, G479) &gt; 1, INDEX($S$2:S479, MATCH(G479, $G$2:G479, 0)), L479)</f>
        <v>California</v>
      </c>
      <c r="T479">
        <f>IF(COUNTIF($G$2:G479, G479) &gt; 1, INDEX($T$2:T479, MATCH(G479, $G$2:G479, 0)), M479)</f>
        <v>94110</v>
      </c>
      <c r="U479" t="str">
        <f>IF(COUNTIF($G$2:G479, G479) &gt; 1, INDEX($U$2:U479, MATCH(G479, $G$2:G479, 0)), N479)</f>
        <v>West</v>
      </c>
      <c r="V479" s="7" t="s">
        <v>2158</v>
      </c>
      <c r="W479" s="7" t="s">
        <v>2159</v>
      </c>
      <c r="X479" s="15">
        <f>Orders[[#This Row],[Date3]]</f>
        <v>43531</v>
      </c>
      <c r="Y479" s="15">
        <v>43531</v>
      </c>
      <c r="Z479" s="2">
        <v>0.70416666666666661</v>
      </c>
      <c r="AA479" s="12">
        <v>84.07</v>
      </c>
      <c r="AB479" s="8">
        <v>4</v>
      </c>
      <c r="AC479" s="11">
        <f t="shared" si="38"/>
        <v>16.814</v>
      </c>
      <c r="AD479" s="11">
        <f t="shared" si="39"/>
        <v>336.28</v>
      </c>
      <c r="AE479" t="s">
        <v>16</v>
      </c>
      <c r="AF479" s="12">
        <f t="shared" si="36"/>
        <v>312.06783999999999</v>
      </c>
      <c r="AG479" s="4">
        <v>7.2000000000000008E-2</v>
      </c>
      <c r="AH479" s="11">
        <f t="shared" si="37"/>
        <v>24.212159999999983</v>
      </c>
      <c r="AI479" s="9">
        <v>4.4000000000000004</v>
      </c>
      <c r="AJ479" s="15" t="str">
        <f>IF(MONTH(Orders[[#This Row],[Date]]) = 1, "Jan",IF(MONTH(Orders[[#This Row],[Date]]) = 2, "Feb", "Mar"))</f>
        <v>Mar</v>
      </c>
    </row>
    <row r="480" spans="1:36" ht="15.75" x14ac:dyDescent="0.25">
      <c r="A480">
        <v>479</v>
      </c>
      <c r="B480" t="s">
        <v>507</v>
      </c>
      <c r="C480">
        <f>VLOOKUP(G480,email!A:B,2,FALSE)</f>
        <v>189</v>
      </c>
      <c r="D480" t="str">
        <f>Orders[[#This Row],[Customer First Name]] &amp;" "&amp; Orders[[#This Row],[Customer Last Name]]</f>
        <v>Jeremy Ellison</v>
      </c>
      <c r="E480" t="s">
        <v>1498</v>
      </c>
      <c r="F480" t="s">
        <v>1385</v>
      </c>
      <c r="G480" t="str">
        <f t="shared" si="35"/>
        <v>jeremy.ellison@mail.com</v>
      </c>
      <c r="H480" t="s">
        <v>20</v>
      </c>
      <c r="I480" s="7" t="s">
        <v>1037</v>
      </c>
      <c r="J480" s="7" t="s">
        <v>1038</v>
      </c>
      <c r="K480" s="7" t="s">
        <v>1082</v>
      </c>
      <c r="L480" s="7" t="s">
        <v>1081</v>
      </c>
      <c r="M480" s="7">
        <v>12180</v>
      </c>
      <c r="N480" s="7" t="s">
        <v>1065</v>
      </c>
      <c r="O480" t="str">
        <f>IF(COUNTIF($G$2:G480, G480) &gt; 1, INDEX($O$2:O480, MATCH(G480, $G$2:G480, 0)), H480)</f>
        <v>Male</v>
      </c>
      <c r="P480" t="str">
        <f>IF(COUNTIF($G$2:G480, G480) &gt; 1, INDEX($P$2:P480, MATCH(G480, $G$2:G480, 0)), I480)</f>
        <v>Consumer</v>
      </c>
      <c r="Q480" t="str">
        <f>IF(COUNTIF($G$2:G480, G480) &gt; 1, INDEX($Q$2:Q480, MATCH(G480, $G$2:G480, 0)), J480)</f>
        <v>United States</v>
      </c>
      <c r="R480" t="str">
        <f>IF(COUNTIF($G$2:G480, G480) &gt; 1, INDEX($R$2:R480, MATCH(G480, $G$2:G480, 0)), K480)</f>
        <v>Troy</v>
      </c>
      <c r="S480" t="str">
        <f>IF(COUNTIF($G$2:G480, G480) &gt; 1, INDEX($S$2:S480, MATCH(G480, $G$2:G480, 0)), L480)</f>
        <v>New York</v>
      </c>
      <c r="T480">
        <f>IF(COUNTIF($G$2:G480, G480) &gt; 1, INDEX($T$2:T480, MATCH(G480, $G$2:G480, 0)), M480)</f>
        <v>12180</v>
      </c>
      <c r="U480" t="str">
        <f>IF(COUNTIF($G$2:G480, G480) &gt; 1, INDEX($U$2:U480, MATCH(G480, $G$2:G480, 0)), N480)</f>
        <v>East</v>
      </c>
      <c r="V480" s="7" t="s">
        <v>2150</v>
      </c>
      <c r="W480" s="7" t="s">
        <v>2157</v>
      </c>
      <c r="X480" s="15">
        <f>Orders[[#This Row],[Date3]]</f>
        <v>43540</v>
      </c>
      <c r="Y480" s="15">
        <v>43540</v>
      </c>
      <c r="Z480" s="2">
        <v>0.42430555555555555</v>
      </c>
      <c r="AA480" s="12">
        <v>34.369999999999997</v>
      </c>
      <c r="AB480" s="8">
        <v>10</v>
      </c>
      <c r="AC480" s="11">
        <f t="shared" si="38"/>
        <v>17.184999999999999</v>
      </c>
      <c r="AD480" s="11">
        <f t="shared" si="39"/>
        <v>343.7</v>
      </c>
      <c r="AE480" t="s">
        <v>16</v>
      </c>
      <c r="AF480" s="12">
        <f t="shared" si="36"/>
        <v>306.92410000000001</v>
      </c>
      <c r="AG480" s="4">
        <v>0.107</v>
      </c>
      <c r="AH480" s="11">
        <f t="shared" si="37"/>
        <v>36.775899999999979</v>
      </c>
      <c r="AI480" s="9">
        <v>6.7</v>
      </c>
      <c r="AJ480" s="15" t="str">
        <f>IF(MONTH(Orders[[#This Row],[Date]]) = 1, "Jan",IF(MONTH(Orders[[#This Row],[Date]]) = 2, "Feb", "Mar"))</f>
        <v>Mar</v>
      </c>
    </row>
    <row r="481" spans="1:36" ht="15.75" x14ac:dyDescent="0.25">
      <c r="A481">
        <v>480</v>
      </c>
      <c r="B481" t="s">
        <v>508</v>
      </c>
      <c r="C481">
        <f>VLOOKUP(G481,email!A:B,2,FALSE)</f>
        <v>190</v>
      </c>
      <c r="D481" t="str">
        <f>Orders[[#This Row],[Customer First Name]] &amp;" "&amp; Orders[[#This Row],[Customer Last Name]]</f>
        <v>John Grady</v>
      </c>
      <c r="E481" t="s">
        <v>1488</v>
      </c>
      <c r="F481" t="s">
        <v>1563</v>
      </c>
      <c r="G481" t="str">
        <f t="shared" si="35"/>
        <v>john.grady@mail.com</v>
      </c>
      <c r="H481" t="s">
        <v>20</v>
      </c>
      <c r="I481" s="7" t="s">
        <v>1042</v>
      </c>
      <c r="J481" s="7" t="s">
        <v>1038</v>
      </c>
      <c r="K481" s="7" t="s">
        <v>1080</v>
      </c>
      <c r="L481" s="7" t="s">
        <v>1081</v>
      </c>
      <c r="M481" s="7">
        <v>10024</v>
      </c>
      <c r="N481" s="7" t="s">
        <v>1065</v>
      </c>
      <c r="O481" t="str">
        <f>IF(COUNTIF($G$2:G481, G481) &gt; 1, INDEX($O$2:O481, MATCH(G481, $G$2:G481, 0)), H481)</f>
        <v>Male</v>
      </c>
      <c r="P481" t="str">
        <f>IF(COUNTIF($G$2:G481, G481) &gt; 1, INDEX($P$2:P481, MATCH(G481, $G$2:G481, 0)), I481)</f>
        <v>Corporate</v>
      </c>
      <c r="Q481" t="str">
        <f>IF(COUNTIF($G$2:G481, G481) &gt; 1, INDEX($Q$2:Q481, MATCH(G481, $G$2:G481, 0)), J481)</f>
        <v>United States</v>
      </c>
      <c r="R481" t="str">
        <f>IF(COUNTIF($G$2:G481, G481) &gt; 1, INDEX($R$2:R481, MATCH(G481, $G$2:G481, 0)), K481)</f>
        <v>New York City</v>
      </c>
      <c r="S481" t="str">
        <f>IF(COUNTIF($G$2:G481, G481) &gt; 1, INDEX($S$2:S481, MATCH(G481, $G$2:G481, 0)), L481)</f>
        <v>New York</v>
      </c>
      <c r="T481">
        <f>IF(COUNTIF($G$2:G481, G481) &gt; 1, INDEX($T$2:T481, MATCH(G481, $G$2:G481, 0)), M481)</f>
        <v>10024</v>
      </c>
      <c r="U481" t="str">
        <f>IF(COUNTIF($G$2:G481, G481) &gt; 1, INDEX($U$2:U481, MATCH(G481, $G$2:G481, 0)), N481)</f>
        <v>East</v>
      </c>
      <c r="V481" s="7" t="s">
        <v>2153</v>
      </c>
      <c r="W481" s="7" t="s">
        <v>1731</v>
      </c>
      <c r="X481" s="15">
        <f>Orders[[#This Row],[Date3]]</f>
        <v>43494</v>
      </c>
      <c r="Y481" s="15">
        <v>43494</v>
      </c>
      <c r="Z481" s="2">
        <v>0.47638888888888892</v>
      </c>
      <c r="AA481" s="12">
        <v>38.6</v>
      </c>
      <c r="AB481" s="8">
        <v>1</v>
      </c>
      <c r="AC481" s="11">
        <f t="shared" si="38"/>
        <v>1.9300000000000002</v>
      </c>
      <c r="AD481" s="11">
        <f t="shared" si="39"/>
        <v>38.6</v>
      </c>
      <c r="AE481" t="s">
        <v>16</v>
      </c>
      <c r="AF481" s="12">
        <f t="shared" si="36"/>
        <v>36.797380000000004</v>
      </c>
      <c r="AG481" s="4">
        <v>4.6699999999999998E-2</v>
      </c>
      <c r="AH481" s="11">
        <f t="shared" si="37"/>
        <v>1.8026199999999974</v>
      </c>
      <c r="AI481" s="9">
        <v>6.7</v>
      </c>
      <c r="AJ481" s="15" t="str">
        <f>IF(MONTH(Orders[[#This Row],[Date]]) = 1, "Jan",IF(MONTH(Orders[[#This Row],[Date]]) = 2, "Feb", "Mar"))</f>
        <v>Jan</v>
      </c>
    </row>
    <row r="482" spans="1:36" ht="15.75" x14ac:dyDescent="0.25">
      <c r="A482">
        <v>481</v>
      </c>
      <c r="B482" t="s">
        <v>509</v>
      </c>
      <c r="C482">
        <f>VLOOKUP(G482,email!A:B,2,FALSE)</f>
        <v>190</v>
      </c>
      <c r="D482" t="str">
        <f>Orders[[#This Row],[Customer First Name]] &amp;" "&amp; Orders[[#This Row],[Customer Last Name]]</f>
        <v>John Grady</v>
      </c>
      <c r="E482" t="s">
        <v>1488</v>
      </c>
      <c r="F482" t="s">
        <v>1563</v>
      </c>
      <c r="G482" t="str">
        <f t="shared" si="35"/>
        <v>john.grady@mail.com</v>
      </c>
      <c r="H482" t="s">
        <v>20</v>
      </c>
      <c r="I482" s="7" t="s">
        <v>1042</v>
      </c>
      <c r="J482" s="7" t="s">
        <v>1038</v>
      </c>
      <c r="K482" s="7" t="s">
        <v>1080</v>
      </c>
      <c r="L482" s="7" t="s">
        <v>1081</v>
      </c>
      <c r="M482" s="7">
        <v>10024</v>
      </c>
      <c r="N482" s="7" t="s">
        <v>1065</v>
      </c>
      <c r="O482" t="str">
        <f>IF(COUNTIF($G$2:G482, G482) &gt; 1, INDEX($O$2:O482, MATCH(G482, $G$2:G482, 0)), H482)</f>
        <v>Male</v>
      </c>
      <c r="P482" t="str">
        <f>IF(COUNTIF($G$2:G482, G482) &gt; 1, INDEX($P$2:P482, MATCH(G482, $G$2:G482, 0)), I482)</f>
        <v>Corporate</v>
      </c>
      <c r="Q482" t="str">
        <f>IF(COUNTIF($G$2:G482, G482) &gt; 1, INDEX($Q$2:Q482, MATCH(G482, $G$2:G482, 0)), J482)</f>
        <v>United States</v>
      </c>
      <c r="R482" t="str">
        <f>IF(COUNTIF($G$2:G482, G482) &gt; 1, INDEX($R$2:R482, MATCH(G482, $G$2:G482, 0)), K482)</f>
        <v>New York City</v>
      </c>
      <c r="S482" t="str">
        <f>IF(COUNTIF($G$2:G482, G482) &gt; 1, INDEX($S$2:S482, MATCH(G482, $G$2:G482, 0)), L482)</f>
        <v>New York</v>
      </c>
      <c r="T482">
        <f>IF(COUNTIF($G$2:G482, G482) &gt; 1, INDEX($T$2:T482, MATCH(G482, $G$2:G482, 0)), M482)</f>
        <v>10024</v>
      </c>
      <c r="U482" t="str">
        <f>IF(COUNTIF($G$2:G482, G482) &gt; 1, INDEX($U$2:U482, MATCH(G482, $G$2:G482, 0)), N482)</f>
        <v>East</v>
      </c>
      <c r="V482" s="7" t="s">
        <v>2153</v>
      </c>
      <c r="W482" s="7" t="s">
        <v>2156</v>
      </c>
      <c r="X482" s="15">
        <f>Orders[[#This Row],[Date3]]</f>
        <v>43498</v>
      </c>
      <c r="Y482" s="15">
        <v>43498</v>
      </c>
      <c r="Z482" s="2">
        <v>0.8534722222222223</v>
      </c>
      <c r="AA482" s="12">
        <v>65.97</v>
      </c>
      <c r="AB482" s="8">
        <v>8</v>
      </c>
      <c r="AC482" s="11">
        <f t="shared" si="38"/>
        <v>26.388000000000002</v>
      </c>
      <c r="AD482" s="11">
        <f t="shared" si="39"/>
        <v>527.76</v>
      </c>
      <c r="AE482" t="s">
        <v>18</v>
      </c>
      <c r="AF482" s="12">
        <f t="shared" si="36"/>
        <v>503.113608</v>
      </c>
      <c r="AG482" s="4">
        <v>4.6699999999999998E-2</v>
      </c>
      <c r="AH482" s="11">
        <f t="shared" si="37"/>
        <v>24.646391999999992</v>
      </c>
      <c r="AI482" s="9">
        <v>8.4</v>
      </c>
      <c r="AJ482" s="15" t="str">
        <f>IF(MONTH(Orders[[#This Row],[Date]]) = 1, "Jan",IF(MONTH(Orders[[#This Row],[Date]]) = 2, "Feb", "Mar"))</f>
        <v>Feb</v>
      </c>
    </row>
    <row r="483" spans="1:36" ht="15.75" x14ac:dyDescent="0.25">
      <c r="A483">
        <v>482</v>
      </c>
      <c r="B483" t="s">
        <v>510</v>
      </c>
      <c r="C483">
        <f>VLOOKUP(G483,email!A:B,2,FALSE)</f>
        <v>191</v>
      </c>
      <c r="D483" t="str">
        <f>Orders[[#This Row],[Customer First Name]] &amp;" "&amp; Orders[[#This Row],[Customer Last Name]]</f>
        <v>Xylona Preis</v>
      </c>
      <c r="E483" t="s">
        <v>1564</v>
      </c>
      <c r="F483" t="s">
        <v>1527</v>
      </c>
      <c r="G483" t="str">
        <f t="shared" si="35"/>
        <v>xylona.preis@mail.com</v>
      </c>
      <c r="H483" t="s">
        <v>20</v>
      </c>
      <c r="I483" s="7" t="s">
        <v>1037</v>
      </c>
      <c r="J483" s="7" t="s">
        <v>1038</v>
      </c>
      <c r="K483" s="7" t="s">
        <v>1146</v>
      </c>
      <c r="L483" s="7" t="s">
        <v>1044</v>
      </c>
      <c r="M483" s="7">
        <v>92024</v>
      </c>
      <c r="N483" s="7" t="s">
        <v>1045</v>
      </c>
      <c r="O483" t="str">
        <f>IF(COUNTIF($G$2:G483, G483) &gt; 1, INDEX($O$2:O483, MATCH(G483, $G$2:G483, 0)), H483)</f>
        <v>Male</v>
      </c>
      <c r="P483" t="str">
        <f>IF(COUNTIF($G$2:G483, G483) &gt; 1, INDEX($P$2:P483, MATCH(G483, $G$2:G483, 0)), I483)</f>
        <v>Consumer</v>
      </c>
      <c r="Q483" t="str">
        <f>IF(COUNTIF($G$2:G483, G483) &gt; 1, INDEX($Q$2:Q483, MATCH(G483, $G$2:G483, 0)), J483)</f>
        <v>United States</v>
      </c>
      <c r="R483" t="str">
        <f>IF(COUNTIF($G$2:G483, G483) &gt; 1, INDEX($R$2:R483, MATCH(G483, $G$2:G483, 0)), K483)</f>
        <v>San Diego</v>
      </c>
      <c r="S483" t="str">
        <f>IF(COUNTIF($G$2:G483, G483) &gt; 1, INDEX($S$2:S483, MATCH(G483, $G$2:G483, 0)), L483)</f>
        <v>California</v>
      </c>
      <c r="T483">
        <f>IF(COUNTIF($G$2:G483, G483) &gt; 1, INDEX($T$2:T483, MATCH(G483, $G$2:G483, 0)), M483)</f>
        <v>92024</v>
      </c>
      <c r="U483" t="str">
        <f>IF(COUNTIF($G$2:G483, G483) &gt; 1, INDEX($U$2:U483, MATCH(G483, $G$2:G483, 0)), N483)</f>
        <v>West</v>
      </c>
      <c r="V483" s="7" t="s">
        <v>2158</v>
      </c>
      <c r="W483" s="7" t="s">
        <v>2163</v>
      </c>
      <c r="X483" s="15">
        <f>Orders[[#This Row],[Date3]]</f>
        <v>43511</v>
      </c>
      <c r="Y483" s="15">
        <v>43511</v>
      </c>
      <c r="Z483" s="2">
        <v>0.5083333333333333</v>
      </c>
      <c r="AA483" s="12">
        <v>32.799999999999997</v>
      </c>
      <c r="AB483" s="8">
        <v>10</v>
      </c>
      <c r="AC483" s="11">
        <f t="shared" si="38"/>
        <v>16.400000000000002</v>
      </c>
      <c r="AD483" s="11">
        <f t="shared" si="39"/>
        <v>328</v>
      </c>
      <c r="AE483" t="s">
        <v>18</v>
      </c>
      <c r="AF483" s="12">
        <f t="shared" si="36"/>
        <v>304.38400000000001</v>
      </c>
      <c r="AG483" s="4">
        <v>7.2000000000000008E-2</v>
      </c>
      <c r="AH483" s="11">
        <f t="shared" si="37"/>
        <v>23.615999999999985</v>
      </c>
      <c r="AI483" s="9">
        <v>6.2</v>
      </c>
      <c r="AJ483" s="15" t="str">
        <f>IF(MONTH(Orders[[#This Row],[Date]]) = 1, "Jan",IF(MONTH(Orders[[#This Row],[Date]]) = 2, "Feb", "Mar"))</f>
        <v>Feb</v>
      </c>
    </row>
    <row r="484" spans="1:36" ht="15.75" x14ac:dyDescent="0.25">
      <c r="A484">
        <v>483</v>
      </c>
      <c r="B484" t="s">
        <v>511</v>
      </c>
      <c r="C484">
        <f>VLOOKUP(G484,email!A:B,2,FALSE)</f>
        <v>192</v>
      </c>
      <c r="D484" t="str">
        <f>Orders[[#This Row],[Customer First Name]] &amp;" "&amp; Orders[[#This Row],[Customer Last Name]]</f>
        <v>Erin Mull</v>
      </c>
      <c r="E484" t="s">
        <v>1299</v>
      </c>
      <c r="F484" t="s">
        <v>1565</v>
      </c>
      <c r="G484" t="str">
        <f t="shared" si="35"/>
        <v>erin.mull@mail.com</v>
      </c>
      <c r="H484" t="s">
        <v>20</v>
      </c>
      <c r="I484" s="7" t="s">
        <v>1037</v>
      </c>
      <c r="J484" s="7" t="s">
        <v>1038</v>
      </c>
      <c r="K484" s="7" t="s">
        <v>1080</v>
      </c>
      <c r="L484" s="7" t="s">
        <v>1081</v>
      </c>
      <c r="M484" s="7">
        <v>10024</v>
      </c>
      <c r="N484" s="7" t="s">
        <v>1065</v>
      </c>
      <c r="O484" t="str">
        <f>IF(COUNTIF($G$2:G484, G484) &gt; 1, INDEX($O$2:O484, MATCH(G484, $G$2:G484, 0)), H484)</f>
        <v>Male</v>
      </c>
      <c r="P484" t="str">
        <f>IF(COUNTIF($G$2:G484, G484) &gt; 1, INDEX($P$2:P484, MATCH(G484, $G$2:G484, 0)), I484)</f>
        <v>Consumer</v>
      </c>
      <c r="Q484" t="str">
        <f>IF(COUNTIF($G$2:G484, G484) &gt; 1, INDEX($Q$2:Q484, MATCH(G484, $G$2:G484, 0)), J484)</f>
        <v>United States</v>
      </c>
      <c r="R484" t="str">
        <f>IF(COUNTIF($G$2:G484, G484) &gt; 1, INDEX($R$2:R484, MATCH(G484, $G$2:G484, 0)), K484)</f>
        <v>New York City</v>
      </c>
      <c r="S484" t="str">
        <f>IF(COUNTIF($G$2:G484, G484) &gt; 1, INDEX($S$2:S484, MATCH(G484, $G$2:G484, 0)), L484)</f>
        <v>New York</v>
      </c>
      <c r="T484">
        <f>IF(COUNTIF($G$2:G484, G484) &gt; 1, INDEX($T$2:T484, MATCH(G484, $G$2:G484, 0)), M484)</f>
        <v>10024</v>
      </c>
      <c r="U484" t="str">
        <f>IF(COUNTIF($G$2:G484, G484) &gt; 1, INDEX($U$2:U484, MATCH(G484, $G$2:G484, 0)), N484)</f>
        <v>East</v>
      </c>
      <c r="V484" s="7" t="s">
        <v>2153</v>
      </c>
      <c r="W484" s="7" t="s">
        <v>1731</v>
      </c>
      <c r="X484" s="15">
        <f>Orders[[#This Row],[Date3]]</f>
        <v>43473</v>
      </c>
      <c r="Y484" s="15">
        <v>43473</v>
      </c>
      <c r="Z484" s="2">
        <v>0.54513888888888895</v>
      </c>
      <c r="AA484" s="12">
        <v>37.14</v>
      </c>
      <c r="AB484" s="8">
        <v>5</v>
      </c>
      <c r="AC484" s="11">
        <f t="shared" si="38"/>
        <v>9.2850000000000001</v>
      </c>
      <c r="AD484" s="11">
        <f t="shared" si="39"/>
        <v>185.7</v>
      </c>
      <c r="AE484" t="s">
        <v>16</v>
      </c>
      <c r="AF484" s="12">
        <f t="shared" si="36"/>
        <v>177.02780999999999</v>
      </c>
      <c r="AG484" s="4">
        <v>4.6699999999999998E-2</v>
      </c>
      <c r="AH484" s="11">
        <f t="shared" si="37"/>
        <v>8.6721900000000005</v>
      </c>
      <c r="AI484" s="9" t="s">
        <v>221</v>
      </c>
      <c r="AJ484" s="15" t="str">
        <f>IF(MONTH(Orders[[#This Row],[Date]]) = 1, "Jan",IF(MONTH(Orders[[#This Row],[Date]]) = 2, "Feb", "Mar"))</f>
        <v>Jan</v>
      </c>
    </row>
    <row r="485" spans="1:36" ht="15.75" x14ac:dyDescent="0.25">
      <c r="A485">
        <v>484</v>
      </c>
      <c r="B485" t="s">
        <v>512</v>
      </c>
      <c r="C485">
        <f>VLOOKUP(G485,email!A:B,2,FALSE)</f>
        <v>192</v>
      </c>
      <c r="D485" t="str">
        <f>Orders[[#This Row],[Customer First Name]] &amp;" "&amp; Orders[[#This Row],[Customer Last Name]]</f>
        <v>Erin Mull</v>
      </c>
      <c r="E485" t="s">
        <v>1299</v>
      </c>
      <c r="F485" t="s">
        <v>1565</v>
      </c>
      <c r="G485" t="str">
        <f t="shared" si="35"/>
        <v>erin.mull@mail.com</v>
      </c>
      <c r="H485" t="s">
        <v>20</v>
      </c>
      <c r="I485" s="7" t="s">
        <v>1037</v>
      </c>
      <c r="J485" s="7" t="s">
        <v>1038</v>
      </c>
      <c r="K485" s="7" t="s">
        <v>1080</v>
      </c>
      <c r="L485" s="7" t="s">
        <v>1081</v>
      </c>
      <c r="M485" s="7">
        <v>10024</v>
      </c>
      <c r="N485" s="7" t="s">
        <v>1065</v>
      </c>
      <c r="O485" t="str">
        <f>IF(COUNTIF($G$2:G485, G485) &gt; 1, INDEX($O$2:O485, MATCH(G485, $G$2:G485, 0)), H485)</f>
        <v>Male</v>
      </c>
      <c r="P485" t="str">
        <f>IF(COUNTIF($G$2:G485, G485) &gt; 1, INDEX($P$2:P485, MATCH(G485, $G$2:G485, 0)), I485)</f>
        <v>Consumer</v>
      </c>
      <c r="Q485" t="str">
        <f>IF(COUNTIF($G$2:G485, G485) &gt; 1, INDEX($Q$2:Q485, MATCH(G485, $G$2:G485, 0)), J485)</f>
        <v>United States</v>
      </c>
      <c r="R485" t="str">
        <f>IF(COUNTIF($G$2:G485, G485) &gt; 1, INDEX($R$2:R485, MATCH(G485, $G$2:G485, 0)), K485)</f>
        <v>New York City</v>
      </c>
      <c r="S485" t="str">
        <f>IF(COUNTIF($G$2:G485, G485) &gt; 1, INDEX($S$2:S485, MATCH(G485, $G$2:G485, 0)), L485)</f>
        <v>New York</v>
      </c>
      <c r="T485">
        <f>IF(COUNTIF($G$2:G485, G485) &gt; 1, INDEX($T$2:T485, MATCH(G485, $G$2:G485, 0)), M485)</f>
        <v>10024</v>
      </c>
      <c r="U485" t="str">
        <f>IF(COUNTIF($G$2:G485, G485) &gt; 1, INDEX($U$2:U485, MATCH(G485, $G$2:G485, 0)), N485)</f>
        <v>East</v>
      </c>
      <c r="V485" s="7" t="s">
        <v>2158</v>
      </c>
      <c r="W485" s="7" t="s">
        <v>2163</v>
      </c>
      <c r="X485" s="15">
        <f>Orders[[#This Row],[Date3]]</f>
        <v>43508</v>
      </c>
      <c r="Y485" s="15">
        <v>43508</v>
      </c>
      <c r="Z485" s="2">
        <v>0.67986111111111114</v>
      </c>
      <c r="AA485" s="12">
        <v>60.38</v>
      </c>
      <c r="AB485" s="8">
        <v>10</v>
      </c>
      <c r="AC485" s="11">
        <f t="shared" si="38"/>
        <v>30.190000000000005</v>
      </c>
      <c r="AD485" s="11">
        <f t="shared" si="39"/>
        <v>603.80000000000007</v>
      </c>
      <c r="AE485" t="s">
        <v>18</v>
      </c>
      <c r="AF485" s="12">
        <f t="shared" si="36"/>
        <v>560.32640000000004</v>
      </c>
      <c r="AG485" s="4">
        <v>7.2000000000000008E-2</v>
      </c>
      <c r="AH485" s="11">
        <f t="shared" si="37"/>
        <v>43.473600000000033</v>
      </c>
      <c r="AI485" s="9" t="s">
        <v>45</v>
      </c>
      <c r="AJ485" s="15" t="str">
        <f>IF(MONTH(Orders[[#This Row],[Date]]) = 1, "Jan",IF(MONTH(Orders[[#This Row],[Date]]) = 2, "Feb", "Mar"))</f>
        <v>Feb</v>
      </c>
    </row>
    <row r="486" spans="1:36" ht="15.75" x14ac:dyDescent="0.25">
      <c r="A486">
        <v>485</v>
      </c>
      <c r="B486" t="s">
        <v>513</v>
      </c>
      <c r="C486">
        <f>VLOOKUP(G486,email!A:B,2,FALSE)</f>
        <v>193</v>
      </c>
      <c r="D486" t="str">
        <f>Orders[[#This Row],[Customer First Name]] &amp;" "&amp; Orders[[#This Row],[Customer Last Name]]</f>
        <v>Michelle Tran</v>
      </c>
      <c r="E486" t="s">
        <v>1566</v>
      </c>
      <c r="F486" t="s">
        <v>1567</v>
      </c>
      <c r="G486" t="str">
        <f t="shared" si="35"/>
        <v>michelle.tran@mail.com</v>
      </c>
      <c r="H486" t="s">
        <v>20</v>
      </c>
      <c r="I486" s="7" t="s">
        <v>1052</v>
      </c>
      <c r="J486" s="7" t="s">
        <v>1038</v>
      </c>
      <c r="K486" s="7" t="s">
        <v>1043</v>
      </c>
      <c r="L486" s="7" t="s">
        <v>1044</v>
      </c>
      <c r="M486" s="7">
        <v>90045</v>
      </c>
      <c r="N486" s="7" t="s">
        <v>1045</v>
      </c>
      <c r="O486" t="str">
        <f>IF(COUNTIF($G$2:G486, G486) &gt; 1, INDEX($O$2:O486, MATCH(G486, $G$2:G486, 0)), H486)</f>
        <v>Male</v>
      </c>
      <c r="P486" t="str">
        <f>IF(COUNTIF($G$2:G486, G486) &gt; 1, INDEX($P$2:P486, MATCH(G486, $G$2:G486, 0)), I486)</f>
        <v>Home Office</v>
      </c>
      <c r="Q486" t="str">
        <f>IF(COUNTIF($G$2:G486, G486) &gt; 1, INDEX($Q$2:Q486, MATCH(G486, $G$2:G486, 0)), J486)</f>
        <v>United States</v>
      </c>
      <c r="R486" t="str">
        <f>IF(COUNTIF($G$2:G486, G486) &gt; 1, INDEX($R$2:R486, MATCH(G486, $G$2:G486, 0)), K486)</f>
        <v>Los Angeles</v>
      </c>
      <c r="S486" t="str">
        <f>IF(COUNTIF($G$2:G486, G486) &gt; 1, INDEX($S$2:S486, MATCH(G486, $G$2:G486, 0)), L486)</f>
        <v>California</v>
      </c>
      <c r="T486">
        <f>IF(COUNTIF($G$2:G486, G486) &gt; 1, INDEX($T$2:T486, MATCH(G486, $G$2:G486, 0)), M486)</f>
        <v>90045</v>
      </c>
      <c r="U486" t="str">
        <f>IF(COUNTIF($G$2:G486, G486) &gt; 1, INDEX($U$2:U486, MATCH(G486, $G$2:G486, 0)), N486)</f>
        <v>West</v>
      </c>
      <c r="V486" s="7" t="s">
        <v>2153</v>
      </c>
      <c r="W486" s="7" t="s">
        <v>2154</v>
      </c>
      <c r="X486" s="15">
        <f>Orders[[#This Row],[Date3]]</f>
        <v>43466</v>
      </c>
      <c r="Y486" s="15">
        <v>43466</v>
      </c>
      <c r="Z486" s="2">
        <v>0.82500000000000007</v>
      </c>
      <c r="AA486" s="12">
        <v>36.979999999999997</v>
      </c>
      <c r="AB486" s="8">
        <v>10</v>
      </c>
      <c r="AC486" s="11">
        <f t="shared" si="38"/>
        <v>18.489999999999998</v>
      </c>
      <c r="AD486" s="11">
        <f t="shared" si="39"/>
        <v>369.79999999999995</v>
      </c>
      <c r="AE486" t="s">
        <v>21</v>
      </c>
      <c r="AF486" s="12">
        <f t="shared" si="36"/>
        <v>352.53033999999997</v>
      </c>
      <c r="AG486" s="4">
        <v>4.6699999999999998E-2</v>
      </c>
      <c r="AH486" s="11">
        <f t="shared" si="37"/>
        <v>17.269659999999988</v>
      </c>
      <c r="AI486" s="9" t="s">
        <v>58</v>
      </c>
      <c r="AJ486" s="15" t="str">
        <f>IF(MONTH(Orders[[#This Row],[Date]]) = 1, "Jan",IF(MONTH(Orders[[#This Row],[Date]]) = 2, "Feb", "Mar"))</f>
        <v>Jan</v>
      </c>
    </row>
    <row r="487" spans="1:36" ht="15.75" x14ac:dyDescent="0.25">
      <c r="A487">
        <v>486</v>
      </c>
      <c r="B487" t="s">
        <v>514</v>
      </c>
      <c r="C487">
        <f>VLOOKUP(G487,email!A:B,2,FALSE)</f>
        <v>193</v>
      </c>
      <c r="D487" t="str">
        <f>Orders[[#This Row],[Customer First Name]] &amp;" "&amp; Orders[[#This Row],[Customer Last Name]]</f>
        <v>Michelle Tran</v>
      </c>
      <c r="E487" t="s">
        <v>1566</v>
      </c>
      <c r="F487" t="s">
        <v>1567</v>
      </c>
      <c r="G487" t="str">
        <f t="shared" si="35"/>
        <v>michelle.tran@mail.com</v>
      </c>
      <c r="H487" t="s">
        <v>20</v>
      </c>
      <c r="I487" s="7" t="s">
        <v>1052</v>
      </c>
      <c r="J487" s="7" t="s">
        <v>1038</v>
      </c>
      <c r="K487" s="7" t="s">
        <v>1043</v>
      </c>
      <c r="L487" s="7" t="s">
        <v>1044</v>
      </c>
      <c r="M487" s="7">
        <v>90045</v>
      </c>
      <c r="N487" s="7" t="s">
        <v>1045</v>
      </c>
      <c r="O487" t="str">
        <f>IF(COUNTIF($G$2:G487, G487) &gt; 1, INDEX($O$2:O487, MATCH(G487, $G$2:G487, 0)), H487)</f>
        <v>Male</v>
      </c>
      <c r="P487" t="str">
        <f>IF(COUNTIF($G$2:G487, G487) &gt; 1, INDEX($P$2:P487, MATCH(G487, $G$2:G487, 0)), I487)</f>
        <v>Home Office</v>
      </c>
      <c r="Q487" t="str">
        <f>IF(COUNTIF($G$2:G487, G487) &gt; 1, INDEX($Q$2:Q487, MATCH(G487, $G$2:G487, 0)), J487)</f>
        <v>United States</v>
      </c>
      <c r="R487" t="str">
        <f>IF(COUNTIF($G$2:G487, G487) &gt; 1, INDEX($R$2:R487, MATCH(G487, $G$2:G487, 0)), K487)</f>
        <v>Los Angeles</v>
      </c>
      <c r="S487" t="str">
        <f>IF(COUNTIF($G$2:G487, G487) &gt; 1, INDEX($S$2:S487, MATCH(G487, $G$2:G487, 0)), L487)</f>
        <v>California</v>
      </c>
      <c r="T487">
        <f>IF(COUNTIF($G$2:G487, G487) &gt; 1, INDEX($T$2:T487, MATCH(G487, $G$2:G487, 0)), M487)</f>
        <v>90045</v>
      </c>
      <c r="U487" t="str">
        <f>IF(COUNTIF($G$2:G487, G487) &gt; 1, INDEX($U$2:U487, MATCH(G487, $G$2:G487, 0)), N487)</f>
        <v>West</v>
      </c>
      <c r="V487" s="7" t="s">
        <v>2150</v>
      </c>
      <c r="W487" s="7" t="s">
        <v>2151</v>
      </c>
      <c r="X487" s="15">
        <f>Orders[[#This Row],[Date3]]</f>
        <v>43545</v>
      </c>
      <c r="Y487" s="15">
        <v>43545</v>
      </c>
      <c r="Z487" s="2">
        <v>0.64236111111111105</v>
      </c>
      <c r="AA487" s="12">
        <v>49.49</v>
      </c>
      <c r="AB487" s="8">
        <v>4</v>
      </c>
      <c r="AC487" s="11">
        <f t="shared" si="38"/>
        <v>9.8980000000000015</v>
      </c>
      <c r="AD487" s="11">
        <f t="shared" si="39"/>
        <v>197.96</v>
      </c>
      <c r="AE487" t="s">
        <v>16</v>
      </c>
      <c r="AF487" s="12">
        <f t="shared" si="36"/>
        <v>176.77828</v>
      </c>
      <c r="AG487" s="4">
        <v>0.107</v>
      </c>
      <c r="AH487" s="11">
        <f t="shared" si="37"/>
        <v>21.181720000000013</v>
      </c>
      <c r="AI487" s="9">
        <v>6.6</v>
      </c>
      <c r="AJ487" s="15" t="str">
        <f>IF(MONTH(Orders[[#This Row],[Date]]) = 1, "Jan",IF(MONTH(Orders[[#This Row],[Date]]) = 2, "Feb", "Mar"))</f>
        <v>Mar</v>
      </c>
    </row>
    <row r="488" spans="1:36" ht="15.75" x14ac:dyDescent="0.25">
      <c r="A488">
        <v>487</v>
      </c>
      <c r="B488" t="s">
        <v>515</v>
      </c>
      <c r="C488">
        <f>VLOOKUP(G488,email!A:B,2,FALSE)</f>
        <v>193</v>
      </c>
      <c r="D488" t="str">
        <f>Orders[[#This Row],[Customer First Name]] &amp;" "&amp; Orders[[#This Row],[Customer Last Name]]</f>
        <v>Michelle Tran</v>
      </c>
      <c r="E488" t="s">
        <v>1566</v>
      </c>
      <c r="F488" t="s">
        <v>1567</v>
      </c>
      <c r="G488" t="str">
        <f t="shared" si="35"/>
        <v>michelle.tran@mail.com</v>
      </c>
      <c r="H488" t="s">
        <v>20</v>
      </c>
      <c r="I488" s="7" t="s">
        <v>1052</v>
      </c>
      <c r="J488" s="7" t="s">
        <v>1038</v>
      </c>
      <c r="K488" s="7" t="s">
        <v>1043</v>
      </c>
      <c r="L488" s="7" t="s">
        <v>1044</v>
      </c>
      <c r="M488" s="7">
        <v>90045</v>
      </c>
      <c r="N488" s="7" t="s">
        <v>1045</v>
      </c>
      <c r="O488" t="str">
        <f>IF(COUNTIF($G$2:G488, G488) &gt; 1, INDEX($O$2:O488, MATCH(G488, $G$2:G488, 0)), H488)</f>
        <v>Male</v>
      </c>
      <c r="P488" t="str">
        <f>IF(COUNTIF($G$2:G488, G488) &gt; 1, INDEX($P$2:P488, MATCH(G488, $G$2:G488, 0)), I488)</f>
        <v>Home Office</v>
      </c>
      <c r="Q488" t="str">
        <f>IF(COUNTIF($G$2:G488, G488) &gt; 1, INDEX($Q$2:Q488, MATCH(G488, $G$2:G488, 0)), J488)</f>
        <v>United States</v>
      </c>
      <c r="R488" t="str">
        <f>IF(COUNTIF($G$2:G488, G488) &gt; 1, INDEX($R$2:R488, MATCH(G488, $G$2:G488, 0)), K488)</f>
        <v>Los Angeles</v>
      </c>
      <c r="S488" t="str">
        <f>IF(COUNTIF($G$2:G488, G488) &gt; 1, INDEX($S$2:S488, MATCH(G488, $G$2:G488, 0)), L488)</f>
        <v>California</v>
      </c>
      <c r="T488">
        <f>IF(COUNTIF($G$2:G488, G488) &gt; 1, INDEX($T$2:T488, MATCH(G488, $G$2:G488, 0)), M488)</f>
        <v>90045</v>
      </c>
      <c r="U488" t="str">
        <f>IF(COUNTIF($G$2:G488, G488) &gt; 1, INDEX($U$2:U488, MATCH(G488, $G$2:G488, 0)), N488)</f>
        <v>West</v>
      </c>
      <c r="V488" s="7" t="s">
        <v>2158</v>
      </c>
      <c r="W488" s="7" t="s">
        <v>2159</v>
      </c>
      <c r="X488" s="15">
        <f>Orders[[#This Row],[Date3]]</f>
        <v>43524</v>
      </c>
      <c r="Y488" s="15">
        <v>43524</v>
      </c>
      <c r="Z488" s="2">
        <v>0.61249999999999993</v>
      </c>
      <c r="AA488" s="12">
        <v>41.09</v>
      </c>
      <c r="AB488" s="8">
        <v>10</v>
      </c>
      <c r="AC488" s="11">
        <f t="shared" si="38"/>
        <v>20.545000000000002</v>
      </c>
      <c r="AD488" s="11">
        <f t="shared" si="39"/>
        <v>410.90000000000003</v>
      </c>
      <c r="AE488" t="s">
        <v>18</v>
      </c>
      <c r="AF488" s="12">
        <f t="shared" si="36"/>
        <v>381.3152</v>
      </c>
      <c r="AG488" s="4">
        <v>7.2000000000000008E-2</v>
      </c>
      <c r="AH488" s="11">
        <f t="shared" si="37"/>
        <v>29.58480000000003</v>
      </c>
      <c r="AI488" s="9">
        <v>7.3</v>
      </c>
      <c r="AJ488" s="15" t="str">
        <f>IF(MONTH(Orders[[#This Row],[Date]]) = 1, "Jan",IF(MONTH(Orders[[#This Row],[Date]]) = 2, "Feb", "Mar"))</f>
        <v>Feb</v>
      </c>
    </row>
    <row r="489" spans="1:36" ht="15.75" x14ac:dyDescent="0.25">
      <c r="A489">
        <v>488</v>
      </c>
      <c r="B489" t="s">
        <v>516</v>
      </c>
      <c r="C489">
        <f>VLOOKUP(G489,email!A:B,2,FALSE)</f>
        <v>194</v>
      </c>
      <c r="D489" t="str">
        <f>Orders[[#This Row],[Customer First Name]] &amp;" "&amp; Orders[[#This Row],[Customer Last Name]]</f>
        <v>Sue Ann Reed</v>
      </c>
      <c r="E489" t="s">
        <v>1568</v>
      </c>
      <c r="F489" t="s">
        <v>1782</v>
      </c>
      <c r="G489" t="str">
        <f t="shared" si="35"/>
        <v>sue.annreed@mail.com</v>
      </c>
      <c r="H489" t="s">
        <v>20</v>
      </c>
      <c r="I489" s="7" t="s">
        <v>1037</v>
      </c>
      <c r="J489" s="7" t="s">
        <v>1038</v>
      </c>
      <c r="K489" s="7" t="s">
        <v>1083</v>
      </c>
      <c r="L489" s="7" t="s">
        <v>1070</v>
      </c>
      <c r="M489" s="7">
        <v>60610</v>
      </c>
      <c r="N489" s="7" t="s">
        <v>1055</v>
      </c>
      <c r="O489" t="str">
        <f>IF(COUNTIF($G$2:G489, G489) &gt; 1, INDEX($O$2:O489, MATCH(G489, $G$2:G489, 0)), H489)</f>
        <v>Male</v>
      </c>
      <c r="P489" t="str">
        <f>IF(COUNTIF($G$2:G489, G489) &gt; 1, INDEX($P$2:P489, MATCH(G489, $G$2:G489, 0)), I489)</f>
        <v>Consumer</v>
      </c>
      <c r="Q489" t="str">
        <f>IF(COUNTIF($G$2:G489, G489) &gt; 1, INDEX($Q$2:Q489, MATCH(G489, $G$2:G489, 0)), J489)</f>
        <v>United States</v>
      </c>
      <c r="R489" t="str">
        <f>IF(COUNTIF($G$2:G489, G489) &gt; 1, INDEX($R$2:R489, MATCH(G489, $G$2:G489, 0)), K489)</f>
        <v>Chicago</v>
      </c>
      <c r="S489" t="str">
        <f>IF(COUNTIF($G$2:G489, G489) &gt; 1, INDEX($S$2:S489, MATCH(G489, $G$2:G489, 0)), L489)</f>
        <v>Illinois</v>
      </c>
      <c r="T489">
        <f>IF(COUNTIF($G$2:G489, G489) &gt; 1, INDEX($T$2:T489, MATCH(G489, $G$2:G489, 0)), M489)</f>
        <v>60610</v>
      </c>
      <c r="U489" t="str">
        <f>IF(COUNTIF($G$2:G489, G489) &gt; 1, INDEX($U$2:U489, MATCH(G489, $G$2:G489, 0)), N489)</f>
        <v>Central</v>
      </c>
      <c r="V489" s="7" t="s">
        <v>2158</v>
      </c>
      <c r="W489" s="7" t="s">
        <v>2159</v>
      </c>
      <c r="X489" s="15">
        <f>Orders[[#This Row],[Date3]]</f>
        <v>43547</v>
      </c>
      <c r="Y489" s="15">
        <v>43547</v>
      </c>
      <c r="Z489" s="2">
        <v>0.7909722222222223</v>
      </c>
      <c r="AA489" s="12">
        <v>37.15</v>
      </c>
      <c r="AB489" s="8">
        <v>4</v>
      </c>
      <c r="AC489" s="11">
        <f t="shared" si="38"/>
        <v>7.43</v>
      </c>
      <c r="AD489" s="11">
        <f t="shared" si="39"/>
        <v>148.6</v>
      </c>
      <c r="AE489" t="s">
        <v>16</v>
      </c>
      <c r="AF489" s="12">
        <f t="shared" si="36"/>
        <v>137.9008</v>
      </c>
      <c r="AG489" s="4">
        <v>7.2000000000000008E-2</v>
      </c>
      <c r="AH489" s="11">
        <f t="shared" si="37"/>
        <v>10.69919999999999</v>
      </c>
      <c r="AI489" s="9">
        <v>8.3000000000000007</v>
      </c>
      <c r="AJ489" s="15" t="str">
        <f>IF(MONTH(Orders[[#This Row],[Date]]) = 1, "Jan",IF(MONTH(Orders[[#This Row],[Date]]) = 2, "Feb", "Mar"))</f>
        <v>Mar</v>
      </c>
    </row>
    <row r="490" spans="1:36" ht="15.75" x14ac:dyDescent="0.25">
      <c r="A490">
        <v>489</v>
      </c>
      <c r="B490" t="s">
        <v>517</v>
      </c>
      <c r="C490">
        <f>VLOOKUP(G490,email!A:B,2,FALSE)</f>
        <v>195</v>
      </c>
      <c r="D490" t="str">
        <f>Orders[[#This Row],[Customer First Name]] &amp;" "&amp; Orders[[#This Row],[Customer Last Name]]</f>
        <v>Carl Weiss</v>
      </c>
      <c r="E490" t="s">
        <v>1570</v>
      </c>
      <c r="F490" t="s">
        <v>1571</v>
      </c>
      <c r="G490" t="str">
        <f t="shared" si="35"/>
        <v>carl.weiss@mail.com</v>
      </c>
      <c r="H490" t="s">
        <v>20</v>
      </c>
      <c r="I490" s="7" t="s">
        <v>1052</v>
      </c>
      <c r="J490" s="7" t="s">
        <v>1038</v>
      </c>
      <c r="K490" s="7" t="s">
        <v>1195</v>
      </c>
      <c r="L490" s="7" t="s">
        <v>1054</v>
      </c>
      <c r="M490" s="7">
        <v>77340</v>
      </c>
      <c r="N490" s="7" t="s">
        <v>1055</v>
      </c>
      <c r="O490" t="str">
        <f>IF(COUNTIF($G$2:G490, G490) &gt; 1, INDEX($O$2:O490, MATCH(G490, $G$2:G490, 0)), H490)</f>
        <v>Male</v>
      </c>
      <c r="P490" t="str">
        <f>IF(COUNTIF($G$2:G490, G490) &gt; 1, INDEX($P$2:P490, MATCH(G490, $G$2:G490, 0)), I490)</f>
        <v>Home Office</v>
      </c>
      <c r="Q490" t="str">
        <f>IF(COUNTIF($G$2:G490, G490) &gt; 1, INDEX($Q$2:Q490, MATCH(G490, $G$2:G490, 0)), J490)</f>
        <v>United States</v>
      </c>
      <c r="R490" t="str">
        <f>IF(COUNTIF($G$2:G490, G490) &gt; 1, INDEX($R$2:R490, MATCH(G490, $G$2:G490, 0)), K490)</f>
        <v>Huntsville</v>
      </c>
      <c r="S490" t="str">
        <f>IF(COUNTIF($G$2:G490, G490) &gt; 1, INDEX($S$2:S490, MATCH(G490, $G$2:G490, 0)), L490)</f>
        <v>Texas</v>
      </c>
      <c r="T490">
        <f>IF(COUNTIF($G$2:G490, G490) &gt; 1, INDEX($T$2:T490, MATCH(G490, $G$2:G490, 0)), M490)</f>
        <v>77340</v>
      </c>
      <c r="U490" t="str">
        <f>IF(COUNTIF($G$2:G490, G490) &gt; 1, INDEX($U$2:U490, MATCH(G490, $G$2:G490, 0)), N490)</f>
        <v>Central</v>
      </c>
      <c r="V490" s="7" t="s">
        <v>2158</v>
      </c>
      <c r="W490" s="7" t="s">
        <v>2159</v>
      </c>
      <c r="X490" s="15">
        <f>Orders[[#This Row],[Date3]]</f>
        <v>43495</v>
      </c>
      <c r="Y490" s="15">
        <v>43495</v>
      </c>
      <c r="Z490" s="2">
        <v>0.86597222222222225</v>
      </c>
      <c r="AA490" s="12">
        <v>22.96</v>
      </c>
      <c r="AB490" s="8">
        <v>1</v>
      </c>
      <c r="AC490" s="11">
        <f t="shared" si="38"/>
        <v>1.1480000000000001</v>
      </c>
      <c r="AD490" s="11">
        <f t="shared" si="39"/>
        <v>22.96</v>
      </c>
      <c r="AE490" t="s">
        <v>18</v>
      </c>
      <c r="AF490" s="12">
        <f t="shared" si="36"/>
        <v>21.30688</v>
      </c>
      <c r="AG490" s="4">
        <v>7.2000000000000008E-2</v>
      </c>
      <c r="AH490" s="11">
        <f t="shared" si="37"/>
        <v>1.6531200000000013</v>
      </c>
      <c r="AI490" s="9">
        <v>4.3</v>
      </c>
      <c r="AJ490" s="15" t="str">
        <f>IF(MONTH(Orders[[#This Row],[Date]]) = 1, "Jan",IF(MONTH(Orders[[#This Row],[Date]]) = 2, "Feb", "Mar"))</f>
        <v>Jan</v>
      </c>
    </row>
    <row r="491" spans="1:36" ht="15.75" x14ac:dyDescent="0.25">
      <c r="A491">
        <v>490</v>
      </c>
      <c r="B491" t="s">
        <v>518</v>
      </c>
      <c r="C491">
        <f>VLOOKUP(G491,email!A:B,2,FALSE)</f>
        <v>195</v>
      </c>
      <c r="D491" t="str">
        <f>Orders[[#This Row],[Customer First Name]] &amp;" "&amp; Orders[[#This Row],[Customer Last Name]]</f>
        <v>Carl Weiss</v>
      </c>
      <c r="E491" t="s">
        <v>1570</v>
      </c>
      <c r="F491" t="s">
        <v>1571</v>
      </c>
      <c r="G491" t="str">
        <f t="shared" si="35"/>
        <v>carl.weiss@mail.com</v>
      </c>
      <c r="H491" t="s">
        <v>20</v>
      </c>
      <c r="I491" s="7" t="s">
        <v>1052</v>
      </c>
      <c r="J491" s="7" t="s">
        <v>1038</v>
      </c>
      <c r="K491" s="7" t="s">
        <v>1195</v>
      </c>
      <c r="L491" s="7" t="s">
        <v>1054</v>
      </c>
      <c r="M491" s="7">
        <v>77340</v>
      </c>
      <c r="N491" s="7" t="s">
        <v>1055</v>
      </c>
      <c r="O491" t="str">
        <f>IF(COUNTIF($G$2:G491, G491) &gt; 1, INDEX($O$2:O491, MATCH(G491, $G$2:G491, 0)), H491)</f>
        <v>Male</v>
      </c>
      <c r="P491" t="str">
        <f>IF(COUNTIF($G$2:G491, G491) &gt; 1, INDEX($P$2:P491, MATCH(G491, $G$2:G491, 0)), I491)</f>
        <v>Home Office</v>
      </c>
      <c r="Q491" t="str">
        <f>IF(COUNTIF($G$2:G491, G491) &gt; 1, INDEX($Q$2:Q491, MATCH(G491, $G$2:G491, 0)), J491)</f>
        <v>United States</v>
      </c>
      <c r="R491" t="str">
        <f>IF(COUNTIF($G$2:G491, G491) &gt; 1, INDEX($R$2:R491, MATCH(G491, $G$2:G491, 0)), K491)</f>
        <v>Huntsville</v>
      </c>
      <c r="S491" t="str">
        <f>IF(COUNTIF($G$2:G491, G491) &gt; 1, INDEX($S$2:S491, MATCH(G491, $G$2:G491, 0)), L491)</f>
        <v>Texas</v>
      </c>
      <c r="T491">
        <f>IF(COUNTIF($G$2:G491, G491) &gt; 1, INDEX($T$2:T491, MATCH(G491, $G$2:G491, 0)), M491)</f>
        <v>77340</v>
      </c>
      <c r="U491" t="str">
        <f>IF(COUNTIF($G$2:G491, G491) &gt; 1, INDEX($U$2:U491, MATCH(G491, $G$2:G491, 0)), N491)</f>
        <v>Central</v>
      </c>
      <c r="V491" s="7" t="s">
        <v>2158</v>
      </c>
      <c r="W491" s="7" t="s">
        <v>2163</v>
      </c>
      <c r="X491" s="15">
        <f>Orders[[#This Row],[Date3]]</f>
        <v>43500</v>
      </c>
      <c r="Y491" s="15">
        <v>43500</v>
      </c>
      <c r="Z491" s="2">
        <v>0.55625000000000002</v>
      </c>
      <c r="AA491" s="12">
        <v>77.680000000000007</v>
      </c>
      <c r="AB491" s="8">
        <v>9</v>
      </c>
      <c r="AC491" s="11">
        <f t="shared" si="38"/>
        <v>34.95600000000001</v>
      </c>
      <c r="AD491" s="11">
        <f t="shared" si="39"/>
        <v>699.12000000000012</v>
      </c>
      <c r="AE491" t="s">
        <v>16</v>
      </c>
      <c r="AF491" s="12">
        <f t="shared" si="36"/>
        <v>648.78336000000013</v>
      </c>
      <c r="AG491" s="4">
        <v>7.2000000000000008E-2</v>
      </c>
      <c r="AH491" s="11">
        <f t="shared" si="37"/>
        <v>50.336639999999989</v>
      </c>
      <c r="AI491" s="9">
        <v>9.8000000000000007</v>
      </c>
      <c r="AJ491" s="15" t="str">
        <f>IF(MONTH(Orders[[#This Row],[Date]]) = 1, "Jan",IF(MONTH(Orders[[#This Row],[Date]]) = 2, "Feb", "Mar"))</f>
        <v>Feb</v>
      </c>
    </row>
    <row r="492" spans="1:36" ht="15.75" x14ac:dyDescent="0.25">
      <c r="A492">
        <v>491</v>
      </c>
      <c r="B492" t="s">
        <v>519</v>
      </c>
      <c r="C492">
        <f>VLOOKUP(G492,email!A:B,2,FALSE)</f>
        <v>195</v>
      </c>
      <c r="D492" t="str">
        <f>Orders[[#This Row],[Customer First Name]] &amp;" "&amp; Orders[[#This Row],[Customer Last Name]]</f>
        <v>Carl Weiss</v>
      </c>
      <c r="E492" t="s">
        <v>1570</v>
      </c>
      <c r="F492" t="s">
        <v>1571</v>
      </c>
      <c r="G492" t="str">
        <f t="shared" si="35"/>
        <v>carl.weiss@mail.com</v>
      </c>
      <c r="H492" t="s">
        <v>20</v>
      </c>
      <c r="I492" s="7" t="s">
        <v>1052</v>
      </c>
      <c r="J492" s="7" t="s">
        <v>1038</v>
      </c>
      <c r="K492" s="7" t="s">
        <v>1195</v>
      </c>
      <c r="L492" s="7" t="s">
        <v>1054</v>
      </c>
      <c r="M492" s="7">
        <v>77340</v>
      </c>
      <c r="N492" s="7" t="s">
        <v>1055</v>
      </c>
      <c r="O492" t="str">
        <f>IF(COUNTIF($G$2:G492, G492) &gt; 1, INDEX($O$2:O492, MATCH(G492, $G$2:G492, 0)), H492)</f>
        <v>Male</v>
      </c>
      <c r="P492" t="str">
        <f>IF(COUNTIF($G$2:G492, G492) &gt; 1, INDEX($P$2:P492, MATCH(G492, $G$2:G492, 0)), I492)</f>
        <v>Home Office</v>
      </c>
      <c r="Q492" t="str">
        <f>IF(COUNTIF($G$2:G492, G492) &gt; 1, INDEX($Q$2:Q492, MATCH(G492, $G$2:G492, 0)), J492)</f>
        <v>United States</v>
      </c>
      <c r="R492" t="str">
        <f>IF(COUNTIF($G$2:G492, G492) &gt; 1, INDEX($R$2:R492, MATCH(G492, $G$2:G492, 0)), K492)</f>
        <v>Huntsville</v>
      </c>
      <c r="S492" t="str">
        <f>IF(COUNTIF($G$2:G492, G492) &gt; 1, INDEX($S$2:S492, MATCH(G492, $G$2:G492, 0)), L492)</f>
        <v>Texas</v>
      </c>
      <c r="T492">
        <f>IF(COUNTIF($G$2:G492, G492) &gt; 1, INDEX($T$2:T492, MATCH(G492, $G$2:G492, 0)), M492)</f>
        <v>77340</v>
      </c>
      <c r="U492" t="str">
        <f>IF(COUNTIF($G$2:G492, G492) &gt; 1, INDEX($U$2:U492, MATCH(G492, $G$2:G492, 0)), N492)</f>
        <v>Central</v>
      </c>
      <c r="V492" s="7" t="s">
        <v>2153</v>
      </c>
      <c r="W492" s="7" t="s">
        <v>1731</v>
      </c>
      <c r="X492" s="15">
        <f>Orders[[#This Row],[Date3]]</f>
        <v>43537</v>
      </c>
      <c r="Y492" s="15">
        <v>43537</v>
      </c>
      <c r="Z492" s="2">
        <v>0.82500000000000007</v>
      </c>
      <c r="AA492" s="12">
        <v>34.700000000000003</v>
      </c>
      <c r="AB492" s="8">
        <v>2</v>
      </c>
      <c r="AC492" s="11">
        <f t="shared" si="38"/>
        <v>3.4700000000000006</v>
      </c>
      <c r="AD492" s="11">
        <f t="shared" si="39"/>
        <v>69.400000000000006</v>
      </c>
      <c r="AE492" t="s">
        <v>16</v>
      </c>
      <c r="AF492" s="12">
        <f t="shared" si="36"/>
        <v>66.159020000000012</v>
      </c>
      <c r="AG492" s="4">
        <v>4.6699999999999998E-2</v>
      </c>
      <c r="AH492" s="11">
        <f t="shared" si="37"/>
        <v>3.2409799999999933</v>
      </c>
      <c r="AI492" s="9">
        <v>8.1999999999999993</v>
      </c>
      <c r="AJ492" s="15" t="str">
        <f>IF(MONTH(Orders[[#This Row],[Date]]) = 1, "Jan",IF(MONTH(Orders[[#This Row],[Date]]) = 2, "Feb", "Mar"))</f>
        <v>Mar</v>
      </c>
    </row>
    <row r="493" spans="1:36" ht="15.75" x14ac:dyDescent="0.25">
      <c r="A493">
        <v>492</v>
      </c>
      <c r="B493" t="s">
        <v>520</v>
      </c>
      <c r="C493">
        <f>VLOOKUP(G493,email!A:B,2,FALSE)</f>
        <v>196</v>
      </c>
      <c r="D493" t="str">
        <f>Orders[[#This Row],[Customer First Name]] &amp;" "&amp; Orders[[#This Row],[Customer Last Name]]</f>
        <v>Astrea Jones</v>
      </c>
      <c r="E493" t="s">
        <v>1572</v>
      </c>
      <c r="F493" t="s">
        <v>1399</v>
      </c>
      <c r="G493" t="str">
        <f t="shared" si="35"/>
        <v>astrea.jones@mail.com</v>
      </c>
      <c r="H493" t="s">
        <v>20</v>
      </c>
      <c r="I493" s="7" t="s">
        <v>1037</v>
      </c>
      <c r="J493" s="7" t="s">
        <v>1038</v>
      </c>
      <c r="K493" s="7" t="s">
        <v>1096</v>
      </c>
      <c r="L493" s="7" t="s">
        <v>1081</v>
      </c>
      <c r="M493" s="7">
        <v>14609</v>
      </c>
      <c r="N493" s="7" t="s">
        <v>1065</v>
      </c>
      <c r="O493" t="str">
        <f>IF(COUNTIF($G$2:G493, G493) &gt; 1, INDEX($O$2:O493, MATCH(G493, $G$2:G493, 0)), H493)</f>
        <v>Male</v>
      </c>
      <c r="P493" t="str">
        <f>IF(COUNTIF($G$2:G493, G493) &gt; 1, INDEX($P$2:P493, MATCH(G493, $G$2:G493, 0)), I493)</f>
        <v>Consumer</v>
      </c>
      <c r="Q493" t="str">
        <f>IF(COUNTIF($G$2:G493, G493) &gt; 1, INDEX($Q$2:Q493, MATCH(G493, $G$2:G493, 0)), J493)</f>
        <v>United States</v>
      </c>
      <c r="R493" t="str">
        <f>IF(COUNTIF($G$2:G493, G493) &gt; 1, INDEX($R$2:R493, MATCH(G493, $G$2:G493, 0)), K493)</f>
        <v>Rochester</v>
      </c>
      <c r="S493" t="str">
        <f>IF(COUNTIF($G$2:G493, G493) &gt; 1, INDEX($S$2:S493, MATCH(G493, $G$2:G493, 0)), L493)</f>
        <v>New York</v>
      </c>
      <c r="T493">
        <f>IF(COUNTIF($G$2:G493, G493) &gt; 1, INDEX($T$2:T493, MATCH(G493, $G$2:G493, 0)), M493)</f>
        <v>14609</v>
      </c>
      <c r="U493" t="str">
        <f>IF(COUNTIF($G$2:G493, G493) &gt; 1, INDEX($U$2:U493, MATCH(G493, $G$2:G493, 0)), N493)</f>
        <v>East</v>
      </c>
      <c r="V493" s="7" t="s">
        <v>2153</v>
      </c>
      <c r="W493" s="7" t="s">
        <v>2156</v>
      </c>
      <c r="X493" s="15">
        <f>Orders[[#This Row],[Date3]]</f>
        <v>43539</v>
      </c>
      <c r="Y493" s="15">
        <v>43539</v>
      </c>
      <c r="Z493" s="2">
        <v>0.76388888888888884</v>
      </c>
      <c r="AA493" s="12">
        <v>19.66</v>
      </c>
      <c r="AB493" s="8">
        <v>10</v>
      </c>
      <c r="AC493" s="11">
        <f t="shared" si="38"/>
        <v>9.83</v>
      </c>
      <c r="AD493" s="11">
        <f t="shared" si="39"/>
        <v>196.6</v>
      </c>
      <c r="AE493" t="s">
        <v>21</v>
      </c>
      <c r="AF493" s="12">
        <f t="shared" si="36"/>
        <v>187.41878</v>
      </c>
      <c r="AG493" s="4">
        <v>4.6699999999999998E-2</v>
      </c>
      <c r="AH493" s="11">
        <f t="shared" si="37"/>
        <v>9.1812199999999962</v>
      </c>
      <c r="AI493" s="9">
        <v>7.2</v>
      </c>
      <c r="AJ493" s="15" t="str">
        <f>IF(MONTH(Orders[[#This Row],[Date]]) = 1, "Jan",IF(MONTH(Orders[[#This Row],[Date]]) = 2, "Feb", "Mar"))</f>
        <v>Mar</v>
      </c>
    </row>
    <row r="494" spans="1:36" ht="15.75" x14ac:dyDescent="0.25">
      <c r="A494">
        <v>493</v>
      </c>
      <c r="B494" t="s">
        <v>521</v>
      </c>
      <c r="C494">
        <f>VLOOKUP(G494,email!A:B,2,FALSE)</f>
        <v>196</v>
      </c>
      <c r="D494" t="str">
        <f>Orders[[#This Row],[Customer First Name]] &amp;" "&amp; Orders[[#This Row],[Customer Last Name]]</f>
        <v>Astrea Jones</v>
      </c>
      <c r="E494" t="s">
        <v>1572</v>
      </c>
      <c r="F494" t="s">
        <v>1399</v>
      </c>
      <c r="G494" t="str">
        <f t="shared" si="35"/>
        <v>astrea.jones@mail.com</v>
      </c>
      <c r="H494" t="s">
        <v>20</v>
      </c>
      <c r="I494" s="7" t="s">
        <v>1037</v>
      </c>
      <c r="J494" s="7" t="s">
        <v>1038</v>
      </c>
      <c r="K494" s="7" t="s">
        <v>1096</v>
      </c>
      <c r="L494" s="7" t="s">
        <v>1081</v>
      </c>
      <c r="M494" s="7">
        <v>14609</v>
      </c>
      <c r="N494" s="7" t="s">
        <v>1065</v>
      </c>
      <c r="O494" t="str">
        <f>IF(COUNTIF($G$2:G494, G494) &gt; 1, INDEX($O$2:O494, MATCH(G494, $G$2:G494, 0)), H494)</f>
        <v>Male</v>
      </c>
      <c r="P494" t="str">
        <f>IF(COUNTIF($G$2:G494, G494) &gt; 1, INDEX($P$2:P494, MATCH(G494, $G$2:G494, 0)), I494)</f>
        <v>Consumer</v>
      </c>
      <c r="Q494" t="str">
        <f>IF(COUNTIF($G$2:G494, G494) &gt; 1, INDEX($Q$2:Q494, MATCH(G494, $G$2:G494, 0)), J494)</f>
        <v>United States</v>
      </c>
      <c r="R494" t="str">
        <f>IF(COUNTIF($G$2:G494, G494) &gt; 1, INDEX($R$2:R494, MATCH(G494, $G$2:G494, 0)), K494)</f>
        <v>Rochester</v>
      </c>
      <c r="S494" t="str">
        <f>IF(COUNTIF($G$2:G494, G494) &gt; 1, INDEX($S$2:S494, MATCH(G494, $G$2:G494, 0)), L494)</f>
        <v>New York</v>
      </c>
      <c r="T494">
        <f>IF(COUNTIF($G$2:G494, G494) &gt; 1, INDEX($T$2:T494, MATCH(G494, $G$2:G494, 0)), M494)</f>
        <v>14609</v>
      </c>
      <c r="U494" t="str">
        <f>IF(COUNTIF($G$2:G494, G494) &gt; 1, INDEX($U$2:U494, MATCH(G494, $G$2:G494, 0)), N494)</f>
        <v>East</v>
      </c>
      <c r="V494" s="7" t="s">
        <v>2153</v>
      </c>
      <c r="W494" s="7" t="s">
        <v>2164</v>
      </c>
      <c r="X494" s="15">
        <f>Orders[[#This Row],[Date3]]</f>
        <v>43529</v>
      </c>
      <c r="Y494" s="15">
        <v>43529</v>
      </c>
      <c r="Z494" s="2">
        <v>0.85</v>
      </c>
      <c r="AA494" s="12">
        <v>25.32</v>
      </c>
      <c r="AB494" s="8">
        <v>8</v>
      </c>
      <c r="AC494" s="11">
        <f t="shared" si="38"/>
        <v>10.128</v>
      </c>
      <c r="AD494" s="11">
        <f t="shared" si="39"/>
        <v>202.56</v>
      </c>
      <c r="AE494" t="s">
        <v>16</v>
      </c>
      <c r="AF494" s="12">
        <f t="shared" si="36"/>
        <v>193.100448</v>
      </c>
      <c r="AG494" s="4">
        <v>4.6699999999999998E-2</v>
      </c>
      <c r="AH494" s="11">
        <f t="shared" si="37"/>
        <v>9.4595520000000022</v>
      </c>
      <c r="AI494" s="9">
        <v>8.6999999999999993</v>
      </c>
      <c r="AJ494" s="15" t="str">
        <f>IF(MONTH(Orders[[#This Row],[Date]]) = 1, "Jan",IF(MONTH(Orders[[#This Row],[Date]]) = 2, "Feb", "Mar"))</f>
        <v>Mar</v>
      </c>
    </row>
    <row r="495" spans="1:36" ht="15.75" x14ac:dyDescent="0.25">
      <c r="A495">
        <v>494</v>
      </c>
      <c r="B495" t="s">
        <v>522</v>
      </c>
      <c r="C495">
        <f>VLOOKUP(G495,email!A:B,2,FALSE)</f>
        <v>197</v>
      </c>
      <c r="D495" t="str">
        <f>Orders[[#This Row],[Customer First Name]] &amp;" "&amp; Orders[[#This Row],[Customer Last Name]]</f>
        <v>Sonia Sunley</v>
      </c>
      <c r="E495" t="s">
        <v>1573</v>
      </c>
      <c r="F495" t="s">
        <v>1574</v>
      </c>
      <c r="G495" t="str">
        <f t="shared" si="35"/>
        <v>sonia.sunley@mail.com</v>
      </c>
      <c r="H495" t="s">
        <v>20</v>
      </c>
      <c r="I495" s="7" t="s">
        <v>1037</v>
      </c>
      <c r="J495" s="7" t="s">
        <v>1038</v>
      </c>
      <c r="K495" s="7" t="s">
        <v>1050</v>
      </c>
      <c r="L495" s="7" t="s">
        <v>1051</v>
      </c>
      <c r="M495" s="7">
        <v>98115</v>
      </c>
      <c r="N495" s="7" t="s">
        <v>1045</v>
      </c>
      <c r="O495" t="str">
        <f>IF(COUNTIF($G$2:G495, G495) &gt; 1, INDEX($O$2:O495, MATCH(G495, $G$2:G495, 0)), H495)</f>
        <v>Male</v>
      </c>
      <c r="P495" t="str">
        <f>IF(COUNTIF($G$2:G495, G495) &gt; 1, INDEX($P$2:P495, MATCH(G495, $G$2:G495, 0)), I495)</f>
        <v>Consumer</v>
      </c>
      <c r="Q495" t="str">
        <f>IF(COUNTIF($G$2:G495, G495) &gt; 1, INDEX($Q$2:Q495, MATCH(G495, $G$2:G495, 0)), J495)</f>
        <v>United States</v>
      </c>
      <c r="R495" t="str">
        <f>IF(COUNTIF($G$2:G495, G495) &gt; 1, INDEX($R$2:R495, MATCH(G495, $G$2:G495, 0)), K495)</f>
        <v>Seattle</v>
      </c>
      <c r="S495" t="str">
        <f>IF(COUNTIF($G$2:G495, G495) &gt; 1, INDEX($S$2:S495, MATCH(G495, $G$2:G495, 0)), L495)</f>
        <v>Washington</v>
      </c>
      <c r="T495">
        <f>IF(COUNTIF($G$2:G495, G495) &gt; 1, INDEX($T$2:T495, MATCH(G495, $G$2:G495, 0)), M495)</f>
        <v>98115</v>
      </c>
      <c r="U495" t="str">
        <f>IF(COUNTIF($G$2:G495, G495) &gt; 1, INDEX($U$2:U495, MATCH(G495, $G$2:G495, 0)), N495)</f>
        <v>West</v>
      </c>
      <c r="V495" s="7" t="s">
        <v>2158</v>
      </c>
      <c r="W495" s="7" t="s">
        <v>2163</v>
      </c>
      <c r="X495" s="15">
        <f>Orders[[#This Row],[Date3]]</f>
        <v>43529</v>
      </c>
      <c r="Y495" s="15">
        <v>43529</v>
      </c>
      <c r="Z495" s="2">
        <v>0.57222222222222219</v>
      </c>
      <c r="AA495" s="12">
        <v>12.12</v>
      </c>
      <c r="AB495" s="8">
        <v>10</v>
      </c>
      <c r="AC495" s="11">
        <f t="shared" si="38"/>
        <v>6.06</v>
      </c>
      <c r="AD495" s="11">
        <f t="shared" si="39"/>
        <v>121.19999999999999</v>
      </c>
      <c r="AE495" t="s">
        <v>21</v>
      </c>
      <c r="AF495" s="12">
        <f t="shared" si="36"/>
        <v>112.47359999999999</v>
      </c>
      <c r="AG495" s="4">
        <v>7.2000000000000008E-2</v>
      </c>
      <c r="AH495" s="11">
        <f t="shared" si="37"/>
        <v>8.7263999999999982</v>
      </c>
      <c r="AI495" s="9">
        <v>8.4</v>
      </c>
      <c r="AJ495" s="15" t="str">
        <f>IF(MONTH(Orders[[#This Row],[Date]]) = 1, "Jan",IF(MONTH(Orders[[#This Row],[Date]]) = 2, "Feb", "Mar"))</f>
        <v>Mar</v>
      </c>
    </row>
    <row r="496" spans="1:36" ht="15.75" x14ac:dyDescent="0.25">
      <c r="A496">
        <v>495</v>
      </c>
      <c r="B496" t="s">
        <v>523</v>
      </c>
      <c r="C496">
        <f>VLOOKUP(G496,email!A:B,2,FALSE)</f>
        <v>198</v>
      </c>
      <c r="D496" t="str">
        <f>Orders[[#This Row],[Customer First Name]] &amp;" "&amp; Orders[[#This Row],[Customer Last Name]]</f>
        <v>Rose O'Brian</v>
      </c>
      <c r="E496" t="s">
        <v>1575</v>
      </c>
      <c r="F496" t="s">
        <v>1576</v>
      </c>
      <c r="G496" t="str">
        <f t="shared" si="35"/>
        <v>rose.obrian@mail.com</v>
      </c>
      <c r="H496" t="s">
        <v>20</v>
      </c>
      <c r="I496" s="7" t="s">
        <v>1037</v>
      </c>
      <c r="J496" s="7" t="s">
        <v>1038</v>
      </c>
      <c r="K496" s="7" t="s">
        <v>1089</v>
      </c>
      <c r="L496" s="7" t="s">
        <v>1090</v>
      </c>
      <c r="M496" s="7">
        <v>38109</v>
      </c>
      <c r="N496" s="7" t="s">
        <v>1041</v>
      </c>
      <c r="O496" t="str">
        <f>IF(COUNTIF($G$2:G496, G496) &gt; 1, INDEX($O$2:O496, MATCH(G496, $G$2:G496, 0)), H496)</f>
        <v>Male</v>
      </c>
      <c r="P496" t="str">
        <f>IF(COUNTIF($G$2:G496, G496) &gt; 1, INDEX($P$2:P496, MATCH(G496, $G$2:G496, 0)), I496)</f>
        <v>Consumer</v>
      </c>
      <c r="Q496" t="str">
        <f>IF(COUNTIF($G$2:G496, G496) &gt; 1, INDEX($Q$2:Q496, MATCH(G496, $G$2:G496, 0)), J496)</f>
        <v>United States</v>
      </c>
      <c r="R496" t="str">
        <f>IF(COUNTIF($G$2:G496, G496) &gt; 1, INDEX($R$2:R496, MATCH(G496, $G$2:G496, 0)), K496)</f>
        <v>Memphis</v>
      </c>
      <c r="S496" t="str">
        <f>IF(COUNTIF($G$2:G496, G496) &gt; 1, INDEX($S$2:S496, MATCH(G496, $G$2:G496, 0)), L496)</f>
        <v>Tennessee</v>
      </c>
      <c r="T496">
        <f>IF(COUNTIF($G$2:G496, G496) &gt; 1, INDEX($T$2:T496, MATCH(G496, $G$2:G496, 0)), M496)</f>
        <v>38109</v>
      </c>
      <c r="U496" t="str">
        <f>IF(COUNTIF($G$2:G496, G496) &gt; 1, INDEX($U$2:U496, MATCH(G496, $G$2:G496, 0)), N496)</f>
        <v>South</v>
      </c>
      <c r="V496" s="7" t="s">
        <v>2150</v>
      </c>
      <c r="W496" s="7" t="s">
        <v>2155</v>
      </c>
      <c r="X496" s="15">
        <f>Orders[[#This Row],[Date3]]</f>
        <v>43522</v>
      </c>
      <c r="Y496" s="15">
        <v>43522</v>
      </c>
      <c r="Z496" s="2">
        <v>0.4916666666666667</v>
      </c>
      <c r="AA496" s="12">
        <v>99.89</v>
      </c>
      <c r="AB496" s="8">
        <v>2</v>
      </c>
      <c r="AC496" s="11">
        <f t="shared" si="38"/>
        <v>9.9890000000000008</v>
      </c>
      <c r="AD496" s="11">
        <f t="shared" si="39"/>
        <v>199.78</v>
      </c>
      <c r="AE496" t="s">
        <v>16</v>
      </c>
      <c r="AF496" s="12">
        <f t="shared" si="36"/>
        <v>178.40353999999999</v>
      </c>
      <c r="AG496" s="4">
        <v>0.107</v>
      </c>
      <c r="AH496" s="11">
        <f t="shared" si="37"/>
        <v>21.376460000000009</v>
      </c>
      <c r="AI496" s="9">
        <v>7.1</v>
      </c>
      <c r="AJ496" s="15" t="str">
        <f>IF(MONTH(Orders[[#This Row],[Date]]) = 1, "Jan",IF(MONTH(Orders[[#This Row],[Date]]) = 2, "Feb", "Mar"))</f>
        <v>Feb</v>
      </c>
    </row>
    <row r="497" spans="1:36" ht="15.75" x14ac:dyDescent="0.25">
      <c r="A497">
        <v>496</v>
      </c>
      <c r="B497" t="s">
        <v>524</v>
      </c>
      <c r="C497">
        <f>VLOOKUP(G497,email!A:B,2,FALSE)</f>
        <v>199</v>
      </c>
      <c r="D497" t="str">
        <f>Orders[[#This Row],[Customer First Name]] &amp;" "&amp; Orders[[#This Row],[Customer Last Name]]</f>
        <v>Maribeth Dona</v>
      </c>
      <c r="E497" t="s">
        <v>1577</v>
      </c>
      <c r="F497" t="s">
        <v>1578</v>
      </c>
      <c r="G497" t="str">
        <f t="shared" si="35"/>
        <v>maribeth.dona@mail.com</v>
      </c>
      <c r="H497" t="s">
        <v>20</v>
      </c>
      <c r="I497" s="7" t="s">
        <v>1037</v>
      </c>
      <c r="J497" s="7" t="s">
        <v>1038</v>
      </c>
      <c r="K497" s="7" t="s">
        <v>1196</v>
      </c>
      <c r="L497" s="7" t="s">
        <v>1197</v>
      </c>
      <c r="M497" s="7">
        <v>72701</v>
      </c>
      <c r="N497" s="7" t="s">
        <v>1041</v>
      </c>
      <c r="O497" t="str">
        <f>IF(COUNTIF($G$2:G497, G497) &gt; 1, INDEX($O$2:O497, MATCH(G497, $G$2:G497, 0)), H497)</f>
        <v>Male</v>
      </c>
      <c r="P497" t="str">
        <f>IF(COUNTIF($G$2:G497, G497) &gt; 1, INDEX($P$2:P497, MATCH(G497, $G$2:G497, 0)), I497)</f>
        <v>Consumer</v>
      </c>
      <c r="Q497" t="str">
        <f>IF(COUNTIF($G$2:G497, G497) &gt; 1, INDEX($Q$2:Q497, MATCH(G497, $G$2:G497, 0)), J497)</f>
        <v>United States</v>
      </c>
      <c r="R497" t="str">
        <f>IF(COUNTIF($G$2:G497, G497) &gt; 1, INDEX($R$2:R497, MATCH(G497, $G$2:G497, 0)), K497)</f>
        <v>Fayetteville</v>
      </c>
      <c r="S497" t="str">
        <f>IF(COUNTIF($G$2:G497, G497) &gt; 1, INDEX($S$2:S497, MATCH(G497, $G$2:G497, 0)), L497)</f>
        <v>Arkansas</v>
      </c>
      <c r="T497">
        <f>IF(COUNTIF($G$2:G497, G497) &gt; 1, INDEX($T$2:T497, MATCH(G497, $G$2:G497, 0)), M497)</f>
        <v>72701</v>
      </c>
      <c r="U497" t="str">
        <f>IF(COUNTIF($G$2:G497, G497) &gt; 1, INDEX($U$2:U497, MATCH(G497, $G$2:G497, 0)), N497)</f>
        <v>South</v>
      </c>
      <c r="V497" s="7" t="s">
        <v>2153</v>
      </c>
      <c r="W497" s="7" t="s">
        <v>2164</v>
      </c>
      <c r="X497" s="15">
        <f>Orders[[#This Row],[Date3]]</f>
        <v>43544</v>
      </c>
      <c r="Y497" s="15">
        <v>43544</v>
      </c>
      <c r="Z497" s="2">
        <v>0.59305555555555556</v>
      </c>
      <c r="AA497" s="12">
        <v>75.92</v>
      </c>
      <c r="AB497" s="8">
        <v>8</v>
      </c>
      <c r="AC497" s="11">
        <f t="shared" si="38"/>
        <v>30.368000000000002</v>
      </c>
      <c r="AD497" s="11">
        <f t="shared" si="39"/>
        <v>607.36</v>
      </c>
      <c r="AE497" t="s">
        <v>18</v>
      </c>
      <c r="AF497" s="12">
        <f t="shared" si="36"/>
        <v>578.99628800000005</v>
      </c>
      <c r="AG497" s="4">
        <v>4.6699999999999998E-2</v>
      </c>
      <c r="AH497" s="11">
        <f t="shared" si="37"/>
        <v>28.363711999999964</v>
      </c>
      <c r="AI497" s="9">
        <v>5.5</v>
      </c>
      <c r="AJ497" s="15" t="str">
        <f>IF(MONTH(Orders[[#This Row],[Date]]) = 1, "Jan",IF(MONTH(Orders[[#This Row],[Date]]) = 2, "Feb", "Mar"))</f>
        <v>Mar</v>
      </c>
    </row>
    <row r="498" spans="1:36" ht="15.75" x14ac:dyDescent="0.25">
      <c r="A498">
        <v>497</v>
      </c>
      <c r="B498" t="s">
        <v>525</v>
      </c>
      <c r="C498">
        <f>VLOOKUP(G498,email!A:B,2,FALSE)</f>
        <v>184</v>
      </c>
      <c r="D498" t="str">
        <f>Orders[[#This Row],[Customer First Name]] &amp;" "&amp; Orders[[#This Row],[Customer Last Name]]</f>
        <v>Sanjit Chand</v>
      </c>
      <c r="E498" t="s">
        <v>1555</v>
      </c>
      <c r="F498" t="s">
        <v>1556</v>
      </c>
      <c r="G498" t="str">
        <f t="shared" si="35"/>
        <v>sanjit.chand@mail.com</v>
      </c>
      <c r="H498" t="s">
        <v>20</v>
      </c>
      <c r="I498" s="7" t="s">
        <v>1037</v>
      </c>
      <c r="J498" s="7" t="s">
        <v>1038</v>
      </c>
      <c r="K498" s="7" t="s">
        <v>1198</v>
      </c>
      <c r="L498" s="7" t="s">
        <v>1044</v>
      </c>
      <c r="M498" s="7">
        <v>92627</v>
      </c>
      <c r="N498" s="7" t="s">
        <v>1045</v>
      </c>
      <c r="O498" t="str">
        <f>IF(COUNTIF($G$2:G498, G498) &gt; 1, INDEX($O$2:O498, MATCH(G498, $G$2:G498, 0)), H498)</f>
        <v>Male</v>
      </c>
      <c r="P498" t="str">
        <f>IF(COUNTIF($G$2:G498, G498) &gt; 1, INDEX($P$2:P498, MATCH(G498, $G$2:G498, 0)), I498)</f>
        <v>Consumer</v>
      </c>
      <c r="Q498" t="str">
        <f>IF(COUNTIF($G$2:G498, G498) &gt; 1, INDEX($Q$2:Q498, MATCH(G498, $G$2:G498, 0)), J498)</f>
        <v>United States</v>
      </c>
      <c r="R498" t="str">
        <f>IF(COUNTIF($G$2:G498, G498) &gt; 1, INDEX($R$2:R498, MATCH(G498, $G$2:G498, 0)), K498)</f>
        <v>Concord</v>
      </c>
      <c r="S498" t="str">
        <f>IF(COUNTIF($G$2:G498, G498) &gt; 1, INDEX($S$2:S498, MATCH(G498, $G$2:G498, 0)), L498)</f>
        <v>California</v>
      </c>
      <c r="T498">
        <f>IF(COUNTIF($G$2:G498, G498) &gt; 1, INDEX($T$2:T498, MATCH(G498, $G$2:G498, 0)), M498)</f>
        <v>94521</v>
      </c>
      <c r="U498" t="str">
        <f>IF(COUNTIF($G$2:G498, G498) &gt; 1, INDEX($U$2:U498, MATCH(G498, $G$2:G498, 0)), N498)</f>
        <v>West</v>
      </c>
      <c r="V498" s="7" t="s">
        <v>2153</v>
      </c>
      <c r="W498" s="7" t="s">
        <v>2160</v>
      </c>
      <c r="X498" s="15">
        <f>Orders[[#This Row],[Date3]]</f>
        <v>43466</v>
      </c>
      <c r="Y498" s="15">
        <v>43466</v>
      </c>
      <c r="Z498" s="2">
        <v>0.66041666666666665</v>
      </c>
      <c r="AA498" s="12">
        <v>63.22</v>
      </c>
      <c r="AB498" s="8">
        <v>2</v>
      </c>
      <c r="AC498" s="11">
        <f t="shared" si="38"/>
        <v>6.3220000000000001</v>
      </c>
      <c r="AD498" s="11">
        <f t="shared" si="39"/>
        <v>126.44</v>
      </c>
      <c r="AE498" t="s">
        <v>18</v>
      </c>
      <c r="AF498" s="12">
        <f t="shared" si="36"/>
        <v>120.535252</v>
      </c>
      <c r="AG498" s="4">
        <v>4.6699999999999998E-2</v>
      </c>
      <c r="AH498" s="11">
        <f t="shared" si="37"/>
        <v>5.9047479999999979</v>
      </c>
      <c r="AI498" s="9">
        <v>8.5</v>
      </c>
      <c r="AJ498" s="15" t="str">
        <f>IF(MONTH(Orders[[#This Row],[Date]]) = 1, "Jan",IF(MONTH(Orders[[#This Row],[Date]]) = 2, "Feb", "Mar"))</f>
        <v>Jan</v>
      </c>
    </row>
    <row r="499" spans="1:36" ht="15.75" x14ac:dyDescent="0.25">
      <c r="A499">
        <v>498</v>
      </c>
      <c r="B499" t="s">
        <v>526</v>
      </c>
      <c r="C499">
        <f>VLOOKUP(G499,email!A:B,2,FALSE)</f>
        <v>184</v>
      </c>
      <c r="D499" t="str">
        <f>Orders[[#This Row],[Customer First Name]] &amp;" "&amp; Orders[[#This Row],[Customer Last Name]]</f>
        <v>Sanjit Chand</v>
      </c>
      <c r="E499" t="s">
        <v>1555</v>
      </c>
      <c r="F499" t="s">
        <v>1556</v>
      </c>
      <c r="G499" t="str">
        <f t="shared" si="35"/>
        <v>sanjit.chand@mail.com</v>
      </c>
      <c r="H499" t="s">
        <v>20</v>
      </c>
      <c r="I499" s="7" t="s">
        <v>1037</v>
      </c>
      <c r="J499" s="7" t="s">
        <v>1038</v>
      </c>
      <c r="K499" s="7" t="s">
        <v>1198</v>
      </c>
      <c r="L499" s="7" t="s">
        <v>1044</v>
      </c>
      <c r="M499" s="7">
        <v>92627</v>
      </c>
      <c r="N499" s="7" t="s">
        <v>1045</v>
      </c>
      <c r="O499" t="str">
        <f>IF(COUNTIF($G$2:G499, G499) &gt; 1, INDEX($O$2:O499, MATCH(G499, $G$2:G499, 0)), H499)</f>
        <v>Male</v>
      </c>
      <c r="P499" t="str">
        <f>IF(COUNTIF($G$2:G499, G499) &gt; 1, INDEX($P$2:P499, MATCH(G499, $G$2:G499, 0)), I499)</f>
        <v>Consumer</v>
      </c>
      <c r="Q499" t="str">
        <f>IF(COUNTIF($G$2:G499, G499) &gt; 1, INDEX($Q$2:Q499, MATCH(G499, $G$2:G499, 0)), J499)</f>
        <v>United States</v>
      </c>
      <c r="R499" t="str">
        <f>IF(COUNTIF($G$2:G499, G499) &gt; 1, INDEX($R$2:R499, MATCH(G499, $G$2:G499, 0)), K499)</f>
        <v>Concord</v>
      </c>
      <c r="S499" t="str">
        <f>IF(COUNTIF($G$2:G499, G499) &gt; 1, INDEX($S$2:S499, MATCH(G499, $G$2:G499, 0)), L499)</f>
        <v>California</v>
      </c>
      <c r="T499">
        <f>IF(COUNTIF($G$2:G499, G499) &gt; 1, INDEX($T$2:T499, MATCH(G499, $G$2:G499, 0)), M499)</f>
        <v>94521</v>
      </c>
      <c r="U499" t="str">
        <f>IF(COUNTIF($G$2:G499, G499) &gt; 1, INDEX($U$2:U499, MATCH(G499, $G$2:G499, 0)), N499)</f>
        <v>West</v>
      </c>
      <c r="V499" s="7" t="s">
        <v>2150</v>
      </c>
      <c r="W499" s="7" t="s">
        <v>2157</v>
      </c>
      <c r="X499" s="15">
        <f>Orders[[#This Row],[Date3]]</f>
        <v>43492</v>
      </c>
      <c r="Y499" s="15">
        <v>43492</v>
      </c>
      <c r="Z499" s="2">
        <v>0.47013888888888888</v>
      </c>
      <c r="AA499" s="12">
        <v>90.24</v>
      </c>
      <c r="AB499" s="8">
        <v>6</v>
      </c>
      <c r="AC499" s="11">
        <f t="shared" si="38"/>
        <v>27.071999999999999</v>
      </c>
      <c r="AD499" s="11">
        <f t="shared" si="39"/>
        <v>541.43999999999994</v>
      </c>
      <c r="AE499" t="s">
        <v>18</v>
      </c>
      <c r="AF499" s="12">
        <f t="shared" si="36"/>
        <v>483.50591999999995</v>
      </c>
      <c r="AG499" s="4">
        <v>0.107</v>
      </c>
      <c r="AH499" s="11">
        <f t="shared" si="37"/>
        <v>57.934079999999994</v>
      </c>
      <c r="AI499" s="9">
        <v>6.2</v>
      </c>
      <c r="AJ499" s="15" t="str">
        <f>IF(MONTH(Orders[[#This Row],[Date]]) = 1, "Jan",IF(MONTH(Orders[[#This Row],[Date]]) = 2, "Feb", "Mar"))</f>
        <v>Jan</v>
      </c>
    </row>
    <row r="500" spans="1:36" ht="15.75" x14ac:dyDescent="0.25">
      <c r="A500">
        <v>499</v>
      </c>
      <c r="B500" t="s">
        <v>527</v>
      </c>
      <c r="C500">
        <f>VLOOKUP(G500,email!A:B,2,FALSE)</f>
        <v>184</v>
      </c>
      <c r="D500" t="str">
        <f>Orders[[#This Row],[Customer First Name]] &amp;" "&amp; Orders[[#This Row],[Customer Last Name]]</f>
        <v>Sanjit Chand</v>
      </c>
      <c r="E500" t="s">
        <v>1555</v>
      </c>
      <c r="F500" t="s">
        <v>1556</v>
      </c>
      <c r="G500" t="str">
        <f t="shared" si="35"/>
        <v>sanjit.chand@mail.com</v>
      </c>
      <c r="H500" t="s">
        <v>20</v>
      </c>
      <c r="I500" s="7" t="s">
        <v>1037</v>
      </c>
      <c r="J500" s="7" t="s">
        <v>1038</v>
      </c>
      <c r="K500" s="7" t="s">
        <v>1198</v>
      </c>
      <c r="L500" s="7" t="s">
        <v>1044</v>
      </c>
      <c r="M500" s="7">
        <v>92627</v>
      </c>
      <c r="N500" s="7" t="s">
        <v>1045</v>
      </c>
      <c r="O500" t="str">
        <f>IF(COUNTIF($G$2:G500, G500) &gt; 1, INDEX($O$2:O500, MATCH(G500, $G$2:G500, 0)), H500)</f>
        <v>Male</v>
      </c>
      <c r="P500" t="str">
        <f>IF(COUNTIF($G$2:G500, G500) &gt; 1, INDEX($P$2:P500, MATCH(G500, $G$2:G500, 0)), I500)</f>
        <v>Consumer</v>
      </c>
      <c r="Q500" t="str">
        <f>IF(COUNTIF($G$2:G500, G500) &gt; 1, INDEX($Q$2:Q500, MATCH(G500, $G$2:G500, 0)), J500)</f>
        <v>United States</v>
      </c>
      <c r="R500" t="str">
        <f>IF(COUNTIF($G$2:G500, G500) &gt; 1, INDEX($R$2:R500, MATCH(G500, $G$2:G500, 0)), K500)</f>
        <v>Concord</v>
      </c>
      <c r="S500" t="str">
        <f>IF(COUNTIF($G$2:G500, G500) &gt; 1, INDEX($S$2:S500, MATCH(G500, $G$2:G500, 0)), L500)</f>
        <v>California</v>
      </c>
      <c r="T500">
        <f>IF(COUNTIF($G$2:G500, G500) &gt; 1, INDEX($T$2:T500, MATCH(G500, $G$2:G500, 0)), M500)</f>
        <v>94521</v>
      </c>
      <c r="U500" t="str">
        <f>IF(COUNTIF($G$2:G500, G500) &gt; 1, INDEX($U$2:U500, MATCH(G500, $G$2:G500, 0)), N500)</f>
        <v>West</v>
      </c>
      <c r="V500" s="7" t="s">
        <v>2150</v>
      </c>
      <c r="W500" s="7" t="s">
        <v>2152</v>
      </c>
      <c r="X500" s="15">
        <f>Orders[[#This Row],[Date3]]</f>
        <v>43486</v>
      </c>
      <c r="Y500" s="15">
        <v>43486</v>
      </c>
      <c r="Z500" s="2">
        <v>0.73333333333333339</v>
      </c>
      <c r="AA500" s="12">
        <v>98.13</v>
      </c>
      <c r="AB500" s="8">
        <v>1</v>
      </c>
      <c r="AC500" s="11">
        <f t="shared" si="38"/>
        <v>4.9065000000000003</v>
      </c>
      <c r="AD500" s="11">
        <f t="shared" si="39"/>
        <v>98.13</v>
      </c>
      <c r="AE500" t="s">
        <v>18</v>
      </c>
      <c r="AF500" s="12">
        <f t="shared" si="36"/>
        <v>87.630089999999996</v>
      </c>
      <c r="AG500" s="4">
        <v>0.107</v>
      </c>
      <c r="AH500" s="11">
        <f t="shared" si="37"/>
        <v>10.49991</v>
      </c>
      <c r="AI500" s="9">
        <v>8.9</v>
      </c>
      <c r="AJ500" s="15" t="str">
        <f>IF(MONTH(Orders[[#This Row],[Date]]) = 1, "Jan",IF(MONTH(Orders[[#This Row],[Date]]) = 2, "Feb", "Mar"))</f>
        <v>Jan</v>
      </c>
    </row>
    <row r="501" spans="1:36" ht="15.75" x14ac:dyDescent="0.25">
      <c r="A501">
        <v>500</v>
      </c>
      <c r="B501" t="s">
        <v>528</v>
      </c>
      <c r="C501">
        <f>VLOOKUP(G501,email!A:B,2,FALSE)</f>
        <v>184</v>
      </c>
      <c r="D501" t="str">
        <f>Orders[[#This Row],[Customer First Name]] &amp;" "&amp; Orders[[#This Row],[Customer Last Name]]</f>
        <v>Sanjit Chand</v>
      </c>
      <c r="E501" t="s">
        <v>1555</v>
      </c>
      <c r="F501" t="s">
        <v>1556</v>
      </c>
      <c r="G501" t="str">
        <f t="shared" si="35"/>
        <v>sanjit.chand@mail.com</v>
      </c>
      <c r="H501" t="s">
        <v>20</v>
      </c>
      <c r="I501" s="7" t="s">
        <v>1037</v>
      </c>
      <c r="J501" s="7" t="s">
        <v>1038</v>
      </c>
      <c r="K501" s="7" t="s">
        <v>1198</v>
      </c>
      <c r="L501" s="7" t="s">
        <v>1044</v>
      </c>
      <c r="M501" s="7">
        <v>92627</v>
      </c>
      <c r="N501" s="7" t="s">
        <v>1045</v>
      </c>
      <c r="O501" t="str">
        <f>IF(COUNTIF($G$2:G501, G501) &gt; 1, INDEX($O$2:O501, MATCH(G501, $G$2:G501, 0)), H501)</f>
        <v>Male</v>
      </c>
      <c r="P501" t="str">
        <f>IF(COUNTIF($G$2:G501, G501) &gt; 1, INDEX($P$2:P501, MATCH(G501, $G$2:G501, 0)), I501)</f>
        <v>Consumer</v>
      </c>
      <c r="Q501" t="str">
        <f>IF(COUNTIF($G$2:G501, G501) &gt; 1, INDEX($Q$2:Q501, MATCH(G501, $G$2:G501, 0)), J501)</f>
        <v>United States</v>
      </c>
      <c r="R501" t="str">
        <f>IF(COUNTIF($G$2:G501, G501) &gt; 1, INDEX($R$2:R501, MATCH(G501, $G$2:G501, 0)), K501)</f>
        <v>Concord</v>
      </c>
      <c r="S501" t="str">
        <f>IF(COUNTIF($G$2:G501, G501) &gt; 1, INDEX($S$2:S501, MATCH(G501, $G$2:G501, 0)), L501)</f>
        <v>California</v>
      </c>
      <c r="T501">
        <f>IF(COUNTIF($G$2:G501, G501) &gt; 1, INDEX($T$2:T501, MATCH(G501, $G$2:G501, 0)), M501)</f>
        <v>94521</v>
      </c>
      <c r="U501" t="str">
        <f>IF(COUNTIF($G$2:G501, G501) &gt; 1, INDEX($U$2:U501, MATCH(G501, $G$2:G501, 0)), N501)</f>
        <v>West</v>
      </c>
      <c r="V501" s="7" t="s">
        <v>2150</v>
      </c>
      <c r="W501" s="7" t="s">
        <v>2157</v>
      </c>
      <c r="X501" s="15">
        <f>Orders[[#This Row],[Date3]]</f>
        <v>43498</v>
      </c>
      <c r="Y501" s="15">
        <v>43498</v>
      </c>
      <c r="Z501" s="2">
        <v>0.65763888888888888</v>
      </c>
      <c r="AA501" s="12">
        <v>51.52</v>
      </c>
      <c r="AB501" s="8">
        <v>8</v>
      </c>
      <c r="AC501" s="11">
        <f t="shared" si="38"/>
        <v>20.608000000000004</v>
      </c>
      <c r="AD501" s="11">
        <f t="shared" si="39"/>
        <v>412.16</v>
      </c>
      <c r="AE501" t="s">
        <v>18</v>
      </c>
      <c r="AF501" s="12">
        <f t="shared" si="36"/>
        <v>368.05888000000004</v>
      </c>
      <c r="AG501" s="4">
        <v>0.107</v>
      </c>
      <c r="AH501" s="11">
        <f t="shared" si="37"/>
        <v>44.10111999999998</v>
      </c>
      <c r="AI501" s="9">
        <v>9.6</v>
      </c>
      <c r="AJ501" s="15" t="str">
        <f>IF(MONTH(Orders[[#This Row],[Date]]) = 1, "Jan",IF(MONTH(Orders[[#This Row],[Date]]) = 2, "Feb", "Mar"))</f>
        <v>Feb</v>
      </c>
    </row>
    <row r="502" spans="1:36" ht="15.75" x14ac:dyDescent="0.25">
      <c r="A502">
        <v>501</v>
      </c>
      <c r="B502" t="s">
        <v>529</v>
      </c>
      <c r="C502">
        <f>VLOOKUP(G502,email!A:B,2,FALSE)</f>
        <v>200</v>
      </c>
      <c r="D502" t="str">
        <f>Orders[[#This Row],[Customer First Name]] &amp;" "&amp; Orders[[#This Row],[Customer Last Name]]</f>
        <v>Maribeth Yedwab</v>
      </c>
      <c r="E502" t="s">
        <v>1577</v>
      </c>
      <c r="F502" t="s">
        <v>1579</v>
      </c>
      <c r="G502" t="str">
        <f t="shared" si="35"/>
        <v>maribeth.yedwab@mail.com</v>
      </c>
      <c r="H502" t="s">
        <v>20</v>
      </c>
      <c r="I502" s="7" t="s">
        <v>1042</v>
      </c>
      <c r="J502" s="7" t="s">
        <v>1038</v>
      </c>
      <c r="K502" s="7" t="s">
        <v>1199</v>
      </c>
      <c r="L502" s="7" t="s">
        <v>1102</v>
      </c>
      <c r="M502" s="7">
        <v>80134</v>
      </c>
      <c r="N502" s="7" t="s">
        <v>1045</v>
      </c>
      <c r="O502" t="str">
        <f>IF(COUNTIF($G$2:G502, G502) &gt; 1, INDEX($O$2:O502, MATCH(G502, $G$2:G502, 0)), H502)</f>
        <v>Male</v>
      </c>
      <c r="P502" t="str">
        <f>IF(COUNTIF($G$2:G502, G502) &gt; 1, INDEX($P$2:P502, MATCH(G502, $G$2:G502, 0)), I502)</f>
        <v>Corporate</v>
      </c>
      <c r="Q502" t="str">
        <f>IF(COUNTIF($G$2:G502, G502) &gt; 1, INDEX($Q$2:Q502, MATCH(G502, $G$2:G502, 0)), J502)</f>
        <v>United States</v>
      </c>
      <c r="R502" t="str">
        <f>IF(COUNTIF($G$2:G502, G502) &gt; 1, INDEX($R$2:R502, MATCH(G502, $G$2:G502, 0)), K502)</f>
        <v>Parker</v>
      </c>
      <c r="S502" t="str">
        <f>IF(COUNTIF($G$2:G502, G502) &gt; 1, INDEX($S$2:S502, MATCH(G502, $G$2:G502, 0)), L502)</f>
        <v>Colorado</v>
      </c>
      <c r="T502">
        <f>IF(COUNTIF($G$2:G502, G502) &gt; 1, INDEX($T$2:T502, MATCH(G502, $G$2:G502, 0)), M502)</f>
        <v>80134</v>
      </c>
      <c r="U502" t="str">
        <f>IF(COUNTIF($G$2:G502, G502) &gt; 1, INDEX($U$2:U502, MATCH(G502, $G$2:G502, 0)), N502)</f>
        <v>West</v>
      </c>
      <c r="V502" s="7" t="s">
        <v>2153</v>
      </c>
      <c r="W502" s="7" t="s">
        <v>2160</v>
      </c>
      <c r="X502" s="15">
        <f>Orders[[#This Row],[Date3]]</f>
        <v>43499</v>
      </c>
      <c r="Y502" s="15">
        <v>43499</v>
      </c>
      <c r="Z502" s="2">
        <v>0.66180555555555554</v>
      </c>
      <c r="AA502" s="12">
        <v>73.97</v>
      </c>
      <c r="AB502" s="8">
        <v>1</v>
      </c>
      <c r="AC502" s="11">
        <f t="shared" si="38"/>
        <v>3.6985000000000001</v>
      </c>
      <c r="AD502" s="11">
        <f t="shared" si="39"/>
        <v>73.97</v>
      </c>
      <c r="AE502" t="s">
        <v>21</v>
      </c>
      <c r="AF502" s="12">
        <f t="shared" si="36"/>
        <v>70.515601000000004</v>
      </c>
      <c r="AG502" s="4">
        <v>4.6699999999999998E-2</v>
      </c>
      <c r="AH502" s="11">
        <f t="shared" si="37"/>
        <v>3.4543989999999951</v>
      </c>
      <c r="AI502" s="9">
        <v>5.4</v>
      </c>
      <c r="AJ502" s="15" t="str">
        <f>IF(MONTH(Orders[[#This Row],[Date]]) = 1, "Jan",IF(MONTH(Orders[[#This Row],[Date]]) = 2, "Feb", "Mar"))</f>
        <v>Feb</v>
      </c>
    </row>
    <row r="503" spans="1:36" ht="15.75" x14ac:dyDescent="0.25">
      <c r="A503">
        <v>502</v>
      </c>
      <c r="B503" t="s">
        <v>530</v>
      </c>
      <c r="C503">
        <f>VLOOKUP(G503,email!A:B,2,FALSE)</f>
        <v>200</v>
      </c>
      <c r="D503" t="str">
        <f>Orders[[#This Row],[Customer First Name]] &amp;" "&amp; Orders[[#This Row],[Customer Last Name]]</f>
        <v>Maribeth Yedwab</v>
      </c>
      <c r="E503" t="s">
        <v>1577</v>
      </c>
      <c r="F503" t="s">
        <v>1579</v>
      </c>
      <c r="G503" t="str">
        <f t="shared" si="35"/>
        <v>maribeth.yedwab@mail.com</v>
      </c>
      <c r="H503" t="s">
        <v>20</v>
      </c>
      <c r="I503" s="7" t="s">
        <v>1042</v>
      </c>
      <c r="J503" s="7" t="s">
        <v>1038</v>
      </c>
      <c r="K503" s="7" t="s">
        <v>1199</v>
      </c>
      <c r="L503" s="7" t="s">
        <v>1102</v>
      </c>
      <c r="M503" s="7">
        <v>80134</v>
      </c>
      <c r="N503" s="7" t="s">
        <v>1045</v>
      </c>
      <c r="O503" t="str">
        <f>IF(COUNTIF($G$2:G503, G503) &gt; 1, INDEX($O$2:O503, MATCH(G503, $G$2:G503, 0)), H503)</f>
        <v>Male</v>
      </c>
      <c r="P503" t="str">
        <f>IF(COUNTIF($G$2:G503, G503) &gt; 1, INDEX($P$2:P503, MATCH(G503, $G$2:G503, 0)), I503)</f>
        <v>Corporate</v>
      </c>
      <c r="Q503" t="str">
        <f>IF(COUNTIF($G$2:G503, G503) &gt; 1, INDEX($Q$2:Q503, MATCH(G503, $G$2:G503, 0)), J503)</f>
        <v>United States</v>
      </c>
      <c r="R503" t="str">
        <f>IF(COUNTIF($G$2:G503, G503) &gt; 1, INDEX($R$2:R503, MATCH(G503, $G$2:G503, 0)), K503)</f>
        <v>Parker</v>
      </c>
      <c r="S503" t="str">
        <f>IF(COUNTIF($G$2:G503, G503) &gt; 1, INDEX($S$2:S503, MATCH(G503, $G$2:G503, 0)), L503)</f>
        <v>Colorado</v>
      </c>
      <c r="T503">
        <f>IF(COUNTIF($G$2:G503, G503) &gt; 1, INDEX($T$2:T503, MATCH(G503, $G$2:G503, 0)), M503)</f>
        <v>80134</v>
      </c>
      <c r="U503" t="str">
        <f>IF(COUNTIF($G$2:G503, G503) &gt; 1, INDEX($U$2:U503, MATCH(G503, $G$2:G503, 0)), N503)</f>
        <v>West</v>
      </c>
      <c r="V503" s="7" t="s">
        <v>2153</v>
      </c>
      <c r="W503" s="7" t="s">
        <v>2160</v>
      </c>
      <c r="X503" s="15">
        <f>Orders[[#This Row],[Date3]]</f>
        <v>43470</v>
      </c>
      <c r="Y503" s="15">
        <v>43470</v>
      </c>
      <c r="Z503" s="2">
        <v>0.52777777777777779</v>
      </c>
      <c r="AA503" s="12">
        <v>31.9</v>
      </c>
      <c r="AB503" s="8">
        <v>1</v>
      </c>
      <c r="AC503" s="11">
        <f t="shared" si="38"/>
        <v>1.595</v>
      </c>
      <c r="AD503" s="11">
        <f t="shared" si="39"/>
        <v>31.9</v>
      </c>
      <c r="AE503" t="s">
        <v>16</v>
      </c>
      <c r="AF503" s="12">
        <f t="shared" si="36"/>
        <v>30.410269999999997</v>
      </c>
      <c r="AG503" s="4">
        <v>4.6699999999999998E-2</v>
      </c>
      <c r="AH503" s="11">
        <f t="shared" si="37"/>
        <v>1.4897300000000016</v>
      </c>
      <c r="AI503" s="9">
        <v>9.1</v>
      </c>
      <c r="AJ503" s="15" t="str">
        <f>IF(MONTH(Orders[[#This Row],[Date]]) = 1, "Jan",IF(MONTH(Orders[[#This Row],[Date]]) = 2, "Feb", "Mar"))</f>
        <v>Jan</v>
      </c>
    </row>
    <row r="504" spans="1:36" ht="15.75" x14ac:dyDescent="0.25">
      <c r="A504">
        <v>503</v>
      </c>
      <c r="B504" t="s">
        <v>531</v>
      </c>
      <c r="C504">
        <f>VLOOKUP(G504,email!A:B,2,FALSE)</f>
        <v>200</v>
      </c>
      <c r="D504" t="str">
        <f>Orders[[#This Row],[Customer First Name]] &amp;" "&amp; Orders[[#This Row],[Customer Last Name]]</f>
        <v>Maribeth Yedwab</v>
      </c>
      <c r="E504" t="s">
        <v>1577</v>
      </c>
      <c r="F504" t="s">
        <v>1579</v>
      </c>
      <c r="G504" t="str">
        <f t="shared" si="35"/>
        <v>maribeth.yedwab@mail.com</v>
      </c>
      <c r="H504" t="s">
        <v>20</v>
      </c>
      <c r="I504" s="7" t="s">
        <v>1042</v>
      </c>
      <c r="J504" s="7" t="s">
        <v>1038</v>
      </c>
      <c r="K504" s="7" t="s">
        <v>1199</v>
      </c>
      <c r="L504" s="7" t="s">
        <v>1102</v>
      </c>
      <c r="M504" s="7">
        <v>80134</v>
      </c>
      <c r="N504" s="7" t="s">
        <v>1045</v>
      </c>
      <c r="O504" t="str">
        <f>IF(COUNTIF($G$2:G504, G504) &gt; 1, INDEX($O$2:O504, MATCH(G504, $G$2:G504, 0)), H504)</f>
        <v>Male</v>
      </c>
      <c r="P504" t="str">
        <f>IF(COUNTIF($G$2:G504, G504) &gt; 1, INDEX($P$2:P504, MATCH(G504, $G$2:G504, 0)), I504)</f>
        <v>Corporate</v>
      </c>
      <c r="Q504" t="str">
        <f>IF(COUNTIF($G$2:G504, G504) &gt; 1, INDEX($Q$2:Q504, MATCH(G504, $G$2:G504, 0)), J504)</f>
        <v>United States</v>
      </c>
      <c r="R504" t="str">
        <f>IF(COUNTIF($G$2:G504, G504) &gt; 1, INDEX($R$2:R504, MATCH(G504, $G$2:G504, 0)), K504)</f>
        <v>Parker</v>
      </c>
      <c r="S504" t="str">
        <f>IF(COUNTIF($G$2:G504, G504) &gt; 1, INDEX($S$2:S504, MATCH(G504, $G$2:G504, 0)), L504)</f>
        <v>Colorado</v>
      </c>
      <c r="T504">
        <f>IF(COUNTIF($G$2:G504, G504) &gt; 1, INDEX($T$2:T504, MATCH(G504, $G$2:G504, 0)), M504)</f>
        <v>80134</v>
      </c>
      <c r="U504" t="str">
        <f>IF(COUNTIF($G$2:G504, G504) &gt; 1, INDEX($U$2:U504, MATCH(G504, $G$2:G504, 0)), N504)</f>
        <v>West</v>
      </c>
      <c r="V504" s="7" t="s">
        <v>2150</v>
      </c>
      <c r="W504" s="7" t="s">
        <v>2152</v>
      </c>
      <c r="X504" s="15">
        <f>Orders[[#This Row],[Date3]]</f>
        <v>43492</v>
      </c>
      <c r="Y504" s="15">
        <v>43492</v>
      </c>
      <c r="Z504" s="2">
        <v>0.82500000000000007</v>
      </c>
      <c r="AA504" s="12">
        <v>69.400000000000006</v>
      </c>
      <c r="AB504" s="8">
        <v>2</v>
      </c>
      <c r="AC504" s="11">
        <f t="shared" si="38"/>
        <v>6.9400000000000013</v>
      </c>
      <c r="AD504" s="11">
        <f t="shared" si="39"/>
        <v>138.80000000000001</v>
      </c>
      <c r="AE504" t="s">
        <v>16</v>
      </c>
      <c r="AF504" s="12">
        <f t="shared" si="36"/>
        <v>123.94840000000001</v>
      </c>
      <c r="AG504" s="4">
        <v>0.107</v>
      </c>
      <c r="AH504" s="11">
        <f t="shared" si="37"/>
        <v>14.851600000000005</v>
      </c>
      <c r="AI504" s="9" t="s">
        <v>151</v>
      </c>
      <c r="AJ504" s="15" t="str">
        <f>IF(MONTH(Orders[[#This Row],[Date]]) = 1, "Jan",IF(MONTH(Orders[[#This Row],[Date]]) = 2, "Feb", "Mar"))</f>
        <v>Jan</v>
      </c>
    </row>
    <row r="505" spans="1:36" ht="15.75" x14ac:dyDescent="0.25">
      <c r="A505">
        <v>504</v>
      </c>
      <c r="B505" t="s">
        <v>532</v>
      </c>
      <c r="C505">
        <f>VLOOKUP(G505,email!A:B,2,FALSE)</f>
        <v>200</v>
      </c>
      <c r="D505" t="str">
        <f>Orders[[#This Row],[Customer First Name]] &amp;" "&amp; Orders[[#This Row],[Customer Last Name]]</f>
        <v>Maribeth Yedwab</v>
      </c>
      <c r="E505" t="s">
        <v>1577</v>
      </c>
      <c r="F505" t="s">
        <v>1579</v>
      </c>
      <c r="G505" t="str">
        <f t="shared" si="35"/>
        <v>maribeth.yedwab@mail.com</v>
      </c>
      <c r="H505" t="s">
        <v>20</v>
      </c>
      <c r="I505" s="7" t="s">
        <v>1042</v>
      </c>
      <c r="J505" s="7" t="s">
        <v>1038</v>
      </c>
      <c r="K505" s="7" t="s">
        <v>1199</v>
      </c>
      <c r="L505" s="7" t="s">
        <v>1102</v>
      </c>
      <c r="M505" s="7">
        <v>80134</v>
      </c>
      <c r="N505" s="7" t="s">
        <v>1045</v>
      </c>
      <c r="O505" t="str">
        <f>IF(COUNTIF($G$2:G505, G505) &gt; 1, INDEX($O$2:O505, MATCH(G505, $G$2:G505, 0)), H505)</f>
        <v>Male</v>
      </c>
      <c r="P505" t="str">
        <f>IF(COUNTIF($G$2:G505, G505) &gt; 1, INDEX($P$2:P505, MATCH(G505, $G$2:G505, 0)), I505)</f>
        <v>Corporate</v>
      </c>
      <c r="Q505" t="str">
        <f>IF(COUNTIF($G$2:G505, G505) &gt; 1, INDEX($Q$2:Q505, MATCH(G505, $G$2:G505, 0)), J505)</f>
        <v>United States</v>
      </c>
      <c r="R505" t="str">
        <f>IF(COUNTIF($G$2:G505, G505) &gt; 1, INDEX($R$2:R505, MATCH(G505, $G$2:G505, 0)), K505)</f>
        <v>Parker</v>
      </c>
      <c r="S505" t="str">
        <f>IF(COUNTIF($G$2:G505, G505) &gt; 1, INDEX($S$2:S505, MATCH(G505, $G$2:G505, 0)), L505)</f>
        <v>Colorado</v>
      </c>
      <c r="T505">
        <f>IF(COUNTIF($G$2:G505, G505) &gt; 1, INDEX($T$2:T505, MATCH(G505, $G$2:G505, 0)), M505)</f>
        <v>80134</v>
      </c>
      <c r="U505" t="str">
        <f>IF(COUNTIF($G$2:G505, G505) &gt; 1, INDEX($U$2:U505, MATCH(G505, $G$2:G505, 0)), N505)</f>
        <v>West</v>
      </c>
      <c r="V505" s="7" t="s">
        <v>2153</v>
      </c>
      <c r="W505" s="7" t="s">
        <v>2160</v>
      </c>
      <c r="X505" s="15">
        <f>Orders[[#This Row],[Date3]]</f>
        <v>43549</v>
      </c>
      <c r="Y505" s="15">
        <v>43549</v>
      </c>
      <c r="Z505" s="2">
        <v>0.74513888888888891</v>
      </c>
      <c r="AA505" s="12">
        <v>93.31</v>
      </c>
      <c r="AB505" s="8">
        <v>2</v>
      </c>
      <c r="AC505" s="11">
        <f t="shared" si="38"/>
        <v>9.3310000000000013</v>
      </c>
      <c r="AD505" s="11">
        <f t="shared" si="39"/>
        <v>186.62</v>
      </c>
      <c r="AE505" t="s">
        <v>18</v>
      </c>
      <c r="AF505" s="12">
        <f t="shared" si="36"/>
        <v>177.90484599999999</v>
      </c>
      <c r="AG505" s="4">
        <v>4.6699999999999998E-2</v>
      </c>
      <c r="AH505" s="11">
        <f t="shared" si="37"/>
        <v>8.7151540000000125</v>
      </c>
      <c r="AI505" s="9">
        <v>6.3</v>
      </c>
      <c r="AJ505" s="15" t="str">
        <f>IF(MONTH(Orders[[#This Row],[Date]]) = 1, "Jan",IF(MONTH(Orders[[#This Row],[Date]]) = 2, "Feb", "Mar"))</f>
        <v>Mar</v>
      </c>
    </row>
    <row r="506" spans="1:36" ht="15.75" x14ac:dyDescent="0.25">
      <c r="A506">
        <v>505</v>
      </c>
      <c r="B506" t="s">
        <v>533</v>
      </c>
      <c r="C506">
        <f>VLOOKUP(G506,email!A:B,2,FALSE)</f>
        <v>200</v>
      </c>
      <c r="D506" t="str">
        <f>Orders[[#This Row],[Customer First Name]] &amp;" "&amp; Orders[[#This Row],[Customer Last Name]]</f>
        <v>Maribeth Yedwab</v>
      </c>
      <c r="E506" t="s">
        <v>1577</v>
      </c>
      <c r="F506" t="s">
        <v>1579</v>
      </c>
      <c r="G506" t="str">
        <f t="shared" si="35"/>
        <v>maribeth.yedwab@mail.com</v>
      </c>
      <c r="H506" t="s">
        <v>20</v>
      </c>
      <c r="I506" s="7" t="s">
        <v>1042</v>
      </c>
      <c r="J506" s="7" t="s">
        <v>1038</v>
      </c>
      <c r="K506" s="7" t="s">
        <v>1199</v>
      </c>
      <c r="L506" s="7" t="s">
        <v>1102</v>
      </c>
      <c r="M506" s="7">
        <v>80134</v>
      </c>
      <c r="N506" s="7" t="s">
        <v>1045</v>
      </c>
      <c r="O506" t="str">
        <f>IF(COUNTIF($G$2:G506, G506) &gt; 1, INDEX($O$2:O506, MATCH(G506, $G$2:G506, 0)), H506)</f>
        <v>Male</v>
      </c>
      <c r="P506" t="str">
        <f>IF(COUNTIF($G$2:G506, G506) &gt; 1, INDEX($P$2:P506, MATCH(G506, $G$2:G506, 0)), I506)</f>
        <v>Corporate</v>
      </c>
      <c r="Q506" t="str">
        <f>IF(COUNTIF($G$2:G506, G506) &gt; 1, INDEX($Q$2:Q506, MATCH(G506, $G$2:G506, 0)), J506)</f>
        <v>United States</v>
      </c>
      <c r="R506" t="str">
        <f>IF(COUNTIF($G$2:G506, G506) &gt; 1, INDEX($R$2:R506, MATCH(G506, $G$2:G506, 0)), K506)</f>
        <v>Parker</v>
      </c>
      <c r="S506" t="str">
        <f>IF(COUNTIF($G$2:G506, G506) &gt; 1, INDEX($S$2:S506, MATCH(G506, $G$2:G506, 0)), L506)</f>
        <v>Colorado</v>
      </c>
      <c r="T506">
        <f>IF(COUNTIF($G$2:G506, G506) &gt; 1, INDEX($T$2:T506, MATCH(G506, $G$2:G506, 0)), M506)</f>
        <v>80134</v>
      </c>
      <c r="U506" t="str">
        <f>IF(COUNTIF($G$2:G506, G506) &gt; 1, INDEX($U$2:U506, MATCH(G506, $G$2:G506, 0)), N506)</f>
        <v>West</v>
      </c>
      <c r="V506" s="7" t="s">
        <v>2153</v>
      </c>
      <c r="W506" s="7" t="s">
        <v>2162</v>
      </c>
      <c r="X506" s="15">
        <f>Orders[[#This Row],[Date3]]</f>
        <v>43521</v>
      </c>
      <c r="Y506" s="15">
        <v>43521</v>
      </c>
      <c r="Z506" s="2">
        <v>0.69166666666666676</v>
      </c>
      <c r="AA506" s="12">
        <v>88.45</v>
      </c>
      <c r="AB506" s="8">
        <v>1</v>
      </c>
      <c r="AC506" s="11">
        <f t="shared" si="38"/>
        <v>4.4225000000000003</v>
      </c>
      <c r="AD506" s="11">
        <f t="shared" si="39"/>
        <v>88.45</v>
      </c>
      <c r="AE506" t="s">
        <v>21</v>
      </c>
      <c r="AF506" s="12">
        <f t="shared" si="36"/>
        <v>84.319384999999997</v>
      </c>
      <c r="AG506" s="4">
        <v>4.6699999999999998E-2</v>
      </c>
      <c r="AH506" s="11">
        <f t="shared" si="37"/>
        <v>4.1306150000000059</v>
      </c>
      <c r="AI506" s="9">
        <v>9.5</v>
      </c>
      <c r="AJ506" s="15" t="str">
        <f>IF(MONTH(Orders[[#This Row],[Date]]) = 1, "Jan",IF(MONTH(Orders[[#This Row],[Date]]) = 2, "Feb", "Mar"))</f>
        <v>Feb</v>
      </c>
    </row>
    <row r="507" spans="1:36" ht="15.75" x14ac:dyDescent="0.25">
      <c r="A507">
        <v>506</v>
      </c>
      <c r="B507" t="s">
        <v>534</v>
      </c>
      <c r="C507">
        <f>VLOOKUP(G507,email!A:B,2,FALSE)</f>
        <v>183</v>
      </c>
      <c r="D507" t="str">
        <f>Orders[[#This Row],[Customer First Name]] &amp;" "&amp; Orders[[#This Row],[Customer Last Name]]</f>
        <v>Ed Braxton</v>
      </c>
      <c r="E507" t="s">
        <v>1554</v>
      </c>
      <c r="F507" t="s">
        <v>1404</v>
      </c>
      <c r="G507" t="str">
        <f t="shared" si="35"/>
        <v>ed.braxton@mail.com</v>
      </c>
      <c r="H507" t="s">
        <v>20</v>
      </c>
      <c r="I507" s="7" t="s">
        <v>1042</v>
      </c>
      <c r="J507" s="7" t="s">
        <v>1038</v>
      </c>
      <c r="K507" s="7" t="s">
        <v>1080</v>
      </c>
      <c r="L507" s="7" t="s">
        <v>1081</v>
      </c>
      <c r="M507" s="7">
        <v>10024</v>
      </c>
      <c r="N507" s="7" t="s">
        <v>1065</v>
      </c>
      <c r="O507" t="str">
        <f>IF(COUNTIF($G$2:G507, G507) &gt; 1, INDEX($O$2:O507, MATCH(G507, $G$2:G507, 0)), H507)</f>
        <v>Male</v>
      </c>
      <c r="P507" t="str">
        <f>IF(COUNTIF($G$2:G507, G507) &gt; 1, INDEX($P$2:P507, MATCH(G507, $G$2:G507, 0)), I507)</f>
        <v>Corporate</v>
      </c>
      <c r="Q507" t="str">
        <f>IF(COUNTIF($G$2:G507, G507) &gt; 1, INDEX($Q$2:Q507, MATCH(G507, $G$2:G507, 0)), J507)</f>
        <v>United States</v>
      </c>
      <c r="R507" t="str">
        <f>IF(COUNTIF($G$2:G507, G507) &gt; 1, INDEX($R$2:R507, MATCH(G507, $G$2:G507, 0)), K507)</f>
        <v>Akron</v>
      </c>
      <c r="S507" t="str">
        <f>IF(COUNTIF($G$2:G507, G507) &gt; 1, INDEX($S$2:S507, MATCH(G507, $G$2:G507, 0)), L507)</f>
        <v>Ohio</v>
      </c>
      <c r="T507">
        <f>IF(COUNTIF($G$2:G507, G507) &gt; 1, INDEX($T$2:T507, MATCH(G507, $G$2:G507, 0)), M507)</f>
        <v>44312</v>
      </c>
      <c r="U507" t="str">
        <f>IF(COUNTIF($G$2:G507, G507) &gt; 1, INDEX($U$2:U507, MATCH(G507, $G$2:G507, 0)), N507)</f>
        <v>East</v>
      </c>
      <c r="V507" s="7" t="s">
        <v>2153</v>
      </c>
      <c r="W507" s="7" t="s">
        <v>2160</v>
      </c>
      <c r="X507" s="15">
        <f>Orders[[#This Row],[Date3]]</f>
        <v>43493</v>
      </c>
      <c r="Y507" s="15">
        <v>43493</v>
      </c>
      <c r="Z507" s="2">
        <v>0.87083333333333324</v>
      </c>
      <c r="AA507" s="12">
        <v>24.18</v>
      </c>
      <c r="AB507" s="8">
        <v>8</v>
      </c>
      <c r="AC507" s="11">
        <f t="shared" si="38"/>
        <v>9.6720000000000006</v>
      </c>
      <c r="AD507" s="11">
        <f t="shared" si="39"/>
        <v>193.44</v>
      </c>
      <c r="AE507" t="s">
        <v>16</v>
      </c>
      <c r="AF507" s="12">
        <f t="shared" si="36"/>
        <v>184.406352</v>
      </c>
      <c r="AG507" s="4">
        <v>4.6699999999999998E-2</v>
      </c>
      <c r="AH507" s="11">
        <f t="shared" si="37"/>
        <v>9.0336479999999995</v>
      </c>
      <c r="AI507" s="9">
        <v>9.8000000000000007</v>
      </c>
      <c r="AJ507" s="15" t="str">
        <f>IF(MONTH(Orders[[#This Row],[Date]]) = 1, "Jan",IF(MONTH(Orders[[#This Row],[Date]]) = 2, "Feb", "Mar"))</f>
        <v>Jan</v>
      </c>
    </row>
    <row r="508" spans="1:36" ht="15.75" x14ac:dyDescent="0.25">
      <c r="A508">
        <v>507</v>
      </c>
      <c r="B508" t="s">
        <v>535</v>
      </c>
      <c r="C508">
        <f>VLOOKUP(G508,email!A:B,2,FALSE)</f>
        <v>201</v>
      </c>
      <c r="D508" t="str">
        <f>Orders[[#This Row],[Customer First Name]] &amp;" "&amp; Orders[[#This Row],[Customer Last Name]]</f>
        <v>Christopher Martinez</v>
      </c>
      <c r="E508" t="s">
        <v>1331</v>
      </c>
      <c r="F508" t="s">
        <v>1580</v>
      </c>
      <c r="G508" t="str">
        <f t="shared" si="35"/>
        <v>christopher.martinez@mail.com</v>
      </c>
      <c r="H508" t="s">
        <v>20</v>
      </c>
      <c r="I508" s="7" t="s">
        <v>1037</v>
      </c>
      <c r="J508" s="7" t="s">
        <v>1038</v>
      </c>
      <c r="K508" s="7" t="s">
        <v>1200</v>
      </c>
      <c r="L508" s="7" t="s">
        <v>1168</v>
      </c>
      <c r="M508" s="7">
        <v>30318</v>
      </c>
      <c r="N508" s="7" t="s">
        <v>1041</v>
      </c>
      <c r="O508" t="str">
        <f>IF(COUNTIF($G$2:G508, G508) &gt; 1, INDEX($O$2:O508, MATCH(G508, $G$2:G508, 0)), H508)</f>
        <v>Male</v>
      </c>
      <c r="P508" t="str">
        <f>IF(COUNTIF($G$2:G508, G508) &gt; 1, INDEX($P$2:P508, MATCH(G508, $G$2:G508, 0)), I508)</f>
        <v>Consumer</v>
      </c>
      <c r="Q508" t="str">
        <f>IF(COUNTIF($G$2:G508, G508) &gt; 1, INDEX($Q$2:Q508, MATCH(G508, $G$2:G508, 0)), J508)</f>
        <v>United States</v>
      </c>
      <c r="R508" t="str">
        <f>IF(COUNTIF($G$2:G508, G508) &gt; 1, INDEX($R$2:R508, MATCH(G508, $G$2:G508, 0)), K508)</f>
        <v>Atlanta</v>
      </c>
      <c r="S508" t="str">
        <f>IF(COUNTIF($G$2:G508, G508) &gt; 1, INDEX($S$2:S508, MATCH(G508, $G$2:G508, 0)), L508)</f>
        <v>Georgia</v>
      </c>
      <c r="T508">
        <f>IF(COUNTIF($G$2:G508, G508) &gt; 1, INDEX($T$2:T508, MATCH(G508, $G$2:G508, 0)), M508)</f>
        <v>30318</v>
      </c>
      <c r="U508" t="str">
        <f>IF(COUNTIF($G$2:G508, G508) &gt; 1, INDEX($U$2:U508, MATCH(G508, $G$2:G508, 0)), N508)</f>
        <v>South</v>
      </c>
      <c r="V508" s="7" t="s">
        <v>2153</v>
      </c>
      <c r="W508" s="7" t="s">
        <v>1731</v>
      </c>
      <c r="X508" s="15">
        <f>Orders[[#This Row],[Date3]]</f>
        <v>43473</v>
      </c>
      <c r="Y508" s="15">
        <v>43473</v>
      </c>
      <c r="Z508" s="2">
        <v>0.53472222222222221</v>
      </c>
      <c r="AA508" s="12">
        <v>48.5</v>
      </c>
      <c r="AB508" s="8">
        <v>3</v>
      </c>
      <c r="AC508" s="11">
        <f t="shared" si="38"/>
        <v>7.2750000000000004</v>
      </c>
      <c r="AD508" s="11">
        <f t="shared" si="39"/>
        <v>145.5</v>
      </c>
      <c r="AE508" t="s">
        <v>18</v>
      </c>
      <c r="AF508" s="12">
        <f t="shared" si="36"/>
        <v>138.70515</v>
      </c>
      <c r="AG508" s="4">
        <v>4.6699999999999998E-2</v>
      </c>
      <c r="AH508" s="11">
        <f t="shared" si="37"/>
        <v>6.7948499999999967</v>
      </c>
      <c r="AI508" s="9">
        <v>6.7</v>
      </c>
      <c r="AJ508" s="15" t="str">
        <f>IF(MONTH(Orders[[#This Row],[Date]]) = 1, "Jan",IF(MONTH(Orders[[#This Row],[Date]]) = 2, "Feb", "Mar"))</f>
        <v>Jan</v>
      </c>
    </row>
    <row r="509" spans="1:36" ht="15.75" x14ac:dyDescent="0.25">
      <c r="A509">
        <v>508</v>
      </c>
      <c r="B509" t="s">
        <v>536</v>
      </c>
      <c r="C509">
        <f>VLOOKUP(G509,email!A:B,2,FALSE)</f>
        <v>201</v>
      </c>
      <c r="D509" t="str">
        <f>Orders[[#This Row],[Customer First Name]] &amp;" "&amp; Orders[[#This Row],[Customer Last Name]]</f>
        <v>Christopher Martinez</v>
      </c>
      <c r="E509" t="s">
        <v>1331</v>
      </c>
      <c r="F509" t="s">
        <v>1580</v>
      </c>
      <c r="G509" t="str">
        <f t="shared" si="35"/>
        <v>christopher.martinez@mail.com</v>
      </c>
      <c r="H509" t="s">
        <v>20</v>
      </c>
      <c r="I509" s="7" t="s">
        <v>1037</v>
      </c>
      <c r="J509" s="7" t="s">
        <v>1038</v>
      </c>
      <c r="K509" s="7" t="s">
        <v>1200</v>
      </c>
      <c r="L509" s="7" t="s">
        <v>1168</v>
      </c>
      <c r="M509" s="7">
        <v>30318</v>
      </c>
      <c r="N509" s="7" t="s">
        <v>1041</v>
      </c>
      <c r="O509" t="str">
        <f>IF(COUNTIF($G$2:G509, G509) &gt; 1, INDEX($O$2:O509, MATCH(G509, $G$2:G509, 0)), H509)</f>
        <v>Male</v>
      </c>
      <c r="P509" t="str">
        <f>IF(COUNTIF($G$2:G509, G509) &gt; 1, INDEX($P$2:P509, MATCH(G509, $G$2:G509, 0)), I509)</f>
        <v>Consumer</v>
      </c>
      <c r="Q509" t="str">
        <f>IF(COUNTIF($G$2:G509, G509) &gt; 1, INDEX($Q$2:Q509, MATCH(G509, $G$2:G509, 0)), J509)</f>
        <v>United States</v>
      </c>
      <c r="R509" t="str">
        <f>IF(COUNTIF($G$2:G509, G509) &gt; 1, INDEX($R$2:R509, MATCH(G509, $G$2:G509, 0)), K509)</f>
        <v>Atlanta</v>
      </c>
      <c r="S509" t="str">
        <f>IF(COUNTIF($G$2:G509, G509) &gt; 1, INDEX($S$2:S509, MATCH(G509, $G$2:G509, 0)), L509)</f>
        <v>Georgia</v>
      </c>
      <c r="T509">
        <f>IF(COUNTIF($G$2:G509, G509) &gt; 1, INDEX($T$2:T509, MATCH(G509, $G$2:G509, 0)), M509)</f>
        <v>30318</v>
      </c>
      <c r="U509" t="str">
        <f>IF(COUNTIF($G$2:G509, G509) &gt; 1, INDEX($U$2:U509, MATCH(G509, $G$2:G509, 0)), N509)</f>
        <v>South</v>
      </c>
      <c r="V509" s="7" t="s">
        <v>2153</v>
      </c>
      <c r="W509" s="7" t="s">
        <v>1731</v>
      </c>
      <c r="X509" s="15">
        <f>Orders[[#This Row],[Date3]]</f>
        <v>43494</v>
      </c>
      <c r="Y509" s="15">
        <v>43494</v>
      </c>
      <c r="Z509" s="2">
        <v>0.45</v>
      </c>
      <c r="AA509" s="12">
        <v>84.05</v>
      </c>
      <c r="AB509" s="8">
        <v>6</v>
      </c>
      <c r="AC509" s="11">
        <f t="shared" si="38"/>
        <v>25.215</v>
      </c>
      <c r="AD509" s="11">
        <f t="shared" si="39"/>
        <v>504.29999999999995</v>
      </c>
      <c r="AE509" t="s">
        <v>21</v>
      </c>
      <c r="AF509" s="12">
        <f t="shared" si="36"/>
        <v>480.74918999999994</v>
      </c>
      <c r="AG509" s="4">
        <v>4.6699999999999998E-2</v>
      </c>
      <c r="AH509" s="11">
        <f t="shared" si="37"/>
        <v>23.550810000000013</v>
      </c>
      <c r="AI509" s="9">
        <v>7.7</v>
      </c>
      <c r="AJ509" s="15" t="str">
        <f>IF(MONTH(Orders[[#This Row],[Date]]) = 1, "Jan",IF(MONTH(Orders[[#This Row],[Date]]) = 2, "Feb", "Mar"))</f>
        <v>Jan</v>
      </c>
    </row>
    <row r="510" spans="1:36" ht="15.75" x14ac:dyDescent="0.25">
      <c r="A510">
        <v>509</v>
      </c>
      <c r="B510" t="s">
        <v>537</v>
      </c>
      <c r="C510">
        <f>VLOOKUP(G510,email!A:B,2,FALSE)</f>
        <v>201</v>
      </c>
      <c r="D510" t="str">
        <f>Orders[[#This Row],[Customer First Name]] &amp;" "&amp; Orders[[#This Row],[Customer Last Name]]</f>
        <v>Christopher Martinez</v>
      </c>
      <c r="E510" t="s">
        <v>1331</v>
      </c>
      <c r="F510" t="s">
        <v>1580</v>
      </c>
      <c r="G510" t="str">
        <f t="shared" si="35"/>
        <v>christopher.martinez@mail.com</v>
      </c>
      <c r="H510" t="s">
        <v>20</v>
      </c>
      <c r="I510" s="7" t="s">
        <v>1037</v>
      </c>
      <c r="J510" s="7" t="s">
        <v>1038</v>
      </c>
      <c r="K510" s="7" t="s">
        <v>1200</v>
      </c>
      <c r="L510" s="7" t="s">
        <v>1168</v>
      </c>
      <c r="M510" s="7">
        <v>30318</v>
      </c>
      <c r="N510" s="7" t="s">
        <v>1041</v>
      </c>
      <c r="O510" t="str">
        <f>IF(COUNTIF($G$2:G510, G510) &gt; 1, INDEX($O$2:O510, MATCH(G510, $G$2:G510, 0)), H510)</f>
        <v>Male</v>
      </c>
      <c r="P510" t="str">
        <f>IF(COUNTIF($G$2:G510, G510) &gt; 1, INDEX($P$2:P510, MATCH(G510, $G$2:G510, 0)), I510)</f>
        <v>Consumer</v>
      </c>
      <c r="Q510" t="str">
        <f>IF(COUNTIF($G$2:G510, G510) &gt; 1, INDEX($Q$2:Q510, MATCH(G510, $G$2:G510, 0)), J510)</f>
        <v>United States</v>
      </c>
      <c r="R510" t="str">
        <f>IF(COUNTIF($G$2:G510, G510) &gt; 1, INDEX($R$2:R510, MATCH(G510, $G$2:G510, 0)), K510)</f>
        <v>Atlanta</v>
      </c>
      <c r="S510" t="str">
        <f>IF(COUNTIF($G$2:G510, G510) &gt; 1, INDEX($S$2:S510, MATCH(G510, $G$2:G510, 0)), L510)</f>
        <v>Georgia</v>
      </c>
      <c r="T510">
        <f>IF(COUNTIF($G$2:G510, G510) &gt; 1, INDEX($T$2:T510, MATCH(G510, $G$2:G510, 0)), M510)</f>
        <v>30318</v>
      </c>
      <c r="U510" t="str">
        <f>IF(COUNTIF($G$2:G510, G510) &gt; 1, INDEX($U$2:U510, MATCH(G510, $G$2:G510, 0)), N510)</f>
        <v>South</v>
      </c>
      <c r="V510" s="7" t="s">
        <v>2153</v>
      </c>
      <c r="W510" s="7" t="s">
        <v>2156</v>
      </c>
      <c r="X510" s="15">
        <f>Orders[[#This Row],[Date3]]</f>
        <v>43553</v>
      </c>
      <c r="Y510" s="15">
        <v>43553</v>
      </c>
      <c r="Z510" s="2">
        <v>0.60277777777777775</v>
      </c>
      <c r="AA510" s="12">
        <v>61.29</v>
      </c>
      <c r="AB510" s="8">
        <v>5</v>
      </c>
      <c r="AC510" s="11">
        <f t="shared" si="38"/>
        <v>15.3225</v>
      </c>
      <c r="AD510" s="11">
        <f t="shared" si="39"/>
        <v>306.45</v>
      </c>
      <c r="AE510" t="s">
        <v>18</v>
      </c>
      <c r="AF510" s="12">
        <f t="shared" si="36"/>
        <v>292.13878499999998</v>
      </c>
      <c r="AG510" s="4">
        <v>4.6699999999999998E-2</v>
      </c>
      <c r="AH510" s="11">
        <f t="shared" si="37"/>
        <v>14.311215000000004</v>
      </c>
      <c r="AI510" s="9" t="s">
        <v>58</v>
      </c>
      <c r="AJ510" s="15" t="str">
        <f>IF(MONTH(Orders[[#This Row],[Date]]) = 1, "Jan",IF(MONTH(Orders[[#This Row],[Date]]) = 2, "Feb", "Mar"))</f>
        <v>Mar</v>
      </c>
    </row>
    <row r="511" spans="1:36" ht="15.75" x14ac:dyDescent="0.25">
      <c r="A511">
        <v>510</v>
      </c>
      <c r="B511" t="s">
        <v>538</v>
      </c>
      <c r="C511">
        <f>VLOOKUP(G511,email!A:B,2,FALSE)</f>
        <v>201</v>
      </c>
      <c r="D511" t="str">
        <f>Orders[[#This Row],[Customer First Name]] &amp;" "&amp; Orders[[#This Row],[Customer Last Name]]</f>
        <v>Christopher Martinez</v>
      </c>
      <c r="E511" t="s">
        <v>1331</v>
      </c>
      <c r="F511" t="s">
        <v>1580</v>
      </c>
      <c r="G511" t="str">
        <f t="shared" si="35"/>
        <v>christopher.martinez@mail.com</v>
      </c>
      <c r="H511" t="s">
        <v>20</v>
      </c>
      <c r="I511" s="7" t="s">
        <v>1037</v>
      </c>
      <c r="J511" s="7" t="s">
        <v>1038</v>
      </c>
      <c r="K511" s="7" t="s">
        <v>1200</v>
      </c>
      <c r="L511" s="7" t="s">
        <v>1168</v>
      </c>
      <c r="M511" s="7">
        <v>30318</v>
      </c>
      <c r="N511" s="7" t="s">
        <v>1041</v>
      </c>
      <c r="O511" t="str">
        <f>IF(COUNTIF($G$2:G511, G511) &gt; 1, INDEX($O$2:O511, MATCH(G511, $G$2:G511, 0)), H511)</f>
        <v>Male</v>
      </c>
      <c r="P511" t="str">
        <f>IF(COUNTIF($G$2:G511, G511) &gt; 1, INDEX($P$2:P511, MATCH(G511, $G$2:G511, 0)), I511)</f>
        <v>Consumer</v>
      </c>
      <c r="Q511" t="str">
        <f>IF(COUNTIF($G$2:G511, G511) &gt; 1, INDEX($Q$2:Q511, MATCH(G511, $G$2:G511, 0)), J511)</f>
        <v>United States</v>
      </c>
      <c r="R511" t="str">
        <f>IF(COUNTIF($G$2:G511, G511) &gt; 1, INDEX($R$2:R511, MATCH(G511, $G$2:G511, 0)), K511)</f>
        <v>Atlanta</v>
      </c>
      <c r="S511" t="str">
        <f>IF(COUNTIF($G$2:G511, G511) &gt; 1, INDEX($S$2:S511, MATCH(G511, $G$2:G511, 0)), L511)</f>
        <v>Georgia</v>
      </c>
      <c r="T511">
        <f>IF(COUNTIF($G$2:G511, G511) &gt; 1, INDEX($T$2:T511, MATCH(G511, $G$2:G511, 0)), M511)</f>
        <v>30318</v>
      </c>
      <c r="U511" t="str">
        <f>IF(COUNTIF($G$2:G511, G511) &gt; 1, INDEX($U$2:U511, MATCH(G511, $G$2:G511, 0)), N511)</f>
        <v>South</v>
      </c>
      <c r="V511" s="7" t="s">
        <v>2153</v>
      </c>
      <c r="W511" s="7" t="s">
        <v>2160</v>
      </c>
      <c r="X511" s="15">
        <f>Orders[[#This Row],[Date3]]</f>
        <v>43505</v>
      </c>
      <c r="Y511" s="15">
        <v>43505</v>
      </c>
      <c r="Z511" s="2">
        <v>0.71875</v>
      </c>
      <c r="AA511" s="12">
        <v>15.95</v>
      </c>
      <c r="AB511" s="8">
        <v>6</v>
      </c>
      <c r="AC511" s="11">
        <f t="shared" si="38"/>
        <v>4.7849999999999993</v>
      </c>
      <c r="AD511" s="11">
        <f t="shared" si="39"/>
        <v>95.699999999999989</v>
      </c>
      <c r="AE511" t="s">
        <v>21</v>
      </c>
      <c r="AF511" s="12">
        <f t="shared" si="36"/>
        <v>91.230809999999991</v>
      </c>
      <c r="AG511" s="4">
        <v>4.6699999999999998E-2</v>
      </c>
      <c r="AH511" s="11">
        <f t="shared" si="37"/>
        <v>4.4691899999999976</v>
      </c>
      <c r="AI511" s="9">
        <v>5.0999999999999996</v>
      </c>
      <c r="AJ511" s="15" t="str">
        <f>IF(MONTH(Orders[[#This Row],[Date]]) = 1, "Jan",IF(MONTH(Orders[[#This Row],[Date]]) = 2, "Feb", "Mar"))</f>
        <v>Feb</v>
      </c>
    </row>
    <row r="512" spans="1:36" ht="15.75" x14ac:dyDescent="0.25">
      <c r="A512">
        <v>511</v>
      </c>
      <c r="B512" t="s">
        <v>539</v>
      </c>
      <c r="C512">
        <f>VLOOKUP(G512,email!A:B,2,FALSE)</f>
        <v>202</v>
      </c>
      <c r="D512" t="str">
        <f>Orders[[#This Row],[Customer First Name]] &amp;" "&amp; Orders[[#This Row],[Customer Last Name]]</f>
        <v>Lynn Smith</v>
      </c>
      <c r="E512" t="s">
        <v>1581</v>
      </c>
      <c r="F512" t="s">
        <v>1300</v>
      </c>
      <c r="G512" t="str">
        <f t="shared" si="35"/>
        <v>lynn.smith@mail.com</v>
      </c>
      <c r="H512" t="s">
        <v>20</v>
      </c>
      <c r="I512" s="7" t="s">
        <v>1037</v>
      </c>
      <c r="J512" s="7" t="s">
        <v>1038</v>
      </c>
      <c r="K512" s="7" t="s">
        <v>1201</v>
      </c>
      <c r="L512" s="7" t="s">
        <v>1115</v>
      </c>
      <c r="M512" s="7">
        <v>64118</v>
      </c>
      <c r="N512" s="7" t="s">
        <v>1055</v>
      </c>
      <c r="O512" t="str">
        <f>IF(COUNTIF($G$2:G512, G512) &gt; 1, INDEX($O$2:O512, MATCH(G512, $G$2:G512, 0)), H512)</f>
        <v>Male</v>
      </c>
      <c r="P512" t="str">
        <f>IF(COUNTIF($G$2:G512, G512) &gt; 1, INDEX($P$2:P512, MATCH(G512, $G$2:G512, 0)), I512)</f>
        <v>Consumer</v>
      </c>
      <c r="Q512" t="str">
        <f>IF(COUNTIF($G$2:G512, G512) &gt; 1, INDEX($Q$2:Q512, MATCH(G512, $G$2:G512, 0)), J512)</f>
        <v>United States</v>
      </c>
      <c r="R512" t="str">
        <f>IF(COUNTIF($G$2:G512, G512) &gt; 1, INDEX($R$2:R512, MATCH(G512, $G$2:G512, 0)), K512)</f>
        <v>Gladstone</v>
      </c>
      <c r="S512" t="str">
        <f>IF(COUNTIF($G$2:G512, G512) &gt; 1, INDEX($S$2:S512, MATCH(G512, $G$2:G512, 0)), L512)</f>
        <v>Missouri</v>
      </c>
      <c r="T512">
        <f>IF(COUNTIF($G$2:G512, G512) &gt; 1, INDEX($T$2:T512, MATCH(G512, $G$2:G512, 0)), M512)</f>
        <v>64118</v>
      </c>
      <c r="U512" t="str">
        <f>IF(COUNTIF($G$2:G512, G512) &gt; 1, INDEX($U$2:U512, MATCH(G512, $G$2:G512, 0)), N512)</f>
        <v>Central</v>
      </c>
      <c r="V512" s="7" t="s">
        <v>2150</v>
      </c>
      <c r="W512" s="7" t="s">
        <v>2157</v>
      </c>
      <c r="X512" s="15">
        <f>Orders[[#This Row],[Date3]]</f>
        <v>43481</v>
      </c>
      <c r="Y512" s="15">
        <v>43481</v>
      </c>
      <c r="Z512" s="2">
        <v>0.75208333333333333</v>
      </c>
      <c r="AA512" s="12">
        <v>90.74</v>
      </c>
      <c r="AB512" s="8">
        <v>7</v>
      </c>
      <c r="AC512" s="11">
        <f t="shared" si="38"/>
        <v>31.759</v>
      </c>
      <c r="AD512" s="11">
        <f t="shared" si="39"/>
        <v>635.17999999999995</v>
      </c>
      <c r="AE512" t="s">
        <v>21</v>
      </c>
      <c r="AF512" s="12">
        <f t="shared" si="36"/>
        <v>567.21573999999998</v>
      </c>
      <c r="AG512" s="4">
        <v>0.107</v>
      </c>
      <c r="AH512" s="11">
        <f t="shared" si="37"/>
        <v>67.964259999999967</v>
      </c>
      <c r="AI512" s="9">
        <v>6.2</v>
      </c>
      <c r="AJ512" s="15" t="str">
        <f>IF(MONTH(Orders[[#This Row],[Date]]) = 1, "Jan",IF(MONTH(Orders[[#This Row],[Date]]) = 2, "Feb", "Mar"))</f>
        <v>Jan</v>
      </c>
    </row>
    <row r="513" spans="1:36" ht="15.75" x14ac:dyDescent="0.25">
      <c r="A513">
        <v>512</v>
      </c>
      <c r="B513" t="s">
        <v>540</v>
      </c>
      <c r="C513">
        <f>VLOOKUP(G513,email!A:B,2,FALSE)</f>
        <v>202</v>
      </c>
      <c r="D513" t="str">
        <f>Orders[[#This Row],[Customer First Name]] &amp;" "&amp; Orders[[#This Row],[Customer Last Name]]</f>
        <v>Lynn Smith</v>
      </c>
      <c r="E513" t="s">
        <v>1581</v>
      </c>
      <c r="F513" t="s">
        <v>1300</v>
      </c>
      <c r="G513" t="str">
        <f t="shared" si="35"/>
        <v>lynn.smith@mail.com</v>
      </c>
      <c r="H513" t="s">
        <v>20</v>
      </c>
      <c r="I513" s="7" t="s">
        <v>1037</v>
      </c>
      <c r="J513" s="7" t="s">
        <v>1038</v>
      </c>
      <c r="K513" s="7" t="s">
        <v>1201</v>
      </c>
      <c r="L513" s="7" t="s">
        <v>1115</v>
      </c>
      <c r="M513" s="7">
        <v>64118</v>
      </c>
      <c r="N513" s="7" t="s">
        <v>1055</v>
      </c>
      <c r="O513" t="str">
        <f>IF(COUNTIF($G$2:G513, G513) &gt; 1, INDEX($O$2:O513, MATCH(G513, $G$2:G513, 0)), H513)</f>
        <v>Male</v>
      </c>
      <c r="P513" t="str">
        <f>IF(COUNTIF($G$2:G513, G513) &gt; 1, INDEX($P$2:P513, MATCH(G513, $G$2:G513, 0)), I513)</f>
        <v>Consumer</v>
      </c>
      <c r="Q513" t="str">
        <f>IF(COUNTIF($G$2:G513, G513) &gt; 1, INDEX($Q$2:Q513, MATCH(G513, $G$2:G513, 0)), J513)</f>
        <v>United States</v>
      </c>
      <c r="R513" t="str">
        <f>IF(COUNTIF($G$2:G513, G513) &gt; 1, INDEX($R$2:R513, MATCH(G513, $G$2:G513, 0)), K513)</f>
        <v>Gladstone</v>
      </c>
      <c r="S513" t="str">
        <f>IF(COUNTIF($G$2:G513, G513) &gt; 1, INDEX($S$2:S513, MATCH(G513, $G$2:G513, 0)), L513)</f>
        <v>Missouri</v>
      </c>
      <c r="T513">
        <f>IF(COUNTIF($G$2:G513, G513) &gt; 1, INDEX($T$2:T513, MATCH(G513, $G$2:G513, 0)), M513)</f>
        <v>64118</v>
      </c>
      <c r="U513" t="str">
        <f>IF(COUNTIF($G$2:G513, G513) &gt; 1, INDEX($U$2:U513, MATCH(G513, $G$2:G513, 0)), N513)</f>
        <v>Central</v>
      </c>
      <c r="V513" s="7" t="s">
        <v>2158</v>
      </c>
      <c r="W513" s="7" t="s">
        <v>2163</v>
      </c>
      <c r="X513" s="15">
        <f>Orders[[#This Row],[Date3]]</f>
        <v>43470</v>
      </c>
      <c r="Y513" s="15">
        <v>43470</v>
      </c>
      <c r="Z513" s="2">
        <v>0.7284722222222223</v>
      </c>
      <c r="AA513" s="12">
        <v>42.91</v>
      </c>
      <c r="AB513" s="8">
        <v>5</v>
      </c>
      <c r="AC513" s="11">
        <f t="shared" si="38"/>
        <v>10.727499999999999</v>
      </c>
      <c r="AD513" s="11">
        <f t="shared" si="39"/>
        <v>214.54999999999998</v>
      </c>
      <c r="AE513" t="s">
        <v>16</v>
      </c>
      <c r="AF513" s="12">
        <f t="shared" si="36"/>
        <v>199.10239999999999</v>
      </c>
      <c r="AG513" s="4">
        <v>7.2000000000000008E-2</v>
      </c>
      <c r="AH513" s="11">
        <f t="shared" si="37"/>
        <v>15.447599999999994</v>
      </c>
      <c r="AI513" s="9">
        <v>6.1</v>
      </c>
      <c r="AJ513" s="15" t="str">
        <f>IF(MONTH(Orders[[#This Row],[Date]]) = 1, "Jan",IF(MONTH(Orders[[#This Row],[Date]]) = 2, "Feb", "Mar"))</f>
        <v>Jan</v>
      </c>
    </row>
    <row r="514" spans="1:36" ht="15.75" x14ac:dyDescent="0.25">
      <c r="A514">
        <v>513</v>
      </c>
      <c r="B514" t="s">
        <v>541</v>
      </c>
      <c r="C514">
        <f>VLOOKUP(G514,email!A:B,2,FALSE)</f>
        <v>167</v>
      </c>
      <c r="D514" t="str">
        <f>Orders[[#This Row],[Customer First Name]] &amp;" "&amp; Orders[[#This Row],[Customer Last Name]]</f>
        <v>Luke Foster</v>
      </c>
      <c r="E514" t="s">
        <v>1532</v>
      </c>
      <c r="F514" t="s">
        <v>1533</v>
      </c>
      <c r="G514" t="str">
        <f t="shared" ref="G514:G577" si="40">LOWER(E514) &amp; "." &amp; LOWER(SUBSTITUTE(SUBSTITUTE(F514, "'", ""), " ", "")) &amp; "@mail.com"</f>
        <v>luke.foster@mail.com</v>
      </c>
      <c r="H514" t="s">
        <v>20</v>
      </c>
      <c r="I514" s="7" t="s">
        <v>1037</v>
      </c>
      <c r="J514" s="7" t="s">
        <v>1038</v>
      </c>
      <c r="K514" s="7" t="s">
        <v>1117</v>
      </c>
      <c r="L514" s="7" t="s">
        <v>1108</v>
      </c>
      <c r="M514" s="7">
        <v>43055</v>
      </c>
      <c r="N514" s="7" t="s">
        <v>1065</v>
      </c>
      <c r="O514" t="str">
        <f>IF(COUNTIF($G$2:G514, G514) &gt; 1, INDEX($O$2:O514, MATCH(G514, $G$2:G514, 0)), H514)</f>
        <v>Female</v>
      </c>
      <c r="P514" t="str">
        <f>IF(COUNTIF($G$2:G514, G514) &gt; 1, INDEX($P$2:P514, MATCH(G514, $G$2:G514, 0)), I514)</f>
        <v>Consumer</v>
      </c>
      <c r="Q514" t="str">
        <f>IF(COUNTIF($G$2:G514, G514) &gt; 1, INDEX($Q$2:Q514, MATCH(G514, $G$2:G514, 0)), J514)</f>
        <v>United States</v>
      </c>
      <c r="R514" t="str">
        <f>IF(COUNTIF($G$2:G514, G514) &gt; 1, INDEX($R$2:R514, MATCH(G514, $G$2:G514, 0)), K514)</f>
        <v>Miami</v>
      </c>
      <c r="S514" t="str">
        <f>IF(COUNTIF($G$2:G514, G514) &gt; 1, INDEX($S$2:S514, MATCH(G514, $G$2:G514, 0)), L514)</f>
        <v>Florida</v>
      </c>
      <c r="T514">
        <f>IF(COUNTIF($G$2:G514, G514) &gt; 1, INDEX($T$2:T514, MATCH(G514, $G$2:G514, 0)), M514)</f>
        <v>33180</v>
      </c>
      <c r="U514" t="str">
        <f>IF(COUNTIF($G$2:G514, G514) &gt; 1, INDEX($U$2:U514, MATCH(G514, $G$2:G514, 0)), N514)</f>
        <v>South</v>
      </c>
      <c r="V514" s="7" t="s">
        <v>2153</v>
      </c>
      <c r="W514" s="7" t="s">
        <v>1731</v>
      </c>
      <c r="X514" s="15">
        <f>Orders[[#This Row],[Date3]]</f>
        <v>43492</v>
      </c>
      <c r="Y514" s="15">
        <v>43492</v>
      </c>
      <c r="Z514" s="2">
        <v>0.75347222222222221</v>
      </c>
      <c r="AA514" s="12">
        <v>54.28</v>
      </c>
      <c r="AB514" s="8">
        <v>7</v>
      </c>
      <c r="AC514" s="11">
        <f t="shared" si="38"/>
        <v>18.998000000000001</v>
      </c>
      <c r="AD514" s="11">
        <f t="shared" si="39"/>
        <v>379.96000000000004</v>
      </c>
      <c r="AE514" t="s">
        <v>16</v>
      </c>
      <c r="AF514" s="12">
        <f t="shared" ref="AF514:AF577" si="41">AD514-AD514*AG514</f>
        <v>362.21586800000006</v>
      </c>
      <c r="AG514" s="4">
        <v>4.6699999999999998E-2</v>
      </c>
      <c r="AH514" s="11">
        <f t="shared" ref="AH514:AH577" si="42">AD514-AF514</f>
        <v>17.744131999999979</v>
      </c>
      <c r="AI514" s="9">
        <v>9.3000000000000007</v>
      </c>
      <c r="AJ514" s="15" t="str">
        <f>IF(MONTH(Orders[[#This Row],[Date]]) = 1, "Jan",IF(MONTH(Orders[[#This Row],[Date]]) = 2, "Feb", "Mar"))</f>
        <v>Jan</v>
      </c>
    </row>
    <row r="515" spans="1:36" ht="15.75" x14ac:dyDescent="0.25">
      <c r="A515">
        <v>514</v>
      </c>
      <c r="B515" t="s">
        <v>542</v>
      </c>
      <c r="C515">
        <f>VLOOKUP(G515,email!A:B,2,FALSE)</f>
        <v>203</v>
      </c>
      <c r="D515" t="str">
        <f>Orders[[#This Row],[Customer First Name]] &amp;" "&amp; Orders[[#This Row],[Customer Last Name]]</f>
        <v>Bradley Nguyen</v>
      </c>
      <c r="E515" t="s">
        <v>1582</v>
      </c>
      <c r="F515" t="s">
        <v>1294</v>
      </c>
      <c r="G515" t="str">
        <f t="shared" si="40"/>
        <v>bradley.nguyen@mail.com</v>
      </c>
      <c r="H515" t="s">
        <v>20</v>
      </c>
      <c r="I515" s="7" t="s">
        <v>1037</v>
      </c>
      <c r="J515" s="7" t="s">
        <v>1038</v>
      </c>
      <c r="K515" s="7" t="s">
        <v>1043</v>
      </c>
      <c r="L515" s="7" t="s">
        <v>1044</v>
      </c>
      <c r="M515" s="7">
        <v>90049</v>
      </c>
      <c r="N515" s="7" t="s">
        <v>1045</v>
      </c>
      <c r="O515" t="str">
        <f>IF(COUNTIF($G$2:G515, G515) &gt; 1, INDEX($O$2:O515, MATCH(G515, $G$2:G515, 0)), H515)</f>
        <v>Male</v>
      </c>
      <c r="P515" t="str">
        <f>IF(COUNTIF($G$2:G515, G515) &gt; 1, INDEX($P$2:P515, MATCH(G515, $G$2:G515, 0)), I515)</f>
        <v>Consumer</v>
      </c>
      <c r="Q515" t="str">
        <f>IF(COUNTIF($G$2:G515, G515) &gt; 1, INDEX($Q$2:Q515, MATCH(G515, $G$2:G515, 0)), J515)</f>
        <v>United States</v>
      </c>
      <c r="R515" t="str">
        <f>IF(COUNTIF($G$2:G515, G515) &gt; 1, INDEX($R$2:R515, MATCH(G515, $G$2:G515, 0)), K515)</f>
        <v>Los Angeles</v>
      </c>
      <c r="S515" t="str">
        <f>IF(COUNTIF($G$2:G515, G515) &gt; 1, INDEX($S$2:S515, MATCH(G515, $G$2:G515, 0)), L515)</f>
        <v>California</v>
      </c>
      <c r="T515">
        <f>IF(COUNTIF($G$2:G515, G515) &gt; 1, INDEX($T$2:T515, MATCH(G515, $G$2:G515, 0)), M515)</f>
        <v>90049</v>
      </c>
      <c r="U515" t="str">
        <f>IF(COUNTIF($G$2:G515, G515) &gt; 1, INDEX($U$2:U515, MATCH(G515, $G$2:G515, 0)), N515)</f>
        <v>West</v>
      </c>
      <c r="V515" s="7" t="s">
        <v>2153</v>
      </c>
      <c r="W515" s="7" t="s">
        <v>1731</v>
      </c>
      <c r="X515" s="15">
        <f>Orders[[#This Row],[Date3]]</f>
        <v>43538</v>
      </c>
      <c r="Y515" s="15">
        <v>43538</v>
      </c>
      <c r="Z515" s="2">
        <v>0.50486111111111109</v>
      </c>
      <c r="AA515" s="12">
        <v>99.55</v>
      </c>
      <c r="AB515" s="8">
        <v>7</v>
      </c>
      <c r="AC515" s="11">
        <f t="shared" ref="AC515:AC578" si="43">AD515*0.05</f>
        <v>34.842500000000001</v>
      </c>
      <c r="AD515" s="11">
        <f t="shared" ref="AD515:AD578" si="44">AA515*AB515</f>
        <v>696.85</v>
      </c>
      <c r="AE515" t="s">
        <v>18</v>
      </c>
      <c r="AF515" s="12">
        <f t="shared" si="41"/>
        <v>664.30710499999998</v>
      </c>
      <c r="AG515" s="4">
        <v>4.6699999999999998E-2</v>
      </c>
      <c r="AH515" s="11">
        <f t="shared" si="42"/>
        <v>32.542895000000044</v>
      </c>
      <c r="AI515" s="9">
        <v>7.6</v>
      </c>
      <c r="AJ515" s="15" t="str">
        <f>IF(MONTH(Orders[[#This Row],[Date]]) = 1, "Jan",IF(MONTH(Orders[[#This Row],[Date]]) = 2, "Feb", "Mar"))</f>
        <v>Mar</v>
      </c>
    </row>
    <row r="516" spans="1:36" ht="15.75" x14ac:dyDescent="0.25">
      <c r="A516">
        <v>515</v>
      </c>
      <c r="B516" t="s">
        <v>543</v>
      </c>
      <c r="C516">
        <f>VLOOKUP(G516,email!A:B,2,FALSE)</f>
        <v>203</v>
      </c>
      <c r="D516" t="str">
        <f>Orders[[#This Row],[Customer First Name]] &amp;" "&amp; Orders[[#This Row],[Customer Last Name]]</f>
        <v>Bradley Nguyen</v>
      </c>
      <c r="E516" t="s">
        <v>1582</v>
      </c>
      <c r="F516" t="s">
        <v>1294</v>
      </c>
      <c r="G516" t="str">
        <f t="shared" si="40"/>
        <v>bradley.nguyen@mail.com</v>
      </c>
      <c r="H516" t="s">
        <v>20</v>
      </c>
      <c r="I516" s="7" t="s">
        <v>1037</v>
      </c>
      <c r="J516" s="7" t="s">
        <v>1038</v>
      </c>
      <c r="K516" s="7" t="s">
        <v>1043</v>
      </c>
      <c r="L516" s="7" t="s">
        <v>1044</v>
      </c>
      <c r="M516" s="7">
        <v>90049</v>
      </c>
      <c r="N516" s="7" t="s">
        <v>1045</v>
      </c>
      <c r="O516" t="str">
        <f>IF(COUNTIF($G$2:G516, G516) &gt; 1, INDEX($O$2:O516, MATCH(G516, $G$2:G516, 0)), H516)</f>
        <v>Male</v>
      </c>
      <c r="P516" t="str">
        <f>IF(COUNTIF($G$2:G516, G516) &gt; 1, INDEX($P$2:P516, MATCH(G516, $G$2:G516, 0)), I516)</f>
        <v>Consumer</v>
      </c>
      <c r="Q516" t="str">
        <f>IF(COUNTIF($G$2:G516, G516) &gt; 1, INDEX($Q$2:Q516, MATCH(G516, $G$2:G516, 0)), J516)</f>
        <v>United States</v>
      </c>
      <c r="R516" t="str">
        <f>IF(COUNTIF($G$2:G516, G516) &gt; 1, INDEX($R$2:R516, MATCH(G516, $G$2:G516, 0)), K516)</f>
        <v>Los Angeles</v>
      </c>
      <c r="S516" t="str">
        <f>IF(COUNTIF($G$2:G516, G516) &gt; 1, INDEX($S$2:S516, MATCH(G516, $G$2:G516, 0)), L516)</f>
        <v>California</v>
      </c>
      <c r="T516">
        <f>IF(COUNTIF($G$2:G516, G516) &gt; 1, INDEX($T$2:T516, MATCH(G516, $G$2:G516, 0)), M516)</f>
        <v>90049</v>
      </c>
      <c r="U516" t="str">
        <f>IF(COUNTIF($G$2:G516, G516) &gt; 1, INDEX($U$2:U516, MATCH(G516, $G$2:G516, 0)), N516)</f>
        <v>West</v>
      </c>
      <c r="V516" s="7" t="s">
        <v>2153</v>
      </c>
      <c r="W516" s="7" t="s">
        <v>1731</v>
      </c>
      <c r="X516" s="15">
        <f>Orders[[#This Row],[Date3]]</f>
        <v>43519</v>
      </c>
      <c r="Y516" s="15">
        <v>43519</v>
      </c>
      <c r="Z516" s="2">
        <v>0.8256944444444444</v>
      </c>
      <c r="AA516" s="12">
        <v>58.39</v>
      </c>
      <c r="AB516" s="8">
        <v>7</v>
      </c>
      <c r="AC516" s="11">
        <f t="shared" si="43"/>
        <v>20.436500000000002</v>
      </c>
      <c r="AD516" s="11">
        <f t="shared" si="44"/>
        <v>408.73</v>
      </c>
      <c r="AE516" t="s">
        <v>21</v>
      </c>
      <c r="AF516" s="12">
        <f t="shared" si="41"/>
        <v>389.64230900000001</v>
      </c>
      <c r="AG516" s="4">
        <v>4.6699999999999998E-2</v>
      </c>
      <c r="AH516" s="11">
        <f t="shared" si="42"/>
        <v>19.087691000000007</v>
      </c>
      <c r="AI516" s="9">
        <v>8.1999999999999993</v>
      </c>
      <c r="AJ516" s="15" t="str">
        <f>IF(MONTH(Orders[[#This Row],[Date]]) = 1, "Jan",IF(MONTH(Orders[[#This Row],[Date]]) = 2, "Feb", "Mar"))</f>
        <v>Feb</v>
      </c>
    </row>
    <row r="517" spans="1:36" ht="15.75" x14ac:dyDescent="0.25">
      <c r="A517">
        <v>516</v>
      </c>
      <c r="B517" t="s">
        <v>544</v>
      </c>
      <c r="C517">
        <f>VLOOKUP(G517,email!A:B,2,FALSE)</f>
        <v>58</v>
      </c>
      <c r="D517" t="str">
        <f>Orders[[#This Row],[Customer First Name]] &amp;" "&amp; Orders[[#This Row],[Customer Last Name]]</f>
        <v>Alan Dominguez</v>
      </c>
      <c r="E517" t="s">
        <v>1366</v>
      </c>
      <c r="F517" t="s">
        <v>1367</v>
      </c>
      <c r="G517" t="str">
        <f t="shared" si="40"/>
        <v>alan.dominguez@mail.com</v>
      </c>
      <c r="H517" t="s">
        <v>20</v>
      </c>
      <c r="I517" s="7" t="s">
        <v>1052</v>
      </c>
      <c r="J517" s="7" t="s">
        <v>1038</v>
      </c>
      <c r="K517" s="7" t="s">
        <v>1202</v>
      </c>
      <c r="L517" s="7" t="s">
        <v>1203</v>
      </c>
      <c r="M517" s="7">
        <v>59405</v>
      </c>
      <c r="N517" s="7" t="s">
        <v>1045</v>
      </c>
      <c r="O517" t="str">
        <f>IF(COUNTIF($G$2:G517, G517) &gt; 1, INDEX($O$2:O517, MATCH(G517, $G$2:G517, 0)), H517)</f>
        <v>Male</v>
      </c>
      <c r="P517" t="str">
        <f>IF(COUNTIF($G$2:G517, G517) &gt; 1, INDEX($P$2:P517, MATCH(G517, $G$2:G517, 0)), I517)</f>
        <v>Home Office</v>
      </c>
      <c r="Q517" t="str">
        <f>IF(COUNTIF($G$2:G517, G517) &gt; 1, INDEX($Q$2:Q517, MATCH(G517, $G$2:G517, 0)), J517)</f>
        <v>United States</v>
      </c>
      <c r="R517" t="str">
        <f>IF(COUNTIF($G$2:G517, G517) &gt; 1, INDEX($R$2:R517, MATCH(G517, $G$2:G517, 0)), K517)</f>
        <v>Great Falls</v>
      </c>
      <c r="S517" t="str">
        <f>IF(COUNTIF($G$2:G517, G517) &gt; 1, INDEX($S$2:S517, MATCH(G517, $G$2:G517, 0)), L517)</f>
        <v>Montana</v>
      </c>
      <c r="T517">
        <f>IF(COUNTIF($G$2:G517, G517) &gt; 1, INDEX($T$2:T517, MATCH(G517, $G$2:G517, 0)), M517)</f>
        <v>77041</v>
      </c>
      <c r="U517" t="str">
        <f>IF(COUNTIF($G$2:G517, G517) &gt; 1, INDEX($U$2:U517, MATCH(G517, $G$2:G517, 0)), N517)</f>
        <v>Central</v>
      </c>
      <c r="V517" s="7" t="s">
        <v>2158</v>
      </c>
      <c r="W517" s="7" t="s">
        <v>2168</v>
      </c>
      <c r="X517" s="15">
        <f>Orders[[#This Row],[Date3]]</f>
        <v>43542</v>
      </c>
      <c r="Y517" s="15">
        <v>43542</v>
      </c>
      <c r="Z517" s="2">
        <v>0.66111111111111109</v>
      </c>
      <c r="AA517" s="12">
        <v>51.47</v>
      </c>
      <c r="AB517" s="8">
        <v>1</v>
      </c>
      <c r="AC517" s="11">
        <f t="shared" si="43"/>
        <v>2.5735000000000001</v>
      </c>
      <c r="AD517" s="11">
        <f t="shared" si="44"/>
        <v>51.47</v>
      </c>
      <c r="AE517" t="s">
        <v>16</v>
      </c>
      <c r="AF517" s="12">
        <f t="shared" si="41"/>
        <v>47.764159999999997</v>
      </c>
      <c r="AG517" s="4">
        <v>7.2000000000000008E-2</v>
      </c>
      <c r="AH517" s="11">
        <f t="shared" si="42"/>
        <v>3.705840000000002</v>
      </c>
      <c r="AI517" s="9">
        <v>8.5</v>
      </c>
      <c r="AJ517" s="15" t="str">
        <f>IF(MONTH(Orders[[#This Row],[Date]]) = 1, "Jan",IF(MONTH(Orders[[#This Row],[Date]]) = 2, "Feb", "Mar"))</f>
        <v>Mar</v>
      </c>
    </row>
    <row r="518" spans="1:36" ht="15.75" x14ac:dyDescent="0.25">
      <c r="A518">
        <v>517</v>
      </c>
      <c r="B518" t="s">
        <v>545</v>
      </c>
      <c r="C518">
        <f>VLOOKUP(G518,email!A:B,2,FALSE)</f>
        <v>58</v>
      </c>
      <c r="D518" t="str">
        <f>Orders[[#This Row],[Customer First Name]] &amp;" "&amp; Orders[[#This Row],[Customer Last Name]]</f>
        <v>Alan Dominguez</v>
      </c>
      <c r="E518" t="s">
        <v>1366</v>
      </c>
      <c r="F518" t="s">
        <v>1367</v>
      </c>
      <c r="G518" t="str">
        <f t="shared" si="40"/>
        <v>alan.dominguez@mail.com</v>
      </c>
      <c r="H518" t="s">
        <v>20</v>
      </c>
      <c r="I518" s="7" t="s">
        <v>1052</v>
      </c>
      <c r="J518" s="7" t="s">
        <v>1038</v>
      </c>
      <c r="K518" s="7" t="s">
        <v>1202</v>
      </c>
      <c r="L518" s="7" t="s">
        <v>1203</v>
      </c>
      <c r="M518" s="7">
        <v>59405</v>
      </c>
      <c r="N518" s="7" t="s">
        <v>1045</v>
      </c>
      <c r="O518" t="str">
        <f>IF(COUNTIF($G$2:G518, G518) &gt; 1, INDEX($O$2:O518, MATCH(G518, $G$2:G518, 0)), H518)</f>
        <v>Male</v>
      </c>
      <c r="P518" t="str">
        <f>IF(COUNTIF($G$2:G518, G518) &gt; 1, INDEX($P$2:P518, MATCH(G518, $G$2:G518, 0)), I518)</f>
        <v>Home Office</v>
      </c>
      <c r="Q518" t="str">
        <f>IF(COUNTIF($G$2:G518, G518) &gt; 1, INDEX($Q$2:Q518, MATCH(G518, $G$2:G518, 0)), J518)</f>
        <v>United States</v>
      </c>
      <c r="R518" t="str">
        <f>IF(COUNTIF($G$2:G518, G518) &gt; 1, INDEX($R$2:R518, MATCH(G518, $G$2:G518, 0)), K518)</f>
        <v>Great Falls</v>
      </c>
      <c r="S518" t="str">
        <f>IF(COUNTIF($G$2:G518, G518) &gt; 1, INDEX($S$2:S518, MATCH(G518, $G$2:G518, 0)), L518)</f>
        <v>Montana</v>
      </c>
      <c r="T518">
        <f>IF(COUNTIF($G$2:G518, G518) &gt; 1, INDEX($T$2:T518, MATCH(G518, $G$2:G518, 0)), M518)</f>
        <v>77041</v>
      </c>
      <c r="U518" t="str">
        <f>IF(COUNTIF($G$2:G518, G518) &gt; 1, INDEX($U$2:U518, MATCH(G518, $G$2:G518, 0)), N518)</f>
        <v>Central</v>
      </c>
      <c r="V518" s="7" t="s">
        <v>2153</v>
      </c>
      <c r="W518" s="7" t="s">
        <v>2156</v>
      </c>
      <c r="X518" s="15">
        <f>Orders[[#This Row],[Date3]]</f>
        <v>43553</v>
      </c>
      <c r="Y518" s="15">
        <v>43553</v>
      </c>
      <c r="Z518" s="2">
        <v>0.70000000000000007</v>
      </c>
      <c r="AA518" s="12">
        <v>54.86</v>
      </c>
      <c r="AB518" s="8">
        <v>5</v>
      </c>
      <c r="AC518" s="11">
        <f t="shared" si="43"/>
        <v>13.715000000000002</v>
      </c>
      <c r="AD518" s="11">
        <f t="shared" si="44"/>
        <v>274.3</v>
      </c>
      <c r="AE518" t="s">
        <v>16</v>
      </c>
      <c r="AF518" s="12">
        <f t="shared" si="41"/>
        <v>261.49018999999998</v>
      </c>
      <c r="AG518" s="4">
        <v>4.6699999999999998E-2</v>
      </c>
      <c r="AH518" s="11">
        <f t="shared" si="42"/>
        <v>12.809810000000027</v>
      </c>
      <c r="AI518" s="9">
        <v>9.8000000000000007</v>
      </c>
      <c r="AJ518" s="15" t="str">
        <f>IF(MONTH(Orders[[#This Row],[Date]]) = 1, "Jan",IF(MONTH(Orders[[#This Row],[Date]]) = 2, "Feb", "Mar"))</f>
        <v>Mar</v>
      </c>
    </row>
    <row r="519" spans="1:36" ht="15.75" x14ac:dyDescent="0.25">
      <c r="A519">
        <v>518</v>
      </c>
      <c r="B519" t="s">
        <v>546</v>
      </c>
      <c r="C519">
        <f>VLOOKUP(G519,email!A:B,2,FALSE)</f>
        <v>58</v>
      </c>
      <c r="D519" t="str">
        <f>Orders[[#This Row],[Customer First Name]] &amp;" "&amp; Orders[[#This Row],[Customer Last Name]]</f>
        <v>Alan Dominguez</v>
      </c>
      <c r="E519" t="s">
        <v>1366</v>
      </c>
      <c r="F519" t="s">
        <v>1367</v>
      </c>
      <c r="G519" t="str">
        <f t="shared" si="40"/>
        <v>alan.dominguez@mail.com</v>
      </c>
      <c r="H519" t="s">
        <v>20</v>
      </c>
      <c r="I519" s="7" t="s">
        <v>1052</v>
      </c>
      <c r="J519" s="7" t="s">
        <v>1038</v>
      </c>
      <c r="K519" s="7" t="s">
        <v>1202</v>
      </c>
      <c r="L519" s="7" t="s">
        <v>1203</v>
      </c>
      <c r="M519" s="7">
        <v>59405</v>
      </c>
      <c r="N519" s="7" t="s">
        <v>1045</v>
      </c>
      <c r="O519" t="str">
        <f>IF(COUNTIF($G$2:G519, G519) &gt; 1, INDEX($O$2:O519, MATCH(G519, $G$2:G519, 0)), H519)</f>
        <v>Male</v>
      </c>
      <c r="P519" t="str">
        <f>IF(COUNTIF($G$2:G519, G519) &gt; 1, INDEX($P$2:P519, MATCH(G519, $G$2:G519, 0)), I519)</f>
        <v>Home Office</v>
      </c>
      <c r="Q519" t="str">
        <f>IF(COUNTIF($G$2:G519, G519) &gt; 1, INDEX($Q$2:Q519, MATCH(G519, $G$2:G519, 0)), J519)</f>
        <v>United States</v>
      </c>
      <c r="R519" t="str">
        <f>IF(COUNTIF($G$2:G519, G519) &gt; 1, INDEX($R$2:R519, MATCH(G519, $G$2:G519, 0)), K519)</f>
        <v>Great Falls</v>
      </c>
      <c r="S519" t="str">
        <f>IF(COUNTIF($G$2:G519, G519) &gt; 1, INDEX($S$2:S519, MATCH(G519, $G$2:G519, 0)), L519)</f>
        <v>Montana</v>
      </c>
      <c r="T519">
        <f>IF(COUNTIF($G$2:G519, G519) &gt; 1, INDEX($T$2:T519, MATCH(G519, $G$2:G519, 0)), M519)</f>
        <v>77041</v>
      </c>
      <c r="U519" t="str">
        <f>IF(COUNTIF($G$2:G519, G519) &gt; 1, INDEX($U$2:U519, MATCH(G519, $G$2:G519, 0)), N519)</f>
        <v>Central</v>
      </c>
      <c r="V519" s="7" t="s">
        <v>2153</v>
      </c>
      <c r="W519" s="7" t="s">
        <v>2162</v>
      </c>
      <c r="X519" s="15">
        <f>Orders[[#This Row],[Date3]]</f>
        <v>43487</v>
      </c>
      <c r="Y519" s="15">
        <v>43487</v>
      </c>
      <c r="Z519" s="2">
        <v>0.8652777777777777</v>
      </c>
      <c r="AA519" s="12">
        <v>39.39</v>
      </c>
      <c r="AB519" s="8">
        <v>5</v>
      </c>
      <c r="AC519" s="11">
        <f t="shared" si="43"/>
        <v>9.8475000000000001</v>
      </c>
      <c r="AD519" s="11">
        <f t="shared" si="44"/>
        <v>196.95</v>
      </c>
      <c r="AE519" t="s">
        <v>21</v>
      </c>
      <c r="AF519" s="12">
        <f t="shared" si="41"/>
        <v>187.75243499999999</v>
      </c>
      <c r="AG519" s="4">
        <v>4.6699999999999998E-2</v>
      </c>
      <c r="AH519" s="11">
        <f t="shared" si="42"/>
        <v>9.1975649999999973</v>
      </c>
      <c r="AI519" s="9">
        <v>8.6999999999999993</v>
      </c>
      <c r="AJ519" s="15" t="str">
        <f>IF(MONTH(Orders[[#This Row],[Date]]) = 1, "Jan",IF(MONTH(Orders[[#This Row],[Date]]) = 2, "Feb", "Mar"))</f>
        <v>Jan</v>
      </c>
    </row>
    <row r="520" spans="1:36" ht="15.75" x14ac:dyDescent="0.25">
      <c r="A520">
        <v>519</v>
      </c>
      <c r="B520" t="s">
        <v>547</v>
      </c>
      <c r="C520">
        <f>VLOOKUP(G520,email!A:B,2,FALSE)</f>
        <v>58</v>
      </c>
      <c r="D520" t="str">
        <f>Orders[[#This Row],[Customer First Name]] &amp;" "&amp; Orders[[#This Row],[Customer Last Name]]</f>
        <v>Alan Dominguez</v>
      </c>
      <c r="E520" t="s">
        <v>1366</v>
      </c>
      <c r="F520" t="s">
        <v>1367</v>
      </c>
      <c r="G520" t="str">
        <f t="shared" si="40"/>
        <v>alan.dominguez@mail.com</v>
      </c>
      <c r="H520" t="s">
        <v>20</v>
      </c>
      <c r="I520" s="7" t="s">
        <v>1052</v>
      </c>
      <c r="J520" s="7" t="s">
        <v>1038</v>
      </c>
      <c r="K520" s="7" t="s">
        <v>1202</v>
      </c>
      <c r="L520" s="7" t="s">
        <v>1203</v>
      </c>
      <c r="M520" s="7">
        <v>59405</v>
      </c>
      <c r="N520" s="7" t="s">
        <v>1045</v>
      </c>
      <c r="O520" t="str">
        <f>IF(COUNTIF($G$2:G520, G520) &gt; 1, INDEX($O$2:O520, MATCH(G520, $G$2:G520, 0)), H520)</f>
        <v>Male</v>
      </c>
      <c r="P520" t="str">
        <f>IF(COUNTIF($G$2:G520, G520) &gt; 1, INDEX($P$2:P520, MATCH(G520, $G$2:G520, 0)), I520)</f>
        <v>Home Office</v>
      </c>
      <c r="Q520" t="str">
        <f>IF(COUNTIF($G$2:G520, G520) &gt; 1, INDEX($Q$2:Q520, MATCH(G520, $G$2:G520, 0)), J520)</f>
        <v>United States</v>
      </c>
      <c r="R520" t="str">
        <f>IF(COUNTIF($G$2:G520, G520) &gt; 1, INDEX($R$2:R520, MATCH(G520, $G$2:G520, 0)), K520)</f>
        <v>Great Falls</v>
      </c>
      <c r="S520" t="str">
        <f>IF(COUNTIF($G$2:G520, G520) &gt; 1, INDEX($S$2:S520, MATCH(G520, $G$2:G520, 0)), L520)</f>
        <v>Montana</v>
      </c>
      <c r="T520">
        <f>IF(COUNTIF($G$2:G520, G520) &gt; 1, INDEX($T$2:T520, MATCH(G520, $G$2:G520, 0)), M520)</f>
        <v>77041</v>
      </c>
      <c r="U520" t="str">
        <f>IF(COUNTIF($G$2:G520, G520) &gt; 1, INDEX($U$2:U520, MATCH(G520, $G$2:G520, 0)), N520)</f>
        <v>Central</v>
      </c>
      <c r="V520" s="7" t="s">
        <v>2153</v>
      </c>
      <c r="W520" s="7" t="s">
        <v>2156</v>
      </c>
      <c r="X520" s="15">
        <f>Orders[[#This Row],[Date3]]</f>
        <v>43525</v>
      </c>
      <c r="Y520" s="15">
        <v>43525</v>
      </c>
      <c r="Z520" s="2">
        <v>0.7597222222222223</v>
      </c>
      <c r="AA520" s="12">
        <v>34.729999999999997</v>
      </c>
      <c r="AB520" s="8">
        <v>2</v>
      </c>
      <c r="AC520" s="11">
        <f t="shared" si="43"/>
        <v>3.4729999999999999</v>
      </c>
      <c r="AD520" s="11">
        <f t="shared" si="44"/>
        <v>69.459999999999994</v>
      </c>
      <c r="AE520" t="s">
        <v>16</v>
      </c>
      <c r="AF520" s="12">
        <f t="shared" si="41"/>
        <v>66.216217999999998</v>
      </c>
      <c r="AG520" s="4">
        <v>4.6699999999999998E-2</v>
      </c>
      <c r="AH520" s="11">
        <f t="shared" si="42"/>
        <v>3.2437819999999959</v>
      </c>
      <c r="AI520" s="9">
        <v>9.6999999999999993</v>
      </c>
      <c r="AJ520" s="15" t="str">
        <f>IF(MONTH(Orders[[#This Row],[Date]]) = 1, "Jan",IF(MONTH(Orders[[#This Row],[Date]]) = 2, "Feb", "Mar"))</f>
        <v>Mar</v>
      </c>
    </row>
    <row r="521" spans="1:36" ht="15.75" x14ac:dyDescent="0.25">
      <c r="A521">
        <v>520</v>
      </c>
      <c r="B521" t="s">
        <v>548</v>
      </c>
      <c r="C521">
        <f>VLOOKUP(G521,email!A:B,2,FALSE)</f>
        <v>204</v>
      </c>
      <c r="D521" t="str">
        <f>Orders[[#This Row],[Customer First Name]] &amp;" "&amp; Orders[[#This Row],[Customer Last Name]]</f>
        <v>Dean Braden</v>
      </c>
      <c r="E521" t="s">
        <v>1517</v>
      </c>
      <c r="F521" t="s">
        <v>1583</v>
      </c>
      <c r="G521" t="str">
        <f t="shared" si="40"/>
        <v>dean.braden@mail.com</v>
      </c>
      <c r="H521" t="s">
        <v>20</v>
      </c>
      <c r="I521" s="7" t="s">
        <v>1037</v>
      </c>
      <c r="J521" s="7" t="s">
        <v>1038</v>
      </c>
      <c r="K521" s="7" t="s">
        <v>1067</v>
      </c>
      <c r="L521" s="7" t="s">
        <v>1054</v>
      </c>
      <c r="M521" s="7">
        <v>77041</v>
      </c>
      <c r="N521" s="7" t="s">
        <v>1055</v>
      </c>
      <c r="O521" t="str">
        <f>IF(COUNTIF($G$2:G521, G521) &gt; 1, INDEX($O$2:O521, MATCH(G521, $G$2:G521, 0)), H521)</f>
        <v>Male</v>
      </c>
      <c r="P521" t="str">
        <f>IF(COUNTIF($G$2:G521, G521) &gt; 1, INDEX($P$2:P521, MATCH(G521, $G$2:G521, 0)), I521)</f>
        <v>Consumer</v>
      </c>
      <c r="Q521" t="str">
        <f>IF(COUNTIF($G$2:G521, G521) &gt; 1, INDEX($Q$2:Q521, MATCH(G521, $G$2:G521, 0)), J521)</f>
        <v>United States</v>
      </c>
      <c r="R521" t="str">
        <f>IF(COUNTIF($G$2:G521, G521) &gt; 1, INDEX($R$2:R521, MATCH(G521, $G$2:G521, 0)), K521)</f>
        <v>Houston</v>
      </c>
      <c r="S521" t="str">
        <f>IF(COUNTIF($G$2:G521, G521) &gt; 1, INDEX($S$2:S521, MATCH(G521, $G$2:G521, 0)), L521)</f>
        <v>Texas</v>
      </c>
      <c r="T521">
        <f>IF(COUNTIF($G$2:G521, G521) &gt; 1, INDEX($T$2:T521, MATCH(G521, $G$2:G521, 0)), M521)</f>
        <v>77041</v>
      </c>
      <c r="U521" t="str">
        <f>IF(COUNTIF($G$2:G521, G521) &gt; 1, INDEX($U$2:U521, MATCH(G521, $G$2:G521, 0)), N521)</f>
        <v>Central</v>
      </c>
      <c r="V521" s="7" t="s">
        <v>2158</v>
      </c>
      <c r="W521" s="7" t="s">
        <v>2163</v>
      </c>
      <c r="X521" s="15">
        <f>Orders[[#This Row],[Date3]]</f>
        <v>43482</v>
      </c>
      <c r="Y521" s="15">
        <v>43482</v>
      </c>
      <c r="Z521" s="2">
        <v>0.62847222222222221</v>
      </c>
      <c r="AA521" s="12">
        <v>71.92</v>
      </c>
      <c r="AB521" s="8">
        <v>5</v>
      </c>
      <c r="AC521" s="11">
        <f t="shared" si="43"/>
        <v>17.98</v>
      </c>
      <c r="AD521" s="11">
        <f t="shared" si="44"/>
        <v>359.6</v>
      </c>
      <c r="AE521" t="s">
        <v>21</v>
      </c>
      <c r="AF521" s="12">
        <f t="shared" si="41"/>
        <v>333.7088</v>
      </c>
      <c r="AG521" s="4">
        <v>7.2000000000000008E-2</v>
      </c>
      <c r="AH521" s="11">
        <f t="shared" si="42"/>
        <v>25.891200000000026</v>
      </c>
      <c r="AI521" s="9">
        <v>4.3</v>
      </c>
      <c r="AJ521" s="15" t="str">
        <f>IF(MONTH(Orders[[#This Row],[Date]]) = 1, "Jan",IF(MONTH(Orders[[#This Row],[Date]]) = 2, "Feb", "Mar"))</f>
        <v>Jan</v>
      </c>
    </row>
    <row r="522" spans="1:36" ht="15.75" x14ac:dyDescent="0.25">
      <c r="A522">
        <v>521</v>
      </c>
      <c r="B522" t="s">
        <v>549</v>
      </c>
      <c r="C522">
        <f>VLOOKUP(G522,email!A:B,2,FALSE)</f>
        <v>204</v>
      </c>
      <c r="D522" t="str">
        <f>Orders[[#This Row],[Customer First Name]] &amp;" "&amp; Orders[[#This Row],[Customer Last Name]]</f>
        <v>Dean Braden</v>
      </c>
      <c r="E522" t="s">
        <v>1517</v>
      </c>
      <c r="F522" t="s">
        <v>1583</v>
      </c>
      <c r="G522" t="str">
        <f t="shared" si="40"/>
        <v>dean.braden@mail.com</v>
      </c>
      <c r="H522" t="s">
        <v>20</v>
      </c>
      <c r="I522" s="7" t="s">
        <v>1037</v>
      </c>
      <c r="J522" s="7" t="s">
        <v>1038</v>
      </c>
      <c r="K522" s="7" t="s">
        <v>1067</v>
      </c>
      <c r="L522" s="7" t="s">
        <v>1054</v>
      </c>
      <c r="M522" s="7">
        <v>77041</v>
      </c>
      <c r="N522" s="7" t="s">
        <v>1055</v>
      </c>
      <c r="O522" t="str">
        <f>IF(COUNTIF($G$2:G522, G522) &gt; 1, INDEX($O$2:O522, MATCH(G522, $G$2:G522, 0)), H522)</f>
        <v>Male</v>
      </c>
      <c r="P522" t="str">
        <f>IF(COUNTIF($G$2:G522, G522) &gt; 1, INDEX($P$2:P522, MATCH(G522, $G$2:G522, 0)), I522)</f>
        <v>Consumer</v>
      </c>
      <c r="Q522" t="str">
        <f>IF(COUNTIF($G$2:G522, G522) &gt; 1, INDEX($Q$2:Q522, MATCH(G522, $G$2:G522, 0)), J522)</f>
        <v>United States</v>
      </c>
      <c r="R522" t="str">
        <f>IF(COUNTIF($G$2:G522, G522) &gt; 1, INDEX($R$2:R522, MATCH(G522, $G$2:G522, 0)), K522)</f>
        <v>Houston</v>
      </c>
      <c r="S522" t="str">
        <f>IF(COUNTIF($G$2:G522, G522) &gt; 1, INDEX($S$2:S522, MATCH(G522, $G$2:G522, 0)), L522)</f>
        <v>Texas</v>
      </c>
      <c r="T522">
        <f>IF(COUNTIF($G$2:G522, G522) &gt; 1, INDEX($T$2:T522, MATCH(G522, $G$2:G522, 0)), M522)</f>
        <v>77041</v>
      </c>
      <c r="U522" t="str">
        <f>IF(COUNTIF($G$2:G522, G522) &gt; 1, INDEX($U$2:U522, MATCH(G522, $G$2:G522, 0)), N522)</f>
        <v>Central</v>
      </c>
      <c r="V522" s="7" t="s">
        <v>2153</v>
      </c>
      <c r="W522" s="7" t="s">
        <v>2156</v>
      </c>
      <c r="X522" s="15">
        <f>Orders[[#This Row],[Date3]]</f>
        <v>43550</v>
      </c>
      <c r="Y522" s="15">
        <v>43550</v>
      </c>
      <c r="Z522" s="2">
        <v>0.44027777777777777</v>
      </c>
      <c r="AA522" s="12">
        <v>45.71</v>
      </c>
      <c r="AB522" s="8">
        <v>3</v>
      </c>
      <c r="AC522" s="11">
        <f t="shared" si="43"/>
        <v>6.8565000000000005</v>
      </c>
      <c r="AD522" s="11">
        <f t="shared" si="44"/>
        <v>137.13</v>
      </c>
      <c r="AE522" t="s">
        <v>21</v>
      </c>
      <c r="AF522" s="12">
        <f t="shared" si="41"/>
        <v>130.72602899999998</v>
      </c>
      <c r="AG522" s="4">
        <v>4.6699999999999998E-2</v>
      </c>
      <c r="AH522" s="11">
        <f t="shared" si="42"/>
        <v>6.4039710000000127</v>
      </c>
      <c r="AI522" s="9">
        <v>7.7</v>
      </c>
      <c r="AJ522" s="15" t="str">
        <f>IF(MONTH(Orders[[#This Row],[Date]]) = 1, "Jan",IF(MONTH(Orders[[#This Row],[Date]]) = 2, "Feb", "Mar"))</f>
        <v>Mar</v>
      </c>
    </row>
    <row r="523" spans="1:36" ht="15.75" x14ac:dyDescent="0.25">
      <c r="A523">
        <v>522</v>
      </c>
      <c r="B523" t="s">
        <v>550</v>
      </c>
      <c r="C523">
        <f>VLOOKUP(G523,email!A:B,2,FALSE)</f>
        <v>204</v>
      </c>
      <c r="D523" t="str">
        <f>Orders[[#This Row],[Customer First Name]] &amp;" "&amp; Orders[[#This Row],[Customer Last Name]]</f>
        <v>Dean Braden</v>
      </c>
      <c r="E523" t="s">
        <v>1517</v>
      </c>
      <c r="F523" t="s">
        <v>1583</v>
      </c>
      <c r="G523" t="str">
        <f t="shared" si="40"/>
        <v>dean.braden@mail.com</v>
      </c>
      <c r="H523" t="s">
        <v>20</v>
      </c>
      <c r="I523" s="7" t="s">
        <v>1037</v>
      </c>
      <c r="J523" s="7" t="s">
        <v>1038</v>
      </c>
      <c r="K523" s="7" t="s">
        <v>1067</v>
      </c>
      <c r="L523" s="7" t="s">
        <v>1054</v>
      </c>
      <c r="M523" s="7">
        <v>77041</v>
      </c>
      <c r="N523" s="7" t="s">
        <v>1055</v>
      </c>
      <c r="O523" t="str">
        <f>IF(COUNTIF($G$2:G523, G523) &gt; 1, INDEX($O$2:O523, MATCH(G523, $G$2:G523, 0)), H523)</f>
        <v>Male</v>
      </c>
      <c r="P523" t="str">
        <f>IF(COUNTIF($G$2:G523, G523) &gt; 1, INDEX($P$2:P523, MATCH(G523, $G$2:G523, 0)), I523)</f>
        <v>Consumer</v>
      </c>
      <c r="Q523" t="str">
        <f>IF(COUNTIF($G$2:G523, G523) &gt; 1, INDEX($Q$2:Q523, MATCH(G523, $G$2:G523, 0)), J523)</f>
        <v>United States</v>
      </c>
      <c r="R523" t="str">
        <f>IF(COUNTIF($G$2:G523, G523) &gt; 1, INDEX($R$2:R523, MATCH(G523, $G$2:G523, 0)), K523)</f>
        <v>Houston</v>
      </c>
      <c r="S523" t="str">
        <f>IF(COUNTIF($G$2:G523, G523) &gt; 1, INDEX($S$2:S523, MATCH(G523, $G$2:G523, 0)), L523)</f>
        <v>Texas</v>
      </c>
      <c r="T523">
        <f>IF(COUNTIF($G$2:G523, G523) &gt; 1, INDEX($T$2:T523, MATCH(G523, $G$2:G523, 0)), M523)</f>
        <v>77041</v>
      </c>
      <c r="U523" t="str">
        <f>IF(COUNTIF($G$2:G523, G523) &gt; 1, INDEX($U$2:U523, MATCH(G523, $G$2:G523, 0)), N523)</f>
        <v>Central</v>
      </c>
      <c r="V523" s="7" t="s">
        <v>2153</v>
      </c>
      <c r="W523" s="7" t="s">
        <v>2160</v>
      </c>
      <c r="X523" s="15">
        <f>Orders[[#This Row],[Date3]]</f>
        <v>43544</v>
      </c>
      <c r="Y523" s="15">
        <v>43544</v>
      </c>
      <c r="Z523" s="2">
        <v>0.47430555555555554</v>
      </c>
      <c r="AA523" s="12">
        <v>83.17</v>
      </c>
      <c r="AB523" s="8">
        <v>6</v>
      </c>
      <c r="AC523" s="11">
        <f t="shared" si="43"/>
        <v>24.951000000000001</v>
      </c>
      <c r="AD523" s="11">
        <f t="shared" si="44"/>
        <v>499.02</v>
      </c>
      <c r="AE523" t="s">
        <v>18</v>
      </c>
      <c r="AF523" s="12">
        <f t="shared" si="41"/>
        <v>475.71576599999997</v>
      </c>
      <c r="AG523" s="4">
        <v>4.6699999999999998E-2</v>
      </c>
      <c r="AH523" s="11">
        <f t="shared" si="42"/>
        <v>23.304234000000008</v>
      </c>
      <c r="AI523" s="9">
        <v>7.3</v>
      </c>
      <c r="AJ523" s="15" t="str">
        <f>IF(MONTH(Orders[[#This Row],[Date]]) = 1, "Jan",IF(MONTH(Orders[[#This Row],[Date]]) = 2, "Feb", "Mar"))</f>
        <v>Mar</v>
      </c>
    </row>
    <row r="524" spans="1:36" ht="15.75" x14ac:dyDescent="0.25">
      <c r="A524">
        <v>523</v>
      </c>
      <c r="B524" t="s">
        <v>551</v>
      </c>
      <c r="C524">
        <f>VLOOKUP(G524,email!A:B,2,FALSE)</f>
        <v>205</v>
      </c>
      <c r="D524" t="str">
        <f>Orders[[#This Row],[Customer First Name]] &amp;" "&amp; Orders[[#This Row],[Customer Last Name]]</f>
        <v>Matt Connell</v>
      </c>
      <c r="E524" t="s">
        <v>1289</v>
      </c>
      <c r="F524" t="s">
        <v>1584</v>
      </c>
      <c r="G524" t="str">
        <f t="shared" si="40"/>
        <v>matt.connell@mail.com</v>
      </c>
      <c r="H524" t="s">
        <v>20</v>
      </c>
      <c r="I524" s="7" t="s">
        <v>1042</v>
      </c>
      <c r="J524" s="7" t="s">
        <v>1038</v>
      </c>
      <c r="K524" s="7" t="s">
        <v>1142</v>
      </c>
      <c r="L524" s="7" t="s">
        <v>1075</v>
      </c>
      <c r="M524" s="7">
        <v>48234</v>
      </c>
      <c r="N524" s="7" t="s">
        <v>1055</v>
      </c>
      <c r="O524" t="str">
        <f>IF(COUNTIF($G$2:G524, G524) &gt; 1, INDEX($O$2:O524, MATCH(G524, $G$2:G524, 0)), H524)</f>
        <v>Male</v>
      </c>
      <c r="P524" t="str">
        <f>IF(COUNTIF($G$2:G524, G524) &gt; 1, INDEX($P$2:P524, MATCH(G524, $G$2:G524, 0)), I524)</f>
        <v>Corporate</v>
      </c>
      <c r="Q524" t="str">
        <f>IF(COUNTIF($G$2:G524, G524) &gt; 1, INDEX($Q$2:Q524, MATCH(G524, $G$2:G524, 0)), J524)</f>
        <v>United States</v>
      </c>
      <c r="R524" t="str">
        <f>IF(COUNTIF($G$2:G524, G524) &gt; 1, INDEX($R$2:R524, MATCH(G524, $G$2:G524, 0)), K524)</f>
        <v>Detroit</v>
      </c>
      <c r="S524" t="str">
        <f>IF(COUNTIF($G$2:G524, G524) &gt; 1, INDEX($S$2:S524, MATCH(G524, $G$2:G524, 0)), L524)</f>
        <v>Michigan</v>
      </c>
      <c r="T524">
        <f>IF(COUNTIF($G$2:G524, G524) &gt; 1, INDEX($T$2:T524, MATCH(G524, $G$2:G524, 0)), M524)</f>
        <v>48234</v>
      </c>
      <c r="U524" t="str">
        <f>IF(COUNTIF($G$2:G524, G524) &gt; 1, INDEX($U$2:U524, MATCH(G524, $G$2:G524, 0)), N524)</f>
        <v>Central</v>
      </c>
      <c r="V524" s="7" t="s">
        <v>2150</v>
      </c>
      <c r="W524" s="7" t="s">
        <v>2155</v>
      </c>
      <c r="X524" s="15">
        <f>Orders[[#This Row],[Date3]]</f>
        <v>43502</v>
      </c>
      <c r="Y524" s="15">
        <v>43502</v>
      </c>
      <c r="Z524" s="2">
        <v>0.57986111111111105</v>
      </c>
      <c r="AA524" s="12">
        <v>37.44</v>
      </c>
      <c r="AB524" s="8">
        <v>6</v>
      </c>
      <c r="AC524" s="11">
        <f t="shared" si="43"/>
        <v>11.231999999999999</v>
      </c>
      <c r="AD524" s="11">
        <f t="shared" si="44"/>
        <v>224.64</v>
      </c>
      <c r="AE524" t="s">
        <v>21</v>
      </c>
      <c r="AF524" s="12">
        <f t="shared" si="41"/>
        <v>200.60352</v>
      </c>
      <c r="AG524" s="4">
        <v>0.107</v>
      </c>
      <c r="AH524" s="11">
        <f t="shared" si="42"/>
        <v>24.036479999999983</v>
      </c>
      <c r="AI524" s="9">
        <v>5.9</v>
      </c>
      <c r="AJ524" s="15" t="str">
        <f>IF(MONTH(Orders[[#This Row],[Date]]) = 1, "Jan",IF(MONTH(Orders[[#This Row],[Date]]) = 2, "Feb", "Mar"))</f>
        <v>Feb</v>
      </c>
    </row>
    <row r="525" spans="1:36" ht="15.75" x14ac:dyDescent="0.25">
      <c r="A525">
        <v>524</v>
      </c>
      <c r="B525" t="s">
        <v>552</v>
      </c>
      <c r="C525">
        <f>VLOOKUP(G525,email!A:B,2,FALSE)</f>
        <v>110</v>
      </c>
      <c r="D525" t="str">
        <f>Orders[[#This Row],[Customer First Name]] &amp;" "&amp; Orders[[#This Row],[Customer Last Name]]</f>
        <v>Logan Haushalter</v>
      </c>
      <c r="E525" t="s">
        <v>1427</v>
      </c>
      <c r="F525" t="s">
        <v>1444</v>
      </c>
      <c r="G525" t="str">
        <f t="shared" si="40"/>
        <v>logan.haushalter@mail.com</v>
      </c>
      <c r="H525" t="s">
        <v>20</v>
      </c>
      <c r="I525" s="7" t="s">
        <v>1037</v>
      </c>
      <c r="J525" s="7" t="s">
        <v>1038</v>
      </c>
      <c r="K525" s="7" t="s">
        <v>1043</v>
      </c>
      <c r="L525" s="7" t="s">
        <v>1044</v>
      </c>
      <c r="M525" s="7">
        <v>90032</v>
      </c>
      <c r="N525" s="7" t="s">
        <v>1045</v>
      </c>
      <c r="O525" t="str">
        <f>IF(COUNTIF($G$2:G525, G525) &gt; 1, INDEX($O$2:O525, MATCH(G525, $G$2:G525, 0)), H525)</f>
        <v>Female</v>
      </c>
      <c r="P525" t="str">
        <f>IF(COUNTIF($G$2:G525, G525) &gt; 1, INDEX($P$2:P525, MATCH(G525, $G$2:G525, 0)), I525)</f>
        <v>Consumer</v>
      </c>
      <c r="Q525" t="str">
        <f>IF(COUNTIF($G$2:G525, G525) &gt; 1, INDEX($Q$2:Q525, MATCH(G525, $G$2:G525, 0)), J525)</f>
        <v>United States</v>
      </c>
      <c r="R525" t="str">
        <f>IF(COUNTIF($G$2:G525, G525) &gt; 1, INDEX($R$2:R525, MATCH(G525, $G$2:G525, 0)), K525)</f>
        <v>San Francisco</v>
      </c>
      <c r="S525" t="str">
        <f>IF(COUNTIF($G$2:G525, G525) &gt; 1, INDEX($S$2:S525, MATCH(G525, $G$2:G525, 0)), L525)</f>
        <v>California</v>
      </c>
      <c r="T525">
        <f>IF(COUNTIF($G$2:G525, G525) &gt; 1, INDEX($T$2:T525, MATCH(G525, $G$2:G525, 0)), M525)</f>
        <v>94109</v>
      </c>
      <c r="U525" t="str">
        <f>IF(COUNTIF($G$2:G525, G525) &gt; 1, INDEX($U$2:U525, MATCH(G525, $G$2:G525, 0)), N525)</f>
        <v>West</v>
      </c>
      <c r="V525" s="7" t="s">
        <v>2158</v>
      </c>
      <c r="W525" s="7" t="s">
        <v>2159</v>
      </c>
      <c r="X525" s="15">
        <f>Orders[[#This Row],[Date3]]</f>
        <v>43466</v>
      </c>
      <c r="Y525" s="15">
        <v>43466</v>
      </c>
      <c r="Z525" s="2">
        <v>0.48819444444444443</v>
      </c>
      <c r="AA525" s="12">
        <v>62.87</v>
      </c>
      <c r="AB525" s="8">
        <v>2</v>
      </c>
      <c r="AC525" s="11">
        <f t="shared" si="43"/>
        <v>6.2869999999999999</v>
      </c>
      <c r="AD525" s="11">
        <f t="shared" si="44"/>
        <v>125.74</v>
      </c>
      <c r="AE525" t="s">
        <v>18</v>
      </c>
      <c r="AF525" s="12">
        <f t="shared" si="41"/>
        <v>116.68671999999999</v>
      </c>
      <c r="AG525" s="4">
        <v>7.2000000000000008E-2</v>
      </c>
      <c r="AH525" s="11">
        <f t="shared" si="42"/>
        <v>9.0532800000000009</v>
      </c>
      <c r="AI525" s="9" t="s">
        <v>221</v>
      </c>
      <c r="AJ525" s="15" t="str">
        <f>IF(MONTH(Orders[[#This Row],[Date]]) = 1, "Jan",IF(MONTH(Orders[[#This Row],[Date]]) = 2, "Feb", "Mar"))</f>
        <v>Jan</v>
      </c>
    </row>
    <row r="526" spans="1:36" ht="15.75" x14ac:dyDescent="0.25">
      <c r="A526">
        <v>525</v>
      </c>
      <c r="B526" t="s">
        <v>553</v>
      </c>
      <c r="C526">
        <f>VLOOKUP(G526,email!A:B,2,FALSE)</f>
        <v>110</v>
      </c>
      <c r="D526" t="str">
        <f>Orders[[#This Row],[Customer First Name]] &amp;" "&amp; Orders[[#This Row],[Customer Last Name]]</f>
        <v>Logan Haushalter</v>
      </c>
      <c r="E526" t="s">
        <v>1427</v>
      </c>
      <c r="F526" t="s">
        <v>1444</v>
      </c>
      <c r="G526" t="str">
        <f t="shared" si="40"/>
        <v>logan.haushalter@mail.com</v>
      </c>
      <c r="H526" t="s">
        <v>20</v>
      </c>
      <c r="I526" s="7" t="s">
        <v>1037</v>
      </c>
      <c r="J526" s="7" t="s">
        <v>1038</v>
      </c>
      <c r="K526" s="7" t="s">
        <v>1043</v>
      </c>
      <c r="L526" s="7" t="s">
        <v>1044</v>
      </c>
      <c r="M526" s="7">
        <v>90032</v>
      </c>
      <c r="N526" s="7" t="s">
        <v>1045</v>
      </c>
      <c r="O526" t="str">
        <f>IF(COUNTIF($G$2:G526, G526) &gt; 1, INDEX($O$2:O526, MATCH(G526, $G$2:G526, 0)), H526)</f>
        <v>Female</v>
      </c>
      <c r="P526" t="str">
        <f>IF(COUNTIF($G$2:G526, G526) &gt; 1, INDEX($P$2:P526, MATCH(G526, $G$2:G526, 0)), I526)</f>
        <v>Consumer</v>
      </c>
      <c r="Q526" t="str">
        <f>IF(COUNTIF($G$2:G526, G526) &gt; 1, INDEX($Q$2:Q526, MATCH(G526, $G$2:G526, 0)), J526)</f>
        <v>United States</v>
      </c>
      <c r="R526" t="str">
        <f>IF(COUNTIF($G$2:G526, G526) &gt; 1, INDEX($R$2:R526, MATCH(G526, $G$2:G526, 0)), K526)</f>
        <v>San Francisco</v>
      </c>
      <c r="S526" t="str">
        <f>IF(COUNTIF($G$2:G526, G526) &gt; 1, INDEX($S$2:S526, MATCH(G526, $G$2:G526, 0)), L526)</f>
        <v>California</v>
      </c>
      <c r="T526">
        <f>IF(COUNTIF($G$2:G526, G526) &gt; 1, INDEX($T$2:T526, MATCH(G526, $G$2:G526, 0)), M526)</f>
        <v>94109</v>
      </c>
      <c r="U526" t="str">
        <f>IF(COUNTIF($G$2:G526, G526) &gt; 1, INDEX($U$2:U526, MATCH(G526, $G$2:G526, 0)), N526)</f>
        <v>West</v>
      </c>
      <c r="V526" s="7" t="s">
        <v>2158</v>
      </c>
      <c r="W526" s="7" t="s">
        <v>2163</v>
      </c>
      <c r="X526" s="15">
        <f>Orders[[#This Row],[Date3]]</f>
        <v>43492</v>
      </c>
      <c r="Y526" s="15">
        <v>43492</v>
      </c>
      <c r="Z526" s="2">
        <v>0.60833333333333328</v>
      </c>
      <c r="AA526" s="12">
        <v>81.709999999999994</v>
      </c>
      <c r="AB526" s="8">
        <v>6</v>
      </c>
      <c r="AC526" s="11">
        <f t="shared" si="43"/>
        <v>24.513000000000002</v>
      </c>
      <c r="AD526" s="11">
        <f t="shared" si="44"/>
        <v>490.26</v>
      </c>
      <c r="AE526" t="s">
        <v>21</v>
      </c>
      <c r="AF526" s="12">
        <f t="shared" si="41"/>
        <v>454.96127999999999</v>
      </c>
      <c r="AG526" s="4">
        <v>7.2000000000000008E-2</v>
      </c>
      <c r="AH526" s="11">
        <f t="shared" si="42"/>
        <v>35.298720000000003</v>
      </c>
      <c r="AI526" s="9" t="s">
        <v>27</v>
      </c>
      <c r="AJ526" s="15" t="str">
        <f>IF(MONTH(Orders[[#This Row],[Date]]) = 1, "Jan",IF(MONTH(Orders[[#This Row],[Date]]) = 2, "Feb", "Mar"))</f>
        <v>Jan</v>
      </c>
    </row>
    <row r="527" spans="1:36" ht="15.75" x14ac:dyDescent="0.25">
      <c r="A527">
        <v>526</v>
      </c>
      <c r="B527" t="s">
        <v>554</v>
      </c>
      <c r="C527">
        <f>VLOOKUP(G527,email!A:B,2,FALSE)</f>
        <v>206</v>
      </c>
      <c r="D527" t="str">
        <f>Orders[[#This Row],[Customer First Name]] &amp;" "&amp; Orders[[#This Row],[Customer Last Name]]</f>
        <v>Brian Dahlen</v>
      </c>
      <c r="E527" t="s">
        <v>1585</v>
      </c>
      <c r="F527" t="s">
        <v>1495</v>
      </c>
      <c r="G527" t="str">
        <f t="shared" si="40"/>
        <v>brian.dahlen@mail.com</v>
      </c>
      <c r="H527" t="s">
        <v>20</v>
      </c>
      <c r="I527" s="7" t="s">
        <v>1037</v>
      </c>
      <c r="J527" s="7" t="s">
        <v>1038</v>
      </c>
      <c r="K527" s="7" t="s">
        <v>1184</v>
      </c>
      <c r="L527" s="7" t="s">
        <v>1167</v>
      </c>
      <c r="M527" s="7">
        <v>1841</v>
      </c>
      <c r="N527" s="7" t="s">
        <v>1065</v>
      </c>
      <c r="O527" t="str">
        <f>IF(COUNTIF($G$2:G527, G527) &gt; 1, INDEX($O$2:O527, MATCH(G527, $G$2:G527, 0)), H527)</f>
        <v>Male</v>
      </c>
      <c r="P527" t="str">
        <f>IF(COUNTIF($G$2:G527, G527) &gt; 1, INDEX($P$2:P527, MATCH(G527, $G$2:G527, 0)), I527)</f>
        <v>Consumer</v>
      </c>
      <c r="Q527" t="str">
        <f>IF(COUNTIF($G$2:G527, G527) &gt; 1, INDEX($Q$2:Q527, MATCH(G527, $G$2:G527, 0)), J527)</f>
        <v>United States</v>
      </c>
      <c r="R527" t="str">
        <f>IF(COUNTIF($G$2:G527, G527) &gt; 1, INDEX($R$2:R527, MATCH(G527, $G$2:G527, 0)), K527)</f>
        <v>Lawrence</v>
      </c>
      <c r="S527" t="str">
        <f>IF(COUNTIF($G$2:G527, G527) &gt; 1, INDEX($S$2:S527, MATCH(G527, $G$2:G527, 0)), L527)</f>
        <v>Massachusetts</v>
      </c>
      <c r="T527">
        <f>IF(COUNTIF($G$2:G527, G527) &gt; 1, INDEX($T$2:T527, MATCH(G527, $G$2:G527, 0)), M527)</f>
        <v>1841</v>
      </c>
      <c r="U527" t="str">
        <f>IF(COUNTIF($G$2:G527, G527) &gt; 1, INDEX($U$2:U527, MATCH(G527, $G$2:G527, 0)), N527)</f>
        <v>East</v>
      </c>
      <c r="V527" s="7" t="s">
        <v>2153</v>
      </c>
      <c r="W527" s="7" t="s">
        <v>2165</v>
      </c>
      <c r="X527" s="15">
        <f>Orders[[#This Row],[Date3]]</f>
        <v>43521</v>
      </c>
      <c r="Y527" s="15">
        <v>43521</v>
      </c>
      <c r="Z527" s="2">
        <v>0.66875000000000007</v>
      </c>
      <c r="AA527" s="12">
        <v>91.41</v>
      </c>
      <c r="AB527" s="8">
        <v>5</v>
      </c>
      <c r="AC527" s="11">
        <f t="shared" si="43"/>
        <v>22.852499999999999</v>
      </c>
      <c r="AD527" s="11">
        <f t="shared" si="44"/>
        <v>457.04999999999995</v>
      </c>
      <c r="AE527" t="s">
        <v>16</v>
      </c>
      <c r="AF527" s="12">
        <f t="shared" si="41"/>
        <v>435.70576499999993</v>
      </c>
      <c r="AG527" s="4">
        <v>4.6699999999999998E-2</v>
      </c>
      <c r="AH527" s="11">
        <f t="shared" si="42"/>
        <v>21.344235000000026</v>
      </c>
      <c r="AI527" s="9">
        <v>7.1</v>
      </c>
      <c r="AJ527" s="15" t="str">
        <f>IF(MONTH(Orders[[#This Row],[Date]]) = 1, "Jan",IF(MONTH(Orders[[#This Row],[Date]]) = 2, "Feb", "Mar"))</f>
        <v>Feb</v>
      </c>
    </row>
    <row r="528" spans="1:36" ht="15.75" x14ac:dyDescent="0.25">
      <c r="A528">
        <v>527</v>
      </c>
      <c r="B528" t="s">
        <v>555</v>
      </c>
      <c r="C528">
        <f>VLOOKUP(G528,email!A:B,2,FALSE)</f>
        <v>207</v>
      </c>
      <c r="D528" t="str">
        <f>Orders[[#This Row],[Customer First Name]] &amp;" "&amp; Orders[[#This Row],[Customer Last Name]]</f>
        <v>Patricia Hirasaki</v>
      </c>
      <c r="E528" t="s">
        <v>1586</v>
      </c>
      <c r="F528" t="s">
        <v>1587</v>
      </c>
      <c r="G528" t="str">
        <f t="shared" si="40"/>
        <v>patricia.hirasaki@mail.com</v>
      </c>
      <c r="H528" t="s">
        <v>20</v>
      </c>
      <c r="I528" s="7" t="s">
        <v>1052</v>
      </c>
      <c r="J528" s="7" t="s">
        <v>1038</v>
      </c>
      <c r="K528" s="7" t="s">
        <v>1204</v>
      </c>
      <c r="L528" s="7" t="s">
        <v>1047</v>
      </c>
      <c r="M528" s="7">
        <v>33801</v>
      </c>
      <c r="N528" s="7" t="s">
        <v>1041</v>
      </c>
      <c r="O528" t="str">
        <f>IF(COUNTIF($G$2:G528, G528) &gt; 1, INDEX($O$2:O528, MATCH(G528, $G$2:G528, 0)), H528)</f>
        <v>Male</v>
      </c>
      <c r="P528" t="str">
        <f>IF(COUNTIF($G$2:G528, G528) &gt; 1, INDEX($P$2:P528, MATCH(G528, $G$2:G528, 0)), I528)</f>
        <v>Home Office</v>
      </c>
      <c r="Q528" t="str">
        <f>IF(COUNTIF($G$2:G528, G528) &gt; 1, INDEX($Q$2:Q528, MATCH(G528, $G$2:G528, 0)), J528)</f>
        <v>United States</v>
      </c>
      <c r="R528" t="str">
        <f>IF(COUNTIF($G$2:G528, G528) &gt; 1, INDEX($R$2:R528, MATCH(G528, $G$2:G528, 0)), K528)</f>
        <v>Lakeland</v>
      </c>
      <c r="S528" t="str">
        <f>IF(COUNTIF($G$2:G528, G528) &gt; 1, INDEX($S$2:S528, MATCH(G528, $G$2:G528, 0)), L528)</f>
        <v>Florida</v>
      </c>
      <c r="T528">
        <f>IF(COUNTIF($G$2:G528, G528) &gt; 1, INDEX($T$2:T528, MATCH(G528, $G$2:G528, 0)), M528)</f>
        <v>33801</v>
      </c>
      <c r="U528" t="str">
        <f>IF(COUNTIF($G$2:G528, G528) &gt; 1, INDEX($U$2:U528, MATCH(G528, $G$2:G528, 0)), N528)</f>
        <v>South</v>
      </c>
      <c r="V528" s="7" t="s">
        <v>2150</v>
      </c>
      <c r="W528" s="7" t="s">
        <v>2152</v>
      </c>
      <c r="X528" s="15">
        <f>Orders[[#This Row],[Date3]]</f>
        <v>43481</v>
      </c>
      <c r="Y528" s="15">
        <v>43481</v>
      </c>
      <c r="Z528" s="2">
        <v>0.8354166666666667</v>
      </c>
      <c r="AA528" s="12">
        <v>39.21</v>
      </c>
      <c r="AB528" s="8">
        <v>4</v>
      </c>
      <c r="AC528" s="11">
        <f t="shared" si="43"/>
        <v>7.8420000000000005</v>
      </c>
      <c r="AD528" s="11">
        <f t="shared" si="44"/>
        <v>156.84</v>
      </c>
      <c r="AE528" t="s">
        <v>21</v>
      </c>
      <c r="AF528" s="12">
        <f t="shared" si="41"/>
        <v>140.05812</v>
      </c>
      <c r="AG528" s="4">
        <v>0.107</v>
      </c>
      <c r="AH528" s="11">
        <f t="shared" si="42"/>
        <v>16.781880000000001</v>
      </c>
      <c r="AI528" s="9" t="s">
        <v>151</v>
      </c>
      <c r="AJ528" s="15" t="str">
        <f>IF(MONTH(Orders[[#This Row],[Date]]) = 1, "Jan",IF(MONTH(Orders[[#This Row],[Date]]) = 2, "Feb", "Mar"))</f>
        <v>Jan</v>
      </c>
    </row>
    <row r="529" spans="1:36" ht="15.75" x14ac:dyDescent="0.25">
      <c r="A529">
        <v>528</v>
      </c>
      <c r="B529" t="s">
        <v>556</v>
      </c>
      <c r="C529">
        <f>VLOOKUP(G529,email!A:B,2,FALSE)</f>
        <v>207</v>
      </c>
      <c r="D529" t="str">
        <f>Orders[[#This Row],[Customer First Name]] &amp;" "&amp; Orders[[#This Row],[Customer Last Name]]</f>
        <v>Patricia Hirasaki</v>
      </c>
      <c r="E529" t="s">
        <v>1586</v>
      </c>
      <c r="F529" t="s">
        <v>1587</v>
      </c>
      <c r="G529" t="str">
        <f t="shared" si="40"/>
        <v>patricia.hirasaki@mail.com</v>
      </c>
      <c r="H529" t="s">
        <v>20</v>
      </c>
      <c r="I529" s="7" t="s">
        <v>1052</v>
      </c>
      <c r="J529" s="7" t="s">
        <v>1038</v>
      </c>
      <c r="K529" s="7" t="s">
        <v>1204</v>
      </c>
      <c r="L529" s="7" t="s">
        <v>1047</v>
      </c>
      <c r="M529" s="7">
        <v>33801</v>
      </c>
      <c r="N529" s="7" t="s">
        <v>1041</v>
      </c>
      <c r="O529" t="str">
        <f>IF(COUNTIF($G$2:G529, G529) &gt; 1, INDEX($O$2:O529, MATCH(G529, $G$2:G529, 0)), H529)</f>
        <v>Male</v>
      </c>
      <c r="P529" t="str">
        <f>IF(COUNTIF($G$2:G529, G529) &gt; 1, INDEX($P$2:P529, MATCH(G529, $G$2:G529, 0)), I529)</f>
        <v>Home Office</v>
      </c>
      <c r="Q529" t="str">
        <f>IF(COUNTIF($G$2:G529, G529) &gt; 1, INDEX($Q$2:Q529, MATCH(G529, $G$2:G529, 0)), J529)</f>
        <v>United States</v>
      </c>
      <c r="R529" t="str">
        <f>IF(COUNTIF($G$2:G529, G529) &gt; 1, INDEX($R$2:R529, MATCH(G529, $G$2:G529, 0)), K529)</f>
        <v>Lakeland</v>
      </c>
      <c r="S529" t="str">
        <f>IF(COUNTIF($G$2:G529, G529) &gt; 1, INDEX($S$2:S529, MATCH(G529, $G$2:G529, 0)), L529)</f>
        <v>Florida</v>
      </c>
      <c r="T529">
        <f>IF(COUNTIF($G$2:G529, G529) &gt; 1, INDEX($T$2:T529, MATCH(G529, $G$2:G529, 0)), M529)</f>
        <v>33801</v>
      </c>
      <c r="U529" t="str">
        <f>IF(COUNTIF($G$2:G529, G529) &gt; 1, INDEX($U$2:U529, MATCH(G529, $G$2:G529, 0)), N529)</f>
        <v>South</v>
      </c>
      <c r="V529" s="7" t="s">
        <v>2150</v>
      </c>
      <c r="W529" s="7" t="s">
        <v>2157</v>
      </c>
      <c r="X529" s="15">
        <f>Orders[[#This Row],[Date3]]</f>
        <v>43478</v>
      </c>
      <c r="Y529" s="15">
        <v>43478</v>
      </c>
      <c r="Z529" s="2">
        <v>0.62152777777777779</v>
      </c>
      <c r="AA529" s="12">
        <v>59.86</v>
      </c>
      <c r="AB529" s="8">
        <v>2</v>
      </c>
      <c r="AC529" s="11">
        <f t="shared" si="43"/>
        <v>5.9860000000000007</v>
      </c>
      <c r="AD529" s="11">
        <f t="shared" si="44"/>
        <v>119.72</v>
      </c>
      <c r="AE529" t="s">
        <v>16</v>
      </c>
      <c r="AF529" s="12">
        <f t="shared" si="41"/>
        <v>106.90996</v>
      </c>
      <c r="AG529" s="4">
        <v>0.107</v>
      </c>
      <c r="AH529" s="11">
        <f t="shared" si="42"/>
        <v>12.810040000000001</v>
      </c>
      <c r="AI529" s="9">
        <v>6.7</v>
      </c>
      <c r="AJ529" s="15" t="str">
        <f>IF(MONTH(Orders[[#This Row],[Date]]) = 1, "Jan",IF(MONTH(Orders[[#This Row],[Date]]) = 2, "Feb", "Mar"))</f>
        <v>Jan</v>
      </c>
    </row>
    <row r="530" spans="1:36" ht="15.75" x14ac:dyDescent="0.25">
      <c r="A530">
        <v>529</v>
      </c>
      <c r="B530" t="s">
        <v>557</v>
      </c>
      <c r="C530">
        <f>VLOOKUP(G530,email!A:B,2,FALSE)</f>
        <v>208</v>
      </c>
      <c r="D530" t="str">
        <f>Orders[[#This Row],[Customer First Name]] &amp;" "&amp; Orders[[#This Row],[Customer Last Name]]</f>
        <v>Mike Gockenbach</v>
      </c>
      <c r="E530" t="s">
        <v>1520</v>
      </c>
      <c r="F530" t="s">
        <v>1588</v>
      </c>
      <c r="G530" t="str">
        <f t="shared" si="40"/>
        <v>mike.gockenbach@mail.com</v>
      </c>
      <c r="H530" t="s">
        <v>20</v>
      </c>
      <c r="I530" s="7" t="s">
        <v>1037</v>
      </c>
      <c r="J530" s="7" t="s">
        <v>1038</v>
      </c>
      <c r="K530" s="7" t="s">
        <v>1063</v>
      </c>
      <c r="L530" s="7" t="s">
        <v>1064</v>
      </c>
      <c r="M530" s="7">
        <v>19134</v>
      </c>
      <c r="N530" s="7" t="s">
        <v>1065</v>
      </c>
      <c r="O530" t="str">
        <f>IF(COUNTIF($G$2:G530, G530) &gt; 1, INDEX($O$2:O530, MATCH(G530, $G$2:G530, 0)), H530)</f>
        <v>Male</v>
      </c>
      <c r="P530" t="str">
        <f>IF(COUNTIF($G$2:G530, G530) &gt; 1, INDEX($P$2:P530, MATCH(G530, $G$2:G530, 0)), I530)</f>
        <v>Consumer</v>
      </c>
      <c r="Q530" t="str">
        <f>IF(COUNTIF($G$2:G530, G530) &gt; 1, INDEX($Q$2:Q530, MATCH(G530, $G$2:G530, 0)), J530)</f>
        <v>United States</v>
      </c>
      <c r="R530" t="str">
        <f>IF(COUNTIF($G$2:G530, G530) &gt; 1, INDEX($R$2:R530, MATCH(G530, $G$2:G530, 0)), K530)</f>
        <v>Philadelphia</v>
      </c>
      <c r="S530" t="str">
        <f>IF(COUNTIF($G$2:G530, G530) &gt; 1, INDEX($S$2:S530, MATCH(G530, $G$2:G530, 0)), L530)</f>
        <v>Pennsylvania</v>
      </c>
      <c r="T530">
        <f>IF(COUNTIF($G$2:G530, G530) &gt; 1, INDEX($T$2:T530, MATCH(G530, $G$2:G530, 0)), M530)</f>
        <v>19134</v>
      </c>
      <c r="U530" t="str">
        <f>IF(COUNTIF($G$2:G530, G530) &gt; 1, INDEX($U$2:U530, MATCH(G530, $G$2:G530, 0)), N530)</f>
        <v>East</v>
      </c>
      <c r="V530" s="7" t="s">
        <v>2153</v>
      </c>
      <c r="W530" s="7" t="s">
        <v>2156</v>
      </c>
      <c r="X530" s="15">
        <f>Orders[[#This Row],[Date3]]</f>
        <v>43503</v>
      </c>
      <c r="Y530" s="15">
        <v>43503</v>
      </c>
      <c r="Z530" s="2">
        <v>0.4777777777777778</v>
      </c>
      <c r="AA530" s="12">
        <v>54.36</v>
      </c>
      <c r="AB530" s="8">
        <v>10</v>
      </c>
      <c r="AC530" s="11">
        <f t="shared" si="43"/>
        <v>27.180000000000003</v>
      </c>
      <c r="AD530" s="11">
        <f t="shared" si="44"/>
        <v>543.6</v>
      </c>
      <c r="AE530" t="s">
        <v>21</v>
      </c>
      <c r="AF530" s="12">
        <f t="shared" si="41"/>
        <v>518.21388000000002</v>
      </c>
      <c r="AG530" s="4">
        <v>4.6699999999999998E-2</v>
      </c>
      <c r="AH530" s="11">
        <f t="shared" si="42"/>
        <v>25.386120000000005</v>
      </c>
      <c r="AI530" s="9">
        <v>6.1</v>
      </c>
      <c r="AJ530" s="15" t="str">
        <f>IF(MONTH(Orders[[#This Row],[Date]]) = 1, "Jan",IF(MONTH(Orders[[#This Row],[Date]]) = 2, "Feb", "Mar"))</f>
        <v>Feb</v>
      </c>
    </row>
    <row r="531" spans="1:36" ht="15.75" x14ac:dyDescent="0.25">
      <c r="A531">
        <v>530</v>
      </c>
      <c r="B531" t="s">
        <v>558</v>
      </c>
      <c r="C531">
        <f>VLOOKUP(G531,email!A:B,2,FALSE)</f>
        <v>208</v>
      </c>
      <c r="D531" t="str">
        <f>Orders[[#This Row],[Customer First Name]] &amp;" "&amp; Orders[[#This Row],[Customer Last Name]]</f>
        <v>Mike Gockenbach</v>
      </c>
      <c r="E531" t="s">
        <v>1520</v>
      </c>
      <c r="F531" t="s">
        <v>1588</v>
      </c>
      <c r="G531" t="str">
        <f t="shared" si="40"/>
        <v>mike.gockenbach@mail.com</v>
      </c>
      <c r="H531" t="s">
        <v>20</v>
      </c>
      <c r="I531" s="7" t="s">
        <v>1037</v>
      </c>
      <c r="J531" s="7" t="s">
        <v>1038</v>
      </c>
      <c r="K531" s="7" t="s">
        <v>1063</v>
      </c>
      <c r="L531" s="7" t="s">
        <v>1064</v>
      </c>
      <c r="M531" s="7">
        <v>19134</v>
      </c>
      <c r="N531" s="7" t="s">
        <v>1065</v>
      </c>
      <c r="O531" t="str">
        <f>IF(COUNTIF($G$2:G531, G531) &gt; 1, INDEX($O$2:O531, MATCH(G531, $G$2:G531, 0)), H531)</f>
        <v>Male</v>
      </c>
      <c r="P531" t="str">
        <f>IF(COUNTIF($G$2:G531, G531) &gt; 1, INDEX($P$2:P531, MATCH(G531, $G$2:G531, 0)), I531)</f>
        <v>Consumer</v>
      </c>
      <c r="Q531" t="str">
        <f>IF(COUNTIF($G$2:G531, G531) &gt; 1, INDEX($Q$2:Q531, MATCH(G531, $G$2:G531, 0)), J531)</f>
        <v>United States</v>
      </c>
      <c r="R531" t="str">
        <f>IF(COUNTIF($G$2:G531, G531) &gt; 1, INDEX($R$2:R531, MATCH(G531, $G$2:G531, 0)), K531)</f>
        <v>Philadelphia</v>
      </c>
      <c r="S531" t="str">
        <f>IF(COUNTIF($G$2:G531, G531) &gt; 1, INDEX($S$2:S531, MATCH(G531, $G$2:G531, 0)), L531)</f>
        <v>Pennsylvania</v>
      </c>
      <c r="T531">
        <f>IF(COUNTIF($G$2:G531, G531) &gt; 1, INDEX($T$2:T531, MATCH(G531, $G$2:G531, 0)), M531)</f>
        <v>19134</v>
      </c>
      <c r="U531" t="str">
        <f>IF(COUNTIF($G$2:G531, G531) &gt; 1, INDEX($U$2:U531, MATCH(G531, $G$2:G531, 0)), N531)</f>
        <v>East</v>
      </c>
      <c r="V531" s="7" t="s">
        <v>2153</v>
      </c>
      <c r="W531" s="7" t="s">
        <v>2166</v>
      </c>
      <c r="X531" s="15">
        <f>Orders[[#This Row],[Date3]]</f>
        <v>43513</v>
      </c>
      <c r="Y531" s="15">
        <v>43513</v>
      </c>
      <c r="Z531" s="2">
        <v>0.82013888888888886</v>
      </c>
      <c r="AA531" s="12">
        <v>98.09</v>
      </c>
      <c r="AB531" s="8">
        <v>9</v>
      </c>
      <c r="AC531" s="11">
        <f t="shared" si="43"/>
        <v>44.140500000000003</v>
      </c>
      <c r="AD531" s="11">
        <f t="shared" si="44"/>
        <v>882.81000000000006</v>
      </c>
      <c r="AE531" t="s">
        <v>18</v>
      </c>
      <c r="AF531" s="12">
        <f t="shared" si="41"/>
        <v>841.58277300000009</v>
      </c>
      <c r="AG531" s="4">
        <v>4.6699999999999998E-2</v>
      </c>
      <c r="AH531" s="11">
        <f t="shared" si="42"/>
        <v>41.227226999999971</v>
      </c>
      <c r="AI531" s="9">
        <v>9.3000000000000007</v>
      </c>
      <c r="AJ531" s="15" t="str">
        <f>IF(MONTH(Orders[[#This Row],[Date]]) = 1, "Jan",IF(MONTH(Orders[[#This Row],[Date]]) = 2, "Feb", "Mar"))</f>
        <v>Feb</v>
      </c>
    </row>
    <row r="532" spans="1:36" ht="15.75" x14ac:dyDescent="0.25">
      <c r="A532">
        <v>531</v>
      </c>
      <c r="B532" t="s">
        <v>559</v>
      </c>
      <c r="C532">
        <f>VLOOKUP(G532,email!A:B,2,FALSE)</f>
        <v>208</v>
      </c>
      <c r="D532" t="str">
        <f>Orders[[#This Row],[Customer First Name]] &amp;" "&amp; Orders[[#This Row],[Customer Last Name]]</f>
        <v>Mike Gockenbach</v>
      </c>
      <c r="E532" t="s">
        <v>1520</v>
      </c>
      <c r="F532" t="s">
        <v>1588</v>
      </c>
      <c r="G532" t="str">
        <f t="shared" si="40"/>
        <v>mike.gockenbach@mail.com</v>
      </c>
      <c r="H532" t="s">
        <v>20</v>
      </c>
      <c r="I532" s="7" t="s">
        <v>1037</v>
      </c>
      <c r="J532" s="7" t="s">
        <v>1038</v>
      </c>
      <c r="K532" s="7" t="s">
        <v>1063</v>
      </c>
      <c r="L532" s="7" t="s">
        <v>1064</v>
      </c>
      <c r="M532" s="7">
        <v>19134</v>
      </c>
      <c r="N532" s="7" t="s">
        <v>1065</v>
      </c>
      <c r="O532" t="str">
        <f>IF(COUNTIF($G$2:G532, G532) &gt; 1, INDEX($O$2:O532, MATCH(G532, $G$2:G532, 0)), H532)</f>
        <v>Male</v>
      </c>
      <c r="P532" t="str">
        <f>IF(COUNTIF($G$2:G532, G532) &gt; 1, INDEX($P$2:P532, MATCH(G532, $G$2:G532, 0)), I532)</f>
        <v>Consumer</v>
      </c>
      <c r="Q532" t="str">
        <f>IF(COUNTIF($G$2:G532, G532) &gt; 1, INDEX($Q$2:Q532, MATCH(G532, $G$2:G532, 0)), J532)</f>
        <v>United States</v>
      </c>
      <c r="R532" t="str">
        <f>IF(COUNTIF($G$2:G532, G532) &gt; 1, INDEX($R$2:R532, MATCH(G532, $G$2:G532, 0)), K532)</f>
        <v>Philadelphia</v>
      </c>
      <c r="S532" t="str">
        <f>IF(COUNTIF($G$2:G532, G532) &gt; 1, INDEX($S$2:S532, MATCH(G532, $G$2:G532, 0)), L532)</f>
        <v>Pennsylvania</v>
      </c>
      <c r="T532">
        <f>IF(COUNTIF($G$2:G532, G532) &gt; 1, INDEX($T$2:T532, MATCH(G532, $G$2:G532, 0)), M532)</f>
        <v>19134</v>
      </c>
      <c r="U532" t="str">
        <f>IF(COUNTIF($G$2:G532, G532) &gt; 1, INDEX($U$2:U532, MATCH(G532, $G$2:G532, 0)), N532)</f>
        <v>East</v>
      </c>
      <c r="V532" s="7" t="s">
        <v>2153</v>
      </c>
      <c r="W532" s="7" t="s">
        <v>2164</v>
      </c>
      <c r="X532" s="15">
        <f>Orders[[#This Row],[Date3]]</f>
        <v>43508</v>
      </c>
      <c r="Y532" s="15">
        <v>43508</v>
      </c>
      <c r="Z532" s="2">
        <v>0.79236111111111107</v>
      </c>
      <c r="AA532" s="12">
        <v>25.43</v>
      </c>
      <c r="AB532" s="8">
        <v>6</v>
      </c>
      <c r="AC532" s="11">
        <f t="shared" si="43"/>
        <v>7.6289999999999996</v>
      </c>
      <c r="AD532" s="11">
        <f t="shared" si="44"/>
        <v>152.57999999999998</v>
      </c>
      <c r="AE532" t="s">
        <v>16</v>
      </c>
      <c r="AF532" s="12">
        <f t="shared" si="41"/>
        <v>145.45451399999999</v>
      </c>
      <c r="AG532" s="4">
        <v>4.6699999999999998E-2</v>
      </c>
      <c r="AH532" s="11">
        <f t="shared" si="42"/>
        <v>7.1254859999999951</v>
      </c>
      <c r="AI532" s="9" t="s">
        <v>58</v>
      </c>
      <c r="AJ532" s="15" t="str">
        <f>IF(MONTH(Orders[[#This Row],[Date]]) = 1, "Jan",IF(MONTH(Orders[[#This Row],[Date]]) = 2, "Feb", "Mar"))</f>
        <v>Feb</v>
      </c>
    </row>
    <row r="533" spans="1:36" ht="15.75" x14ac:dyDescent="0.25">
      <c r="A533">
        <v>532</v>
      </c>
      <c r="B533" t="s">
        <v>560</v>
      </c>
      <c r="C533">
        <f>VLOOKUP(G533,email!A:B,2,FALSE)</f>
        <v>209</v>
      </c>
      <c r="D533" t="str">
        <f>Orders[[#This Row],[Customer First Name]] &amp;" "&amp; Orders[[#This Row],[Customer Last Name]]</f>
        <v>Karen Bern</v>
      </c>
      <c r="E533" t="s">
        <v>1318</v>
      </c>
      <c r="F533" t="s">
        <v>1589</v>
      </c>
      <c r="G533" t="str">
        <f t="shared" si="40"/>
        <v>karen.bern@mail.com</v>
      </c>
      <c r="H533" t="s">
        <v>20</v>
      </c>
      <c r="I533" s="7" t="s">
        <v>1042</v>
      </c>
      <c r="J533" s="7" t="s">
        <v>1038</v>
      </c>
      <c r="K533" s="7" t="s">
        <v>1043</v>
      </c>
      <c r="L533" s="7" t="s">
        <v>1044</v>
      </c>
      <c r="M533" s="7">
        <v>90036</v>
      </c>
      <c r="N533" s="7" t="s">
        <v>1045</v>
      </c>
      <c r="O533" t="str">
        <f>IF(COUNTIF($G$2:G533, G533) &gt; 1, INDEX($O$2:O533, MATCH(G533, $G$2:G533, 0)), H533)</f>
        <v>Male</v>
      </c>
      <c r="P533" t="str">
        <f>IF(COUNTIF($G$2:G533, G533) &gt; 1, INDEX($P$2:P533, MATCH(G533, $G$2:G533, 0)), I533)</f>
        <v>Corporate</v>
      </c>
      <c r="Q533" t="str">
        <f>IF(COUNTIF($G$2:G533, G533) &gt; 1, INDEX($Q$2:Q533, MATCH(G533, $G$2:G533, 0)), J533)</f>
        <v>United States</v>
      </c>
      <c r="R533" t="str">
        <f>IF(COUNTIF($G$2:G533, G533) &gt; 1, INDEX($R$2:R533, MATCH(G533, $G$2:G533, 0)), K533)</f>
        <v>Los Angeles</v>
      </c>
      <c r="S533" t="str">
        <f>IF(COUNTIF($G$2:G533, G533) &gt; 1, INDEX($S$2:S533, MATCH(G533, $G$2:G533, 0)), L533)</f>
        <v>California</v>
      </c>
      <c r="T533">
        <f>IF(COUNTIF($G$2:G533, G533) &gt; 1, INDEX($T$2:T533, MATCH(G533, $G$2:G533, 0)), M533)</f>
        <v>90036</v>
      </c>
      <c r="U533" t="str">
        <f>IF(COUNTIF($G$2:G533, G533) &gt; 1, INDEX($U$2:U533, MATCH(G533, $G$2:G533, 0)), N533)</f>
        <v>West</v>
      </c>
      <c r="V533" s="7" t="s">
        <v>2150</v>
      </c>
      <c r="W533" s="7" t="s">
        <v>2152</v>
      </c>
      <c r="X533" s="15">
        <f>Orders[[#This Row],[Date3]]</f>
        <v>43489</v>
      </c>
      <c r="Y533" s="15">
        <v>43489</v>
      </c>
      <c r="Z533" s="2">
        <v>0.75277777777777777</v>
      </c>
      <c r="AA533" s="12">
        <v>86.68</v>
      </c>
      <c r="AB533" s="8">
        <v>8</v>
      </c>
      <c r="AC533" s="11">
        <f t="shared" si="43"/>
        <v>34.672000000000004</v>
      </c>
      <c r="AD533" s="11">
        <f t="shared" si="44"/>
        <v>693.44</v>
      </c>
      <c r="AE533" t="s">
        <v>21</v>
      </c>
      <c r="AF533" s="12">
        <f t="shared" si="41"/>
        <v>619.24192000000005</v>
      </c>
      <c r="AG533" s="4">
        <v>0.107</v>
      </c>
      <c r="AH533" s="11">
        <f t="shared" si="42"/>
        <v>74.198080000000004</v>
      </c>
      <c r="AI533" s="9">
        <v>7.2</v>
      </c>
      <c r="AJ533" s="15" t="str">
        <f>IF(MONTH(Orders[[#This Row],[Date]]) = 1, "Jan",IF(MONTH(Orders[[#This Row],[Date]]) = 2, "Feb", "Mar"))</f>
        <v>Jan</v>
      </c>
    </row>
    <row r="534" spans="1:36" ht="15.75" x14ac:dyDescent="0.25">
      <c r="A534">
        <v>533</v>
      </c>
      <c r="B534" t="s">
        <v>561</v>
      </c>
      <c r="C534">
        <f>VLOOKUP(G534,email!A:B,2,FALSE)</f>
        <v>210</v>
      </c>
      <c r="D534" t="str">
        <f>Orders[[#This Row],[Customer First Name]] &amp;" "&amp; Orders[[#This Row],[Customer Last Name]]</f>
        <v>Jasper Cacioppo</v>
      </c>
      <c r="E534" t="s">
        <v>1590</v>
      </c>
      <c r="F534" t="s">
        <v>1351</v>
      </c>
      <c r="G534" t="str">
        <f t="shared" si="40"/>
        <v>jasper.cacioppo@mail.com</v>
      </c>
      <c r="H534" t="s">
        <v>20</v>
      </c>
      <c r="I534" s="7" t="s">
        <v>1037</v>
      </c>
      <c r="J534" s="7" t="s">
        <v>1038</v>
      </c>
      <c r="K534" s="7" t="s">
        <v>1043</v>
      </c>
      <c r="L534" s="7" t="s">
        <v>1044</v>
      </c>
      <c r="M534" s="7">
        <v>90032</v>
      </c>
      <c r="N534" s="7" t="s">
        <v>1045</v>
      </c>
      <c r="O534" t="str">
        <f>IF(COUNTIF($G$2:G534, G534) &gt; 1, INDEX($O$2:O534, MATCH(G534, $G$2:G534, 0)), H534)</f>
        <v>Male</v>
      </c>
      <c r="P534" t="str">
        <f>IF(COUNTIF($G$2:G534, G534) &gt; 1, INDEX($P$2:P534, MATCH(G534, $G$2:G534, 0)), I534)</f>
        <v>Consumer</v>
      </c>
      <c r="Q534" t="str">
        <f>IF(COUNTIF($G$2:G534, G534) &gt; 1, INDEX($Q$2:Q534, MATCH(G534, $G$2:G534, 0)), J534)</f>
        <v>United States</v>
      </c>
      <c r="R534" t="str">
        <f>IF(COUNTIF($G$2:G534, G534) &gt; 1, INDEX($R$2:R534, MATCH(G534, $G$2:G534, 0)), K534)</f>
        <v>Los Angeles</v>
      </c>
      <c r="S534" t="str">
        <f>IF(COUNTIF($G$2:G534, G534) &gt; 1, INDEX($S$2:S534, MATCH(G534, $G$2:G534, 0)), L534)</f>
        <v>California</v>
      </c>
      <c r="T534">
        <f>IF(COUNTIF($G$2:G534, G534) &gt; 1, INDEX($T$2:T534, MATCH(G534, $G$2:G534, 0)), M534)</f>
        <v>90032</v>
      </c>
      <c r="U534" t="str">
        <f>IF(COUNTIF($G$2:G534, G534) &gt; 1, INDEX($U$2:U534, MATCH(G534, $G$2:G534, 0)), N534)</f>
        <v>West</v>
      </c>
      <c r="V534" s="7" t="s">
        <v>2150</v>
      </c>
      <c r="W534" s="7" t="s">
        <v>2157</v>
      </c>
      <c r="X534" s="15">
        <f>Orders[[#This Row],[Date3]]</f>
        <v>43502</v>
      </c>
      <c r="Y534" s="15">
        <v>43502</v>
      </c>
      <c r="Z534" s="2">
        <v>0.80555555555555547</v>
      </c>
      <c r="AA534" s="12">
        <v>22.95</v>
      </c>
      <c r="AB534" s="8">
        <v>10</v>
      </c>
      <c r="AC534" s="11">
        <f t="shared" si="43"/>
        <v>11.475000000000001</v>
      </c>
      <c r="AD534" s="11">
        <f t="shared" si="44"/>
        <v>229.5</v>
      </c>
      <c r="AE534" t="s">
        <v>16</v>
      </c>
      <c r="AF534" s="12">
        <f t="shared" si="41"/>
        <v>204.9435</v>
      </c>
      <c r="AG534" s="4">
        <v>0.107</v>
      </c>
      <c r="AH534" s="11">
        <f t="shared" si="42"/>
        <v>24.5565</v>
      </c>
      <c r="AI534" s="9">
        <v>8.1999999999999993</v>
      </c>
      <c r="AJ534" s="15" t="str">
        <f>IF(MONTH(Orders[[#This Row],[Date]]) = 1, "Jan",IF(MONTH(Orders[[#This Row],[Date]]) = 2, "Feb", "Mar"))</f>
        <v>Feb</v>
      </c>
    </row>
    <row r="535" spans="1:36" ht="15.75" x14ac:dyDescent="0.25">
      <c r="A535">
        <v>534</v>
      </c>
      <c r="B535" t="s">
        <v>562</v>
      </c>
      <c r="C535">
        <f>VLOOKUP(G535,email!A:B,2,FALSE)</f>
        <v>211</v>
      </c>
      <c r="D535" t="str">
        <f>Orders[[#This Row],[Customer First Name]] &amp;" "&amp; Orders[[#This Row],[Customer Last Name]]</f>
        <v>Rob Lucas</v>
      </c>
      <c r="E535" t="s">
        <v>1591</v>
      </c>
      <c r="F535" t="s">
        <v>1489</v>
      </c>
      <c r="G535" t="str">
        <f t="shared" si="40"/>
        <v>rob.lucas@mail.com</v>
      </c>
      <c r="H535" t="s">
        <v>20</v>
      </c>
      <c r="I535" s="7" t="s">
        <v>1037</v>
      </c>
      <c r="J535" s="7" t="s">
        <v>1038</v>
      </c>
      <c r="K535" s="7" t="s">
        <v>1205</v>
      </c>
      <c r="L535" s="7" t="s">
        <v>1092</v>
      </c>
      <c r="M535" s="7">
        <v>36116</v>
      </c>
      <c r="N535" s="7" t="s">
        <v>1041</v>
      </c>
      <c r="O535" t="str">
        <f>IF(COUNTIF($G$2:G535, G535) &gt; 1, INDEX($O$2:O535, MATCH(G535, $G$2:G535, 0)), H535)</f>
        <v>Male</v>
      </c>
      <c r="P535" t="str">
        <f>IF(COUNTIF($G$2:G535, G535) &gt; 1, INDEX($P$2:P535, MATCH(G535, $G$2:G535, 0)), I535)</f>
        <v>Consumer</v>
      </c>
      <c r="Q535" t="str">
        <f>IF(COUNTIF($G$2:G535, G535) &gt; 1, INDEX($Q$2:Q535, MATCH(G535, $G$2:G535, 0)), J535)</f>
        <v>United States</v>
      </c>
      <c r="R535" t="str">
        <f>IF(COUNTIF($G$2:G535, G535) &gt; 1, INDEX($R$2:R535, MATCH(G535, $G$2:G535, 0)), K535)</f>
        <v>Montgomery</v>
      </c>
      <c r="S535" t="str">
        <f>IF(COUNTIF($G$2:G535, G535) &gt; 1, INDEX($S$2:S535, MATCH(G535, $G$2:G535, 0)), L535)</f>
        <v>Alabama</v>
      </c>
      <c r="T535">
        <f>IF(COUNTIF($G$2:G535, G535) &gt; 1, INDEX($T$2:T535, MATCH(G535, $G$2:G535, 0)), M535)</f>
        <v>36116</v>
      </c>
      <c r="U535" t="str">
        <f>IF(COUNTIF($G$2:G535, G535) &gt; 1, INDEX($U$2:U535, MATCH(G535, $G$2:G535, 0)), N535)</f>
        <v>South</v>
      </c>
      <c r="V535" s="7" t="s">
        <v>2158</v>
      </c>
      <c r="W535" s="7" t="s">
        <v>2159</v>
      </c>
      <c r="X535" s="15">
        <f>Orders[[#This Row],[Date3]]</f>
        <v>43550</v>
      </c>
      <c r="Y535" s="15">
        <v>43550</v>
      </c>
      <c r="Z535" s="2">
        <v>0.4381944444444445</v>
      </c>
      <c r="AA535" s="12">
        <v>16.309999999999999</v>
      </c>
      <c r="AB535" s="8">
        <v>9</v>
      </c>
      <c r="AC535" s="11">
        <f t="shared" si="43"/>
        <v>7.3395000000000001</v>
      </c>
      <c r="AD535" s="11">
        <f t="shared" si="44"/>
        <v>146.79</v>
      </c>
      <c r="AE535" t="s">
        <v>16</v>
      </c>
      <c r="AF535" s="12">
        <f t="shared" si="41"/>
        <v>136.22111999999998</v>
      </c>
      <c r="AG535" s="4">
        <v>7.2000000000000008E-2</v>
      </c>
      <c r="AH535" s="11">
        <f t="shared" si="42"/>
        <v>10.568880000000007</v>
      </c>
      <c r="AI535" s="9">
        <v>8.4</v>
      </c>
      <c r="AJ535" s="15" t="str">
        <f>IF(MONTH(Orders[[#This Row],[Date]]) = 1, "Jan",IF(MONTH(Orders[[#This Row],[Date]]) = 2, "Feb", "Mar"))</f>
        <v>Mar</v>
      </c>
    </row>
    <row r="536" spans="1:36" ht="15.75" x14ac:dyDescent="0.25">
      <c r="A536">
        <v>535</v>
      </c>
      <c r="B536" t="s">
        <v>563</v>
      </c>
      <c r="C536">
        <f>VLOOKUP(G536,email!A:B,2,FALSE)</f>
        <v>211</v>
      </c>
      <c r="D536" t="str">
        <f>Orders[[#This Row],[Customer First Name]] &amp;" "&amp; Orders[[#This Row],[Customer Last Name]]</f>
        <v>Rob Lucas</v>
      </c>
      <c r="E536" t="s">
        <v>1591</v>
      </c>
      <c r="F536" t="s">
        <v>1489</v>
      </c>
      <c r="G536" t="str">
        <f t="shared" si="40"/>
        <v>rob.lucas@mail.com</v>
      </c>
      <c r="H536" t="s">
        <v>20</v>
      </c>
      <c r="I536" s="7" t="s">
        <v>1037</v>
      </c>
      <c r="J536" s="7" t="s">
        <v>1038</v>
      </c>
      <c r="K536" s="7" t="s">
        <v>1205</v>
      </c>
      <c r="L536" s="7" t="s">
        <v>1092</v>
      </c>
      <c r="M536" s="7">
        <v>36116</v>
      </c>
      <c r="N536" s="7" t="s">
        <v>1041</v>
      </c>
      <c r="O536" t="str">
        <f>IF(COUNTIF($G$2:G536, G536) &gt; 1, INDEX($O$2:O536, MATCH(G536, $G$2:G536, 0)), H536)</f>
        <v>Male</v>
      </c>
      <c r="P536" t="str">
        <f>IF(COUNTIF($G$2:G536, G536) &gt; 1, INDEX($P$2:P536, MATCH(G536, $G$2:G536, 0)), I536)</f>
        <v>Consumer</v>
      </c>
      <c r="Q536" t="str">
        <f>IF(COUNTIF($G$2:G536, G536) &gt; 1, INDEX($Q$2:Q536, MATCH(G536, $G$2:G536, 0)), J536)</f>
        <v>United States</v>
      </c>
      <c r="R536" t="str">
        <f>IF(COUNTIF($G$2:G536, G536) &gt; 1, INDEX($R$2:R536, MATCH(G536, $G$2:G536, 0)), K536)</f>
        <v>Montgomery</v>
      </c>
      <c r="S536" t="str">
        <f>IF(COUNTIF($G$2:G536, G536) &gt; 1, INDEX($S$2:S536, MATCH(G536, $G$2:G536, 0)), L536)</f>
        <v>Alabama</v>
      </c>
      <c r="T536">
        <f>IF(COUNTIF($G$2:G536, G536) &gt; 1, INDEX($T$2:T536, MATCH(G536, $G$2:G536, 0)), M536)</f>
        <v>36116</v>
      </c>
      <c r="U536" t="str">
        <f>IF(COUNTIF($G$2:G536, G536) &gt; 1, INDEX($U$2:U536, MATCH(G536, $G$2:G536, 0)), N536)</f>
        <v>South</v>
      </c>
      <c r="V536" s="7" t="s">
        <v>2153</v>
      </c>
      <c r="W536" s="7" t="s">
        <v>2160</v>
      </c>
      <c r="X536" s="15">
        <f>Orders[[#This Row],[Date3]]</f>
        <v>43535</v>
      </c>
      <c r="Y536" s="15">
        <v>43535</v>
      </c>
      <c r="Z536" s="2">
        <v>0.56111111111111112</v>
      </c>
      <c r="AA536" s="12">
        <v>28.32</v>
      </c>
      <c r="AB536" s="8">
        <v>5</v>
      </c>
      <c r="AC536" s="11">
        <f t="shared" si="43"/>
        <v>7.08</v>
      </c>
      <c r="AD536" s="11">
        <f t="shared" si="44"/>
        <v>141.6</v>
      </c>
      <c r="AE536" t="s">
        <v>16</v>
      </c>
      <c r="AF536" s="12">
        <f t="shared" si="41"/>
        <v>134.98728</v>
      </c>
      <c r="AG536" s="4">
        <v>4.6699999999999998E-2</v>
      </c>
      <c r="AH536" s="11">
        <f t="shared" si="42"/>
        <v>6.6127199999999959</v>
      </c>
      <c r="AI536" s="9">
        <v>6.2</v>
      </c>
      <c r="AJ536" s="15" t="str">
        <f>IF(MONTH(Orders[[#This Row],[Date]]) = 1, "Jan",IF(MONTH(Orders[[#This Row],[Date]]) = 2, "Feb", "Mar"))</f>
        <v>Mar</v>
      </c>
    </row>
    <row r="537" spans="1:36" ht="15.75" x14ac:dyDescent="0.25">
      <c r="A537">
        <v>536</v>
      </c>
      <c r="B537" t="s">
        <v>564</v>
      </c>
      <c r="C537">
        <f>VLOOKUP(G537,email!A:B,2,FALSE)</f>
        <v>212</v>
      </c>
      <c r="D537" t="str">
        <f>Orders[[#This Row],[Customer First Name]] &amp;" "&amp; Orders[[#This Row],[Customer Last Name]]</f>
        <v>Allen Armold</v>
      </c>
      <c r="E537" t="s">
        <v>1268</v>
      </c>
      <c r="F537" t="s">
        <v>1592</v>
      </c>
      <c r="G537" t="str">
        <f t="shared" si="40"/>
        <v>allen.armold@mail.com</v>
      </c>
      <c r="H537" t="s">
        <v>20</v>
      </c>
      <c r="I537" s="7" t="s">
        <v>1037</v>
      </c>
      <c r="J537" s="7" t="s">
        <v>1038</v>
      </c>
      <c r="K537" s="7" t="s">
        <v>1206</v>
      </c>
      <c r="L537" s="7" t="s">
        <v>1085</v>
      </c>
      <c r="M537" s="7">
        <v>85204</v>
      </c>
      <c r="N537" s="7" t="s">
        <v>1045</v>
      </c>
      <c r="O537" t="str">
        <f>IF(COUNTIF($G$2:G537, G537) &gt; 1, INDEX($O$2:O537, MATCH(G537, $G$2:G537, 0)), H537)</f>
        <v>Male</v>
      </c>
      <c r="P537" t="str">
        <f>IF(COUNTIF($G$2:G537, G537) &gt; 1, INDEX($P$2:P537, MATCH(G537, $G$2:G537, 0)), I537)</f>
        <v>Consumer</v>
      </c>
      <c r="Q537" t="str">
        <f>IF(COUNTIF($G$2:G537, G537) &gt; 1, INDEX($Q$2:Q537, MATCH(G537, $G$2:G537, 0)), J537)</f>
        <v>United States</v>
      </c>
      <c r="R537" t="str">
        <f>IF(COUNTIF($G$2:G537, G537) &gt; 1, INDEX($R$2:R537, MATCH(G537, $G$2:G537, 0)), K537)</f>
        <v>Mesa</v>
      </c>
      <c r="S537" t="str">
        <f>IF(COUNTIF($G$2:G537, G537) &gt; 1, INDEX($S$2:S537, MATCH(G537, $G$2:G537, 0)), L537)</f>
        <v>Arizona</v>
      </c>
      <c r="T537">
        <f>IF(COUNTIF($G$2:G537, G537) &gt; 1, INDEX($T$2:T537, MATCH(G537, $G$2:G537, 0)), M537)</f>
        <v>85204</v>
      </c>
      <c r="U537" t="str">
        <f>IF(COUNTIF($G$2:G537, G537) &gt; 1, INDEX($U$2:U537, MATCH(G537, $G$2:G537, 0)), N537)</f>
        <v>West</v>
      </c>
      <c r="V537" s="7" t="s">
        <v>2153</v>
      </c>
      <c r="W537" s="7" t="s">
        <v>2156</v>
      </c>
      <c r="X537" s="15">
        <f>Orders[[#This Row],[Date3]]</f>
        <v>43503</v>
      </c>
      <c r="Y537" s="15">
        <v>43503</v>
      </c>
      <c r="Z537" s="2">
        <v>0.48333333333333334</v>
      </c>
      <c r="AA537" s="12">
        <v>16.670000000000002</v>
      </c>
      <c r="AB537" s="8">
        <v>7</v>
      </c>
      <c r="AC537" s="11">
        <f t="shared" si="43"/>
        <v>5.8345000000000011</v>
      </c>
      <c r="AD537" s="11">
        <f t="shared" si="44"/>
        <v>116.69000000000001</v>
      </c>
      <c r="AE537" t="s">
        <v>16</v>
      </c>
      <c r="AF537" s="12">
        <f t="shared" si="41"/>
        <v>111.24057700000002</v>
      </c>
      <c r="AG537" s="4">
        <v>4.6699999999999998E-2</v>
      </c>
      <c r="AH537" s="11">
        <f t="shared" si="42"/>
        <v>5.4494229999999959</v>
      </c>
      <c r="AI537" s="9">
        <v>7.4</v>
      </c>
      <c r="AJ537" s="15" t="str">
        <f>IF(MONTH(Orders[[#This Row],[Date]]) = 1, "Jan",IF(MONTH(Orders[[#This Row],[Date]]) = 2, "Feb", "Mar"))</f>
        <v>Feb</v>
      </c>
    </row>
    <row r="538" spans="1:36" ht="15.75" x14ac:dyDescent="0.25">
      <c r="A538">
        <v>537</v>
      </c>
      <c r="B538" t="s">
        <v>565</v>
      </c>
      <c r="C538">
        <f>VLOOKUP(G538,email!A:B,2,FALSE)</f>
        <v>213</v>
      </c>
      <c r="D538" t="str">
        <f>Orders[[#This Row],[Customer First Name]] &amp;" "&amp; Orders[[#This Row],[Customer Last Name]]</f>
        <v>Emily Phan</v>
      </c>
      <c r="E538" t="s">
        <v>1283</v>
      </c>
      <c r="F538" t="s">
        <v>1593</v>
      </c>
      <c r="G538" t="str">
        <f t="shared" si="40"/>
        <v>emily.phan@mail.com</v>
      </c>
      <c r="H538" t="s">
        <v>20</v>
      </c>
      <c r="I538" s="7" t="s">
        <v>1037</v>
      </c>
      <c r="J538" s="7" t="s">
        <v>1038</v>
      </c>
      <c r="K538" s="7" t="s">
        <v>1083</v>
      </c>
      <c r="L538" s="7" t="s">
        <v>1070</v>
      </c>
      <c r="M538" s="7">
        <v>60653</v>
      </c>
      <c r="N538" s="7" t="s">
        <v>1055</v>
      </c>
      <c r="O538" t="str">
        <f>IF(COUNTIF($G$2:G538, G538) &gt; 1, INDEX($O$2:O538, MATCH(G538, $G$2:G538, 0)), H538)</f>
        <v>Male</v>
      </c>
      <c r="P538" t="str">
        <f>IF(COUNTIF($G$2:G538, G538) &gt; 1, INDEX($P$2:P538, MATCH(G538, $G$2:G538, 0)), I538)</f>
        <v>Consumer</v>
      </c>
      <c r="Q538" t="str">
        <f>IF(COUNTIF($G$2:G538, G538) &gt; 1, INDEX($Q$2:Q538, MATCH(G538, $G$2:G538, 0)), J538)</f>
        <v>United States</v>
      </c>
      <c r="R538" t="str">
        <f>IF(COUNTIF($G$2:G538, G538) &gt; 1, INDEX($R$2:R538, MATCH(G538, $G$2:G538, 0)), K538)</f>
        <v>Chicago</v>
      </c>
      <c r="S538" t="str">
        <f>IF(COUNTIF($G$2:G538, G538) &gt; 1, INDEX($S$2:S538, MATCH(G538, $G$2:G538, 0)), L538)</f>
        <v>Illinois</v>
      </c>
      <c r="T538">
        <f>IF(COUNTIF($G$2:G538, G538) &gt; 1, INDEX($T$2:T538, MATCH(G538, $G$2:G538, 0)), M538)</f>
        <v>60653</v>
      </c>
      <c r="U538" t="str">
        <f>IF(COUNTIF($G$2:G538, G538) &gt; 1, INDEX($U$2:U538, MATCH(G538, $G$2:G538, 0)), N538)</f>
        <v>Central</v>
      </c>
      <c r="V538" s="7" t="s">
        <v>2153</v>
      </c>
      <c r="W538" s="7" t="s">
        <v>2160</v>
      </c>
      <c r="X538" s="15">
        <f>Orders[[#This Row],[Date3]]</f>
        <v>43470</v>
      </c>
      <c r="Y538" s="15">
        <v>43470</v>
      </c>
      <c r="Z538" s="2">
        <v>0.48055555555555557</v>
      </c>
      <c r="AA538" s="12">
        <v>73.959999999999994</v>
      </c>
      <c r="AB538" s="8">
        <v>1</v>
      </c>
      <c r="AC538" s="11">
        <f t="shared" si="43"/>
        <v>3.698</v>
      </c>
      <c r="AD538" s="11">
        <f t="shared" si="44"/>
        <v>73.959999999999994</v>
      </c>
      <c r="AE538" t="s">
        <v>21</v>
      </c>
      <c r="AF538" s="12">
        <f t="shared" si="41"/>
        <v>70.506067999999999</v>
      </c>
      <c r="AG538" s="4">
        <v>4.6699999999999998E-2</v>
      </c>
      <c r="AH538" s="11">
        <f t="shared" si="42"/>
        <v>3.4539319999999947</v>
      </c>
      <c r="AI538" s="9" t="s">
        <v>221</v>
      </c>
      <c r="AJ538" s="15" t="str">
        <f>IF(MONTH(Orders[[#This Row],[Date]]) = 1, "Jan",IF(MONTH(Orders[[#This Row],[Date]]) = 2, "Feb", "Mar"))</f>
        <v>Jan</v>
      </c>
    </row>
    <row r="539" spans="1:36" ht="15.75" x14ac:dyDescent="0.25">
      <c r="A539">
        <v>538</v>
      </c>
      <c r="B539" t="s">
        <v>566</v>
      </c>
      <c r="C539">
        <f>VLOOKUP(G539,email!A:B,2,FALSE)</f>
        <v>89</v>
      </c>
      <c r="D539" t="str">
        <f>Orders[[#This Row],[Customer First Name]] &amp;" "&amp; Orders[[#This Row],[Customer Last Name]]</f>
        <v>Mark Packer</v>
      </c>
      <c r="E539" t="s">
        <v>1415</v>
      </c>
      <c r="F539" t="s">
        <v>1416</v>
      </c>
      <c r="G539" t="str">
        <f t="shared" si="40"/>
        <v>mark.packer@mail.com</v>
      </c>
      <c r="H539" t="s">
        <v>20</v>
      </c>
      <c r="I539" s="7" t="s">
        <v>1052</v>
      </c>
      <c r="J539" s="7" t="s">
        <v>1038</v>
      </c>
      <c r="K539" s="7" t="s">
        <v>1080</v>
      </c>
      <c r="L539" s="7" t="s">
        <v>1081</v>
      </c>
      <c r="M539" s="7">
        <v>10009</v>
      </c>
      <c r="N539" s="7" t="s">
        <v>1065</v>
      </c>
      <c r="O539" t="str">
        <f>IF(COUNTIF($G$2:G539, G539) &gt; 1, INDEX($O$2:O539, MATCH(G539, $G$2:G539, 0)), H539)</f>
        <v>Male</v>
      </c>
      <c r="P539" t="str">
        <f>IF(COUNTIF($G$2:G539, G539) &gt; 1, INDEX($P$2:P539, MATCH(G539, $G$2:G539, 0)), I539)</f>
        <v>Home Office</v>
      </c>
      <c r="Q539" t="str">
        <f>IF(COUNTIF($G$2:G539, G539) &gt; 1, INDEX($Q$2:Q539, MATCH(G539, $G$2:G539, 0)), J539)</f>
        <v>United States</v>
      </c>
      <c r="R539" t="str">
        <f>IF(COUNTIF($G$2:G539, G539) &gt; 1, INDEX($R$2:R539, MATCH(G539, $G$2:G539, 0)), K539)</f>
        <v>New York City</v>
      </c>
      <c r="S539" t="str">
        <f>IF(COUNTIF($G$2:G539, G539) &gt; 1, INDEX($S$2:S539, MATCH(G539, $G$2:G539, 0)), L539)</f>
        <v>New York</v>
      </c>
      <c r="T539">
        <f>IF(COUNTIF($G$2:G539, G539) &gt; 1, INDEX($T$2:T539, MATCH(G539, $G$2:G539, 0)), M539)</f>
        <v>10035</v>
      </c>
      <c r="U539" t="str">
        <f>IF(COUNTIF($G$2:G539, G539) &gt; 1, INDEX($U$2:U539, MATCH(G539, $G$2:G539, 0)), N539)</f>
        <v>East</v>
      </c>
      <c r="V539" s="7" t="s">
        <v>2153</v>
      </c>
      <c r="W539" s="7" t="s">
        <v>2160</v>
      </c>
      <c r="X539" s="15">
        <f>Orders[[#This Row],[Date3]]</f>
        <v>43531</v>
      </c>
      <c r="Y539" s="15">
        <v>43531</v>
      </c>
      <c r="Z539" s="2">
        <v>0.48888888888888887</v>
      </c>
      <c r="AA539" s="12">
        <v>97.94</v>
      </c>
      <c r="AB539" s="8">
        <v>1</v>
      </c>
      <c r="AC539" s="11">
        <f t="shared" si="43"/>
        <v>4.8970000000000002</v>
      </c>
      <c r="AD539" s="11">
        <f t="shared" si="44"/>
        <v>97.94</v>
      </c>
      <c r="AE539" t="s">
        <v>16</v>
      </c>
      <c r="AF539" s="12">
        <f t="shared" si="41"/>
        <v>93.366202000000001</v>
      </c>
      <c r="AG539" s="4">
        <v>4.6699999999999998E-2</v>
      </c>
      <c r="AH539" s="11">
        <f t="shared" si="42"/>
        <v>4.5737979999999965</v>
      </c>
      <c r="AI539" s="9">
        <v>6.9</v>
      </c>
      <c r="AJ539" s="15" t="str">
        <f>IF(MONTH(Orders[[#This Row],[Date]]) = 1, "Jan",IF(MONTH(Orders[[#This Row],[Date]]) = 2, "Feb", "Mar"))</f>
        <v>Mar</v>
      </c>
    </row>
    <row r="540" spans="1:36" ht="15.75" x14ac:dyDescent="0.25">
      <c r="A540">
        <v>539</v>
      </c>
      <c r="B540" t="s">
        <v>567</v>
      </c>
      <c r="C540">
        <f>VLOOKUP(G540,email!A:B,2,FALSE)</f>
        <v>214</v>
      </c>
      <c r="D540" t="str">
        <f>Orders[[#This Row],[Customer First Name]] &amp;" "&amp; Orders[[#This Row],[Customer Last Name]]</f>
        <v>Darren Koutras</v>
      </c>
      <c r="E540" t="s">
        <v>1306</v>
      </c>
      <c r="F540" t="s">
        <v>1594</v>
      </c>
      <c r="G540" t="str">
        <f t="shared" si="40"/>
        <v>darren.koutras@mail.com</v>
      </c>
      <c r="H540" t="s">
        <v>20</v>
      </c>
      <c r="I540" s="7" t="s">
        <v>1037</v>
      </c>
      <c r="J540" s="7" t="s">
        <v>1038</v>
      </c>
      <c r="K540" s="7" t="s">
        <v>1039</v>
      </c>
      <c r="L540" s="7" t="s">
        <v>1040</v>
      </c>
      <c r="M540" s="7">
        <v>42420</v>
      </c>
      <c r="N540" s="7" t="s">
        <v>1041</v>
      </c>
      <c r="O540" t="str">
        <f>IF(COUNTIF($G$2:G540, G540) &gt; 1, INDEX($O$2:O540, MATCH(G540, $G$2:G540, 0)), H540)</f>
        <v>Male</v>
      </c>
      <c r="P540" t="str">
        <f>IF(COUNTIF($G$2:G540, G540) &gt; 1, INDEX($P$2:P540, MATCH(G540, $G$2:G540, 0)), I540)</f>
        <v>Consumer</v>
      </c>
      <c r="Q540" t="str">
        <f>IF(COUNTIF($G$2:G540, G540) &gt; 1, INDEX($Q$2:Q540, MATCH(G540, $G$2:G540, 0)), J540)</f>
        <v>United States</v>
      </c>
      <c r="R540" t="str">
        <f>IF(COUNTIF($G$2:G540, G540) &gt; 1, INDEX($R$2:R540, MATCH(G540, $G$2:G540, 0)), K540)</f>
        <v>Henderson</v>
      </c>
      <c r="S540" t="str">
        <f>IF(COUNTIF($G$2:G540, G540) &gt; 1, INDEX($S$2:S540, MATCH(G540, $G$2:G540, 0)), L540)</f>
        <v>Kentucky</v>
      </c>
      <c r="T540">
        <f>IF(COUNTIF($G$2:G540, G540) &gt; 1, INDEX($T$2:T540, MATCH(G540, $G$2:G540, 0)), M540)</f>
        <v>42420</v>
      </c>
      <c r="U540" t="str">
        <f>IF(COUNTIF($G$2:G540, G540) &gt; 1, INDEX($U$2:U540, MATCH(G540, $G$2:G540, 0)), N540)</f>
        <v>South</v>
      </c>
      <c r="V540" s="7" t="s">
        <v>2153</v>
      </c>
      <c r="W540" s="7" t="s">
        <v>2161</v>
      </c>
      <c r="X540" s="15">
        <f>Orders[[#This Row],[Date3]]</f>
        <v>43521</v>
      </c>
      <c r="Y540" s="15">
        <v>43521</v>
      </c>
      <c r="Z540" s="2">
        <v>0.71944444444444444</v>
      </c>
      <c r="AA540" s="12">
        <v>73.05</v>
      </c>
      <c r="AB540" s="8">
        <v>4</v>
      </c>
      <c r="AC540" s="11">
        <f t="shared" si="43"/>
        <v>14.61</v>
      </c>
      <c r="AD540" s="11">
        <f t="shared" si="44"/>
        <v>292.2</v>
      </c>
      <c r="AE540" t="s">
        <v>21</v>
      </c>
      <c r="AF540" s="12">
        <f t="shared" si="41"/>
        <v>278.55426</v>
      </c>
      <c r="AG540" s="4">
        <v>4.6699999999999998E-2</v>
      </c>
      <c r="AH540" s="11">
        <f t="shared" si="42"/>
        <v>13.645739999999989</v>
      </c>
      <c r="AI540" s="9">
        <v>4.9000000000000004</v>
      </c>
      <c r="AJ540" s="15" t="str">
        <f>IF(MONTH(Orders[[#This Row],[Date]]) = 1, "Jan",IF(MONTH(Orders[[#This Row],[Date]]) = 2, "Feb", "Mar"))</f>
        <v>Feb</v>
      </c>
    </row>
    <row r="541" spans="1:36" ht="15.75" x14ac:dyDescent="0.25">
      <c r="A541">
        <v>540</v>
      </c>
      <c r="B541" t="s">
        <v>568</v>
      </c>
      <c r="C541">
        <f>VLOOKUP(G541,email!A:B,2,FALSE)</f>
        <v>214</v>
      </c>
      <c r="D541" t="str">
        <f>Orders[[#This Row],[Customer First Name]] &amp;" "&amp; Orders[[#This Row],[Customer Last Name]]</f>
        <v>Darren Koutras</v>
      </c>
      <c r="E541" t="s">
        <v>1306</v>
      </c>
      <c r="F541" t="s">
        <v>1594</v>
      </c>
      <c r="G541" t="str">
        <f t="shared" si="40"/>
        <v>darren.koutras@mail.com</v>
      </c>
      <c r="H541" t="s">
        <v>20</v>
      </c>
      <c r="I541" s="7" t="s">
        <v>1037</v>
      </c>
      <c r="J541" s="7" t="s">
        <v>1038</v>
      </c>
      <c r="K541" s="7" t="s">
        <v>1039</v>
      </c>
      <c r="L541" s="7" t="s">
        <v>1040</v>
      </c>
      <c r="M541" s="7">
        <v>42420</v>
      </c>
      <c r="N541" s="7" t="s">
        <v>1041</v>
      </c>
      <c r="O541" t="str">
        <f>IF(COUNTIF($G$2:G541, G541) &gt; 1, INDEX($O$2:O541, MATCH(G541, $G$2:G541, 0)), H541)</f>
        <v>Male</v>
      </c>
      <c r="P541" t="str">
        <f>IF(COUNTIF($G$2:G541, G541) &gt; 1, INDEX($P$2:P541, MATCH(G541, $G$2:G541, 0)), I541)</f>
        <v>Consumer</v>
      </c>
      <c r="Q541" t="str">
        <f>IF(COUNTIF($G$2:G541, G541) &gt; 1, INDEX($Q$2:Q541, MATCH(G541, $G$2:G541, 0)), J541)</f>
        <v>United States</v>
      </c>
      <c r="R541" t="str">
        <f>IF(COUNTIF($G$2:G541, G541) &gt; 1, INDEX($R$2:R541, MATCH(G541, $G$2:G541, 0)), K541)</f>
        <v>Henderson</v>
      </c>
      <c r="S541" t="str">
        <f>IF(COUNTIF($G$2:G541, G541) &gt; 1, INDEX($S$2:S541, MATCH(G541, $G$2:G541, 0)), L541)</f>
        <v>Kentucky</v>
      </c>
      <c r="T541">
        <f>IF(COUNTIF($G$2:G541, G541) &gt; 1, INDEX($T$2:T541, MATCH(G541, $G$2:G541, 0)), M541)</f>
        <v>42420</v>
      </c>
      <c r="U541" t="str">
        <f>IF(COUNTIF($G$2:G541, G541) &gt; 1, INDEX($U$2:U541, MATCH(G541, $G$2:G541, 0)), N541)</f>
        <v>South</v>
      </c>
      <c r="V541" s="7" t="s">
        <v>2150</v>
      </c>
      <c r="W541" s="7" t="s">
        <v>2152</v>
      </c>
      <c r="X541" s="15">
        <f>Orders[[#This Row],[Date3]]</f>
        <v>43497</v>
      </c>
      <c r="Y541" s="15">
        <v>43497</v>
      </c>
      <c r="Z541" s="2">
        <v>0.77986111111111101</v>
      </c>
      <c r="AA541" s="12">
        <v>87.48</v>
      </c>
      <c r="AB541" s="8">
        <v>6</v>
      </c>
      <c r="AC541" s="11">
        <f t="shared" si="43"/>
        <v>26.244</v>
      </c>
      <c r="AD541" s="11">
        <f t="shared" si="44"/>
        <v>524.88</v>
      </c>
      <c r="AE541" t="s">
        <v>16</v>
      </c>
      <c r="AF541" s="12">
        <f t="shared" si="41"/>
        <v>468.71784000000002</v>
      </c>
      <c r="AG541" s="4">
        <v>0.107</v>
      </c>
      <c r="AH541" s="11">
        <f t="shared" si="42"/>
        <v>56.162159999999972</v>
      </c>
      <c r="AI541" s="9">
        <v>5.0999999999999996</v>
      </c>
      <c r="AJ541" s="15" t="str">
        <f>IF(MONTH(Orders[[#This Row],[Date]]) = 1, "Jan",IF(MONTH(Orders[[#This Row],[Date]]) = 2, "Feb", "Mar"))</f>
        <v>Feb</v>
      </c>
    </row>
    <row r="542" spans="1:36" ht="15.75" x14ac:dyDescent="0.25">
      <c r="A542">
        <v>541</v>
      </c>
      <c r="B542" t="s">
        <v>569</v>
      </c>
      <c r="C542">
        <f>VLOOKUP(G542,email!A:B,2,FALSE)</f>
        <v>215</v>
      </c>
      <c r="D542" t="str">
        <f>Orders[[#This Row],[Customer First Name]] &amp;" "&amp; Orders[[#This Row],[Customer Last Name]]</f>
        <v>Bradley Drucker</v>
      </c>
      <c r="E542" t="s">
        <v>1582</v>
      </c>
      <c r="F542" t="s">
        <v>1595</v>
      </c>
      <c r="G542" t="str">
        <f t="shared" si="40"/>
        <v>bradley.drucker@mail.com</v>
      </c>
      <c r="H542" t="s">
        <v>20</v>
      </c>
      <c r="I542" s="7" t="s">
        <v>1037</v>
      </c>
      <c r="J542" s="7" t="s">
        <v>1038</v>
      </c>
      <c r="K542" s="7" t="s">
        <v>1207</v>
      </c>
      <c r="L542" s="7" t="s">
        <v>1057</v>
      </c>
      <c r="M542" s="7">
        <v>54302</v>
      </c>
      <c r="N542" s="7" t="s">
        <v>1055</v>
      </c>
      <c r="O542" t="str">
        <f>IF(COUNTIF($G$2:G542, G542) &gt; 1, INDEX($O$2:O542, MATCH(G542, $G$2:G542, 0)), H542)</f>
        <v>Male</v>
      </c>
      <c r="P542" t="str">
        <f>IF(COUNTIF($G$2:G542, G542) &gt; 1, INDEX($P$2:P542, MATCH(G542, $G$2:G542, 0)), I542)</f>
        <v>Consumer</v>
      </c>
      <c r="Q542" t="str">
        <f>IF(COUNTIF($G$2:G542, G542) &gt; 1, INDEX($Q$2:Q542, MATCH(G542, $G$2:G542, 0)), J542)</f>
        <v>United States</v>
      </c>
      <c r="R542" t="str">
        <f>IF(COUNTIF($G$2:G542, G542) &gt; 1, INDEX($R$2:R542, MATCH(G542, $G$2:G542, 0)), K542)</f>
        <v>Green Bay</v>
      </c>
      <c r="S542" t="str">
        <f>IF(COUNTIF($G$2:G542, G542) &gt; 1, INDEX($S$2:S542, MATCH(G542, $G$2:G542, 0)), L542)</f>
        <v>Wisconsin</v>
      </c>
      <c r="T542">
        <f>IF(COUNTIF($G$2:G542, G542) &gt; 1, INDEX($T$2:T542, MATCH(G542, $G$2:G542, 0)), M542)</f>
        <v>54302</v>
      </c>
      <c r="U542" t="str">
        <f>IF(COUNTIF($G$2:G542, G542) &gt; 1, INDEX($U$2:U542, MATCH(G542, $G$2:G542, 0)), N542)</f>
        <v>Central</v>
      </c>
      <c r="V542" s="7" t="s">
        <v>2158</v>
      </c>
      <c r="W542" s="7" t="s">
        <v>2163</v>
      </c>
      <c r="X542" s="15">
        <f>Orders[[#This Row],[Date3]]</f>
        <v>43487</v>
      </c>
      <c r="Y542" s="15">
        <v>43487</v>
      </c>
      <c r="Z542" s="2">
        <v>0.45833333333333331</v>
      </c>
      <c r="AA542" s="12">
        <v>30.68</v>
      </c>
      <c r="AB542" s="8">
        <v>3</v>
      </c>
      <c r="AC542" s="11">
        <f t="shared" si="43"/>
        <v>4.6019999999999994</v>
      </c>
      <c r="AD542" s="11">
        <f t="shared" si="44"/>
        <v>92.039999999999992</v>
      </c>
      <c r="AE542" t="s">
        <v>16</v>
      </c>
      <c r="AF542" s="12">
        <f t="shared" si="41"/>
        <v>85.413119999999992</v>
      </c>
      <c r="AG542" s="4">
        <v>7.2000000000000008E-2</v>
      </c>
      <c r="AH542" s="11">
        <f t="shared" si="42"/>
        <v>6.6268799999999999</v>
      </c>
      <c r="AI542" s="9">
        <v>9.1</v>
      </c>
      <c r="AJ542" s="15" t="str">
        <f>IF(MONTH(Orders[[#This Row],[Date]]) = 1, "Jan",IF(MONTH(Orders[[#This Row],[Date]]) = 2, "Feb", "Mar"))</f>
        <v>Jan</v>
      </c>
    </row>
    <row r="543" spans="1:36" ht="15.75" x14ac:dyDescent="0.25">
      <c r="A543">
        <v>542</v>
      </c>
      <c r="B543" t="s">
        <v>570</v>
      </c>
      <c r="C543">
        <f>VLOOKUP(G543,email!A:B,2,FALSE)</f>
        <v>21</v>
      </c>
      <c r="D543" t="str">
        <f>Orders[[#This Row],[Customer First Name]] &amp;" "&amp; Orders[[#This Row],[Customer Last Name]]</f>
        <v>Erin Smith</v>
      </c>
      <c r="E543" t="s">
        <v>1299</v>
      </c>
      <c r="F543" t="s">
        <v>1300</v>
      </c>
      <c r="G543" t="str">
        <f t="shared" si="40"/>
        <v>erin.smith@mail.com</v>
      </c>
      <c r="H543" t="s">
        <v>20</v>
      </c>
      <c r="I543" s="7" t="s">
        <v>1042</v>
      </c>
      <c r="J543" s="7" t="s">
        <v>1038</v>
      </c>
      <c r="K543" s="7" t="s">
        <v>1171</v>
      </c>
      <c r="L543" s="7" t="s">
        <v>1085</v>
      </c>
      <c r="M543" s="7">
        <v>85705</v>
      </c>
      <c r="N543" s="7" t="s">
        <v>1045</v>
      </c>
      <c r="O543" t="str">
        <f>IF(COUNTIF($G$2:G543, G543) &gt; 1, INDEX($O$2:O543, MATCH(G543, $G$2:G543, 0)), H543)</f>
        <v>Female</v>
      </c>
      <c r="P543" t="str">
        <f>IF(COUNTIF($G$2:G543, G543) &gt; 1, INDEX($P$2:P543, MATCH(G543, $G$2:G543, 0)), I543)</f>
        <v>Corporate</v>
      </c>
      <c r="Q543" t="str">
        <f>IF(COUNTIF($G$2:G543, G543) &gt; 1, INDEX($Q$2:Q543, MATCH(G543, $G$2:G543, 0)), J543)</f>
        <v>United States</v>
      </c>
      <c r="R543" t="str">
        <f>IF(COUNTIF($G$2:G543, G543) &gt; 1, INDEX($R$2:R543, MATCH(G543, $G$2:G543, 0)), K543)</f>
        <v>Melbourne</v>
      </c>
      <c r="S543" t="str">
        <f>IF(COUNTIF($G$2:G543, G543) &gt; 1, INDEX($S$2:S543, MATCH(G543, $G$2:G543, 0)), L543)</f>
        <v>Florida</v>
      </c>
      <c r="T543">
        <f>IF(COUNTIF($G$2:G543, G543) &gt; 1, INDEX($T$2:T543, MATCH(G543, $G$2:G543, 0)), M543)</f>
        <v>32935</v>
      </c>
      <c r="U543" t="str">
        <f>IF(COUNTIF($G$2:G543, G543) &gt; 1, INDEX($U$2:U543, MATCH(G543, $G$2:G543, 0)), N543)</f>
        <v>South</v>
      </c>
      <c r="V543" s="7" t="s">
        <v>2158</v>
      </c>
      <c r="W543" s="7" t="s">
        <v>2159</v>
      </c>
      <c r="X543" s="15">
        <f>Orders[[#This Row],[Date3]]</f>
        <v>43468</v>
      </c>
      <c r="Y543" s="15">
        <v>43468</v>
      </c>
      <c r="Z543" s="2">
        <v>0.4375</v>
      </c>
      <c r="AA543" s="12">
        <v>75.88</v>
      </c>
      <c r="AB543" s="8">
        <v>1</v>
      </c>
      <c r="AC543" s="11">
        <f t="shared" si="43"/>
        <v>3.794</v>
      </c>
      <c r="AD543" s="11">
        <f t="shared" si="44"/>
        <v>75.88</v>
      </c>
      <c r="AE543" t="s">
        <v>21</v>
      </c>
      <c r="AF543" s="12">
        <f t="shared" si="41"/>
        <v>70.416640000000001</v>
      </c>
      <c r="AG543" s="4">
        <v>7.2000000000000008E-2</v>
      </c>
      <c r="AH543" s="11">
        <f t="shared" si="42"/>
        <v>5.4633599999999944</v>
      </c>
      <c r="AI543" s="9">
        <v>7.1</v>
      </c>
      <c r="AJ543" s="15" t="str">
        <f>IF(MONTH(Orders[[#This Row],[Date]]) = 1, "Jan",IF(MONTH(Orders[[#This Row],[Date]]) = 2, "Feb", "Mar"))</f>
        <v>Jan</v>
      </c>
    </row>
    <row r="544" spans="1:36" ht="15.75" x14ac:dyDescent="0.25">
      <c r="A544">
        <v>543</v>
      </c>
      <c r="B544" t="s">
        <v>571</v>
      </c>
      <c r="C544">
        <f>VLOOKUP(G544,email!A:B,2,FALSE)</f>
        <v>216</v>
      </c>
      <c r="D544" t="str">
        <f>Orders[[#This Row],[Customer First Name]] &amp;" "&amp; Orders[[#This Row],[Customer Last Name]]</f>
        <v>Liz MacKendrick</v>
      </c>
      <c r="E544" t="s">
        <v>1596</v>
      </c>
      <c r="F544" t="s">
        <v>1597</v>
      </c>
      <c r="G544" t="str">
        <f t="shared" si="40"/>
        <v>liz.mackendrick@mail.com</v>
      </c>
      <c r="H544" t="s">
        <v>20</v>
      </c>
      <c r="I544" s="7" t="s">
        <v>1037</v>
      </c>
      <c r="J544" s="7" t="s">
        <v>1038</v>
      </c>
      <c r="K544" s="7" t="s">
        <v>1086</v>
      </c>
      <c r="L544" s="7" t="s">
        <v>1108</v>
      </c>
      <c r="M544" s="7">
        <v>45503</v>
      </c>
      <c r="N544" s="7" t="s">
        <v>1065</v>
      </c>
      <c r="O544" t="str">
        <f>IF(COUNTIF($G$2:G544, G544) &gt; 1, INDEX($O$2:O544, MATCH(G544, $G$2:G544, 0)), H544)</f>
        <v>Male</v>
      </c>
      <c r="P544" t="str">
        <f>IF(COUNTIF($G$2:G544, G544) &gt; 1, INDEX($P$2:P544, MATCH(G544, $G$2:G544, 0)), I544)</f>
        <v>Consumer</v>
      </c>
      <c r="Q544" t="str">
        <f>IF(COUNTIF($G$2:G544, G544) &gt; 1, INDEX($Q$2:Q544, MATCH(G544, $G$2:G544, 0)), J544)</f>
        <v>United States</v>
      </c>
      <c r="R544" t="str">
        <f>IF(COUNTIF($G$2:G544, G544) &gt; 1, INDEX($R$2:R544, MATCH(G544, $G$2:G544, 0)), K544)</f>
        <v>Springfield</v>
      </c>
      <c r="S544" t="str">
        <f>IF(COUNTIF($G$2:G544, G544) &gt; 1, INDEX($S$2:S544, MATCH(G544, $G$2:G544, 0)), L544)</f>
        <v>Ohio</v>
      </c>
      <c r="T544">
        <f>IF(COUNTIF($G$2:G544, G544) &gt; 1, INDEX($T$2:T544, MATCH(G544, $G$2:G544, 0)), M544)</f>
        <v>45503</v>
      </c>
      <c r="U544" t="str">
        <f>IF(COUNTIF($G$2:G544, G544) &gt; 1, INDEX($U$2:U544, MATCH(G544, $G$2:G544, 0)), N544)</f>
        <v>East</v>
      </c>
      <c r="V544" s="7" t="s">
        <v>2153</v>
      </c>
      <c r="W544" s="7" t="s">
        <v>2156</v>
      </c>
      <c r="X544" s="15">
        <f>Orders[[#This Row],[Date3]]</f>
        <v>43509</v>
      </c>
      <c r="Y544" s="15">
        <v>43509</v>
      </c>
      <c r="Z544" s="2">
        <v>0.50972222222222219</v>
      </c>
      <c r="AA544" s="12">
        <v>20.18</v>
      </c>
      <c r="AB544" s="8">
        <v>4</v>
      </c>
      <c r="AC544" s="11">
        <f t="shared" si="43"/>
        <v>4.0360000000000005</v>
      </c>
      <c r="AD544" s="11">
        <f t="shared" si="44"/>
        <v>80.72</v>
      </c>
      <c r="AE544" t="s">
        <v>21</v>
      </c>
      <c r="AF544" s="12">
        <f t="shared" si="41"/>
        <v>76.950376000000006</v>
      </c>
      <c r="AG544" s="4">
        <v>4.6699999999999998E-2</v>
      </c>
      <c r="AH544" s="11">
        <f t="shared" si="42"/>
        <v>3.7696239999999932</v>
      </c>
      <c r="AI544" s="9" t="s">
        <v>221</v>
      </c>
      <c r="AJ544" s="15" t="str">
        <f>IF(MONTH(Orders[[#This Row],[Date]]) = 1, "Jan",IF(MONTH(Orders[[#This Row],[Date]]) = 2, "Feb", "Mar"))</f>
        <v>Feb</v>
      </c>
    </row>
    <row r="545" spans="1:36" ht="15.75" x14ac:dyDescent="0.25">
      <c r="A545">
        <v>544</v>
      </c>
      <c r="B545" t="s">
        <v>572</v>
      </c>
      <c r="C545">
        <f>VLOOKUP(G545,email!A:B,2,FALSE)</f>
        <v>39</v>
      </c>
      <c r="D545" t="str">
        <f>Orders[[#This Row],[Customer First Name]] &amp;" "&amp; Orders[[#This Row],[Customer Last Name]]</f>
        <v>Paul Gonzalez</v>
      </c>
      <c r="E545" t="s">
        <v>1314</v>
      </c>
      <c r="F545" t="s">
        <v>1333</v>
      </c>
      <c r="G545" t="str">
        <f t="shared" si="40"/>
        <v>paul.gonzalez@mail.com</v>
      </c>
      <c r="H545" t="s">
        <v>20</v>
      </c>
      <c r="I545" s="7" t="s">
        <v>1037</v>
      </c>
      <c r="J545" s="7" t="s">
        <v>1038</v>
      </c>
      <c r="K545" s="7" t="s">
        <v>1053</v>
      </c>
      <c r="L545" s="7" t="s">
        <v>1054</v>
      </c>
      <c r="M545" s="7">
        <v>76106</v>
      </c>
      <c r="N545" s="7" t="s">
        <v>1055</v>
      </c>
      <c r="O545" t="str">
        <f>IF(COUNTIF($G$2:G545, G545) &gt; 1, INDEX($O$2:O545, MATCH(G545, $G$2:G545, 0)), H545)</f>
        <v>Male</v>
      </c>
      <c r="P545" t="str">
        <f>IF(COUNTIF($G$2:G545, G545) &gt; 1, INDEX($P$2:P545, MATCH(G545, $G$2:G545, 0)), I545)</f>
        <v>Consumer</v>
      </c>
      <c r="Q545" t="str">
        <f>IF(COUNTIF($G$2:G545, G545) &gt; 1, INDEX($Q$2:Q545, MATCH(G545, $G$2:G545, 0)), J545)</f>
        <v>United States</v>
      </c>
      <c r="R545" t="str">
        <f>IF(COUNTIF($G$2:G545, G545) &gt; 1, INDEX($R$2:R545, MATCH(G545, $G$2:G545, 0)), K545)</f>
        <v>Rochester</v>
      </c>
      <c r="S545" t="str">
        <f>IF(COUNTIF($G$2:G545, G545) &gt; 1, INDEX($S$2:S545, MATCH(G545, $G$2:G545, 0)), L545)</f>
        <v>Minnesota</v>
      </c>
      <c r="T545">
        <f>IF(COUNTIF($G$2:G545, G545) &gt; 1, INDEX($T$2:T545, MATCH(G545, $G$2:G545, 0)), M545)</f>
        <v>55901</v>
      </c>
      <c r="U545" t="str">
        <f>IF(COUNTIF($G$2:G545, G545) &gt; 1, INDEX($U$2:U545, MATCH(G545, $G$2:G545, 0)), N545)</f>
        <v>Central</v>
      </c>
      <c r="V545" s="7" t="s">
        <v>2158</v>
      </c>
      <c r="W545" s="7" t="s">
        <v>2163</v>
      </c>
      <c r="X545" s="15">
        <f>Orders[[#This Row],[Date3]]</f>
        <v>43493</v>
      </c>
      <c r="Y545" s="15">
        <v>43493</v>
      </c>
      <c r="Z545" s="2">
        <v>0.69652777777777775</v>
      </c>
      <c r="AA545" s="12">
        <v>18.77</v>
      </c>
      <c r="AB545" s="8">
        <v>6</v>
      </c>
      <c r="AC545" s="11">
        <f t="shared" si="43"/>
        <v>5.6310000000000002</v>
      </c>
      <c r="AD545" s="11">
        <f t="shared" si="44"/>
        <v>112.62</v>
      </c>
      <c r="AE545" t="s">
        <v>21</v>
      </c>
      <c r="AF545" s="12">
        <f t="shared" si="41"/>
        <v>104.51136</v>
      </c>
      <c r="AG545" s="4">
        <v>7.2000000000000008E-2</v>
      </c>
      <c r="AH545" s="11">
        <f t="shared" si="42"/>
        <v>8.1086400000000083</v>
      </c>
      <c r="AI545" s="9">
        <v>5.5</v>
      </c>
      <c r="AJ545" s="15" t="str">
        <f>IF(MONTH(Orders[[#This Row],[Date]]) = 1, "Jan",IF(MONTH(Orders[[#This Row],[Date]]) = 2, "Feb", "Mar"))</f>
        <v>Jan</v>
      </c>
    </row>
    <row r="546" spans="1:36" ht="15.75" x14ac:dyDescent="0.25">
      <c r="A546">
        <v>545</v>
      </c>
      <c r="B546" t="s">
        <v>573</v>
      </c>
      <c r="C546">
        <f>VLOOKUP(G546,email!A:B,2,FALSE)</f>
        <v>39</v>
      </c>
      <c r="D546" t="str">
        <f>Orders[[#This Row],[Customer First Name]] &amp;" "&amp; Orders[[#This Row],[Customer Last Name]]</f>
        <v>Paul Gonzalez</v>
      </c>
      <c r="E546" t="s">
        <v>1314</v>
      </c>
      <c r="F546" t="s">
        <v>1333</v>
      </c>
      <c r="G546" t="str">
        <f t="shared" si="40"/>
        <v>paul.gonzalez@mail.com</v>
      </c>
      <c r="H546" t="s">
        <v>20</v>
      </c>
      <c r="I546" s="7" t="s">
        <v>1037</v>
      </c>
      <c r="J546" s="7" t="s">
        <v>1038</v>
      </c>
      <c r="K546" s="7" t="s">
        <v>1053</v>
      </c>
      <c r="L546" s="7" t="s">
        <v>1054</v>
      </c>
      <c r="M546" s="7">
        <v>76106</v>
      </c>
      <c r="N546" s="7" t="s">
        <v>1055</v>
      </c>
      <c r="O546" t="str">
        <f>IF(COUNTIF($G$2:G546, G546) &gt; 1, INDEX($O$2:O546, MATCH(G546, $G$2:G546, 0)), H546)</f>
        <v>Male</v>
      </c>
      <c r="P546" t="str">
        <f>IF(COUNTIF($G$2:G546, G546) &gt; 1, INDEX($P$2:P546, MATCH(G546, $G$2:G546, 0)), I546)</f>
        <v>Consumer</v>
      </c>
      <c r="Q546" t="str">
        <f>IF(COUNTIF($G$2:G546, G546) &gt; 1, INDEX($Q$2:Q546, MATCH(G546, $G$2:G546, 0)), J546)</f>
        <v>United States</v>
      </c>
      <c r="R546" t="str">
        <f>IF(COUNTIF($G$2:G546, G546) &gt; 1, INDEX($R$2:R546, MATCH(G546, $G$2:G546, 0)), K546)</f>
        <v>Rochester</v>
      </c>
      <c r="S546" t="str">
        <f>IF(COUNTIF($G$2:G546, G546) &gt; 1, INDEX($S$2:S546, MATCH(G546, $G$2:G546, 0)), L546)</f>
        <v>Minnesota</v>
      </c>
      <c r="T546">
        <f>IF(COUNTIF($G$2:G546, G546) &gt; 1, INDEX($T$2:T546, MATCH(G546, $G$2:G546, 0)), M546)</f>
        <v>55901</v>
      </c>
      <c r="U546" t="str">
        <f>IF(COUNTIF($G$2:G546, G546) &gt; 1, INDEX($U$2:U546, MATCH(G546, $G$2:G546, 0)), N546)</f>
        <v>Central</v>
      </c>
      <c r="V546" s="7" t="s">
        <v>2158</v>
      </c>
      <c r="W546" s="7" t="s">
        <v>2159</v>
      </c>
      <c r="X546" s="15">
        <f>Orders[[#This Row],[Date3]]</f>
        <v>43470</v>
      </c>
      <c r="Y546" s="15">
        <v>43470</v>
      </c>
      <c r="Z546" s="2">
        <v>0.86111111111111116</v>
      </c>
      <c r="AA546" s="12">
        <v>71.2</v>
      </c>
      <c r="AB546" s="8">
        <v>1</v>
      </c>
      <c r="AC546" s="11">
        <f t="shared" si="43"/>
        <v>3.5600000000000005</v>
      </c>
      <c r="AD546" s="11">
        <f t="shared" si="44"/>
        <v>71.2</v>
      </c>
      <c r="AE546" t="s">
        <v>21</v>
      </c>
      <c r="AF546" s="12">
        <f t="shared" si="41"/>
        <v>66.073599999999999</v>
      </c>
      <c r="AG546" s="4">
        <v>7.2000000000000008E-2</v>
      </c>
      <c r="AH546" s="11">
        <f t="shared" si="42"/>
        <v>5.1264000000000038</v>
      </c>
      <c r="AI546" s="9">
        <v>9.1999999999999993</v>
      </c>
      <c r="AJ546" s="15" t="str">
        <f>IF(MONTH(Orders[[#This Row],[Date]]) = 1, "Jan",IF(MONTH(Orders[[#This Row],[Date]]) = 2, "Feb", "Mar"))</f>
        <v>Jan</v>
      </c>
    </row>
    <row r="547" spans="1:36" ht="15.75" x14ac:dyDescent="0.25">
      <c r="A547">
        <v>546</v>
      </c>
      <c r="B547" t="s">
        <v>574</v>
      </c>
      <c r="C547">
        <f>VLOOKUP(G547,email!A:B,2,FALSE)</f>
        <v>39</v>
      </c>
      <c r="D547" t="str">
        <f>Orders[[#This Row],[Customer First Name]] &amp;" "&amp; Orders[[#This Row],[Customer Last Name]]</f>
        <v>Paul Gonzalez</v>
      </c>
      <c r="E547" t="s">
        <v>1314</v>
      </c>
      <c r="F547" t="s">
        <v>1333</v>
      </c>
      <c r="G547" t="str">
        <f t="shared" si="40"/>
        <v>paul.gonzalez@mail.com</v>
      </c>
      <c r="H547" t="s">
        <v>20</v>
      </c>
      <c r="I547" s="7" t="s">
        <v>1037</v>
      </c>
      <c r="J547" s="7" t="s">
        <v>1038</v>
      </c>
      <c r="K547" s="7" t="s">
        <v>1053</v>
      </c>
      <c r="L547" s="7" t="s">
        <v>1054</v>
      </c>
      <c r="M547" s="7">
        <v>76106</v>
      </c>
      <c r="N547" s="7" t="s">
        <v>1055</v>
      </c>
      <c r="O547" t="str">
        <f>IF(COUNTIF($G$2:G547, G547) &gt; 1, INDEX($O$2:O547, MATCH(G547, $G$2:G547, 0)), H547)</f>
        <v>Male</v>
      </c>
      <c r="P547" t="str">
        <f>IF(COUNTIF($G$2:G547, G547) &gt; 1, INDEX($P$2:P547, MATCH(G547, $G$2:G547, 0)), I547)</f>
        <v>Consumer</v>
      </c>
      <c r="Q547" t="str">
        <f>IF(COUNTIF($G$2:G547, G547) &gt; 1, INDEX($Q$2:Q547, MATCH(G547, $G$2:G547, 0)), J547)</f>
        <v>United States</v>
      </c>
      <c r="R547" t="str">
        <f>IF(COUNTIF($G$2:G547, G547) &gt; 1, INDEX($R$2:R547, MATCH(G547, $G$2:G547, 0)), K547)</f>
        <v>Rochester</v>
      </c>
      <c r="S547" t="str">
        <f>IF(COUNTIF($G$2:G547, G547) &gt; 1, INDEX($S$2:S547, MATCH(G547, $G$2:G547, 0)), L547)</f>
        <v>Minnesota</v>
      </c>
      <c r="T547">
        <f>IF(COUNTIF($G$2:G547, G547) &gt; 1, INDEX($T$2:T547, MATCH(G547, $G$2:G547, 0)), M547)</f>
        <v>55901</v>
      </c>
      <c r="U547" t="str">
        <f>IF(COUNTIF($G$2:G547, G547) &gt; 1, INDEX($U$2:U547, MATCH(G547, $G$2:G547, 0)), N547)</f>
        <v>Central</v>
      </c>
      <c r="V547" s="7" t="s">
        <v>2150</v>
      </c>
      <c r="W547" s="7" t="s">
        <v>2157</v>
      </c>
      <c r="X547" s="15">
        <f>Orders[[#This Row],[Date3]]</f>
        <v>43543</v>
      </c>
      <c r="Y547" s="15">
        <v>43543</v>
      </c>
      <c r="Z547" s="2">
        <v>0.56944444444444442</v>
      </c>
      <c r="AA547" s="12">
        <v>38.81</v>
      </c>
      <c r="AB547" s="8">
        <v>4</v>
      </c>
      <c r="AC547" s="11">
        <f t="shared" si="43"/>
        <v>7.7620000000000005</v>
      </c>
      <c r="AD547" s="11">
        <f t="shared" si="44"/>
        <v>155.24</v>
      </c>
      <c r="AE547" t="s">
        <v>16</v>
      </c>
      <c r="AF547" s="12">
        <f t="shared" si="41"/>
        <v>138.62932000000001</v>
      </c>
      <c r="AG547" s="4">
        <v>0.107</v>
      </c>
      <c r="AH547" s="11">
        <f t="shared" si="42"/>
        <v>16.610680000000002</v>
      </c>
      <c r="AI547" s="9">
        <v>4.9000000000000004</v>
      </c>
      <c r="AJ547" s="15" t="str">
        <f>IF(MONTH(Orders[[#This Row],[Date]]) = 1, "Jan",IF(MONTH(Orders[[#This Row],[Date]]) = 2, "Feb", "Mar"))</f>
        <v>Mar</v>
      </c>
    </row>
    <row r="548" spans="1:36" ht="15.75" x14ac:dyDescent="0.25">
      <c r="A548">
        <v>547</v>
      </c>
      <c r="B548" t="s">
        <v>575</v>
      </c>
      <c r="C548">
        <f>VLOOKUP(G548,email!A:B,2,FALSE)</f>
        <v>217</v>
      </c>
      <c r="D548" t="str">
        <f>Orders[[#This Row],[Customer First Name]] &amp;" "&amp; Orders[[#This Row],[Customer Last Name]]</f>
        <v>Adrian Shami</v>
      </c>
      <c r="E548" t="s">
        <v>1598</v>
      </c>
      <c r="F548" t="s">
        <v>1599</v>
      </c>
      <c r="G548" t="str">
        <f t="shared" si="40"/>
        <v>adrian.shami@mail.com</v>
      </c>
      <c r="H548" t="s">
        <v>20</v>
      </c>
      <c r="I548" s="7" t="s">
        <v>1052</v>
      </c>
      <c r="J548" s="7" t="s">
        <v>1038</v>
      </c>
      <c r="K548" s="7" t="s">
        <v>1080</v>
      </c>
      <c r="L548" s="7" t="s">
        <v>1081</v>
      </c>
      <c r="M548" s="7">
        <v>10035</v>
      </c>
      <c r="N548" s="7" t="s">
        <v>1065</v>
      </c>
      <c r="O548" t="str">
        <f>IF(COUNTIF($G$2:G548, G548) &gt; 1, INDEX($O$2:O548, MATCH(G548, $G$2:G548, 0)), H548)</f>
        <v>Male</v>
      </c>
      <c r="P548" t="str">
        <f>IF(COUNTIF($G$2:G548, G548) &gt; 1, INDEX($P$2:P548, MATCH(G548, $G$2:G548, 0)), I548)</f>
        <v>Home Office</v>
      </c>
      <c r="Q548" t="str">
        <f>IF(COUNTIF($G$2:G548, G548) &gt; 1, INDEX($Q$2:Q548, MATCH(G548, $G$2:G548, 0)), J548)</f>
        <v>United States</v>
      </c>
      <c r="R548" t="str">
        <f>IF(COUNTIF($G$2:G548, G548) &gt; 1, INDEX($R$2:R548, MATCH(G548, $G$2:G548, 0)), K548)</f>
        <v>New York City</v>
      </c>
      <c r="S548" t="str">
        <f>IF(COUNTIF($G$2:G548, G548) &gt; 1, INDEX($S$2:S548, MATCH(G548, $G$2:G548, 0)), L548)</f>
        <v>New York</v>
      </c>
      <c r="T548">
        <f>IF(COUNTIF($G$2:G548, G548) &gt; 1, INDEX($T$2:T548, MATCH(G548, $G$2:G548, 0)), M548)</f>
        <v>10035</v>
      </c>
      <c r="U548" t="str">
        <f>IF(COUNTIF($G$2:G548, G548) &gt; 1, INDEX($U$2:U548, MATCH(G548, $G$2:G548, 0)), N548)</f>
        <v>East</v>
      </c>
      <c r="V548" s="7" t="s">
        <v>2153</v>
      </c>
      <c r="W548" s="7" t="s">
        <v>2160</v>
      </c>
      <c r="X548" s="15">
        <f>Orders[[#This Row],[Date3]]</f>
        <v>43477</v>
      </c>
      <c r="Y548" s="15">
        <v>43477</v>
      </c>
      <c r="Z548" s="2">
        <v>0.68263888888888891</v>
      </c>
      <c r="AA548" s="12">
        <v>29.42</v>
      </c>
      <c r="AB548" s="8">
        <v>10</v>
      </c>
      <c r="AC548" s="11">
        <f t="shared" si="43"/>
        <v>14.710000000000003</v>
      </c>
      <c r="AD548" s="11">
        <f t="shared" si="44"/>
        <v>294.20000000000005</v>
      </c>
      <c r="AE548" t="s">
        <v>16</v>
      </c>
      <c r="AF548" s="12">
        <f t="shared" si="41"/>
        <v>280.46086000000003</v>
      </c>
      <c r="AG548" s="4">
        <v>4.6699999999999998E-2</v>
      </c>
      <c r="AH548" s="11">
        <f t="shared" si="42"/>
        <v>13.73914000000002</v>
      </c>
      <c r="AI548" s="9">
        <v>8.9</v>
      </c>
      <c r="AJ548" s="15" t="str">
        <f>IF(MONTH(Orders[[#This Row],[Date]]) = 1, "Jan",IF(MONTH(Orders[[#This Row],[Date]]) = 2, "Feb", "Mar"))</f>
        <v>Jan</v>
      </c>
    </row>
    <row r="549" spans="1:36" ht="15.75" x14ac:dyDescent="0.25">
      <c r="A549">
        <v>548</v>
      </c>
      <c r="B549" t="s">
        <v>576</v>
      </c>
      <c r="C549">
        <f>VLOOKUP(G549,email!A:B,2,FALSE)</f>
        <v>217</v>
      </c>
      <c r="D549" t="str">
        <f>Orders[[#This Row],[Customer First Name]] &amp;" "&amp; Orders[[#This Row],[Customer Last Name]]</f>
        <v>Adrian Shami</v>
      </c>
      <c r="E549" t="s">
        <v>1598</v>
      </c>
      <c r="F549" t="s">
        <v>1599</v>
      </c>
      <c r="G549" t="str">
        <f t="shared" si="40"/>
        <v>adrian.shami@mail.com</v>
      </c>
      <c r="H549" t="s">
        <v>20</v>
      </c>
      <c r="I549" s="7" t="s">
        <v>1052</v>
      </c>
      <c r="J549" s="7" t="s">
        <v>1038</v>
      </c>
      <c r="K549" s="7" t="s">
        <v>1080</v>
      </c>
      <c r="L549" s="7" t="s">
        <v>1081</v>
      </c>
      <c r="M549" s="7">
        <v>10035</v>
      </c>
      <c r="N549" s="7" t="s">
        <v>1065</v>
      </c>
      <c r="O549" t="str">
        <f>IF(COUNTIF($G$2:G549, G549) &gt; 1, INDEX($O$2:O549, MATCH(G549, $G$2:G549, 0)), H549)</f>
        <v>Male</v>
      </c>
      <c r="P549" t="str">
        <f>IF(COUNTIF($G$2:G549, G549) &gt; 1, INDEX($P$2:P549, MATCH(G549, $G$2:G549, 0)), I549)</f>
        <v>Home Office</v>
      </c>
      <c r="Q549" t="str">
        <f>IF(COUNTIF($G$2:G549, G549) &gt; 1, INDEX($Q$2:Q549, MATCH(G549, $G$2:G549, 0)), J549)</f>
        <v>United States</v>
      </c>
      <c r="R549" t="str">
        <f>IF(COUNTIF($G$2:G549, G549) &gt; 1, INDEX($R$2:R549, MATCH(G549, $G$2:G549, 0)), K549)</f>
        <v>New York City</v>
      </c>
      <c r="S549" t="str">
        <f>IF(COUNTIF($G$2:G549, G549) &gt; 1, INDEX($S$2:S549, MATCH(G549, $G$2:G549, 0)), L549)</f>
        <v>New York</v>
      </c>
      <c r="T549">
        <f>IF(COUNTIF($G$2:G549, G549) &gt; 1, INDEX($T$2:T549, MATCH(G549, $G$2:G549, 0)), M549)</f>
        <v>10035</v>
      </c>
      <c r="U549" t="str">
        <f>IF(COUNTIF($G$2:G549, G549) &gt; 1, INDEX($U$2:U549, MATCH(G549, $G$2:G549, 0)), N549)</f>
        <v>East</v>
      </c>
      <c r="V549" s="7" t="s">
        <v>2153</v>
      </c>
      <c r="W549" s="7" t="s">
        <v>2162</v>
      </c>
      <c r="X549" s="15">
        <f>Orders[[#This Row],[Date3]]</f>
        <v>43472</v>
      </c>
      <c r="Y549" s="15">
        <v>43472</v>
      </c>
      <c r="Z549" s="2">
        <v>0.50555555555555554</v>
      </c>
      <c r="AA549" s="12">
        <v>60.95</v>
      </c>
      <c r="AB549" s="8">
        <v>9</v>
      </c>
      <c r="AC549" s="11">
        <f t="shared" si="43"/>
        <v>27.427500000000006</v>
      </c>
      <c r="AD549" s="11">
        <f t="shared" si="44"/>
        <v>548.55000000000007</v>
      </c>
      <c r="AE549" t="s">
        <v>21</v>
      </c>
      <c r="AF549" s="12">
        <f t="shared" si="41"/>
        <v>522.93271500000003</v>
      </c>
      <c r="AG549" s="4">
        <v>4.6699999999999998E-2</v>
      </c>
      <c r="AH549" s="11">
        <f t="shared" si="42"/>
        <v>25.617285000000038</v>
      </c>
      <c r="AI549" s="9" t="s">
        <v>45</v>
      </c>
      <c r="AJ549" s="15" t="str">
        <f>IF(MONTH(Orders[[#This Row],[Date]]) = 1, "Jan",IF(MONTH(Orders[[#This Row],[Date]]) = 2, "Feb", "Mar"))</f>
        <v>Jan</v>
      </c>
    </row>
    <row r="550" spans="1:36" ht="15.75" x14ac:dyDescent="0.25">
      <c r="A550">
        <v>549</v>
      </c>
      <c r="B550" t="s">
        <v>577</v>
      </c>
      <c r="C550">
        <f>VLOOKUP(G550,email!A:B,2,FALSE)</f>
        <v>159</v>
      </c>
      <c r="D550" t="str">
        <f>Orders[[#This Row],[Customer First Name]] &amp;" "&amp; Orders[[#This Row],[Customer Last Name]]</f>
        <v>Dean Katz</v>
      </c>
      <c r="E550" t="s">
        <v>1517</v>
      </c>
      <c r="F550" t="s">
        <v>1518</v>
      </c>
      <c r="G550" t="str">
        <f t="shared" si="40"/>
        <v>dean.katz@mail.com</v>
      </c>
      <c r="H550" t="s">
        <v>20</v>
      </c>
      <c r="I550" s="7" t="s">
        <v>1042</v>
      </c>
      <c r="J550" s="7" t="s">
        <v>1038</v>
      </c>
      <c r="K550" s="7" t="s">
        <v>1083</v>
      </c>
      <c r="L550" s="7" t="s">
        <v>1070</v>
      </c>
      <c r="M550" s="7">
        <v>60653</v>
      </c>
      <c r="N550" s="7" t="s">
        <v>1055</v>
      </c>
      <c r="O550" t="str">
        <f>IF(COUNTIF($G$2:G550, G550) &gt; 1, INDEX($O$2:O550, MATCH(G550, $G$2:G550, 0)), H550)</f>
        <v>Female</v>
      </c>
      <c r="P550" t="str">
        <f>IF(COUNTIF($G$2:G550, G550) &gt; 1, INDEX($P$2:P550, MATCH(G550, $G$2:G550, 0)), I550)</f>
        <v>Corporate</v>
      </c>
      <c r="Q550" t="str">
        <f>IF(COUNTIF($G$2:G550, G550) &gt; 1, INDEX($Q$2:Q550, MATCH(G550, $G$2:G550, 0)), J550)</f>
        <v>United States</v>
      </c>
      <c r="R550" t="str">
        <f>IF(COUNTIF($G$2:G550, G550) &gt; 1, INDEX($R$2:R550, MATCH(G550, $G$2:G550, 0)), K550)</f>
        <v>Philadelphia</v>
      </c>
      <c r="S550" t="str">
        <f>IF(COUNTIF($G$2:G550, G550) &gt; 1, INDEX($S$2:S550, MATCH(G550, $G$2:G550, 0)), L550)</f>
        <v>Pennsylvania</v>
      </c>
      <c r="T550">
        <f>IF(COUNTIF($G$2:G550, G550) &gt; 1, INDEX($T$2:T550, MATCH(G550, $G$2:G550, 0)), M550)</f>
        <v>19140</v>
      </c>
      <c r="U550" t="str">
        <f>IF(COUNTIF($G$2:G550, G550) &gt; 1, INDEX($U$2:U550, MATCH(G550, $G$2:G550, 0)), N550)</f>
        <v>East</v>
      </c>
      <c r="V550" s="7" t="s">
        <v>2153</v>
      </c>
      <c r="W550" s="7" t="s">
        <v>2156</v>
      </c>
      <c r="X550" s="15">
        <f>Orders[[#This Row],[Date3]]</f>
        <v>43491</v>
      </c>
      <c r="Y550" s="15">
        <v>43491</v>
      </c>
      <c r="Z550" s="2">
        <v>0.73958333333333337</v>
      </c>
      <c r="AA550" s="12">
        <v>51.54</v>
      </c>
      <c r="AB550" s="8">
        <v>5</v>
      </c>
      <c r="AC550" s="11">
        <f t="shared" si="43"/>
        <v>12.885</v>
      </c>
      <c r="AD550" s="11">
        <f t="shared" si="44"/>
        <v>257.7</v>
      </c>
      <c r="AE550" t="s">
        <v>18</v>
      </c>
      <c r="AF550" s="12">
        <f t="shared" si="41"/>
        <v>245.66540999999998</v>
      </c>
      <c r="AG550" s="4">
        <v>4.6699999999999998E-2</v>
      </c>
      <c r="AH550" s="11">
        <f t="shared" si="42"/>
        <v>12.034590000000009</v>
      </c>
      <c r="AI550" s="9">
        <v>4.2</v>
      </c>
      <c r="AJ550" s="15" t="str">
        <f>IF(MONTH(Orders[[#This Row],[Date]]) = 1, "Jan",IF(MONTH(Orders[[#This Row],[Date]]) = 2, "Feb", "Mar"))</f>
        <v>Jan</v>
      </c>
    </row>
    <row r="551" spans="1:36" ht="15.75" x14ac:dyDescent="0.25">
      <c r="A551">
        <v>550</v>
      </c>
      <c r="B551" t="s">
        <v>578</v>
      </c>
      <c r="C551">
        <f>VLOOKUP(G551,email!A:B,2,FALSE)</f>
        <v>159</v>
      </c>
      <c r="D551" t="str">
        <f>Orders[[#This Row],[Customer First Name]] &amp;" "&amp; Orders[[#This Row],[Customer Last Name]]</f>
        <v>Dean Katz</v>
      </c>
      <c r="E551" t="s">
        <v>1517</v>
      </c>
      <c r="F551" t="s">
        <v>1518</v>
      </c>
      <c r="G551" t="str">
        <f t="shared" si="40"/>
        <v>dean.katz@mail.com</v>
      </c>
      <c r="H551" t="s">
        <v>20</v>
      </c>
      <c r="I551" s="7" t="s">
        <v>1042</v>
      </c>
      <c r="J551" s="7" t="s">
        <v>1038</v>
      </c>
      <c r="K551" s="7" t="s">
        <v>1083</v>
      </c>
      <c r="L551" s="7" t="s">
        <v>1070</v>
      </c>
      <c r="M551" s="7">
        <v>60653</v>
      </c>
      <c r="N551" s="7" t="s">
        <v>1055</v>
      </c>
      <c r="O551" t="str">
        <f>IF(COUNTIF($G$2:G551, G551) &gt; 1, INDEX($O$2:O551, MATCH(G551, $G$2:G551, 0)), H551)</f>
        <v>Female</v>
      </c>
      <c r="P551" t="str">
        <f>IF(COUNTIF($G$2:G551, G551) &gt; 1, INDEX($P$2:P551, MATCH(G551, $G$2:G551, 0)), I551)</f>
        <v>Corporate</v>
      </c>
      <c r="Q551" t="str">
        <f>IF(COUNTIF($G$2:G551, G551) &gt; 1, INDEX($Q$2:Q551, MATCH(G551, $G$2:G551, 0)), J551)</f>
        <v>United States</v>
      </c>
      <c r="R551" t="str">
        <f>IF(COUNTIF($G$2:G551, G551) &gt; 1, INDEX($R$2:R551, MATCH(G551, $G$2:G551, 0)), K551)</f>
        <v>Philadelphia</v>
      </c>
      <c r="S551" t="str">
        <f>IF(COUNTIF($G$2:G551, G551) &gt; 1, INDEX($S$2:S551, MATCH(G551, $G$2:G551, 0)), L551)</f>
        <v>Pennsylvania</v>
      </c>
      <c r="T551">
        <f>IF(COUNTIF($G$2:G551, G551) &gt; 1, INDEX($T$2:T551, MATCH(G551, $G$2:G551, 0)), M551)</f>
        <v>19140</v>
      </c>
      <c r="U551" t="str">
        <f>IF(COUNTIF($G$2:G551, G551) &gt; 1, INDEX($U$2:U551, MATCH(G551, $G$2:G551, 0)), N551)</f>
        <v>East</v>
      </c>
      <c r="V551" s="7" t="s">
        <v>2153</v>
      </c>
      <c r="W551" s="7" t="s">
        <v>2160</v>
      </c>
      <c r="X551" s="15">
        <f>Orders[[#This Row],[Date3]]</f>
        <v>43488</v>
      </c>
      <c r="Y551" s="15">
        <v>43488</v>
      </c>
      <c r="Z551" s="2">
        <v>0.43611111111111112</v>
      </c>
      <c r="AA551" s="12">
        <v>66.06</v>
      </c>
      <c r="AB551" s="8">
        <v>6</v>
      </c>
      <c r="AC551" s="11">
        <f t="shared" si="43"/>
        <v>19.818000000000001</v>
      </c>
      <c r="AD551" s="11">
        <f t="shared" si="44"/>
        <v>396.36</v>
      </c>
      <c r="AE551" t="s">
        <v>18</v>
      </c>
      <c r="AF551" s="12">
        <f t="shared" si="41"/>
        <v>377.849988</v>
      </c>
      <c r="AG551" s="4">
        <v>4.6699999999999998E-2</v>
      </c>
      <c r="AH551" s="11">
        <f t="shared" si="42"/>
        <v>18.510012000000017</v>
      </c>
      <c r="AI551" s="9">
        <v>7.3</v>
      </c>
      <c r="AJ551" s="15" t="str">
        <f>IF(MONTH(Orders[[#This Row],[Date]]) = 1, "Jan",IF(MONTH(Orders[[#This Row],[Date]]) = 2, "Feb", "Mar"))</f>
        <v>Jan</v>
      </c>
    </row>
    <row r="552" spans="1:36" ht="15.75" x14ac:dyDescent="0.25">
      <c r="A552">
        <v>551</v>
      </c>
      <c r="B552" t="s">
        <v>579</v>
      </c>
      <c r="C552">
        <f>VLOOKUP(G552,email!A:B,2,FALSE)</f>
        <v>159</v>
      </c>
      <c r="D552" t="str">
        <f>Orders[[#This Row],[Customer First Name]] &amp;" "&amp; Orders[[#This Row],[Customer Last Name]]</f>
        <v>Dean Katz</v>
      </c>
      <c r="E552" t="s">
        <v>1517</v>
      </c>
      <c r="F552" t="s">
        <v>1518</v>
      </c>
      <c r="G552" t="str">
        <f t="shared" si="40"/>
        <v>dean.katz@mail.com</v>
      </c>
      <c r="H552" t="s">
        <v>20</v>
      </c>
      <c r="I552" s="7" t="s">
        <v>1042</v>
      </c>
      <c r="J552" s="7" t="s">
        <v>1038</v>
      </c>
      <c r="K552" s="7" t="s">
        <v>1083</v>
      </c>
      <c r="L552" s="7" t="s">
        <v>1070</v>
      </c>
      <c r="M552" s="7">
        <v>60653</v>
      </c>
      <c r="N552" s="7" t="s">
        <v>1055</v>
      </c>
      <c r="O552" t="str">
        <f>IF(COUNTIF($G$2:G552, G552) &gt; 1, INDEX($O$2:O552, MATCH(G552, $G$2:G552, 0)), H552)</f>
        <v>Female</v>
      </c>
      <c r="P552" t="str">
        <f>IF(COUNTIF($G$2:G552, G552) &gt; 1, INDEX($P$2:P552, MATCH(G552, $G$2:G552, 0)), I552)</f>
        <v>Corporate</v>
      </c>
      <c r="Q552" t="str">
        <f>IF(COUNTIF($G$2:G552, G552) &gt; 1, INDEX($Q$2:Q552, MATCH(G552, $G$2:G552, 0)), J552)</f>
        <v>United States</v>
      </c>
      <c r="R552" t="str">
        <f>IF(COUNTIF($G$2:G552, G552) &gt; 1, INDEX($R$2:R552, MATCH(G552, $G$2:G552, 0)), K552)</f>
        <v>Philadelphia</v>
      </c>
      <c r="S552" t="str">
        <f>IF(COUNTIF($G$2:G552, G552) &gt; 1, INDEX($S$2:S552, MATCH(G552, $G$2:G552, 0)), L552)</f>
        <v>Pennsylvania</v>
      </c>
      <c r="T552">
        <f>IF(COUNTIF($G$2:G552, G552) &gt; 1, INDEX($T$2:T552, MATCH(G552, $G$2:G552, 0)), M552)</f>
        <v>19140</v>
      </c>
      <c r="U552" t="str">
        <f>IF(COUNTIF($G$2:G552, G552) &gt; 1, INDEX($U$2:U552, MATCH(G552, $G$2:G552, 0)), N552)</f>
        <v>East</v>
      </c>
      <c r="V552" s="7" t="s">
        <v>2153</v>
      </c>
      <c r="W552" s="7" t="s">
        <v>2166</v>
      </c>
      <c r="X552" s="15">
        <f>Orders[[#This Row],[Date3]]</f>
        <v>43505</v>
      </c>
      <c r="Y552" s="15">
        <v>43505</v>
      </c>
      <c r="Z552" s="2">
        <v>0.85486111111111107</v>
      </c>
      <c r="AA552" s="12">
        <v>57.27</v>
      </c>
      <c r="AB552" s="8">
        <v>3</v>
      </c>
      <c r="AC552" s="11">
        <f t="shared" si="43"/>
        <v>8.5905000000000005</v>
      </c>
      <c r="AD552" s="11">
        <f t="shared" si="44"/>
        <v>171.81</v>
      </c>
      <c r="AE552" t="s">
        <v>16</v>
      </c>
      <c r="AF552" s="12">
        <f t="shared" si="41"/>
        <v>163.786473</v>
      </c>
      <c r="AG552" s="4">
        <v>4.6699999999999998E-2</v>
      </c>
      <c r="AH552" s="11">
        <f t="shared" si="42"/>
        <v>8.0235270000000014</v>
      </c>
      <c r="AI552" s="9">
        <v>6.5</v>
      </c>
      <c r="AJ552" s="15" t="str">
        <f>IF(MONTH(Orders[[#This Row],[Date]]) = 1, "Jan",IF(MONTH(Orders[[#This Row],[Date]]) = 2, "Feb", "Mar"))</f>
        <v>Feb</v>
      </c>
    </row>
    <row r="553" spans="1:36" ht="15.75" x14ac:dyDescent="0.25">
      <c r="A553">
        <v>552</v>
      </c>
      <c r="B553" t="s">
        <v>580</v>
      </c>
      <c r="C553">
        <f>VLOOKUP(G553,email!A:B,2,FALSE)</f>
        <v>218</v>
      </c>
      <c r="D553" t="str">
        <f>Orders[[#This Row],[Customer First Name]] &amp;" "&amp; Orders[[#This Row],[Customer Last Name]]</f>
        <v>Bill Donatelli</v>
      </c>
      <c r="E553" t="s">
        <v>1600</v>
      </c>
      <c r="F553" t="s">
        <v>1278</v>
      </c>
      <c r="G553" t="str">
        <f t="shared" si="40"/>
        <v>bill.donatelli@mail.com</v>
      </c>
      <c r="H553" t="s">
        <v>20</v>
      </c>
      <c r="I553" s="7" t="s">
        <v>1037</v>
      </c>
      <c r="J553" s="7" t="s">
        <v>1038</v>
      </c>
      <c r="K553" s="7" t="s">
        <v>1060</v>
      </c>
      <c r="L553" s="7" t="s">
        <v>1044</v>
      </c>
      <c r="M553" s="7">
        <v>94110</v>
      </c>
      <c r="N553" s="7" t="s">
        <v>1045</v>
      </c>
      <c r="O553" t="str">
        <f>IF(COUNTIF($G$2:G553, G553) &gt; 1, INDEX($O$2:O553, MATCH(G553, $G$2:G553, 0)), H553)</f>
        <v>Male</v>
      </c>
      <c r="P553" t="str">
        <f>IF(COUNTIF($G$2:G553, G553) &gt; 1, INDEX($P$2:P553, MATCH(G553, $G$2:G553, 0)), I553)</f>
        <v>Consumer</v>
      </c>
      <c r="Q553" t="str">
        <f>IF(COUNTIF($G$2:G553, G553) &gt; 1, INDEX($Q$2:Q553, MATCH(G553, $G$2:G553, 0)), J553)</f>
        <v>United States</v>
      </c>
      <c r="R553" t="str">
        <f>IF(COUNTIF($G$2:G553, G553) &gt; 1, INDEX($R$2:R553, MATCH(G553, $G$2:G553, 0)), K553)</f>
        <v>San Francisco</v>
      </c>
      <c r="S553" t="str">
        <f>IF(COUNTIF($G$2:G553, G553) &gt; 1, INDEX($S$2:S553, MATCH(G553, $G$2:G553, 0)), L553)</f>
        <v>California</v>
      </c>
      <c r="T553">
        <f>IF(COUNTIF($G$2:G553, G553) &gt; 1, INDEX($T$2:T553, MATCH(G553, $G$2:G553, 0)), M553)</f>
        <v>94110</v>
      </c>
      <c r="U553" t="str">
        <f>IF(COUNTIF($G$2:G553, G553) &gt; 1, INDEX($U$2:U553, MATCH(G553, $G$2:G553, 0)), N553)</f>
        <v>West</v>
      </c>
      <c r="V553" s="7" t="s">
        <v>2150</v>
      </c>
      <c r="W553" s="7" t="s">
        <v>2152</v>
      </c>
      <c r="X553" s="15">
        <f>Orders[[#This Row],[Date3]]</f>
        <v>43518</v>
      </c>
      <c r="Y553" s="15">
        <v>43518</v>
      </c>
      <c r="Z553" s="2">
        <v>0.45069444444444445</v>
      </c>
      <c r="AA553" s="12">
        <v>54.31</v>
      </c>
      <c r="AB553" s="8">
        <v>9</v>
      </c>
      <c r="AC553" s="11">
        <f t="shared" si="43"/>
        <v>24.439500000000002</v>
      </c>
      <c r="AD553" s="11">
        <f t="shared" si="44"/>
        <v>488.79</v>
      </c>
      <c r="AE553" t="s">
        <v>18</v>
      </c>
      <c r="AF553" s="12">
        <f t="shared" si="41"/>
        <v>436.48947000000004</v>
      </c>
      <c r="AG553" s="4">
        <v>0.107</v>
      </c>
      <c r="AH553" s="11">
        <f t="shared" si="42"/>
        <v>52.300529999999981</v>
      </c>
      <c r="AI553" s="9">
        <v>8.9</v>
      </c>
      <c r="AJ553" s="15" t="str">
        <f>IF(MONTH(Orders[[#This Row],[Date]]) = 1, "Jan",IF(MONTH(Orders[[#This Row],[Date]]) = 2, "Feb", "Mar"))</f>
        <v>Feb</v>
      </c>
    </row>
    <row r="554" spans="1:36" ht="15.75" x14ac:dyDescent="0.25">
      <c r="A554">
        <v>553</v>
      </c>
      <c r="B554" t="s">
        <v>581</v>
      </c>
      <c r="C554">
        <f>VLOOKUP(G554,email!A:B,2,FALSE)</f>
        <v>54</v>
      </c>
      <c r="D554" t="str">
        <f>Orders[[#This Row],[Customer First Name]] &amp;" "&amp; Orders[[#This Row],[Customer Last Name]]</f>
        <v>Ryan Crowe</v>
      </c>
      <c r="E554" t="s">
        <v>1358</v>
      </c>
      <c r="F554" t="s">
        <v>1359</v>
      </c>
      <c r="G554" t="str">
        <f t="shared" si="40"/>
        <v>ryan.crowe@mail.com</v>
      </c>
      <c r="H554" t="s">
        <v>20</v>
      </c>
      <c r="I554" s="7" t="s">
        <v>1037</v>
      </c>
      <c r="J554" s="7" t="s">
        <v>1038</v>
      </c>
      <c r="K554" s="7" t="s">
        <v>1189</v>
      </c>
      <c r="L554" s="7" t="s">
        <v>1047</v>
      </c>
      <c r="M554" s="7">
        <v>32216</v>
      </c>
      <c r="N554" s="7" t="s">
        <v>1041</v>
      </c>
      <c r="O554" t="str">
        <f>IF(COUNTIF($G$2:G554, G554) &gt; 1, INDEX($O$2:O554, MATCH(G554, $G$2:G554, 0)), H554)</f>
        <v>Male</v>
      </c>
      <c r="P554" t="str">
        <f>IF(COUNTIF($G$2:G554, G554) &gt; 1, INDEX($P$2:P554, MATCH(G554, $G$2:G554, 0)), I554)</f>
        <v>Consumer</v>
      </c>
      <c r="Q554" t="str">
        <f>IF(COUNTIF($G$2:G554, G554) &gt; 1, INDEX($Q$2:Q554, MATCH(G554, $G$2:G554, 0)), J554)</f>
        <v>United States</v>
      </c>
      <c r="R554" t="str">
        <f>IF(COUNTIF($G$2:G554, G554) &gt; 1, INDEX($R$2:R554, MATCH(G554, $G$2:G554, 0)), K554)</f>
        <v>Columbus</v>
      </c>
      <c r="S554" t="str">
        <f>IF(COUNTIF($G$2:G554, G554) &gt; 1, INDEX($S$2:S554, MATCH(G554, $G$2:G554, 0)), L554)</f>
        <v>Ohio</v>
      </c>
      <c r="T554">
        <f>IF(COUNTIF($G$2:G554, G554) &gt; 1, INDEX($T$2:T554, MATCH(G554, $G$2:G554, 0)), M554)</f>
        <v>43229</v>
      </c>
      <c r="U554" t="str">
        <f>IF(COUNTIF($G$2:G554, G554) &gt; 1, INDEX($U$2:U554, MATCH(G554, $G$2:G554, 0)), N554)</f>
        <v>East</v>
      </c>
      <c r="V554" s="7" t="s">
        <v>2150</v>
      </c>
      <c r="W554" s="7" t="s">
        <v>2157</v>
      </c>
      <c r="X554" s="15">
        <f>Orders[[#This Row],[Date3]]</f>
        <v>43501</v>
      </c>
      <c r="Y554" s="15">
        <v>43501</v>
      </c>
      <c r="Z554" s="2">
        <v>0.52361111111111114</v>
      </c>
      <c r="AA554" s="12">
        <v>58.24</v>
      </c>
      <c r="AB554" s="8">
        <v>9</v>
      </c>
      <c r="AC554" s="11">
        <f t="shared" si="43"/>
        <v>26.207999999999998</v>
      </c>
      <c r="AD554" s="11">
        <f t="shared" si="44"/>
        <v>524.16</v>
      </c>
      <c r="AE554" t="s">
        <v>18</v>
      </c>
      <c r="AF554" s="12">
        <f t="shared" si="41"/>
        <v>468.07487999999995</v>
      </c>
      <c r="AG554" s="4">
        <v>0.107</v>
      </c>
      <c r="AH554" s="11">
        <f t="shared" si="42"/>
        <v>56.085120000000018</v>
      </c>
      <c r="AI554" s="9">
        <v>9.6999999999999993</v>
      </c>
      <c r="AJ554" s="15" t="str">
        <f>IF(MONTH(Orders[[#This Row],[Date]]) = 1, "Jan",IF(MONTH(Orders[[#This Row],[Date]]) = 2, "Feb", "Mar"))</f>
        <v>Feb</v>
      </c>
    </row>
    <row r="555" spans="1:36" ht="15.75" x14ac:dyDescent="0.25">
      <c r="A555">
        <v>554</v>
      </c>
      <c r="B555" t="s">
        <v>582</v>
      </c>
      <c r="C555">
        <f>VLOOKUP(G555,email!A:B,2,FALSE)</f>
        <v>219</v>
      </c>
      <c r="D555" t="str">
        <f>Orders[[#This Row],[Customer First Name]] &amp;" "&amp; Orders[[#This Row],[Customer Last Name]]</f>
        <v>Greg Tran</v>
      </c>
      <c r="E555" t="s">
        <v>1362</v>
      </c>
      <c r="F555" t="s">
        <v>1567</v>
      </c>
      <c r="G555" t="str">
        <f t="shared" si="40"/>
        <v>greg.tran@mail.com</v>
      </c>
      <c r="H555" t="s">
        <v>20</v>
      </c>
      <c r="I555" s="7" t="s">
        <v>1037</v>
      </c>
      <c r="J555" s="7" t="s">
        <v>1038</v>
      </c>
      <c r="K555" s="7" t="s">
        <v>1067</v>
      </c>
      <c r="L555" s="7" t="s">
        <v>1054</v>
      </c>
      <c r="M555" s="7">
        <v>77070</v>
      </c>
      <c r="N555" s="7" t="s">
        <v>1055</v>
      </c>
      <c r="O555" t="str">
        <f>IF(COUNTIF($G$2:G555, G555) &gt; 1, INDEX($O$2:O555, MATCH(G555, $G$2:G555, 0)), H555)</f>
        <v>Male</v>
      </c>
      <c r="P555" t="str">
        <f>IF(COUNTIF($G$2:G555, G555) &gt; 1, INDEX($P$2:P555, MATCH(G555, $G$2:G555, 0)), I555)</f>
        <v>Consumer</v>
      </c>
      <c r="Q555" t="str">
        <f>IF(COUNTIF($G$2:G555, G555) &gt; 1, INDEX($Q$2:Q555, MATCH(G555, $G$2:G555, 0)), J555)</f>
        <v>United States</v>
      </c>
      <c r="R555" t="str">
        <f>IF(COUNTIF($G$2:G555, G555) &gt; 1, INDEX($R$2:R555, MATCH(G555, $G$2:G555, 0)), K555)</f>
        <v>Houston</v>
      </c>
      <c r="S555" t="str">
        <f>IF(COUNTIF($G$2:G555, G555) &gt; 1, INDEX($S$2:S555, MATCH(G555, $G$2:G555, 0)), L555)</f>
        <v>Texas</v>
      </c>
      <c r="T555">
        <f>IF(COUNTIF($G$2:G555, G555) &gt; 1, INDEX($T$2:T555, MATCH(G555, $G$2:G555, 0)), M555)</f>
        <v>77070</v>
      </c>
      <c r="U555" t="str">
        <f>IF(COUNTIF($G$2:G555, G555) &gt; 1, INDEX($U$2:U555, MATCH(G555, $G$2:G555, 0)), N555)</f>
        <v>Central</v>
      </c>
      <c r="V555" s="7" t="s">
        <v>2153</v>
      </c>
      <c r="W555" s="7" t="s">
        <v>2165</v>
      </c>
      <c r="X555" s="15">
        <f>Orders[[#This Row],[Date3]]</f>
        <v>43531</v>
      </c>
      <c r="Y555" s="15">
        <v>43531</v>
      </c>
      <c r="Z555" s="2">
        <v>0.43263888888888885</v>
      </c>
      <c r="AA555" s="12">
        <v>22.21</v>
      </c>
      <c r="AB555" s="8">
        <v>6</v>
      </c>
      <c r="AC555" s="11">
        <f t="shared" si="43"/>
        <v>6.6630000000000003</v>
      </c>
      <c r="AD555" s="11">
        <f t="shared" si="44"/>
        <v>133.26</v>
      </c>
      <c r="AE555" t="s">
        <v>21</v>
      </c>
      <c r="AF555" s="12">
        <f t="shared" si="41"/>
        <v>127.03675799999999</v>
      </c>
      <c r="AG555" s="4">
        <v>4.6699999999999998E-2</v>
      </c>
      <c r="AH555" s="11">
        <f t="shared" si="42"/>
        <v>6.2232419999999991</v>
      </c>
      <c r="AI555" s="9">
        <v>8.6</v>
      </c>
      <c r="AJ555" s="15" t="str">
        <f>IF(MONTH(Orders[[#This Row],[Date]]) = 1, "Jan",IF(MONTH(Orders[[#This Row],[Date]]) = 2, "Feb", "Mar"))</f>
        <v>Mar</v>
      </c>
    </row>
    <row r="556" spans="1:36" ht="15.75" x14ac:dyDescent="0.25">
      <c r="A556">
        <v>555</v>
      </c>
      <c r="B556" t="s">
        <v>583</v>
      </c>
      <c r="C556">
        <f>VLOOKUP(G556,email!A:B,2,FALSE)</f>
        <v>159</v>
      </c>
      <c r="D556" t="str">
        <f>Orders[[#This Row],[Customer First Name]] &amp;" "&amp; Orders[[#This Row],[Customer Last Name]]</f>
        <v>Dean Katz</v>
      </c>
      <c r="E556" t="s">
        <v>1517</v>
      </c>
      <c r="F556" t="s">
        <v>1518</v>
      </c>
      <c r="G556" t="str">
        <f t="shared" si="40"/>
        <v>dean.katz@mail.com</v>
      </c>
      <c r="H556" t="s">
        <v>20</v>
      </c>
      <c r="I556" s="7" t="s">
        <v>1042</v>
      </c>
      <c r="J556" s="7" t="s">
        <v>1038</v>
      </c>
      <c r="K556" s="7" t="s">
        <v>1208</v>
      </c>
      <c r="L556" s="7" t="s">
        <v>1044</v>
      </c>
      <c r="M556" s="7">
        <v>92804</v>
      </c>
      <c r="N556" s="7" t="s">
        <v>1045</v>
      </c>
      <c r="O556" t="str">
        <f>IF(COUNTIF($G$2:G556, G556) &gt; 1, INDEX($O$2:O556, MATCH(G556, $G$2:G556, 0)), H556)</f>
        <v>Female</v>
      </c>
      <c r="P556" t="str">
        <f>IF(COUNTIF($G$2:G556, G556) &gt; 1, INDEX($P$2:P556, MATCH(G556, $G$2:G556, 0)), I556)</f>
        <v>Corporate</v>
      </c>
      <c r="Q556" t="str">
        <f>IF(COUNTIF($G$2:G556, G556) &gt; 1, INDEX($Q$2:Q556, MATCH(G556, $G$2:G556, 0)), J556)</f>
        <v>United States</v>
      </c>
      <c r="R556" t="str">
        <f>IF(COUNTIF($G$2:G556, G556) &gt; 1, INDEX($R$2:R556, MATCH(G556, $G$2:G556, 0)), K556)</f>
        <v>Philadelphia</v>
      </c>
      <c r="S556" t="str">
        <f>IF(COUNTIF($G$2:G556, G556) &gt; 1, INDEX($S$2:S556, MATCH(G556, $G$2:G556, 0)), L556)</f>
        <v>Pennsylvania</v>
      </c>
      <c r="T556">
        <f>IF(COUNTIF($G$2:G556, G556) &gt; 1, INDEX($T$2:T556, MATCH(G556, $G$2:G556, 0)), M556)</f>
        <v>19140</v>
      </c>
      <c r="U556" t="str">
        <f>IF(COUNTIF($G$2:G556, G556) &gt; 1, INDEX($U$2:U556, MATCH(G556, $G$2:G556, 0)), N556)</f>
        <v>East</v>
      </c>
      <c r="V556" s="7" t="s">
        <v>2153</v>
      </c>
      <c r="W556" s="7" t="s">
        <v>2156</v>
      </c>
      <c r="X556" s="15">
        <f>Orders[[#This Row],[Date3]]</f>
        <v>43549</v>
      </c>
      <c r="Y556" s="15">
        <v>43549</v>
      </c>
      <c r="Z556" s="2">
        <v>0.78541666666666676</v>
      </c>
      <c r="AA556" s="12">
        <v>19.32</v>
      </c>
      <c r="AB556" s="8">
        <v>7</v>
      </c>
      <c r="AC556" s="11">
        <f t="shared" si="43"/>
        <v>6.7620000000000005</v>
      </c>
      <c r="AD556" s="11">
        <f t="shared" si="44"/>
        <v>135.24</v>
      </c>
      <c r="AE556" t="s">
        <v>18</v>
      </c>
      <c r="AF556" s="12">
        <f t="shared" si="41"/>
        <v>128.92429200000001</v>
      </c>
      <c r="AG556" s="4">
        <v>4.6699999999999998E-2</v>
      </c>
      <c r="AH556" s="11">
        <f t="shared" si="42"/>
        <v>6.3157080000000008</v>
      </c>
      <c r="AI556" s="9">
        <v>6.9</v>
      </c>
      <c r="AJ556" s="15" t="str">
        <f>IF(MONTH(Orders[[#This Row],[Date]]) = 1, "Jan",IF(MONTH(Orders[[#This Row],[Date]]) = 2, "Feb", "Mar"))</f>
        <v>Mar</v>
      </c>
    </row>
    <row r="557" spans="1:36" ht="15.75" x14ac:dyDescent="0.25">
      <c r="A557">
        <v>556</v>
      </c>
      <c r="B557" t="s">
        <v>584</v>
      </c>
      <c r="C557">
        <f>VLOOKUP(G557,email!A:B,2,FALSE)</f>
        <v>220</v>
      </c>
      <c r="D557" t="str">
        <f>Orders[[#This Row],[Customer First Name]] &amp;" "&amp; Orders[[#This Row],[Customer Last Name]]</f>
        <v>Ashley Jarboe</v>
      </c>
      <c r="E557" t="s">
        <v>1601</v>
      </c>
      <c r="F557" t="s">
        <v>1602</v>
      </c>
      <c r="G557" t="str">
        <f t="shared" si="40"/>
        <v>ashley.jarboe@mail.com</v>
      </c>
      <c r="H557" t="s">
        <v>20</v>
      </c>
      <c r="I557" s="7" t="s">
        <v>1037</v>
      </c>
      <c r="J557" s="7" t="s">
        <v>1038</v>
      </c>
      <c r="K557" s="7" t="s">
        <v>1110</v>
      </c>
      <c r="L557" s="7" t="s">
        <v>1049</v>
      </c>
      <c r="M557" s="7">
        <v>28403</v>
      </c>
      <c r="N557" s="7" t="s">
        <v>1041</v>
      </c>
      <c r="O557" t="str">
        <f>IF(COUNTIF($G$2:G557, G557) &gt; 1, INDEX($O$2:O557, MATCH(G557, $G$2:G557, 0)), H557)</f>
        <v>Male</v>
      </c>
      <c r="P557" t="str">
        <f>IF(COUNTIF($G$2:G557, G557) &gt; 1, INDEX($P$2:P557, MATCH(G557, $G$2:G557, 0)), I557)</f>
        <v>Consumer</v>
      </c>
      <c r="Q557" t="str">
        <f>IF(COUNTIF($G$2:G557, G557) &gt; 1, INDEX($Q$2:Q557, MATCH(G557, $G$2:G557, 0)), J557)</f>
        <v>United States</v>
      </c>
      <c r="R557" t="str">
        <f>IF(COUNTIF($G$2:G557, G557) &gt; 1, INDEX($R$2:R557, MATCH(G557, $G$2:G557, 0)), K557)</f>
        <v>Wilmington</v>
      </c>
      <c r="S557" t="str">
        <f>IF(COUNTIF($G$2:G557, G557) &gt; 1, INDEX($S$2:S557, MATCH(G557, $G$2:G557, 0)), L557)</f>
        <v>North Carolina</v>
      </c>
      <c r="T557">
        <f>IF(COUNTIF($G$2:G557, G557) &gt; 1, INDEX($T$2:T557, MATCH(G557, $G$2:G557, 0)), M557)</f>
        <v>28403</v>
      </c>
      <c r="U557" t="str">
        <f>IF(COUNTIF($G$2:G557, G557) &gt; 1, INDEX($U$2:U557, MATCH(G557, $G$2:G557, 0)), N557)</f>
        <v>South</v>
      </c>
      <c r="V557" s="7" t="s">
        <v>2153</v>
      </c>
      <c r="W557" s="7" t="s">
        <v>1731</v>
      </c>
      <c r="X557" s="15">
        <f>Orders[[#This Row],[Date3]]</f>
        <v>43485</v>
      </c>
      <c r="Y557" s="15">
        <v>43485</v>
      </c>
      <c r="Z557" s="2">
        <v>0.57291666666666663</v>
      </c>
      <c r="AA557" s="12">
        <v>37.479999999999997</v>
      </c>
      <c r="AB557" s="8">
        <v>3</v>
      </c>
      <c r="AC557" s="11">
        <f t="shared" si="43"/>
        <v>5.6219999999999999</v>
      </c>
      <c r="AD557" s="11">
        <f t="shared" si="44"/>
        <v>112.44</v>
      </c>
      <c r="AE557" t="s">
        <v>21</v>
      </c>
      <c r="AF557" s="12">
        <f t="shared" si="41"/>
        <v>107.189052</v>
      </c>
      <c r="AG557" s="4">
        <v>4.6699999999999998E-2</v>
      </c>
      <c r="AH557" s="11">
        <f t="shared" si="42"/>
        <v>5.250947999999994</v>
      </c>
      <c r="AI557" s="9">
        <v>7.7</v>
      </c>
      <c r="AJ557" s="15" t="str">
        <f>IF(MONTH(Orders[[#This Row],[Date]]) = 1, "Jan",IF(MONTH(Orders[[#This Row],[Date]]) = 2, "Feb", "Mar"))</f>
        <v>Jan</v>
      </c>
    </row>
    <row r="558" spans="1:36" ht="15.75" x14ac:dyDescent="0.25">
      <c r="A558">
        <v>557</v>
      </c>
      <c r="B558" t="s">
        <v>585</v>
      </c>
      <c r="C558">
        <f>VLOOKUP(G558,email!A:B,2,FALSE)</f>
        <v>221</v>
      </c>
      <c r="D558" t="str">
        <f>Orders[[#This Row],[Customer First Name]] &amp;" "&amp; Orders[[#This Row],[Customer Last Name]]</f>
        <v>Olvera Toch</v>
      </c>
      <c r="E558" t="s">
        <v>1603</v>
      </c>
      <c r="F558" t="s">
        <v>1604</v>
      </c>
      <c r="G558" t="str">
        <f t="shared" si="40"/>
        <v>olvera.toch@mail.com</v>
      </c>
      <c r="H558" t="s">
        <v>20</v>
      </c>
      <c r="I558" s="7" t="s">
        <v>1037</v>
      </c>
      <c r="J558" s="7" t="s">
        <v>1038</v>
      </c>
      <c r="K558" s="7" t="s">
        <v>1043</v>
      </c>
      <c r="L558" s="7" t="s">
        <v>1044</v>
      </c>
      <c r="M558" s="7">
        <v>90045</v>
      </c>
      <c r="N558" s="7" t="s">
        <v>1045</v>
      </c>
      <c r="O558" t="str">
        <f>IF(COUNTIF($G$2:G558, G558) &gt; 1, INDEX($O$2:O558, MATCH(G558, $G$2:G558, 0)), H558)</f>
        <v>Male</v>
      </c>
      <c r="P558" t="str">
        <f>IF(COUNTIF($G$2:G558, G558) &gt; 1, INDEX($P$2:P558, MATCH(G558, $G$2:G558, 0)), I558)</f>
        <v>Consumer</v>
      </c>
      <c r="Q558" t="str">
        <f>IF(COUNTIF($G$2:G558, G558) &gt; 1, INDEX($Q$2:Q558, MATCH(G558, $G$2:G558, 0)), J558)</f>
        <v>United States</v>
      </c>
      <c r="R558" t="str">
        <f>IF(COUNTIF($G$2:G558, G558) &gt; 1, INDEX($R$2:R558, MATCH(G558, $G$2:G558, 0)), K558)</f>
        <v>Los Angeles</v>
      </c>
      <c r="S558" t="str">
        <f>IF(COUNTIF($G$2:G558, G558) &gt; 1, INDEX($S$2:S558, MATCH(G558, $G$2:G558, 0)), L558)</f>
        <v>California</v>
      </c>
      <c r="T558">
        <f>IF(COUNTIF($G$2:G558, G558) &gt; 1, INDEX($T$2:T558, MATCH(G558, $G$2:G558, 0)), M558)</f>
        <v>90045</v>
      </c>
      <c r="U558" t="str">
        <f>IF(COUNTIF($G$2:G558, G558) &gt; 1, INDEX($U$2:U558, MATCH(G558, $G$2:G558, 0)), N558)</f>
        <v>West</v>
      </c>
      <c r="V558" s="7" t="s">
        <v>2153</v>
      </c>
      <c r="W558" s="7" t="s">
        <v>2154</v>
      </c>
      <c r="X558" s="15">
        <f>Orders[[#This Row],[Date3]]</f>
        <v>43500</v>
      </c>
      <c r="Y558" s="15">
        <v>43500</v>
      </c>
      <c r="Z558" s="2">
        <v>0.81805555555555554</v>
      </c>
      <c r="AA558" s="12">
        <v>72.040000000000006</v>
      </c>
      <c r="AB558" s="8">
        <v>2</v>
      </c>
      <c r="AC558" s="11">
        <f t="shared" si="43"/>
        <v>7.2040000000000006</v>
      </c>
      <c r="AD558" s="11">
        <f t="shared" si="44"/>
        <v>144.08000000000001</v>
      </c>
      <c r="AE558" t="s">
        <v>18</v>
      </c>
      <c r="AF558" s="12">
        <f t="shared" si="41"/>
        <v>137.35146400000002</v>
      </c>
      <c r="AG558" s="4">
        <v>4.6699999999999998E-2</v>
      </c>
      <c r="AH558" s="11">
        <f t="shared" si="42"/>
        <v>6.7285359999999912</v>
      </c>
      <c r="AI558" s="9">
        <v>9.5</v>
      </c>
      <c r="AJ558" s="15" t="str">
        <f>IF(MONTH(Orders[[#This Row],[Date]]) = 1, "Jan",IF(MONTH(Orders[[#This Row],[Date]]) = 2, "Feb", "Mar"))</f>
        <v>Feb</v>
      </c>
    </row>
    <row r="559" spans="1:36" ht="15.75" x14ac:dyDescent="0.25">
      <c r="A559">
        <v>558</v>
      </c>
      <c r="B559" t="s">
        <v>586</v>
      </c>
      <c r="C559">
        <f>VLOOKUP(G559,email!A:B,2,FALSE)</f>
        <v>221</v>
      </c>
      <c r="D559" t="str">
        <f>Orders[[#This Row],[Customer First Name]] &amp;" "&amp; Orders[[#This Row],[Customer Last Name]]</f>
        <v>Olvera Toch</v>
      </c>
      <c r="E559" t="s">
        <v>1603</v>
      </c>
      <c r="F559" t="s">
        <v>1604</v>
      </c>
      <c r="G559" t="str">
        <f t="shared" si="40"/>
        <v>olvera.toch@mail.com</v>
      </c>
      <c r="H559" t="s">
        <v>20</v>
      </c>
      <c r="I559" s="7" t="s">
        <v>1037</v>
      </c>
      <c r="J559" s="7" t="s">
        <v>1038</v>
      </c>
      <c r="K559" s="7" t="s">
        <v>1043</v>
      </c>
      <c r="L559" s="7" t="s">
        <v>1044</v>
      </c>
      <c r="M559" s="7">
        <v>90045</v>
      </c>
      <c r="N559" s="7" t="s">
        <v>1045</v>
      </c>
      <c r="O559" t="str">
        <f>IF(COUNTIF($G$2:G559, G559) &gt; 1, INDEX($O$2:O559, MATCH(G559, $G$2:G559, 0)), H559)</f>
        <v>Male</v>
      </c>
      <c r="P559" t="str">
        <f>IF(COUNTIF($G$2:G559, G559) &gt; 1, INDEX($P$2:P559, MATCH(G559, $G$2:G559, 0)), I559)</f>
        <v>Consumer</v>
      </c>
      <c r="Q559" t="str">
        <f>IF(COUNTIF($G$2:G559, G559) &gt; 1, INDEX($Q$2:Q559, MATCH(G559, $G$2:G559, 0)), J559)</f>
        <v>United States</v>
      </c>
      <c r="R559" t="str">
        <f>IF(COUNTIF($G$2:G559, G559) &gt; 1, INDEX($R$2:R559, MATCH(G559, $G$2:G559, 0)), K559)</f>
        <v>Los Angeles</v>
      </c>
      <c r="S559" t="str">
        <f>IF(COUNTIF($G$2:G559, G559) &gt; 1, INDEX($S$2:S559, MATCH(G559, $G$2:G559, 0)), L559)</f>
        <v>California</v>
      </c>
      <c r="T559">
        <f>IF(COUNTIF($G$2:G559, G559) &gt; 1, INDEX($T$2:T559, MATCH(G559, $G$2:G559, 0)), M559)</f>
        <v>90045</v>
      </c>
      <c r="U559" t="str">
        <f>IF(COUNTIF($G$2:G559, G559) &gt; 1, INDEX($U$2:U559, MATCH(G559, $G$2:G559, 0)), N559)</f>
        <v>West</v>
      </c>
      <c r="V559" s="7" t="s">
        <v>2150</v>
      </c>
      <c r="W559" s="7" t="s">
        <v>2155</v>
      </c>
      <c r="X559" s="15">
        <f>Orders[[#This Row],[Date3]]</f>
        <v>43495</v>
      </c>
      <c r="Y559" s="15">
        <v>43495</v>
      </c>
      <c r="Z559" s="2">
        <v>0.84930555555555554</v>
      </c>
      <c r="AA559" s="12">
        <v>98.52</v>
      </c>
      <c r="AB559" s="8">
        <v>10</v>
      </c>
      <c r="AC559" s="11">
        <f t="shared" si="43"/>
        <v>49.26</v>
      </c>
      <c r="AD559" s="11">
        <f t="shared" si="44"/>
        <v>985.19999999999993</v>
      </c>
      <c r="AE559" t="s">
        <v>16</v>
      </c>
      <c r="AF559" s="12">
        <f t="shared" si="41"/>
        <v>879.78359999999998</v>
      </c>
      <c r="AG559" s="4">
        <v>0.107</v>
      </c>
      <c r="AH559" s="11">
        <f t="shared" si="42"/>
        <v>105.41639999999995</v>
      </c>
      <c r="AI559" s="9">
        <v>4.5</v>
      </c>
      <c r="AJ559" s="15" t="str">
        <f>IF(MONTH(Orders[[#This Row],[Date]]) = 1, "Jan",IF(MONTH(Orders[[#This Row],[Date]]) = 2, "Feb", "Mar"))</f>
        <v>Jan</v>
      </c>
    </row>
    <row r="560" spans="1:36" ht="15.75" x14ac:dyDescent="0.25">
      <c r="A560">
        <v>559</v>
      </c>
      <c r="B560" t="s">
        <v>587</v>
      </c>
      <c r="C560">
        <f>VLOOKUP(G560,email!A:B,2,FALSE)</f>
        <v>221</v>
      </c>
      <c r="D560" t="str">
        <f>Orders[[#This Row],[Customer First Name]] &amp;" "&amp; Orders[[#This Row],[Customer Last Name]]</f>
        <v>Olvera Toch</v>
      </c>
      <c r="E560" t="s">
        <v>1603</v>
      </c>
      <c r="F560" t="s">
        <v>1604</v>
      </c>
      <c r="G560" t="str">
        <f t="shared" si="40"/>
        <v>olvera.toch@mail.com</v>
      </c>
      <c r="H560" t="s">
        <v>20</v>
      </c>
      <c r="I560" s="7" t="s">
        <v>1037</v>
      </c>
      <c r="J560" s="7" t="s">
        <v>1038</v>
      </c>
      <c r="K560" s="7" t="s">
        <v>1043</v>
      </c>
      <c r="L560" s="7" t="s">
        <v>1044</v>
      </c>
      <c r="M560" s="7">
        <v>90045</v>
      </c>
      <c r="N560" s="7" t="s">
        <v>1045</v>
      </c>
      <c r="O560" t="str">
        <f>IF(COUNTIF($G$2:G560, G560) &gt; 1, INDEX($O$2:O560, MATCH(G560, $G$2:G560, 0)), H560)</f>
        <v>Male</v>
      </c>
      <c r="P560" t="str">
        <f>IF(COUNTIF($G$2:G560, G560) &gt; 1, INDEX($P$2:P560, MATCH(G560, $G$2:G560, 0)), I560)</f>
        <v>Consumer</v>
      </c>
      <c r="Q560" t="str">
        <f>IF(COUNTIF($G$2:G560, G560) &gt; 1, INDEX($Q$2:Q560, MATCH(G560, $G$2:G560, 0)), J560)</f>
        <v>United States</v>
      </c>
      <c r="R560" t="str">
        <f>IF(COUNTIF($G$2:G560, G560) &gt; 1, INDEX($R$2:R560, MATCH(G560, $G$2:G560, 0)), K560)</f>
        <v>Los Angeles</v>
      </c>
      <c r="S560" t="str">
        <f>IF(COUNTIF($G$2:G560, G560) &gt; 1, INDEX($S$2:S560, MATCH(G560, $G$2:G560, 0)), L560)</f>
        <v>California</v>
      </c>
      <c r="T560">
        <f>IF(COUNTIF($G$2:G560, G560) &gt; 1, INDEX($T$2:T560, MATCH(G560, $G$2:G560, 0)), M560)</f>
        <v>90045</v>
      </c>
      <c r="U560" t="str">
        <f>IF(COUNTIF($G$2:G560, G560) &gt; 1, INDEX($U$2:U560, MATCH(G560, $G$2:G560, 0)), N560)</f>
        <v>West</v>
      </c>
      <c r="V560" s="7" t="s">
        <v>2153</v>
      </c>
      <c r="W560" s="7" t="s">
        <v>2162</v>
      </c>
      <c r="X560" s="15">
        <f>Orders[[#This Row],[Date3]]</f>
        <v>43467</v>
      </c>
      <c r="Y560" s="15">
        <v>43467</v>
      </c>
      <c r="Z560" s="2">
        <v>0.64166666666666672</v>
      </c>
      <c r="AA560" s="12">
        <v>41.66</v>
      </c>
      <c r="AB560" s="8">
        <v>6</v>
      </c>
      <c r="AC560" s="11">
        <f t="shared" si="43"/>
        <v>12.497999999999999</v>
      </c>
      <c r="AD560" s="11">
        <f t="shared" si="44"/>
        <v>249.95999999999998</v>
      </c>
      <c r="AE560" t="s">
        <v>16</v>
      </c>
      <c r="AF560" s="12">
        <f t="shared" si="41"/>
        <v>238.28686799999997</v>
      </c>
      <c r="AG560" s="4">
        <v>4.6699999999999998E-2</v>
      </c>
      <c r="AH560" s="11">
        <f t="shared" si="42"/>
        <v>11.67313200000001</v>
      </c>
      <c r="AI560" s="9">
        <v>5.6</v>
      </c>
      <c r="AJ560" s="15" t="str">
        <f>IF(MONTH(Orders[[#This Row],[Date]]) = 1, "Jan",IF(MONTH(Orders[[#This Row],[Date]]) = 2, "Feb", "Mar"))</f>
        <v>Jan</v>
      </c>
    </row>
    <row r="561" spans="1:36" ht="15.75" x14ac:dyDescent="0.25">
      <c r="A561">
        <v>560</v>
      </c>
      <c r="B561" t="s">
        <v>588</v>
      </c>
      <c r="C561">
        <f>VLOOKUP(G561,email!A:B,2,FALSE)</f>
        <v>222</v>
      </c>
      <c r="D561" t="str">
        <f>Orders[[#This Row],[Customer First Name]] &amp;" "&amp; Orders[[#This Row],[Customer Last Name]]</f>
        <v>Liz Pelletier</v>
      </c>
      <c r="E561" t="s">
        <v>1596</v>
      </c>
      <c r="F561" t="s">
        <v>1605</v>
      </c>
      <c r="G561" t="str">
        <f t="shared" si="40"/>
        <v>liz.pelletier@mail.com</v>
      </c>
      <c r="H561" t="s">
        <v>20</v>
      </c>
      <c r="I561" s="7" t="s">
        <v>1037</v>
      </c>
      <c r="J561" s="7" t="s">
        <v>1038</v>
      </c>
      <c r="K561" s="7" t="s">
        <v>1060</v>
      </c>
      <c r="L561" s="7" t="s">
        <v>1044</v>
      </c>
      <c r="M561" s="7">
        <v>94110</v>
      </c>
      <c r="N561" s="7" t="s">
        <v>1045</v>
      </c>
      <c r="O561" t="str">
        <f>IF(COUNTIF($G$2:G561, G561) &gt; 1, INDEX($O$2:O561, MATCH(G561, $G$2:G561, 0)), H561)</f>
        <v>Male</v>
      </c>
      <c r="P561" t="str">
        <f>IF(COUNTIF($G$2:G561, G561) &gt; 1, INDEX($P$2:P561, MATCH(G561, $G$2:G561, 0)), I561)</f>
        <v>Consumer</v>
      </c>
      <c r="Q561" t="str">
        <f>IF(COUNTIF($G$2:G561, G561) &gt; 1, INDEX($Q$2:Q561, MATCH(G561, $G$2:G561, 0)), J561)</f>
        <v>United States</v>
      </c>
      <c r="R561" t="str">
        <f>IF(COUNTIF($G$2:G561, G561) &gt; 1, INDEX($R$2:R561, MATCH(G561, $G$2:G561, 0)), K561)</f>
        <v>San Francisco</v>
      </c>
      <c r="S561" t="str">
        <f>IF(COUNTIF($G$2:G561, G561) &gt; 1, INDEX($S$2:S561, MATCH(G561, $G$2:G561, 0)), L561)</f>
        <v>California</v>
      </c>
      <c r="T561">
        <f>IF(COUNTIF($G$2:G561, G561) &gt; 1, INDEX($T$2:T561, MATCH(G561, $G$2:G561, 0)), M561)</f>
        <v>94110</v>
      </c>
      <c r="U561" t="str">
        <f>IF(COUNTIF($G$2:G561, G561) &gt; 1, INDEX($U$2:U561, MATCH(G561, $G$2:G561, 0)), N561)</f>
        <v>West</v>
      </c>
      <c r="V561" s="7" t="s">
        <v>2150</v>
      </c>
      <c r="W561" s="7" t="s">
        <v>2157</v>
      </c>
      <c r="X561" s="15">
        <f>Orders[[#This Row],[Date3]]</f>
        <v>43553</v>
      </c>
      <c r="Y561" s="15">
        <v>43553</v>
      </c>
      <c r="Z561" s="2">
        <v>0.70416666666666661</v>
      </c>
      <c r="AA561" s="12">
        <v>72.42</v>
      </c>
      <c r="AB561" s="8">
        <v>3</v>
      </c>
      <c r="AC561" s="11">
        <f t="shared" si="43"/>
        <v>10.863</v>
      </c>
      <c r="AD561" s="11">
        <f t="shared" si="44"/>
        <v>217.26</v>
      </c>
      <c r="AE561" t="s">
        <v>16</v>
      </c>
      <c r="AF561" s="12">
        <f t="shared" si="41"/>
        <v>194.01317999999998</v>
      </c>
      <c r="AG561" s="4">
        <v>0.107</v>
      </c>
      <c r="AH561" s="11">
        <f t="shared" si="42"/>
        <v>23.246820000000014</v>
      </c>
      <c r="AI561" s="9">
        <v>8.1999999999999993</v>
      </c>
      <c r="AJ561" s="15" t="str">
        <f>IF(MONTH(Orders[[#This Row],[Date]]) = 1, "Jan",IF(MONTH(Orders[[#This Row],[Date]]) = 2, "Feb", "Mar"))</f>
        <v>Mar</v>
      </c>
    </row>
    <row r="562" spans="1:36" ht="15.75" x14ac:dyDescent="0.25">
      <c r="A562">
        <v>561</v>
      </c>
      <c r="B562" t="s">
        <v>589</v>
      </c>
      <c r="C562">
        <f>VLOOKUP(G562,email!A:B,2,FALSE)</f>
        <v>222</v>
      </c>
      <c r="D562" t="str">
        <f>Orders[[#This Row],[Customer First Name]] &amp;" "&amp; Orders[[#This Row],[Customer Last Name]]</f>
        <v>Liz Pelletier</v>
      </c>
      <c r="E562" t="s">
        <v>1596</v>
      </c>
      <c r="F562" t="s">
        <v>1605</v>
      </c>
      <c r="G562" t="str">
        <f t="shared" si="40"/>
        <v>liz.pelletier@mail.com</v>
      </c>
      <c r="H562" t="s">
        <v>20</v>
      </c>
      <c r="I562" s="7" t="s">
        <v>1037</v>
      </c>
      <c r="J562" s="7" t="s">
        <v>1038</v>
      </c>
      <c r="K562" s="7" t="s">
        <v>1060</v>
      </c>
      <c r="L562" s="7" t="s">
        <v>1044</v>
      </c>
      <c r="M562" s="7">
        <v>94110</v>
      </c>
      <c r="N562" s="7" t="s">
        <v>1045</v>
      </c>
      <c r="O562" t="str">
        <f>IF(COUNTIF($G$2:G562, G562) &gt; 1, INDEX($O$2:O562, MATCH(G562, $G$2:G562, 0)), H562)</f>
        <v>Male</v>
      </c>
      <c r="P562" t="str">
        <f>IF(COUNTIF($G$2:G562, G562) &gt; 1, INDEX($P$2:P562, MATCH(G562, $G$2:G562, 0)), I562)</f>
        <v>Consumer</v>
      </c>
      <c r="Q562" t="str">
        <f>IF(COUNTIF($G$2:G562, G562) &gt; 1, INDEX($Q$2:Q562, MATCH(G562, $G$2:G562, 0)), J562)</f>
        <v>United States</v>
      </c>
      <c r="R562" t="str">
        <f>IF(COUNTIF($G$2:G562, G562) &gt; 1, INDEX($R$2:R562, MATCH(G562, $G$2:G562, 0)), K562)</f>
        <v>San Francisco</v>
      </c>
      <c r="S562" t="str">
        <f>IF(COUNTIF($G$2:G562, G562) &gt; 1, INDEX($S$2:S562, MATCH(G562, $G$2:G562, 0)), L562)</f>
        <v>California</v>
      </c>
      <c r="T562">
        <f>IF(COUNTIF($G$2:G562, G562) &gt; 1, INDEX($T$2:T562, MATCH(G562, $G$2:G562, 0)), M562)</f>
        <v>94110</v>
      </c>
      <c r="U562" t="str">
        <f>IF(COUNTIF($G$2:G562, G562) &gt; 1, INDEX($U$2:U562, MATCH(G562, $G$2:G562, 0)), N562)</f>
        <v>West</v>
      </c>
      <c r="V562" s="7" t="s">
        <v>2153</v>
      </c>
      <c r="W562" s="7" t="s">
        <v>2160</v>
      </c>
      <c r="X562" s="15">
        <f>Orders[[#This Row],[Date3]]</f>
        <v>43538</v>
      </c>
      <c r="Y562" s="15">
        <v>43538</v>
      </c>
      <c r="Z562" s="2">
        <v>0.52222222222222225</v>
      </c>
      <c r="AA562" s="12">
        <v>21.58</v>
      </c>
      <c r="AB562" s="8">
        <v>9</v>
      </c>
      <c r="AC562" s="11">
        <f t="shared" si="43"/>
        <v>9.7109999999999985</v>
      </c>
      <c r="AD562" s="11">
        <f t="shared" si="44"/>
        <v>194.21999999999997</v>
      </c>
      <c r="AE562" t="s">
        <v>18</v>
      </c>
      <c r="AF562" s="12">
        <f t="shared" si="41"/>
        <v>185.14992599999997</v>
      </c>
      <c r="AG562" s="4">
        <v>4.6699999999999998E-2</v>
      </c>
      <c r="AH562" s="11">
        <f t="shared" si="42"/>
        <v>9.0700740000000053</v>
      </c>
      <c r="AI562" s="9">
        <v>7.3</v>
      </c>
      <c r="AJ562" s="15" t="str">
        <f>IF(MONTH(Orders[[#This Row],[Date]]) = 1, "Jan",IF(MONTH(Orders[[#This Row],[Date]]) = 2, "Feb", "Mar"))</f>
        <v>Mar</v>
      </c>
    </row>
    <row r="563" spans="1:36" ht="15.75" x14ac:dyDescent="0.25">
      <c r="A563">
        <v>562</v>
      </c>
      <c r="B563" t="s">
        <v>590</v>
      </c>
      <c r="C563">
        <f>VLOOKUP(G563,email!A:B,2,FALSE)</f>
        <v>223</v>
      </c>
      <c r="D563" t="str">
        <f>Orders[[#This Row],[Customer First Name]] &amp;" "&amp; Orders[[#This Row],[Customer Last Name]]</f>
        <v>Cynthia Arntzen</v>
      </c>
      <c r="E563" t="s">
        <v>1354</v>
      </c>
      <c r="F563" t="s">
        <v>1606</v>
      </c>
      <c r="G563" t="str">
        <f t="shared" si="40"/>
        <v>cynthia.arntzen@mail.com</v>
      </c>
      <c r="H563" t="s">
        <v>20</v>
      </c>
      <c r="I563" s="7" t="s">
        <v>1037</v>
      </c>
      <c r="J563" s="7" t="s">
        <v>1038</v>
      </c>
      <c r="K563" s="7" t="s">
        <v>1143</v>
      </c>
      <c r="L563" s="7" t="s">
        <v>1047</v>
      </c>
      <c r="M563" s="7">
        <v>33614</v>
      </c>
      <c r="N563" s="7" t="s">
        <v>1041</v>
      </c>
      <c r="O563" t="str">
        <f>IF(COUNTIF($G$2:G563, G563) &gt; 1, INDEX($O$2:O563, MATCH(G563, $G$2:G563, 0)), H563)</f>
        <v>Male</v>
      </c>
      <c r="P563" t="str">
        <f>IF(COUNTIF($G$2:G563, G563) &gt; 1, INDEX($P$2:P563, MATCH(G563, $G$2:G563, 0)), I563)</f>
        <v>Consumer</v>
      </c>
      <c r="Q563" t="str">
        <f>IF(COUNTIF($G$2:G563, G563) &gt; 1, INDEX($Q$2:Q563, MATCH(G563, $G$2:G563, 0)), J563)</f>
        <v>United States</v>
      </c>
      <c r="R563" t="str">
        <f>IF(COUNTIF($G$2:G563, G563) &gt; 1, INDEX($R$2:R563, MATCH(G563, $G$2:G563, 0)), K563)</f>
        <v>Tampa</v>
      </c>
      <c r="S563" t="str">
        <f>IF(COUNTIF($G$2:G563, G563) &gt; 1, INDEX($S$2:S563, MATCH(G563, $G$2:G563, 0)), L563)</f>
        <v>Florida</v>
      </c>
      <c r="T563">
        <f>IF(COUNTIF($G$2:G563, G563) &gt; 1, INDEX($T$2:T563, MATCH(G563, $G$2:G563, 0)), M563)</f>
        <v>33614</v>
      </c>
      <c r="U563" t="str">
        <f>IF(COUNTIF($G$2:G563, G563) &gt; 1, INDEX($U$2:U563, MATCH(G563, $G$2:G563, 0)), N563)</f>
        <v>South</v>
      </c>
      <c r="V563" s="7" t="s">
        <v>2153</v>
      </c>
      <c r="W563" s="7" t="s">
        <v>2161</v>
      </c>
      <c r="X563" s="15">
        <f>Orders[[#This Row],[Date3]]</f>
        <v>43507</v>
      </c>
      <c r="Y563" s="15">
        <v>43507</v>
      </c>
      <c r="Z563" s="2">
        <v>0.65416666666666667</v>
      </c>
      <c r="AA563" s="12">
        <v>89.2</v>
      </c>
      <c r="AB563" s="8">
        <v>10</v>
      </c>
      <c r="AC563" s="11">
        <f t="shared" si="43"/>
        <v>44.6</v>
      </c>
      <c r="AD563" s="11">
        <f t="shared" si="44"/>
        <v>892</v>
      </c>
      <c r="AE563" t="s">
        <v>21</v>
      </c>
      <c r="AF563" s="12">
        <f t="shared" si="41"/>
        <v>850.34360000000004</v>
      </c>
      <c r="AG563" s="4">
        <v>4.6699999999999998E-2</v>
      </c>
      <c r="AH563" s="11">
        <f t="shared" si="42"/>
        <v>41.656399999999962</v>
      </c>
      <c r="AI563" s="9">
        <v>4.4000000000000004</v>
      </c>
      <c r="AJ563" s="15" t="str">
        <f>IF(MONTH(Orders[[#This Row],[Date]]) = 1, "Jan",IF(MONTH(Orders[[#This Row],[Date]]) = 2, "Feb", "Mar"))</f>
        <v>Feb</v>
      </c>
    </row>
    <row r="564" spans="1:36" ht="15.75" x14ac:dyDescent="0.25">
      <c r="A564">
        <v>563</v>
      </c>
      <c r="B564" t="s">
        <v>591</v>
      </c>
      <c r="C564">
        <f>VLOOKUP(G564,email!A:B,2,FALSE)</f>
        <v>223</v>
      </c>
      <c r="D564" t="str">
        <f>Orders[[#This Row],[Customer First Name]] &amp;" "&amp; Orders[[#This Row],[Customer Last Name]]</f>
        <v>Cynthia Arntzen</v>
      </c>
      <c r="E564" t="s">
        <v>1354</v>
      </c>
      <c r="F564" t="s">
        <v>1606</v>
      </c>
      <c r="G564" t="str">
        <f t="shared" si="40"/>
        <v>cynthia.arntzen@mail.com</v>
      </c>
      <c r="H564" t="s">
        <v>20</v>
      </c>
      <c r="I564" s="7" t="s">
        <v>1037</v>
      </c>
      <c r="J564" s="7" t="s">
        <v>1038</v>
      </c>
      <c r="K564" s="7" t="s">
        <v>1143</v>
      </c>
      <c r="L564" s="7" t="s">
        <v>1047</v>
      </c>
      <c r="M564" s="7">
        <v>33614</v>
      </c>
      <c r="N564" s="7" t="s">
        <v>1041</v>
      </c>
      <c r="O564" t="str">
        <f>IF(COUNTIF($G$2:G564, G564) &gt; 1, INDEX($O$2:O564, MATCH(G564, $G$2:G564, 0)), H564)</f>
        <v>Male</v>
      </c>
      <c r="P564" t="str">
        <f>IF(COUNTIF($G$2:G564, G564) &gt; 1, INDEX($P$2:P564, MATCH(G564, $G$2:G564, 0)), I564)</f>
        <v>Consumer</v>
      </c>
      <c r="Q564" t="str">
        <f>IF(COUNTIF($G$2:G564, G564) &gt; 1, INDEX($Q$2:Q564, MATCH(G564, $G$2:G564, 0)), J564)</f>
        <v>United States</v>
      </c>
      <c r="R564" t="str">
        <f>IF(COUNTIF($G$2:G564, G564) &gt; 1, INDEX($R$2:R564, MATCH(G564, $G$2:G564, 0)), K564)</f>
        <v>Tampa</v>
      </c>
      <c r="S564" t="str">
        <f>IF(COUNTIF($G$2:G564, G564) &gt; 1, INDEX($S$2:S564, MATCH(G564, $G$2:G564, 0)), L564)</f>
        <v>Florida</v>
      </c>
      <c r="T564">
        <f>IF(COUNTIF($G$2:G564, G564) &gt; 1, INDEX($T$2:T564, MATCH(G564, $G$2:G564, 0)), M564)</f>
        <v>33614</v>
      </c>
      <c r="U564" t="str">
        <f>IF(COUNTIF($G$2:G564, G564) &gt; 1, INDEX($U$2:U564, MATCH(G564, $G$2:G564, 0)), N564)</f>
        <v>South</v>
      </c>
      <c r="V564" s="7" t="s">
        <v>2150</v>
      </c>
      <c r="W564" s="7" t="s">
        <v>2157</v>
      </c>
      <c r="X564" s="15">
        <f>Orders[[#This Row],[Date3]]</f>
        <v>43495</v>
      </c>
      <c r="Y564" s="15">
        <v>43495</v>
      </c>
      <c r="Z564" s="2">
        <v>0.58194444444444449</v>
      </c>
      <c r="AA564" s="12">
        <v>42.42</v>
      </c>
      <c r="AB564" s="8">
        <v>8</v>
      </c>
      <c r="AC564" s="11">
        <f t="shared" si="43"/>
        <v>16.968</v>
      </c>
      <c r="AD564" s="11">
        <f t="shared" si="44"/>
        <v>339.36</v>
      </c>
      <c r="AE564" t="s">
        <v>16</v>
      </c>
      <c r="AF564" s="12">
        <f t="shared" si="41"/>
        <v>303.04848000000004</v>
      </c>
      <c r="AG564" s="4">
        <v>0.107</v>
      </c>
      <c r="AH564" s="11">
        <f t="shared" si="42"/>
        <v>36.311519999999973</v>
      </c>
      <c r="AI564" s="9">
        <v>5.7</v>
      </c>
      <c r="AJ564" s="15" t="str">
        <f>IF(MONTH(Orders[[#This Row],[Date]]) = 1, "Jan",IF(MONTH(Orders[[#This Row],[Date]]) = 2, "Feb", "Mar"))</f>
        <v>Jan</v>
      </c>
    </row>
    <row r="565" spans="1:36" ht="15.75" x14ac:dyDescent="0.25">
      <c r="A565">
        <v>564</v>
      </c>
      <c r="B565" t="s">
        <v>592</v>
      </c>
      <c r="C565">
        <f>VLOOKUP(G565,email!A:B,2,FALSE)</f>
        <v>224</v>
      </c>
      <c r="D565" t="str">
        <f>Orders[[#This Row],[Customer First Name]] &amp;" "&amp; Orders[[#This Row],[Customer Last Name]]</f>
        <v>Jeremy Farry</v>
      </c>
      <c r="E565" t="s">
        <v>1498</v>
      </c>
      <c r="F565" t="s">
        <v>1607</v>
      </c>
      <c r="G565" t="str">
        <f t="shared" si="40"/>
        <v>jeremy.farry@mail.com</v>
      </c>
      <c r="H565" t="s">
        <v>20</v>
      </c>
      <c r="I565" s="7" t="s">
        <v>1037</v>
      </c>
      <c r="J565" s="7" t="s">
        <v>1038</v>
      </c>
      <c r="K565" s="7" t="s">
        <v>1050</v>
      </c>
      <c r="L565" s="7" t="s">
        <v>1051</v>
      </c>
      <c r="M565" s="7">
        <v>98105</v>
      </c>
      <c r="N565" s="7" t="s">
        <v>1045</v>
      </c>
      <c r="O565" t="str">
        <f>IF(COUNTIF($G$2:G565, G565) &gt; 1, INDEX($O$2:O565, MATCH(G565, $G$2:G565, 0)), H565)</f>
        <v>Male</v>
      </c>
      <c r="P565" t="str">
        <f>IF(COUNTIF($G$2:G565, G565) &gt; 1, INDEX($P$2:P565, MATCH(G565, $G$2:G565, 0)), I565)</f>
        <v>Consumer</v>
      </c>
      <c r="Q565" t="str">
        <f>IF(COUNTIF($G$2:G565, G565) &gt; 1, INDEX($Q$2:Q565, MATCH(G565, $G$2:G565, 0)), J565)</f>
        <v>United States</v>
      </c>
      <c r="R565" t="str">
        <f>IF(COUNTIF($G$2:G565, G565) &gt; 1, INDEX($R$2:R565, MATCH(G565, $G$2:G565, 0)), K565)</f>
        <v>Seattle</v>
      </c>
      <c r="S565" t="str">
        <f>IF(COUNTIF($G$2:G565, G565) &gt; 1, INDEX($S$2:S565, MATCH(G565, $G$2:G565, 0)), L565)</f>
        <v>Washington</v>
      </c>
      <c r="T565">
        <f>IF(COUNTIF($G$2:G565, G565) &gt; 1, INDEX($T$2:T565, MATCH(G565, $G$2:G565, 0)), M565)</f>
        <v>98105</v>
      </c>
      <c r="U565" t="str">
        <f>IF(COUNTIF($G$2:G565, G565) &gt; 1, INDEX($U$2:U565, MATCH(G565, $G$2:G565, 0)), N565)</f>
        <v>West</v>
      </c>
      <c r="V565" s="7" t="s">
        <v>2153</v>
      </c>
      <c r="W565" s="7" t="s">
        <v>2165</v>
      </c>
      <c r="X565" s="15">
        <f>Orders[[#This Row],[Date3]]</f>
        <v>43544</v>
      </c>
      <c r="Y565" s="15">
        <v>43544</v>
      </c>
      <c r="Z565" s="2">
        <v>0.63055555555555554</v>
      </c>
      <c r="AA565" s="12">
        <v>74.510000000000005</v>
      </c>
      <c r="AB565" s="8">
        <v>6</v>
      </c>
      <c r="AC565" s="11">
        <f t="shared" si="43"/>
        <v>22.353000000000005</v>
      </c>
      <c r="AD565" s="11">
        <f t="shared" si="44"/>
        <v>447.06000000000006</v>
      </c>
      <c r="AE565" t="s">
        <v>16</v>
      </c>
      <c r="AF565" s="12">
        <f t="shared" si="41"/>
        <v>426.18229800000006</v>
      </c>
      <c r="AG565" s="4">
        <v>4.6699999999999998E-2</v>
      </c>
      <c r="AH565" s="11">
        <f t="shared" si="42"/>
        <v>20.877701999999999</v>
      </c>
      <c r="AI565" s="9" t="s">
        <v>221</v>
      </c>
      <c r="AJ565" s="15" t="str">
        <f>IF(MONTH(Orders[[#This Row],[Date]]) = 1, "Jan",IF(MONTH(Orders[[#This Row],[Date]]) = 2, "Feb", "Mar"))</f>
        <v>Mar</v>
      </c>
    </row>
    <row r="566" spans="1:36" ht="15.75" x14ac:dyDescent="0.25">
      <c r="A566">
        <v>565</v>
      </c>
      <c r="B566" t="s">
        <v>593</v>
      </c>
      <c r="C566">
        <f>VLOOKUP(G566,email!A:B,2,FALSE)</f>
        <v>224</v>
      </c>
      <c r="D566" t="str">
        <f>Orders[[#This Row],[Customer First Name]] &amp;" "&amp; Orders[[#This Row],[Customer Last Name]]</f>
        <v>Jeremy Farry</v>
      </c>
      <c r="E566" t="s">
        <v>1498</v>
      </c>
      <c r="F566" t="s">
        <v>1607</v>
      </c>
      <c r="G566" t="str">
        <f t="shared" si="40"/>
        <v>jeremy.farry@mail.com</v>
      </c>
      <c r="H566" t="s">
        <v>20</v>
      </c>
      <c r="I566" s="7" t="s">
        <v>1037</v>
      </c>
      <c r="J566" s="7" t="s">
        <v>1038</v>
      </c>
      <c r="K566" s="7" t="s">
        <v>1050</v>
      </c>
      <c r="L566" s="7" t="s">
        <v>1051</v>
      </c>
      <c r="M566" s="7">
        <v>98105</v>
      </c>
      <c r="N566" s="7" t="s">
        <v>1045</v>
      </c>
      <c r="O566" t="str">
        <f>IF(COUNTIF($G$2:G566, G566) &gt; 1, INDEX($O$2:O566, MATCH(G566, $G$2:G566, 0)), H566)</f>
        <v>Male</v>
      </c>
      <c r="P566" t="str">
        <f>IF(COUNTIF($G$2:G566, G566) &gt; 1, INDEX($P$2:P566, MATCH(G566, $G$2:G566, 0)), I566)</f>
        <v>Consumer</v>
      </c>
      <c r="Q566" t="str">
        <f>IF(COUNTIF($G$2:G566, G566) &gt; 1, INDEX($Q$2:Q566, MATCH(G566, $G$2:G566, 0)), J566)</f>
        <v>United States</v>
      </c>
      <c r="R566" t="str">
        <f>IF(COUNTIF($G$2:G566, G566) &gt; 1, INDEX($R$2:R566, MATCH(G566, $G$2:G566, 0)), K566)</f>
        <v>Seattle</v>
      </c>
      <c r="S566" t="str">
        <f>IF(COUNTIF($G$2:G566, G566) &gt; 1, INDEX($S$2:S566, MATCH(G566, $G$2:G566, 0)), L566)</f>
        <v>Washington</v>
      </c>
      <c r="T566">
        <f>IF(COUNTIF($G$2:G566, G566) &gt; 1, INDEX($T$2:T566, MATCH(G566, $G$2:G566, 0)), M566)</f>
        <v>98105</v>
      </c>
      <c r="U566" t="str">
        <f>IF(COUNTIF($G$2:G566, G566) &gt; 1, INDEX($U$2:U566, MATCH(G566, $G$2:G566, 0)), N566)</f>
        <v>West</v>
      </c>
      <c r="V566" s="7" t="s">
        <v>2153</v>
      </c>
      <c r="W566" s="7" t="s">
        <v>2154</v>
      </c>
      <c r="X566" s="15">
        <f>Orders[[#This Row],[Date3]]</f>
        <v>43544</v>
      </c>
      <c r="Y566" s="15">
        <v>43544</v>
      </c>
      <c r="Z566" s="2">
        <v>0.54305555555555551</v>
      </c>
      <c r="AA566" s="12">
        <v>99.25</v>
      </c>
      <c r="AB566" s="8">
        <v>2</v>
      </c>
      <c r="AC566" s="11">
        <f t="shared" si="43"/>
        <v>9.9250000000000007</v>
      </c>
      <c r="AD566" s="11">
        <f t="shared" si="44"/>
        <v>198.5</v>
      </c>
      <c r="AE566" t="s">
        <v>18</v>
      </c>
      <c r="AF566" s="12">
        <f t="shared" si="41"/>
        <v>189.23005000000001</v>
      </c>
      <c r="AG566" s="4">
        <v>4.6699999999999998E-2</v>
      </c>
      <c r="AH566" s="11">
        <f t="shared" si="42"/>
        <v>9.2699499999999944</v>
      </c>
      <c r="AI566" s="9" t="s">
        <v>151</v>
      </c>
      <c r="AJ566" s="15" t="str">
        <f>IF(MONTH(Orders[[#This Row],[Date]]) = 1, "Jan",IF(MONTH(Orders[[#This Row],[Date]]) = 2, "Feb", "Mar"))</f>
        <v>Mar</v>
      </c>
    </row>
    <row r="567" spans="1:36" ht="15.75" x14ac:dyDescent="0.25">
      <c r="A567">
        <v>566</v>
      </c>
      <c r="B567" t="s">
        <v>594</v>
      </c>
      <c r="C567">
        <f>VLOOKUP(G567,email!A:B,2,FALSE)</f>
        <v>225</v>
      </c>
      <c r="D567" t="str">
        <f>Orders[[#This Row],[Customer First Name]] &amp;" "&amp; Orders[[#This Row],[Customer Last Name]]</f>
        <v>Frank Preis</v>
      </c>
      <c r="E567" t="s">
        <v>1411</v>
      </c>
      <c r="F567" t="s">
        <v>1527</v>
      </c>
      <c r="G567" t="str">
        <f t="shared" si="40"/>
        <v>frank.preis@mail.com</v>
      </c>
      <c r="H567" t="s">
        <v>20</v>
      </c>
      <c r="I567" s="7" t="s">
        <v>1037</v>
      </c>
      <c r="J567" s="7" t="s">
        <v>1038</v>
      </c>
      <c r="K567" s="7" t="s">
        <v>1043</v>
      </c>
      <c r="L567" s="7" t="s">
        <v>1044</v>
      </c>
      <c r="M567" s="7">
        <v>90008</v>
      </c>
      <c r="N567" s="7" t="s">
        <v>1045</v>
      </c>
      <c r="O567" t="str">
        <f>IF(COUNTIF($G$2:G567, G567) &gt; 1, INDEX($O$2:O567, MATCH(G567, $G$2:G567, 0)), H567)</f>
        <v>Male</v>
      </c>
      <c r="P567" t="str">
        <f>IF(COUNTIF($G$2:G567, G567) &gt; 1, INDEX($P$2:P567, MATCH(G567, $G$2:G567, 0)), I567)</f>
        <v>Consumer</v>
      </c>
      <c r="Q567" t="str">
        <f>IF(COUNTIF($G$2:G567, G567) &gt; 1, INDEX($Q$2:Q567, MATCH(G567, $G$2:G567, 0)), J567)</f>
        <v>United States</v>
      </c>
      <c r="R567" t="str">
        <f>IF(COUNTIF($G$2:G567, G567) &gt; 1, INDEX($R$2:R567, MATCH(G567, $G$2:G567, 0)), K567)</f>
        <v>Los Angeles</v>
      </c>
      <c r="S567" t="str">
        <f>IF(COUNTIF($G$2:G567, G567) &gt; 1, INDEX($S$2:S567, MATCH(G567, $G$2:G567, 0)), L567)</f>
        <v>California</v>
      </c>
      <c r="T567">
        <f>IF(COUNTIF($G$2:G567, G567) &gt; 1, INDEX($T$2:T567, MATCH(G567, $G$2:G567, 0)), M567)</f>
        <v>90008</v>
      </c>
      <c r="U567" t="str">
        <f>IF(COUNTIF($G$2:G567, G567) &gt; 1, INDEX($U$2:U567, MATCH(G567, $G$2:G567, 0)), N567)</f>
        <v>West</v>
      </c>
      <c r="V567" s="7" t="s">
        <v>2158</v>
      </c>
      <c r="W567" s="7" t="s">
        <v>2159</v>
      </c>
      <c r="X567" s="15">
        <f>Orders[[#This Row],[Date3]]</f>
        <v>43482</v>
      </c>
      <c r="Y567" s="15">
        <v>43482</v>
      </c>
      <c r="Z567" s="2">
        <v>0.54236111111111118</v>
      </c>
      <c r="AA567" s="12">
        <v>81.209999999999994</v>
      </c>
      <c r="AB567" s="8">
        <v>10</v>
      </c>
      <c r="AC567" s="11">
        <f t="shared" si="43"/>
        <v>40.604999999999997</v>
      </c>
      <c r="AD567" s="11">
        <f t="shared" si="44"/>
        <v>812.09999999999991</v>
      </c>
      <c r="AE567" t="s">
        <v>21</v>
      </c>
      <c r="AF567" s="12">
        <f t="shared" si="41"/>
        <v>753.62879999999996</v>
      </c>
      <c r="AG567" s="4">
        <v>7.2000000000000008E-2</v>
      </c>
      <c r="AH567" s="11">
        <f t="shared" si="42"/>
        <v>58.471199999999953</v>
      </c>
      <c r="AI567" s="9">
        <v>6.3</v>
      </c>
      <c r="AJ567" s="15" t="str">
        <f>IF(MONTH(Orders[[#This Row],[Date]]) = 1, "Jan",IF(MONTH(Orders[[#This Row],[Date]]) = 2, "Feb", "Mar"))</f>
        <v>Jan</v>
      </c>
    </row>
    <row r="568" spans="1:36" ht="15.75" x14ac:dyDescent="0.25">
      <c r="A568">
        <v>567</v>
      </c>
      <c r="B568" t="s">
        <v>595</v>
      </c>
      <c r="C568">
        <f>VLOOKUP(G568,email!A:B,2,FALSE)</f>
        <v>226</v>
      </c>
      <c r="D568" t="str">
        <f>Orders[[#This Row],[Customer First Name]] &amp;" "&amp; Orders[[#This Row],[Customer Last Name]]</f>
        <v>Ellis Ballard</v>
      </c>
      <c r="E568" t="s">
        <v>1608</v>
      </c>
      <c r="F568" t="s">
        <v>1609</v>
      </c>
      <c r="G568" t="str">
        <f t="shared" si="40"/>
        <v>ellis.ballard@mail.com</v>
      </c>
      <c r="H568" t="s">
        <v>20</v>
      </c>
      <c r="I568" s="7" t="s">
        <v>1042</v>
      </c>
      <c r="J568" s="7" t="s">
        <v>1038</v>
      </c>
      <c r="K568" s="7" t="s">
        <v>1050</v>
      </c>
      <c r="L568" s="7" t="s">
        <v>1051</v>
      </c>
      <c r="M568" s="7">
        <v>98105</v>
      </c>
      <c r="N568" s="7" t="s">
        <v>1045</v>
      </c>
      <c r="O568" t="str">
        <f>IF(COUNTIF($G$2:G568, G568) &gt; 1, INDEX($O$2:O568, MATCH(G568, $G$2:G568, 0)), H568)</f>
        <v>Male</v>
      </c>
      <c r="P568" t="str">
        <f>IF(COUNTIF($G$2:G568, G568) &gt; 1, INDEX($P$2:P568, MATCH(G568, $G$2:G568, 0)), I568)</f>
        <v>Corporate</v>
      </c>
      <c r="Q568" t="str">
        <f>IF(COUNTIF($G$2:G568, G568) &gt; 1, INDEX($Q$2:Q568, MATCH(G568, $G$2:G568, 0)), J568)</f>
        <v>United States</v>
      </c>
      <c r="R568" t="str">
        <f>IF(COUNTIF($G$2:G568, G568) &gt; 1, INDEX($R$2:R568, MATCH(G568, $G$2:G568, 0)), K568)</f>
        <v>Seattle</v>
      </c>
      <c r="S568" t="str">
        <f>IF(COUNTIF($G$2:G568, G568) &gt; 1, INDEX($S$2:S568, MATCH(G568, $G$2:G568, 0)), L568)</f>
        <v>Washington</v>
      </c>
      <c r="T568">
        <f>IF(COUNTIF($G$2:G568, G568) &gt; 1, INDEX($T$2:T568, MATCH(G568, $G$2:G568, 0)), M568)</f>
        <v>98105</v>
      </c>
      <c r="U568" t="str">
        <f>IF(COUNTIF($G$2:G568, G568) &gt; 1, INDEX($U$2:U568, MATCH(G568, $G$2:G568, 0)), N568)</f>
        <v>West</v>
      </c>
      <c r="V568" s="7" t="s">
        <v>2153</v>
      </c>
      <c r="W568" s="7" t="s">
        <v>2162</v>
      </c>
      <c r="X568" s="15">
        <f>Orders[[#This Row],[Date3]]</f>
        <v>43499</v>
      </c>
      <c r="Y568" s="15">
        <v>43499</v>
      </c>
      <c r="Z568" s="2">
        <v>0.69444444444444453</v>
      </c>
      <c r="AA568" s="12">
        <v>49.33</v>
      </c>
      <c r="AB568" s="8">
        <v>10</v>
      </c>
      <c r="AC568" s="11">
        <f t="shared" si="43"/>
        <v>24.664999999999999</v>
      </c>
      <c r="AD568" s="11">
        <f t="shared" si="44"/>
        <v>493.29999999999995</v>
      </c>
      <c r="AE568" t="s">
        <v>21</v>
      </c>
      <c r="AF568" s="12">
        <f t="shared" si="41"/>
        <v>470.26288999999997</v>
      </c>
      <c r="AG568" s="4">
        <v>4.6699999999999998E-2</v>
      </c>
      <c r="AH568" s="11">
        <f t="shared" si="42"/>
        <v>23.037109999999984</v>
      </c>
      <c r="AI568" s="9">
        <v>9.4</v>
      </c>
      <c r="AJ568" s="15" t="str">
        <f>IF(MONTH(Orders[[#This Row],[Date]]) = 1, "Jan",IF(MONTH(Orders[[#This Row],[Date]]) = 2, "Feb", "Mar"))</f>
        <v>Feb</v>
      </c>
    </row>
    <row r="569" spans="1:36" ht="15.75" x14ac:dyDescent="0.25">
      <c r="A569">
        <v>568</v>
      </c>
      <c r="B569" t="s">
        <v>596</v>
      </c>
      <c r="C569">
        <f>VLOOKUP(G569,email!A:B,2,FALSE)</f>
        <v>226</v>
      </c>
      <c r="D569" t="str">
        <f>Orders[[#This Row],[Customer First Name]] &amp;" "&amp; Orders[[#This Row],[Customer Last Name]]</f>
        <v>Ellis Ballard</v>
      </c>
      <c r="E569" t="s">
        <v>1608</v>
      </c>
      <c r="F569" t="s">
        <v>1609</v>
      </c>
      <c r="G569" t="str">
        <f t="shared" si="40"/>
        <v>ellis.ballard@mail.com</v>
      </c>
      <c r="H569" t="s">
        <v>20</v>
      </c>
      <c r="I569" s="7" t="s">
        <v>1042</v>
      </c>
      <c r="J569" s="7" t="s">
        <v>1038</v>
      </c>
      <c r="K569" s="7" t="s">
        <v>1050</v>
      </c>
      <c r="L569" s="7" t="s">
        <v>1051</v>
      </c>
      <c r="M569" s="7">
        <v>98105</v>
      </c>
      <c r="N569" s="7" t="s">
        <v>1045</v>
      </c>
      <c r="O569" t="str">
        <f>IF(COUNTIF($G$2:G569, G569) &gt; 1, INDEX($O$2:O569, MATCH(G569, $G$2:G569, 0)), H569)</f>
        <v>Male</v>
      </c>
      <c r="P569" t="str">
        <f>IF(COUNTIF($G$2:G569, G569) &gt; 1, INDEX($P$2:P569, MATCH(G569, $G$2:G569, 0)), I569)</f>
        <v>Corporate</v>
      </c>
      <c r="Q569" t="str">
        <f>IF(COUNTIF($G$2:G569, G569) &gt; 1, INDEX($Q$2:Q569, MATCH(G569, $G$2:G569, 0)), J569)</f>
        <v>United States</v>
      </c>
      <c r="R569" t="str">
        <f>IF(COUNTIF($G$2:G569, G569) &gt; 1, INDEX($R$2:R569, MATCH(G569, $G$2:G569, 0)), K569)</f>
        <v>Seattle</v>
      </c>
      <c r="S569" t="str">
        <f>IF(COUNTIF($G$2:G569, G569) &gt; 1, INDEX($S$2:S569, MATCH(G569, $G$2:G569, 0)), L569)</f>
        <v>Washington</v>
      </c>
      <c r="T569">
        <f>IF(COUNTIF($G$2:G569, G569) &gt; 1, INDEX($T$2:T569, MATCH(G569, $G$2:G569, 0)), M569)</f>
        <v>98105</v>
      </c>
      <c r="U569" t="str">
        <f>IF(COUNTIF($G$2:G569, G569) &gt; 1, INDEX($U$2:U569, MATCH(G569, $G$2:G569, 0)), N569)</f>
        <v>West</v>
      </c>
      <c r="V569" s="7" t="s">
        <v>2153</v>
      </c>
      <c r="W569" s="7" t="s">
        <v>2160</v>
      </c>
      <c r="X569" s="15">
        <f>Orders[[#This Row],[Date3]]</f>
        <v>43466</v>
      </c>
      <c r="Y569" s="15">
        <v>43466</v>
      </c>
      <c r="Z569" s="2">
        <v>0.57986111111111105</v>
      </c>
      <c r="AA569" s="12">
        <v>65.739999999999995</v>
      </c>
      <c r="AB569" s="8">
        <v>9</v>
      </c>
      <c r="AC569" s="11">
        <f t="shared" si="43"/>
        <v>29.582999999999998</v>
      </c>
      <c r="AD569" s="11">
        <f t="shared" si="44"/>
        <v>591.66</v>
      </c>
      <c r="AE569" t="s">
        <v>18</v>
      </c>
      <c r="AF569" s="12">
        <f t="shared" si="41"/>
        <v>564.02947799999993</v>
      </c>
      <c r="AG569" s="4">
        <v>4.6699999999999998E-2</v>
      </c>
      <c r="AH569" s="11">
        <f t="shared" si="42"/>
        <v>27.630522000000042</v>
      </c>
      <c r="AI569" s="9">
        <v>7.7</v>
      </c>
      <c r="AJ569" s="15" t="str">
        <f>IF(MONTH(Orders[[#This Row],[Date]]) = 1, "Jan",IF(MONTH(Orders[[#This Row],[Date]]) = 2, "Feb", "Mar"))</f>
        <v>Jan</v>
      </c>
    </row>
    <row r="570" spans="1:36" ht="15.75" x14ac:dyDescent="0.25">
      <c r="A570">
        <v>569</v>
      </c>
      <c r="B570" t="s">
        <v>597</v>
      </c>
      <c r="C570">
        <f>VLOOKUP(G570,email!A:B,2,FALSE)</f>
        <v>226</v>
      </c>
      <c r="D570" t="str">
        <f>Orders[[#This Row],[Customer First Name]] &amp;" "&amp; Orders[[#This Row],[Customer Last Name]]</f>
        <v>Ellis Ballard</v>
      </c>
      <c r="E570" t="s">
        <v>1608</v>
      </c>
      <c r="F570" t="s">
        <v>1609</v>
      </c>
      <c r="G570" t="str">
        <f t="shared" si="40"/>
        <v>ellis.ballard@mail.com</v>
      </c>
      <c r="H570" t="s">
        <v>20</v>
      </c>
      <c r="I570" s="7" t="s">
        <v>1042</v>
      </c>
      <c r="J570" s="7" t="s">
        <v>1038</v>
      </c>
      <c r="K570" s="7" t="s">
        <v>1050</v>
      </c>
      <c r="L570" s="7" t="s">
        <v>1051</v>
      </c>
      <c r="M570" s="7">
        <v>98105</v>
      </c>
      <c r="N570" s="7" t="s">
        <v>1045</v>
      </c>
      <c r="O570" t="str">
        <f>IF(COUNTIF($G$2:G570, G570) &gt; 1, INDEX($O$2:O570, MATCH(G570, $G$2:G570, 0)), H570)</f>
        <v>Male</v>
      </c>
      <c r="P570" t="str">
        <f>IF(COUNTIF($G$2:G570, G570) &gt; 1, INDEX($P$2:P570, MATCH(G570, $G$2:G570, 0)), I570)</f>
        <v>Corporate</v>
      </c>
      <c r="Q570" t="str">
        <f>IF(COUNTIF($G$2:G570, G570) &gt; 1, INDEX($Q$2:Q570, MATCH(G570, $G$2:G570, 0)), J570)</f>
        <v>United States</v>
      </c>
      <c r="R570" t="str">
        <f>IF(COUNTIF($G$2:G570, G570) &gt; 1, INDEX($R$2:R570, MATCH(G570, $G$2:G570, 0)), K570)</f>
        <v>Seattle</v>
      </c>
      <c r="S570" t="str">
        <f>IF(COUNTIF($G$2:G570, G570) &gt; 1, INDEX($S$2:S570, MATCH(G570, $G$2:G570, 0)), L570)</f>
        <v>Washington</v>
      </c>
      <c r="T570">
        <f>IF(COUNTIF($G$2:G570, G570) &gt; 1, INDEX($T$2:T570, MATCH(G570, $G$2:G570, 0)), M570)</f>
        <v>98105</v>
      </c>
      <c r="U570" t="str">
        <f>IF(COUNTIF($G$2:G570, G570) &gt; 1, INDEX($U$2:U570, MATCH(G570, $G$2:G570, 0)), N570)</f>
        <v>West</v>
      </c>
      <c r="V570" s="7" t="s">
        <v>2153</v>
      </c>
      <c r="W570" s="7" t="s">
        <v>2162</v>
      </c>
      <c r="X570" s="15">
        <f>Orders[[#This Row],[Date3]]</f>
        <v>43475</v>
      </c>
      <c r="Y570" s="15">
        <v>43475</v>
      </c>
      <c r="Z570" s="2">
        <v>0.43958333333333338</v>
      </c>
      <c r="AA570" s="12">
        <v>79.86</v>
      </c>
      <c r="AB570" s="8">
        <v>7</v>
      </c>
      <c r="AC570" s="11">
        <f t="shared" si="43"/>
        <v>27.951000000000001</v>
      </c>
      <c r="AD570" s="11">
        <f t="shared" si="44"/>
        <v>559.02</v>
      </c>
      <c r="AE570" t="s">
        <v>21</v>
      </c>
      <c r="AF570" s="12">
        <f t="shared" si="41"/>
        <v>532.91376600000001</v>
      </c>
      <c r="AG570" s="4">
        <v>4.6699999999999998E-2</v>
      </c>
      <c r="AH570" s="11">
        <f t="shared" si="42"/>
        <v>26.106233999999972</v>
      </c>
      <c r="AI570" s="9">
        <v>5.5</v>
      </c>
      <c r="AJ570" s="15" t="str">
        <f>IF(MONTH(Orders[[#This Row],[Date]]) = 1, "Jan",IF(MONTH(Orders[[#This Row],[Date]]) = 2, "Feb", "Mar"))</f>
        <v>Jan</v>
      </c>
    </row>
    <row r="571" spans="1:36" ht="15.75" x14ac:dyDescent="0.25">
      <c r="A571">
        <v>570</v>
      </c>
      <c r="B571" t="s">
        <v>598</v>
      </c>
      <c r="C571">
        <f>VLOOKUP(G571,email!A:B,2,FALSE)</f>
        <v>226</v>
      </c>
      <c r="D571" t="str">
        <f>Orders[[#This Row],[Customer First Name]] &amp;" "&amp; Orders[[#This Row],[Customer Last Name]]</f>
        <v>Ellis Ballard</v>
      </c>
      <c r="E571" t="s">
        <v>1608</v>
      </c>
      <c r="F571" t="s">
        <v>1609</v>
      </c>
      <c r="G571" t="str">
        <f t="shared" si="40"/>
        <v>ellis.ballard@mail.com</v>
      </c>
      <c r="H571" t="s">
        <v>20</v>
      </c>
      <c r="I571" s="7" t="s">
        <v>1042</v>
      </c>
      <c r="J571" s="7" t="s">
        <v>1038</v>
      </c>
      <c r="K571" s="7" t="s">
        <v>1050</v>
      </c>
      <c r="L571" s="7" t="s">
        <v>1051</v>
      </c>
      <c r="M571" s="7">
        <v>98105</v>
      </c>
      <c r="N571" s="7" t="s">
        <v>1045</v>
      </c>
      <c r="O571" t="str">
        <f>IF(COUNTIF($G$2:G571, G571) &gt; 1, INDEX($O$2:O571, MATCH(G571, $G$2:G571, 0)), H571)</f>
        <v>Male</v>
      </c>
      <c r="P571" t="str">
        <f>IF(COUNTIF($G$2:G571, G571) &gt; 1, INDEX($P$2:P571, MATCH(G571, $G$2:G571, 0)), I571)</f>
        <v>Corporate</v>
      </c>
      <c r="Q571" t="str">
        <f>IF(COUNTIF($G$2:G571, G571) &gt; 1, INDEX($Q$2:Q571, MATCH(G571, $G$2:G571, 0)), J571)</f>
        <v>United States</v>
      </c>
      <c r="R571" t="str">
        <f>IF(COUNTIF($G$2:G571, G571) &gt; 1, INDEX($R$2:R571, MATCH(G571, $G$2:G571, 0)), K571)</f>
        <v>Seattle</v>
      </c>
      <c r="S571" t="str">
        <f>IF(COUNTIF($G$2:G571, G571) &gt; 1, INDEX($S$2:S571, MATCH(G571, $G$2:G571, 0)), L571)</f>
        <v>Washington</v>
      </c>
      <c r="T571">
        <f>IF(COUNTIF($G$2:G571, G571) &gt; 1, INDEX($T$2:T571, MATCH(G571, $G$2:G571, 0)), M571)</f>
        <v>98105</v>
      </c>
      <c r="U571" t="str">
        <f>IF(COUNTIF($G$2:G571, G571) &gt; 1, INDEX($U$2:U571, MATCH(G571, $G$2:G571, 0)), N571)</f>
        <v>West</v>
      </c>
      <c r="V571" s="7" t="s">
        <v>2150</v>
      </c>
      <c r="W571" s="7" t="s">
        <v>2152</v>
      </c>
      <c r="X571" s="15">
        <f>Orders[[#This Row],[Date3]]</f>
        <v>43526</v>
      </c>
      <c r="Y571" s="15">
        <v>43526</v>
      </c>
      <c r="Z571" s="2">
        <v>0.6958333333333333</v>
      </c>
      <c r="AA571" s="12">
        <v>73.98</v>
      </c>
      <c r="AB571" s="8">
        <v>7</v>
      </c>
      <c r="AC571" s="11">
        <f t="shared" si="43"/>
        <v>25.893000000000001</v>
      </c>
      <c r="AD571" s="11">
        <f t="shared" si="44"/>
        <v>517.86</v>
      </c>
      <c r="AE571" t="s">
        <v>16</v>
      </c>
      <c r="AF571" s="12">
        <f t="shared" si="41"/>
        <v>462.44898000000001</v>
      </c>
      <c r="AG571" s="4">
        <v>0.107</v>
      </c>
      <c r="AH571" s="11">
        <f t="shared" si="42"/>
        <v>55.411020000000008</v>
      </c>
      <c r="AI571" s="9">
        <v>4.0999999999999996</v>
      </c>
      <c r="AJ571" s="15" t="str">
        <f>IF(MONTH(Orders[[#This Row],[Date]]) = 1, "Jan",IF(MONTH(Orders[[#This Row],[Date]]) = 2, "Feb", "Mar"))</f>
        <v>Mar</v>
      </c>
    </row>
    <row r="572" spans="1:36" ht="15.75" x14ac:dyDescent="0.25">
      <c r="A572">
        <v>571</v>
      </c>
      <c r="B572" t="s">
        <v>599</v>
      </c>
      <c r="C572">
        <f>VLOOKUP(G572,email!A:B,2,FALSE)</f>
        <v>227</v>
      </c>
      <c r="D572" t="str">
        <f>Orders[[#This Row],[Customer First Name]] &amp;" "&amp; Orders[[#This Row],[Customer Last Name]]</f>
        <v>Jennifer Ferguson</v>
      </c>
      <c r="E572" t="s">
        <v>1403</v>
      </c>
      <c r="F572" t="s">
        <v>1610</v>
      </c>
      <c r="G572" t="str">
        <f t="shared" si="40"/>
        <v>jennifer.ferguson@mail.com</v>
      </c>
      <c r="H572" t="s">
        <v>20</v>
      </c>
      <c r="I572" s="7" t="s">
        <v>1037</v>
      </c>
      <c r="J572" s="7" t="s">
        <v>1038</v>
      </c>
      <c r="K572" s="7" t="s">
        <v>1080</v>
      </c>
      <c r="L572" s="7" t="s">
        <v>1081</v>
      </c>
      <c r="M572" s="7">
        <v>10024</v>
      </c>
      <c r="N572" s="7" t="s">
        <v>1065</v>
      </c>
      <c r="O572" t="str">
        <f>IF(COUNTIF($G$2:G572, G572) &gt; 1, INDEX($O$2:O572, MATCH(G572, $G$2:G572, 0)), H572)</f>
        <v>Male</v>
      </c>
      <c r="P572" t="str">
        <f>IF(COUNTIF($G$2:G572, G572) &gt; 1, INDEX($P$2:P572, MATCH(G572, $G$2:G572, 0)), I572)</f>
        <v>Consumer</v>
      </c>
      <c r="Q572" t="str">
        <f>IF(COUNTIF($G$2:G572, G572) &gt; 1, INDEX($Q$2:Q572, MATCH(G572, $G$2:G572, 0)), J572)</f>
        <v>United States</v>
      </c>
      <c r="R572" t="str">
        <f>IF(COUNTIF($G$2:G572, G572) &gt; 1, INDEX($R$2:R572, MATCH(G572, $G$2:G572, 0)), K572)</f>
        <v>New York City</v>
      </c>
      <c r="S572" t="str">
        <f>IF(COUNTIF($G$2:G572, G572) &gt; 1, INDEX($S$2:S572, MATCH(G572, $G$2:G572, 0)), L572)</f>
        <v>New York</v>
      </c>
      <c r="T572">
        <f>IF(COUNTIF($G$2:G572, G572) &gt; 1, INDEX($T$2:T572, MATCH(G572, $G$2:G572, 0)), M572)</f>
        <v>10024</v>
      </c>
      <c r="U572" t="str">
        <f>IF(COUNTIF($G$2:G572, G572) &gt; 1, INDEX($U$2:U572, MATCH(G572, $G$2:G572, 0)), N572)</f>
        <v>East</v>
      </c>
      <c r="V572" s="7" t="s">
        <v>2153</v>
      </c>
      <c r="W572" s="7" t="s">
        <v>2154</v>
      </c>
      <c r="X572" s="15">
        <f>Orders[[#This Row],[Date3]]</f>
        <v>43521</v>
      </c>
      <c r="Y572" s="15">
        <v>43521</v>
      </c>
      <c r="Z572" s="2">
        <v>0.71944444444444444</v>
      </c>
      <c r="AA572" s="12">
        <v>82.04</v>
      </c>
      <c r="AB572" s="8">
        <v>5</v>
      </c>
      <c r="AC572" s="11">
        <f t="shared" si="43"/>
        <v>20.510000000000005</v>
      </c>
      <c r="AD572" s="11">
        <f t="shared" si="44"/>
        <v>410.20000000000005</v>
      </c>
      <c r="AE572" t="s">
        <v>21</v>
      </c>
      <c r="AF572" s="12">
        <f t="shared" si="41"/>
        <v>391.04366000000005</v>
      </c>
      <c r="AG572" s="4">
        <v>4.6699999999999998E-2</v>
      </c>
      <c r="AH572" s="11">
        <f t="shared" si="42"/>
        <v>19.15634</v>
      </c>
      <c r="AI572" s="9">
        <v>7.6</v>
      </c>
      <c r="AJ572" s="15" t="str">
        <f>IF(MONTH(Orders[[#This Row],[Date]]) = 1, "Jan",IF(MONTH(Orders[[#This Row],[Date]]) = 2, "Feb", "Mar"))</f>
        <v>Feb</v>
      </c>
    </row>
    <row r="573" spans="1:36" ht="15.75" x14ac:dyDescent="0.25">
      <c r="A573">
        <v>572</v>
      </c>
      <c r="B573" t="s">
        <v>600</v>
      </c>
      <c r="C573">
        <f>VLOOKUP(G573,email!A:B,2,FALSE)</f>
        <v>227</v>
      </c>
      <c r="D573" t="str">
        <f>Orders[[#This Row],[Customer First Name]] &amp;" "&amp; Orders[[#This Row],[Customer Last Name]]</f>
        <v>Jennifer Ferguson</v>
      </c>
      <c r="E573" t="s">
        <v>1403</v>
      </c>
      <c r="F573" t="s">
        <v>1610</v>
      </c>
      <c r="G573" t="str">
        <f t="shared" si="40"/>
        <v>jennifer.ferguson@mail.com</v>
      </c>
      <c r="H573" t="s">
        <v>20</v>
      </c>
      <c r="I573" s="7" t="s">
        <v>1037</v>
      </c>
      <c r="J573" s="7" t="s">
        <v>1038</v>
      </c>
      <c r="K573" s="7" t="s">
        <v>1080</v>
      </c>
      <c r="L573" s="7" t="s">
        <v>1081</v>
      </c>
      <c r="M573" s="7">
        <v>10024</v>
      </c>
      <c r="N573" s="7" t="s">
        <v>1065</v>
      </c>
      <c r="O573" t="str">
        <f>IF(COUNTIF($G$2:G573, G573) &gt; 1, INDEX($O$2:O573, MATCH(G573, $G$2:G573, 0)), H573)</f>
        <v>Male</v>
      </c>
      <c r="P573" t="str">
        <f>IF(COUNTIF($G$2:G573, G573) &gt; 1, INDEX($P$2:P573, MATCH(G573, $G$2:G573, 0)), I573)</f>
        <v>Consumer</v>
      </c>
      <c r="Q573" t="str">
        <f>IF(COUNTIF($G$2:G573, G573) &gt; 1, INDEX($Q$2:Q573, MATCH(G573, $G$2:G573, 0)), J573)</f>
        <v>United States</v>
      </c>
      <c r="R573" t="str">
        <f>IF(COUNTIF($G$2:G573, G573) &gt; 1, INDEX($R$2:R573, MATCH(G573, $G$2:G573, 0)), K573)</f>
        <v>New York City</v>
      </c>
      <c r="S573" t="str">
        <f>IF(COUNTIF($G$2:G573, G573) &gt; 1, INDEX($S$2:S573, MATCH(G573, $G$2:G573, 0)), L573)</f>
        <v>New York</v>
      </c>
      <c r="T573">
        <f>IF(COUNTIF($G$2:G573, G573) &gt; 1, INDEX($T$2:T573, MATCH(G573, $G$2:G573, 0)), M573)</f>
        <v>10024</v>
      </c>
      <c r="U573" t="str">
        <f>IF(COUNTIF($G$2:G573, G573) &gt; 1, INDEX($U$2:U573, MATCH(G573, $G$2:G573, 0)), N573)</f>
        <v>East</v>
      </c>
      <c r="V573" s="7" t="s">
        <v>2153</v>
      </c>
      <c r="W573" s="7" t="s">
        <v>2165</v>
      </c>
      <c r="X573" s="15">
        <f>Orders[[#This Row],[Date3]]</f>
        <v>43494</v>
      </c>
      <c r="Y573" s="15">
        <v>43494</v>
      </c>
      <c r="Z573" s="2">
        <v>0.4916666666666667</v>
      </c>
      <c r="AA573" s="12">
        <v>26.67</v>
      </c>
      <c r="AB573" s="8">
        <v>10</v>
      </c>
      <c r="AC573" s="11">
        <f t="shared" si="43"/>
        <v>13.335000000000003</v>
      </c>
      <c r="AD573" s="11">
        <f t="shared" si="44"/>
        <v>266.70000000000005</v>
      </c>
      <c r="AE573" t="s">
        <v>18</v>
      </c>
      <c r="AF573" s="12">
        <f t="shared" si="41"/>
        <v>254.24511000000004</v>
      </c>
      <c r="AG573" s="4">
        <v>4.6699999999999998E-2</v>
      </c>
      <c r="AH573" s="11">
        <f t="shared" si="42"/>
        <v>12.454890000000006</v>
      </c>
      <c r="AI573" s="9">
        <v>8.6</v>
      </c>
      <c r="AJ573" s="15" t="str">
        <f>IF(MONTH(Orders[[#This Row],[Date]]) = 1, "Jan",IF(MONTH(Orders[[#This Row],[Date]]) = 2, "Feb", "Mar"))</f>
        <v>Jan</v>
      </c>
    </row>
    <row r="574" spans="1:36" ht="15.75" x14ac:dyDescent="0.25">
      <c r="A574">
        <v>573</v>
      </c>
      <c r="B574" t="s">
        <v>601</v>
      </c>
      <c r="C574">
        <f>VLOOKUP(G574,email!A:B,2,FALSE)</f>
        <v>227</v>
      </c>
      <c r="D574" t="str">
        <f>Orders[[#This Row],[Customer First Name]] &amp;" "&amp; Orders[[#This Row],[Customer Last Name]]</f>
        <v>Jennifer Ferguson</v>
      </c>
      <c r="E574" t="s">
        <v>1403</v>
      </c>
      <c r="F574" t="s">
        <v>1610</v>
      </c>
      <c r="G574" t="str">
        <f t="shared" si="40"/>
        <v>jennifer.ferguson@mail.com</v>
      </c>
      <c r="H574" t="s">
        <v>20</v>
      </c>
      <c r="I574" s="7" t="s">
        <v>1037</v>
      </c>
      <c r="J574" s="7" t="s">
        <v>1038</v>
      </c>
      <c r="K574" s="7" t="s">
        <v>1080</v>
      </c>
      <c r="L574" s="7" t="s">
        <v>1081</v>
      </c>
      <c r="M574" s="7">
        <v>10024</v>
      </c>
      <c r="N574" s="7" t="s">
        <v>1065</v>
      </c>
      <c r="O574" t="str">
        <f>IF(COUNTIF($G$2:G574, G574) &gt; 1, INDEX($O$2:O574, MATCH(G574, $G$2:G574, 0)), H574)</f>
        <v>Male</v>
      </c>
      <c r="P574" t="str">
        <f>IF(COUNTIF($G$2:G574, G574) &gt; 1, INDEX($P$2:P574, MATCH(G574, $G$2:G574, 0)), I574)</f>
        <v>Consumer</v>
      </c>
      <c r="Q574" t="str">
        <f>IF(COUNTIF($G$2:G574, G574) &gt; 1, INDEX($Q$2:Q574, MATCH(G574, $G$2:G574, 0)), J574)</f>
        <v>United States</v>
      </c>
      <c r="R574" t="str">
        <f>IF(COUNTIF($G$2:G574, G574) &gt; 1, INDEX($R$2:R574, MATCH(G574, $G$2:G574, 0)), K574)</f>
        <v>New York City</v>
      </c>
      <c r="S574" t="str">
        <f>IF(COUNTIF($G$2:G574, G574) &gt; 1, INDEX($S$2:S574, MATCH(G574, $G$2:G574, 0)), L574)</f>
        <v>New York</v>
      </c>
      <c r="T574">
        <f>IF(COUNTIF($G$2:G574, G574) &gt; 1, INDEX($T$2:T574, MATCH(G574, $G$2:G574, 0)), M574)</f>
        <v>10024</v>
      </c>
      <c r="U574" t="str">
        <f>IF(COUNTIF($G$2:G574, G574) &gt; 1, INDEX($U$2:U574, MATCH(G574, $G$2:G574, 0)), N574)</f>
        <v>East</v>
      </c>
      <c r="V574" s="7" t="s">
        <v>2153</v>
      </c>
      <c r="W574" s="7" t="s">
        <v>2160</v>
      </c>
      <c r="X574" s="15">
        <f>Orders[[#This Row],[Date3]]</f>
        <v>43534</v>
      </c>
      <c r="Y574" s="15">
        <v>43534</v>
      </c>
      <c r="Z574" s="2">
        <v>0.81597222222222221</v>
      </c>
      <c r="AA574" s="12">
        <v>10.130000000000001</v>
      </c>
      <c r="AB574" s="8">
        <v>7</v>
      </c>
      <c r="AC574" s="11">
        <f t="shared" si="43"/>
        <v>3.5455000000000005</v>
      </c>
      <c r="AD574" s="11">
        <f t="shared" si="44"/>
        <v>70.910000000000011</v>
      </c>
      <c r="AE574" t="s">
        <v>16</v>
      </c>
      <c r="AF574" s="12">
        <f t="shared" si="41"/>
        <v>67.598503000000008</v>
      </c>
      <c r="AG574" s="4">
        <v>4.6699999999999998E-2</v>
      </c>
      <c r="AH574" s="11">
        <f t="shared" si="42"/>
        <v>3.3114970000000028</v>
      </c>
      <c r="AI574" s="9">
        <v>8.3000000000000007</v>
      </c>
      <c r="AJ574" s="15" t="str">
        <f>IF(MONTH(Orders[[#This Row],[Date]]) = 1, "Jan",IF(MONTH(Orders[[#This Row],[Date]]) = 2, "Feb", "Mar"))</f>
        <v>Mar</v>
      </c>
    </row>
    <row r="575" spans="1:36" ht="15.75" x14ac:dyDescent="0.25">
      <c r="A575">
        <v>574</v>
      </c>
      <c r="B575" t="s">
        <v>602</v>
      </c>
      <c r="C575">
        <f>VLOOKUP(G575,email!A:B,2,FALSE)</f>
        <v>227</v>
      </c>
      <c r="D575" t="str">
        <f>Orders[[#This Row],[Customer First Name]] &amp;" "&amp; Orders[[#This Row],[Customer Last Name]]</f>
        <v>Jennifer Ferguson</v>
      </c>
      <c r="E575" t="s">
        <v>1403</v>
      </c>
      <c r="F575" t="s">
        <v>1610</v>
      </c>
      <c r="G575" t="str">
        <f t="shared" si="40"/>
        <v>jennifer.ferguson@mail.com</v>
      </c>
      <c r="H575" t="s">
        <v>20</v>
      </c>
      <c r="I575" s="7" t="s">
        <v>1037</v>
      </c>
      <c r="J575" s="7" t="s">
        <v>1038</v>
      </c>
      <c r="K575" s="7" t="s">
        <v>1080</v>
      </c>
      <c r="L575" s="7" t="s">
        <v>1081</v>
      </c>
      <c r="M575" s="7">
        <v>10024</v>
      </c>
      <c r="N575" s="7" t="s">
        <v>1065</v>
      </c>
      <c r="O575" t="str">
        <f>IF(COUNTIF($G$2:G575, G575) &gt; 1, INDEX($O$2:O575, MATCH(G575, $G$2:G575, 0)), H575)</f>
        <v>Male</v>
      </c>
      <c r="P575" t="str">
        <f>IF(COUNTIF($G$2:G575, G575) &gt; 1, INDEX($P$2:P575, MATCH(G575, $G$2:G575, 0)), I575)</f>
        <v>Consumer</v>
      </c>
      <c r="Q575" t="str">
        <f>IF(COUNTIF($G$2:G575, G575) &gt; 1, INDEX($Q$2:Q575, MATCH(G575, $G$2:G575, 0)), J575)</f>
        <v>United States</v>
      </c>
      <c r="R575" t="str">
        <f>IF(COUNTIF($G$2:G575, G575) &gt; 1, INDEX($R$2:R575, MATCH(G575, $G$2:G575, 0)), K575)</f>
        <v>New York City</v>
      </c>
      <c r="S575" t="str">
        <f>IF(COUNTIF($G$2:G575, G575) &gt; 1, INDEX($S$2:S575, MATCH(G575, $G$2:G575, 0)), L575)</f>
        <v>New York</v>
      </c>
      <c r="T575">
        <f>IF(COUNTIF($G$2:G575, G575) &gt; 1, INDEX($T$2:T575, MATCH(G575, $G$2:G575, 0)), M575)</f>
        <v>10024</v>
      </c>
      <c r="U575" t="str">
        <f>IF(COUNTIF($G$2:G575, G575) &gt; 1, INDEX($U$2:U575, MATCH(G575, $G$2:G575, 0)), N575)</f>
        <v>East</v>
      </c>
      <c r="V575" s="7" t="s">
        <v>2158</v>
      </c>
      <c r="W575" s="7" t="s">
        <v>2159</v>
      </c>
      <c r="X575" s="15">
        <f>Orders[[#This Row],[Date3]]</f>
        <v>43478</v>
      </c>
      <c r="Y575" s="15">
        <v>43478</v>
      </c>
      <c r="Z575" s="2">
        <v>0.82986111111111116</v>
      </c>
      <c r="AA575" s="12">
        <v>72.39</v>
      </c>
      <c r="AB575" s="8">
        <v>2</v>
      </c>
      <c r="AC575" s="11">
        <f t="shared" si="43"/>
        <v>7.2390000000000008</v>
      </c>
      <c r="AD575" s="11">
        <f t="shared" si="44"/>
        <v>144.78</v>
      </c>
      <c r="AE575" t="s">
        <v>21</v>
      </c>
      <c r="AF575" s="12">
        <f t="shared" si="41"/>
        <v>134.35584</v>
      </c>
      <c r="AG575" s="4">
        <v>7.2000000000000008E-2</v>
      </c>
      <c r="AH575" s="11">
        <f t="shared" si="42"/>
        <v>10.424160000000001</v>
      </c>
      <c r="AI575" s="9">
        <v>8.1</v>
      </c>
      <c r="AJ575" s="15" t="str">
        <f>IF(MONTH(Orders[[#This Row],[Date]]) = 1, "Jan",IF(MONTH(Orders[[#This Row],[Date]]) = 2, "Feb", "Mar"))</f>
        <v>Jan</v>
      </c>
    </row>
    <row r="576" spans="1:36" ht="15.75" x14ac:dyDescent="0.25">
      <c r="A576">
        <v>575</v>
      </c>
      <c r="B576" t="s">
        <v>603</v>
      </c>
      <c r="C576">
        <f>VLOOKUP(G576,email!A:B,2,FALSE)</f>
        <v>228</v>
      </c>
      <c r="D576" t="str">
        <f>Orders[[#This Row],[Customer First Name]] &amp;" "&amp; Orders[[#This Row],[Customer Last Name]]</f>
        <v>Sarah Foster</v>
      </c>
      <c r="E576" t="s">
        <v>1611</v>
      </c>
      <c r="F576" t="s">
        <v>1533</v>
      </c>
      <c r="G576" t="str">
        <f t="shared" si="40"/>
        <v>sarah.foster@mail.com</v>
      </c>
      <c r="H576" t="s">
        <v>20</v>
      </c>
      <c r="I576" s="7" t="s">
        <v>1037</v>
      </c>
      <c r="J576" s="7" t="s">
        <v>1038</v>
      </c>
      <c r="K576" s="7" t="s">
        <v>1209</v>
      </c>
      <c r="L576" s="7" t="s">
        <v>1051</v>
      </c>
      <c r="M576" s="7">
        <v>98270</v>
      </c>
      <c r="N576" s="7" t="s">
        <v>1045</v>
      </c>
      <c r="O576" t="str">
        <f>IF(COUNTIF($G$2:G576, G576) &gt; 1, INDEX($O$2:O576, MATCH(G576, $G$2:G576, 0)), H576)</f>
        <v>Male</v>
      </c>
      <c r="P576" t="str">
        <f>IF(COUNTIF($G$2:G576, G576) &gt; 1, INDEX($P$2:P576, MATCH(G576, $G$2:G576, 0)), I576)</f>
        <v>Consumer</v>
      </c>
      <c r="Q576" t="str">
        <f>IF(COUNTIF($G$2:G576, G576) &gt; 1, INDEX($Q$2:Q576, MATCH(G576, $G$2:G576, 0)), J576)</f>
        <v>United States</v>
      </c>
      <c r="R576" t="str">
        <f>IF(COUNTIF($G$2:G576, G576) &gt; 1, INDEX($R$2:R576, MATCH(G576, $G$2:G576, 0)), K576)</f>
        <v>Marysville</v>
      </c>
      <c r="S576" t="str">
        <f>IF(COUNTIF($G$2:G576, G576) &gt; 1, INDEX($S$2:S576, MATCH(G576, $G$2:G576, 0)), L576)</f>
        <v>Washington</v>
      </c>
      <c r="T576">
        <f>IF(COUNTIF($G$2:G576, G576) &gt; 1, INDEX($T$2:T576, MATCH(G576, $G$2:G576, 0)), M576)</f>
        <v>98270</v>
      </c>
      <c r="U576" t="str">
        <f>IF(COUNTIF($G$2:G576, G576) &gt; 1, INDEX($U$2:U576, MATCH(G576, $G$2:G576, 0)), N576)</f>
        <v>West</v>
      </c>
      <c r="V576" s="7" t="s">
        <v>2153</v>
      </c>
      <c r="W576" s="7" t="s">
        <v>1731</v>
      </c>
      <c r="X576" s="15">
        <f>Orders[[#This Row],[Date3]]</f>
        <v>43546</v>
      </c>
      <c r="Y576" s="15">
        <v>43546</v>
      </c>
      <c r="Z576" s="2">
        <v>0.60625000000000007</v>
      </c>
      <c r="AA576" s="12">
        <v>85.91</v>
      </c>
      <c r="AB576" s="8">
        <v>5</v>
      </c>
      <c r="AC576" s="11">
        <f t="shared" si="43"/>
        <v>21.477499999999999</v>
      </c>
      <c r="AD576" s="11">
        <f t="shared" si="44"/>
        <v>429.54999999999995</v>
      </c>
      <c r="AE576" t="s">
        <v>21</v>
      </c>
      <c r="AF576" s="12">
        <f t="shared" si="41"/>
        <v>409.49001499999997</v>
      </c>
      <c r="AG576" s="4">
        <v>4.6699999999999998E-2</v>
      </c>
      <c r="AH576" s="11">
        <f t="shared" si="42"/>
        <v>20.059984999999983</v>
      </c>
      <c r="AI576" s="9">
        <v>8.6</v>
      </c>
      <c r="AJ576" s="15" t="str">
        <f>IF(MONTH(Orders[[#This Row],[Date]]) = 1, "Jan",IF(MONTH(Orders[[#This Row],[Date]]) = 2, "Feb", "Mar"))</f>
        <v>Mar</v>
      </c>
    </row>
    <row r="577" spans="1:36" ht="15.75" x14ac:dyDescent="0.25">
      <c r="A577">
        <v>576</v>
      </c>
      <c r="B577" t="s">
        <v>604</v>
      </c>
      <c r="C577">
        <f>VLOOKUP(G577,email!A:B,2,FALSE)</f>
        <v>229</v>
      </c>
      <c r="D577" t="str">
        <f>Orders[[#This Row],[Customer First Name]] &amp;" "&amp; Orders[[#This Row],[Customer Last Name]]</f>
        <v>Trudy Glocke</v>
      </c>
      <c r="E577" t="s">
        <v>1612</v>
      </c>
      <c r="F577" t="s">
        <v>1613</v>
      </c>
      <c r="G577" t="str">
        <f t="shared" si="40"/>
        <v>trudy.glocke@mail.com</v>
      </c>
      <c r="H577" t="s">
        <v>20</v>
      </c>
      <c r="I577" s="7" t="s">
        <v>1037</v>
      </c>
      <c r="J577" s="7" t="s">
        <v>1038</v>
      </c>
      <c r="K577" s="7" t="s">
        <v>1161</v>
      </c>
      <c r="L577" s="7" t="s">
        <v>1044</v>
      </c>
      <c r="M577" s="7">
        <v>90805</v>
      </c>
      <c r="N577" s="7" t="s">
        <v>1045</v>
      </c>
      <c r="O577" t="str">
        <f>IF(COUNTIF($G$2:G577, G577) &gt; 1, INDEX($O$2:O577, MATCH(G577, $G$2:G577, 0)), H577)</f>
        <v>Male</v>
      </c>
      <c r="P577" t="str">
        <f>IF(COUNTIF($G$2:G577, G577) &gt; 1, INDEX($P$2:P577, MATCH(G577, $G$2:G577, 0)), I577)</f>
        <v>Consumer</v>
      </c>
      <c r="Q577" t="str">
        <f>IF(COUNTIF($G$2:G577, G577) &gt; 1, INDEX($Q$2:Q577, MATCH(G577, $G$2:G577, 0)), J577)</f>
        <v>United States</v>
      </c>
      <c r="R577" t="str">
        <f>IF(COUNTIF($G$2:G577, G577) &gt; 1, INDEX($R$2:R577, MATCH(G577, $G$2:G577, 0)), K577)</f>
        <v>Long Beach</v>
      </c>
      <c r="S577" t="str">
        <f>IF(COUNTIF($G$2:G577, G577) &gt; 1, INDEX($S$2:S577, MATCH(G577, $G$2:G577, 0)), L577)</f>
        <v>California</v>
      </c>
      <c r="T577">
        <f>IF(COUNTIF($G$2:G577, G577) &gt; 1, INDEX($T$2:T577, MATCH(G577, $G$2:G577, 0)), M577)</f>
        <v>90805</v>
      </c>
      <c r="U577" t="str">
        <f>IF(COUNTIF($G$2:G577, G577) &gt; 1, INDEX($U$2:U577, MATCH(G577, $G$2:G577, 0)), N577)</f>
        <v>West</v>
      </c>
      <c r="V577" s="7" t="s">
        <v>2153</v>
      </c>
      <c r="W577" s="7" t="s">
        <v>2162</v>
      </c>
      <c r="X577" s="15">
        <f>Orders[[#This Row],[Date3]]</f>
        <v>43525</v>
      </c>
      <c r="Y577" s="15">
        <v>43525</v>
      </c>
      <c r="Z577" s="2">
        <v>0.8256944444444444</v>
      </c>
      <c r="AA577" s="12">
        <v>81.31</v>
      </c>
      <c r="AB577" s="8">
        <v>7</v>
      </c>
      <c r="AC577" s="11">
        <f t="shared" si="43"/>
        <v>28.458500000000004</v>
      </c>
      <c r="AD577" s="11">
        <f t="shared" si="44"/>
        <v>569.17000000000007</v>
      </c>
      <c r="AE577" t="s">
        <v>16</v>
      </c>
      <c r="AF577" s="12">
        <f t="shared" si="41"/>
        <v>542.58976100000007</v>
      </c>
      <c r="AG577" s="4">
        <v>4.6699999999999998E-2</v>
      </c>
      <c r="AH577" s="11">
        <f t="shared" si="42"/>
        <v>26.580239000000006</v>
      </c>
      <c r="AI577" s="9">
        <v>6.3</v>
      </c>
      <c r="AJ577" s="15" t="str">
        <f>IF(MONTH(Orders[[#This Row],[Date]]) = 1, "Jan",IF(MONTH(Orders[[#This Row],[Date]]) = 2, "Feb", "Mar"))</f>
        <v>Mar</v>
      </c>
    </row>
    <row r="578" spans="1:36" ht="15.75" x14ac:dyDescent="0.25">
      <c r="A578">
        <v>577</v>
      </c>
      <c r="B578" t="s">
        <v>605</v>
      </c>
      <c r="C578">
        <f>VLOOKUP(G578,email!A:B,2,FALSE)</f>
        <v>229</v>
      </c>
      <c r="D578" t="str">
        <f>Orders[[#This Row],[Customer First Name]] &amp;" "&amp; Orders[[#This Row],[Customer Last Name]]</f>
        <v>Trudy Glocke</v>
      </c>
      <c r="E578" t="s">
        <v>1612</v>
      </c>
      <c r="F578" t="s">
        <v>1613</v>
      </c>
      <c r="G578" t="str">
        <f t="shared" ref="G578:G641" si="45">LOWER(E578) &amp; "." &amp; LOWER(SUBSTITUTE(SUBSTITUTE(F578, "'", ""), " ", "")) &amp; "@mail.com"</f>
        <v>trudy.glocke@mail.com</v>
      </c>
      <c r="H578" t="s">
        <v>20</v>
      </c>
      <c r="I578" s="7" t="s">
        <v>1037</v>
      </c>
      <c r="J578" s="7" t="s">
        <v>1038</v>
      </c>
      <c r="K578" s="7" t="s">
        <v>1161</v>
      </c>
      <c r="L578" s="7" t="s">
        <v>1044</v>
      </c>
      <c r="M578" s="7">
        <v>90805</v>
      </c>
      <c r="N578" s="7" t="s">
        <v>1045</v>
      </c>
      <c r="O578" t="str">
        <f>IF(COUNTIF($G$2:G578, G578) &gt; 1, INDEX($O$2:O578, MATCH(G578, $G$2:G578, 0)), H578)</f>
        <v>Male</v>
      </c>
      <c r="P578" t="str">
        <f>IF(COUNTIF($G$2:G578, G578) &gt; 1, INDEX($P$2:P578, MATCH(G578, $G$2:G578, 0)), I578)</f>
        <v>Consumer</v>
      </c>
      <c r="Q578" t="str">
        <f>IF(COUNTIF($G$2:G578, G578) &gt; 1, INDEX($Q$2:Q578, MATCH(G578, $G$2:G578, 0)), J578)</f>
        <v>United States</v>
      </c>
      <c r="R578" t="str">
        <f>IF(COUNTIF($G$2:G578, G578) &gt; 1, INDEX($R$2:R578, MATCH(G578, $G$2:G578, 0)), K578)</f>
        <v>Long Beach</v>
      </c>
      <c r="S578" t="str">
        <f>IF(COUNTIF($G$2:G578, G578) &gt; 1, INDEX($S$2:S578, MATCH(G578, $G$2:G578, 0)), L578)</f>
        <v>California</v>
      </c>
      <c r="T578">
        <f>IF(COUNTIF($G$2:G578, G578) &gt; 1, INDEX($T$2:T578, MATCH(G578, $G$2:G578, 0)), M578)</f>
        <v>90805</v>
      </c>
      <c r="U578" t="str">
        <f>IF(COUNTIF($G$2:G578, G578) &gt; 1, INDEX($U$2:U578, MATCH(G578, $G$2:G578, 0)), N578)</f>
        <v>West</v>
      </c>
      <c r="V578" s="7" t="s">
        <v>2153</v>
      </c>
      <c r="W578" s="7" t="s">
        <v>2162</v>
      </c>
      <c r="X578" s="15">
        <f>Orders[[#This Row],[Date3]]</f>
        <v>43516</v>
      </c>
      <c r="Y578" s="15">
        <v>43516</v>
      </c>
      <c r="Z578" s="2">
        <v>0.77986111111111101</v>
      </c>
      <c r="AA578" s="12">
        <v>60.3</v>
      </c>
      <c r="AB578" s="8">
        <v>4</v>
      </c>
      <c r="AC578" s="11">
        <f t="shared" si="43"/>
        <v>12.06</v>
      </c>
      <c r="AD578" s="11">
        <f t="shared" si="44"/>
        <v>241.2</v>
      </c>
      <c r="AE578" t="s">
        <v>18</v>
      </c>
      <c r="AF578" s="12">
        <f t="shared" ref="AF578:AF641" si="46">AD578-AD578*AG578</f>
        <v>229.93595999999999</v>
      </c>
      <c r="AG578" s="4">
        <v>4.6699999999999998E-2</v>
      </c>
      <c r="AH578" s="11">
        <f t="shared" ref="AH578:AH641" si="47">AD578-AF578</f>
        <v>11.264039999999994</v>
      </c>
      <c r="AI578" s="9">
        <v>5.8</v>
      </c>
      <c r="AJ578" s="15" t="str">
        <f>IF(MONTH(Orders[[#This Row],[Date]]) = 1, "Jan",IF(MONTH(Orders[[#This Row],[Date]]) = 2, "Feb", "Mar"))</f>
        <v>Feb</v>
      </c>
    </row>
    <row r="579" spans="1:36" ht="15.75" x14ac:dyDescent="0.25">
      <c r="A579">
        <v>578</v>
      </c>
      <c r="B579" t="s">
        <v>606</v>
      </c>
      <c r="C579">
        <f>VLOOKUP(G579,email!A:B,2,FALSE)</f>
        <v>229</v>
      </c>
      <c r="D579" t="str">
        <f>Orders[[#This Row],[Customer First Name]] &amp;" "&amp; Orders[[#This Row],[Customer Last Name]]</f>
        <v>Trudy Glocke</v>
      </c>
      <c r="E579" t="s">
        <v>1612</v>
      </c>
      <c r="F579" t="s">
        <v>1613</v>
      </c>
      <c r="G579" t="str">
        <f t="shared" si="45"/>
        <v>trudy.glocke@mail.com</v>
      </c>
      <c r="H579" t="s">
        <v>20</v>
      </c>
      <c r="I579" s="7" t="s">
        <v>1037</v>
      </c>
      <c r="J579" s="7" t="s">
        <v>1038</v>
      </c>
      <c r="K579" s="7" t="s">
        <v>1161</v>
      </c>
      <c r="L579" s="7" t="s">
        <v>1044</v>
      </c>
      <c r="M579" s="7">
        <v>90805</v>
      </c>
      <c r="N579" s="7" t="s">
        <v>1045</v>
      </c>
      <c r="O579" t="str">
        <f>IF(COUNTIF($G$2:G579, G579) &gt; 1, INDEX($O$2:O579, MATCH(G579, $G$2:G579, 0)), H579)</f>
        <v>Male</v>
      </c>
      <c r="P579" t="str">
        <f>IF(COUNTIF($G$2:G579, G579) &gt; 1, INDEX($P$2:P579, MATCH(G579, $G$2:G579, 0)), I579)</f>
        <v>Consumer</v>
      </c>
      <c r="Q579" t="str">
        <f>IF(COUNTIF($G$2:G579, G579) &gt; 1, INDEX($Q$2:Q579, MATCH(G579, $G$2:G579, 0)), J579)</f>
        <v>United States</v>
      </c>
      <c r="R579" t="str">
        <f>IF(COUNTIF($G$2:G579, G579) &gt; 1, INDEX($R$2:R579, MATCH(G579, $G$2:G579, 0)), K579)</f>
        <v>Long Beach</v>
      </c>
      <c r="S579" t="str">
        <f>IF(COUNTIF($G$2:G579, G579) &gt; 1, INDEX($S$2:S579, MATCH(G579, $G$2:G579, 0)), L579)</f>
        <v>California</v>
      </c>
      <c r="T579">
        <f>IF(COUNTIF($G$2:G579, G579) &gt; 1, INDEX($T$2:T579, MATCH(G579, $G$2:G579, 0)), M579)</f>
        <v>90805</v>
      </c>
      <c r="U579" t="str">
        <f>IF(COUNTIF($G$2:G579, G579) &gt; 1, INDEX($U$2:U579, MATCH(G579, $G$2:G579, 0)), N579)</f>
        <v>West</v>
      </c>
      <c r="V579" s="7" t="s">
        <v>2153</v>
      </c>
      <c r="W579" s="7" t="s">
        <v>2166</v>
      </c>
      <c r="X579" s="15">
        <f>Orders[[#This Row],[Date3]]</f>
        <v>43479</v>
      </c>
      <c r="Y579" s="15">
        <v>43479</v>
      </c>
      <c r="Z579" s="2">
        <v>0.61319444444444449</v>
      </c>
      <c r="AA579" s="12">
        <v>31.77</v>
      </c>
      <c r="AB579" s="8">
        <v>4</v>
      </c>
      <c r="AC579" s="11">
        <f t="shared" ref="AC579:AC642" si="48">AD579*0.05</f>
        <v>6.3540000000000001</v>
      </c>
      <c r="AD579" s="11">
        <f t="shared" ref="AD579:AD642" si="49">AA579*AB579</f>
        <v>127.08</v>
      </c>
      <c r="AE579" t="s">
        <v>16</v>
      </c>
      <c r="AF579" s="12">
        <f t="shared" si="46"/>
        <v>121.145364</v>
      </c>
      <c r="AG579" s="4">
        <v>4.6699999999999998E-2</v>
      </c>
      <c r="AH579" s="11">
        <f t="shared" si="47"/>
        <v>5.9346359999999976</v>
      </c>
      <c r="AI579" s="9">
        <v>6.2</v>
      </c>
      <c r="AJ579" s="15" t="str">
        <f>IF(MONTH(Orders[[#This Row],[Date]]) = 1, "Jan",IF(MONTH(Orders[[#This Row],[Date]]) = 2, "Feb", "Mar"))</f>
        <v>Jan</v>
      </c>
    </row>
    <row r="580" spans="1:36" ht="15.75" x14ac:dyDescent="0.25">
      <c r="A580">
        <v>579</v>
      </c>
      <c r="B580" t="s">
        <v>607</v>
      </c>
      <c r="C580">
        <f>VLOOKUP(G580,email!A:B,2,FALSE)</f>
        <v>230</v>
      </c>
      <c r="D580" t="str">
        <f>Orders[[#This Row],[Customer First Name]] &amp;" "&amp; Orders[[#This Row],[Customer Last Name]]</f>
        <v>Carlos Soltero</v>
      </c>
      <c r="E580" t="s">
        <v>1614</v>
      </c>
      <c r="F580" t="s">
        <v>1615</v>
      </c>
      <c r="G580" t="str">
        <f t="shared" si="45"/>
        <v>carlos.soltero@mail.com</v>
      </c>
      <c r="H580" t="s">
        <v>20</v>
      </c>
      <c r="I580" s="7" t="s">
        <v>1037</v>
      </c>
      <c r="J580" s="7" t="s">
        <v>1038</v>
      </c>
      <c r="K580" s="7" t="s">
        <v>1083</v>
      </c>
      <c r="L580" s="7" t="s">
        <v>1070</v>
      </c>
      <c r="M580" s="7">
        <v>60610</v>
      </c>
      <c r="N580" s="7" t="s">
        <v>1055</v>
      </c>
      <c r="O580" t="str">
        <f>IF(COUNTIF($G$2:G580, G580) &gt; 1, INDEX($O$2:O580, MATCH(G580, $G$2:G580, 0)), H580)</f>
        <v>Male</v>
      </c>
      <c r="P580" t="str">
        <f>IF(COUNTIF($G$2:G580, G580) &gt; 1, INDEX($P$2:P580, MATCH(G580, $G$2:G580, 0)), I580)</f>
        <v>Consumer</v>
      </c>
      <c r="Q580" t="str">
        <f>IF(COUNTIF($G$2:G580, G580) &gt; 1, INDEX($Q$2:Q580, MATCH(G580, $G$2:G580, 0)), J580)</f>
        <v>United States</v>
      </c>
      <c r="R580" t="str">
        <f>IF(COUNTIF($G$2:G580, G580) &gt; 1, INDEX($R$2:R580, MATCH(G580, $G$2:G580, 0)), K580)</f>
        <v>Chicago</v>
      </c>
      <c r="S580" t="str">
        <f>IF(COUNTIF($G$2:G580, G580) &gt; 1, INDEX($S$2:S580, MATCH(G580, $G$2:G580, 0)), L580)</f>
        <v>Illinois</v>
      </c>
      <c r="T580">
        <f>IF(COUNTIF($G$2:G580, G580) &gt; 1, INDEX($T$2:T580, MATCH(G580, $G$2:G580, 0)), M580)</f>
        <v>60610</v>
      </c>
      <c r="U580" t="str">
        <f>IF(COUNTIF($G$2:G580, G580) &gt; 1, INDEX($U$2:U580, MATCH(G580, $G$2:G580, 0)), N580)</f>
        <v>Central</v>
      </c>
      <c r="V580" s="7" t="s">
        <v>2153</v>
      </c>
      <c r="W580" s="7" t="s">
        <v>2156</v>
      </c>
      <c r="X580" s="15">
        <f>Orders[[#This Row],[Date3]]</f>
        <v>43550</v>
      </c>
      <c r="Y580" s="15">
        <v>43550</v>
      </c>
      <c r="Z580" s="2">
        <v>0.57916666666666672</v>
      </c>
      <c r="AA580" s="12">
        <v>64.27</v>
      </c>
      <c r="AB580" s="8">
        <v>4</v>
      </c>
      <c r="AC580" s="11">
        <f t="shared" si="48"/>
        <v>12.853999999999999</v>
      </c>
      <c r="AD580" s="11">
        <f t="shared" si="49"/>
        <v>257.08</v>
      </c>
      <c r="AE580" t="s">
        <v>18</v>
      </c>
      <c r="AF580" s="12">
        <f t="shared" si="46"/>
        <v>245.07436399999997</v>
      </c>
      <c r="AG580" s="4">
        <v>4.6699999999999998E-2</v>
      </c>
      <c r="AH580" s="11">
        <f t="shared" si="47"/>
        <v>12.00563600000001</v>
      </c>
      <c r="AI580" s="9">
        <v>7.7</v>
      </c>
      <c r="AJ580" s="15" t="str">
        <f>IF(MONTH(Orders[[#This Row],[Date]]) = 1, "Jan",IF(MONTH(Orders[[#This Row],[Date]]) = 2, "Feb", "Mar"))</f>
        <v>Mar</v>
      </c>
    </row>
    <row r="581" spans="1:36" ht="15.75" x14ac:dyDescent="0.25">
      <c r="A581">
        <v>580</v>
      </c>
      <c r="B581" t="s">
        <v>608</v>
      </c>
      <c r="C581">
        <f>VLOOKUP(G581,email!A:B,2,FALSE)</f>
        <v>230</v>
      </c>
      <c r="D581" t="str">
        <f>Orders[[#This Row],[Customer First Name]] &amp;" "&amp; Orders[[#This Row],[Customer Last Name]]</f>
        <v>Carlos Soltero</v>
      </c>
      <c r="E581" t="s">
        <v>1614</v>
      </c>
      <c r="F581" t="s">
        <v>1615</v>
      </c>
      <c r="G581" t="str">
        <f t="shared" si="45"/>
        <v>carlos.soltero@mail.com</v>
      </c>
      <c r="H581" t="s">
        <v>20</v>
      </c>
      <c r="I581" s="7" t="s">
        <v>1037</v>
      </c>
      <c r="J581" s="7" t="s">
        <v>1038</v>
      </c>
      <c r="K581" s="7" t="s">
        <v>1083</v>
      </c>
      <c r="L581" s="7" t="s">
        <v>1070</v>
      </c>
      <c r="M581" s="7">
        <v>60610</v>
      </c>
      <c r="N581" s="7" t="s">
        <v>1055</v>
      </c>
      <c r="O581" t="str">
        <f>IF(COUNTIF($G$2:G581, G581) &gt; 1, INDEX($O$2:O581, MATCH(G581, $G$2:G581, 0)), H581)</f>
        <v>Male</v>
      </c>
      <c r="P581" t="str">
        <f>IF(COUNTIF($G$2:G581, G581) &gt; 1, INDEX($P$2:P581, MATCH(G581, $G$2:G581, 0)), I581)</f>
        <v>Consumer</v>
      </c>
      <c r="Q581" t="str">
        <f>IF(COUNTIF($G$2:G581, G581) &gt; 1, INDEX($Q$2:Q581, MATCH(G581, $G$2:G581, 0)), J581)</f>
        <v>United States</v>
      </c>
      <c r="R581" t="str">
        <f>IF(COUNTIF($G$2:G581, G581) &gt; 1, INDEX($R$2:R581, MATCH(G581, $G$2:G581, 0)), K581)</f>
        <v>Chicago</v>
      </c>
      <c r="S581" t="str">
        <f>IF(COUNTIF($G$2:G581, G581) &gt; 1, INDEX($S$2:S581, MATCH(G581, $G$2:G581, 0)), L581)</f>
        <v>Illinois</v>
      </c>
      <c r="T581">
        <f>IF(COUNTIF($G$2:G581, G581) &gt; 1, INDEX($T$2:T581, MATCH(G581, $G$2:G581, 0)), M581)</f>
        <v>60610</v>
      </c>
      <c r="U581" t="str">
        <f>IF(COUNTIF($G$2:G581, G581) &gt; 1, INDEX($U$2:U581, MATCH(G581, $G$2:G581, 0)), N581)</f>
        <v>Central</v>
      </c>
      <c r="V581" s="7" t="s">
        <v>2150</v>
      </c>
      <c r="W581" s="7" t="s">
        <v>2157</v>
      </c>
      <c r="X581" s="15">
        <f>Orders[[#This Row],[Date3]]</f>
        <v>43525</v>
      </c>
      <c r="Y581" s="15">
        <v>43525</v>
      </c>
      <c r="Z581" s="2">
        <v>0.51041666666666663</v>
      </c>
      <c r="AA581" s="12">
        <v>69.510000000000005</v>
      </c>
      <c r="AB581" s="8">
        <v>2</v>
      </c>
      <c r="AC581" s="11">
        <f t="shared" si="48"/>
        <v>6.9510000000000005</v>
      </c>
      <c r="AD581" s="11">
        <f t="shared" si="49"/>
        <v>139.02000000000001</v>
      </c>
      <c r="AE581" t="s">
        <v>16</v>
      </c>
      <c r="AF581" s="12">
        <f t="shared" si="46"/>
        <v>124.14486000000001</v>
      </c>
      <c r="AG581" s="4">
        <v>0.107</v>
      </c>
      <c r="AH581" s="11">
        <f t="shared" si="47"/>
        <v>14.875140000000002</v>
      </c>
      <c r="AI581" s="9">
        <v>8.1</v>
      </c>
      <c r="AJ581" s="15" t="str">
        <f>IF(MONTH(Orders[[#This Row],[Date]]) = 1, "Jan",IF(MONTH(Orders[[#This Row],[Date]]) = 2, "Feb", "Mar"))</f>
        <v>Mar</v>
      </c>
    </row>
    <row r="582" spans="1:36" ht="15.75" x14ac:dyDescent="0.25">
      <c r="A582">
        <v>581</v>
      </c>
      <c r="B582" t="s">
        <v>609</v>
      </c>
      <c r="C582">
        <f>VLOOKUP(G582,email!A:B,2,FALSE)</f>
        <v>231</v>
      </c>
      <c r="D582" t="str">
        <f>Orders[[#This Row],[Customer First Name]] &amp;" "&amp; Orders[[#This Row],[Customer Last Name]]</f>
        <v>Charles Crestani</v>
      </c>
      <c r="E582" t="s">
        <v>1616</v>
      </c>
      <c r="F582" t="s">
        <v>1617</v>
      </c>
      <c r="G582" t="str">
        <f t="shared" si="45"/>
        <v>charles.crestani@mail.com</v>
      </c>
      <c r="H582" t="s">
        <v>20</v>
      </c>
      <c r="I582" s="7" t="s">
        <v>1037</v>
      </c>
      <c r="J582" s="7" t="s">
        <v>1038</v>
      </c>
      <c r="K582" s="7" t="s">
        <v>1043</v>
      </c>
      <c r="L582" s="7" t="s">
        <v>1044</v>
      </c>
      <c r="M582" s="7">
        <v>90004</v>
      </c>
      <c r="N582" s="7" t="s">
        <v>1045</v>
      </c>
      <c r="O582" t="str">
        <f>IF(COUNTIF($G$2:G582, G582) &gt; 1, INDEX($O$2:O582, MATCH(G582, $G$2:G582, 0)), H582)</f>
        <v>Male</v>
      </c>
      <c r="P582" t="str">
        <f>IF(COUNTIF($G$2:G582, G582) &gt; 1, INDEX($P$2:P582, MATCH(G582, $G$2:G582, 0)), I582)</f>
        <v>Consumer</v>
      </c>
      <c r="Q582" t="str">
        <f>IF(COUNTIF($G$2:G582, G582) &gt; 1, INDEX($Q$2:Q582, MATCH(G582, $G$2:G582, 0)), J582)</f>
        <v>United States</v>
      </c>
      <c r="R582" t="str">
        <f>IF(COUNTIF($G$2:G582, G582) &gt; 1, INDEX($R$2:R582, MATCH(G582, $G$2:G582, 0)), K582)</f>
        <v>Los Angeles</v>
      </c>
      <c r="S582" t="str">
        <f>IF(COUNTIF($G$2:G582, G582) &gt; 1, INDEX($S$2:S582, MATCH(G582, $G$2:G582, 0)), L582)</f>
        <v>California</v>
      </c>
      <c r="T582">
        <f>IF(COUNTIF($G$2:G582, G582) &gt; 1, INDEX($T$2:T582, MATCH(G582, $G$2:G582, 0)), M582)</f>
        <v>90004</v>
      </c>
      <c r="U582" t="str">
        <f>IF(COUNTIF($G$2:G582, G582) &gt; 1, INDEX($U$2:U582, MATCH(G582, $G$2:G582, 0)), N582)</f>
        <v>West</v>
      </c>
      <c r="V582" s="7" t="s">
        <v>2153</v>
      </c>
      <c r="W582" s="7" t="s">
        <v>2166</v>
      </c>
      <c r="X582" s="15">
        <f>Orders[[#This Row],[Date3]]</f>
        <v>43472</v>
      </c>
      <c r="Y582" s="15">
        <v>43472</v>
      </c>
      <c r="Z582" s="2">
        <v>0.52569444444444446</v>
      </c>
      <c r="AA582" s="12">
        <v>27.22</v>
      </c>
      <c r="AB582" s="8">
        <v>3</v>
      </c>
      <c r="AC582" s="11">
        <f t="shared" si="48"/>
        <v>4.0830000000000002</v>
      </c>
      <c r="AD582" s="11">
        <f t="shared" si="49"/>
        <v>81.66</v>
      </c>
      <c r="AE582" t="s">
        <v>18</v>
      </c>
      <c r="AF582" s="12">
        <f t="shared" si="46"/>
        <v>77.846477999999991</v>
      </c>
      <c r="AG582" s="4">
        <v>4.6699999999999998E-2</v>
      </c>
      <c r="AH582" s="11">
        <f t="shared" si="47"/>
        <v>3.8135220000000061</v>
      </c>
      <c r="AI582" s="9">
        <v>7.3</v>
      </c>
      <c r="AJ582" s="15" t="str">
        <f>IF(MONTH(Orders[[#This Row],[Date]]) = 1, "Jan",IF(MONTH(Orders[[#This Row],[Date]]) = 2, "Feb", "Mar"))</f>
        <v>Jan</v>
      </c>
    </row>
    <row r="583" spans="1:36" ht="15.75" x14ac:dyDescent="0.25">
      <c r="A583">
        <v>582</v>
      </c>
      <c r="B583" t="s">
        <v>610</v>
      </c>
      <c r="C583">
        <f>VLOOKUP(G583,email!A:B,2,FALSE)</f>
        <v>232</v>
      </c>
      <c r="D583" t="str">
        <f>Orders[[#This Row],[Customer First Name]] &amp;" "&amp; Orders[[#This Row],[Customer Last Name]]</f>
        <v>Dianna Vittorini</v>
      </c>
      <c r="E583" t="s">
        <v>1443</v>
      </c>
      <c r="F583" t="s">
        <v>1521</v>
      </c>
      <c r="G583" t="str">
        <f t="shared" si="45"/>
        <v>dianna.vittorini@mail.com</v>
      </c>
      <c r="H583" t="s">
        <v>20</v>
      </c>
      <c r="I583" s="7" t="s">
        <v>1037</v>
      </c>
      <c r="J583" s="7" t="s">
        <v>1038</v>
      </c>
      <c r="K583" s="7" t="s">
        <v>1136</v>
      </c>
      <c r="L583" s="7" t="s">
        <v>1102</v>
      </c>
      <c r="M583" s="7">
        <v>80219</v>
      </c>
      <c r="N583" s="7" t="s">
        <v>1045</v>
      </c>
      <c r="O583" t="str">
        <f>IF(COUNTIF($G$2:G583, G583) &gt; 1, INDEX($O$2:O583, MATCH(G583, $G$2:G583, 0)), H583)</f>
        <v>Male</v>
      </c>
      <c r="P583" t="str">
        <f>IF(COUNTIF($G$2:G583, G583) &gt; 1, INDEX($P$2:P583, MATCH(G583, $G$2:G583, 0)), I583)</f>
        <v>Consumer</v>
      </c>
      <c r="Q583" t="str">
        <f>IF(COUNTIF($G$2:G583, G583) &gt; 1, INDEX($Q$2:Q583, MATCH(G583, $G$2:G583, 0)), J583)</f>
        <v>United States</v>
      </c>
      <c r="R583" t="str">
        <f>IF(COUNTIF($G$2:G583, G583) &gt; 1, INDEX($R$2:R583, MATCH(G583, $G$2:G583, 0)), K583)</f>
        <v>Denver</v>
      </c>
      <c r="S583" t="str">
        <f>IF(COUNTIF($G$2:G583, G583) &gt; 1, INDEX($S$2:S583, MATCH(G583, $G$2:G583, 0)), L583)</f>
        <v>Colorado</v>
      </c>
      <c r="T583">
        <f>IF(COUNTIF($G$2:G583, G583) &gt; 1, INDEX($T$2:T583, MATCH(G583, $G$2:G583, 0)), M583)</f>
        <v>80219</v>
      </c>
      <c r="U583" t="str">
        <f>IF(COUNTIF($G$2:G583, G583) &gt; 1, INDEX($U$2:U583, MATCH(G583, $G$2:G583, 0)), N583)</f>
        <v>West</v>
      </c>
      <c r="V583" s="7" t="s">
        <v>2158</v>
      </c>
      <c r="W583" s="7" t="s">
        <v>2159</v>
      </c>
      <c r="X583" s="15">
        <f>Orders[[#This Row],[Date3]]</f>
        <v>43497</v>
      </c>
      <c r="Y583" s="15">
        <v>43497</v>
      </c>
      <c r="Z583" s="2">
        <v>0.82916666666666661</v>
      </c>
      <c r="AA583" s="12">
        <v>77.680000000000007</v>
      </c>
      <c r="AB583" s="8">
        <v>4</v>
      </c>
      <c r="AC583" s="11">
        <f t="shared" si="48"/>
        <v>15.536000000000001</v>
      </c>
      <c r="AD583" s="11">
        <f t="shared" si="49"/>
        <v>310.72000000000003</v>
      </c>
      <c r="AE583" t="s">
        <v>18</v>
      </c>
      <c r="AF583" s="12">
        <f t="shared" si="46"/>
        <v>288.34816000000001</v>
      </c>
      <c r="AG583" s="4">
        <v>7.2000000000000008E-2</v>
      </c>
      <c r="AH583" s="11">
        <f t="shared" si="47"/>
        <v>22.37184000000002</v>
      </c>
      <c r="AI583" s="9">
        <v>8.4</v>
      </c>
      <c r="AJ583" s="15" t="str">
        <f>IF(MONTH(Orders[[#This Row],[Date]]) = 1, "Jan",IF(MONTH(Orders[[#This Row],[Date]]) = 2, "Feb", "Mar"))</f>
        <v>Feb</v>
      </c>
    </row>
    <row r="584" spans="1:36" ht="15.75" x14ac:dyDescent="0.25">
      <c r="A584">
        <v>583</v>
      </c>
      <c r="B584" t="s">
        <v>611</v>
      </c>
      <c r="C584">
        <f>VLOOKUP(G584,email!A:B,2,FALSE)</f>
        <v>232</v>
      </c>
      <c r="D584" t="str">
        <f>Orders[[#This Row],[Customer First Name]] &amp;" "&amp; Orders[[#This Row],[Customer Last Name]]</f>
        <v>Dianna Vittorini</v>
      </c>
      <c r="E584" t="s">
        <v>1443</v>
      </c>
      <c r="F584" t="s">
        <v>1521</v>
      </c>
      <c r="G584" t="str">
        <f t="shared" si="45"/>
        <v>dianna.vittorini@mail.com</v>
      </c>
      <c r="H584" t="s">
        <v>20</v>
      </c>
      <c r="I584" s="7" t="s">
        <v>1037</v>
      </c>
      <c r="J584" s="7" t="s">
        <v>1038</v>
      </c>
      <c r="K584" s="7" t="s">
        <v>1136</v>
      </c>
      <c r="L584" s="7" t="s">
        <v>1102</v>
      </c>
      <c r="M584" s="7">
        <v>80219</v>
      </c>
      <c r="N584" s="7" t="s">
        <v>1045</v>
      </c>
      <c r="O584" t="str">
        <f>IF(COUNTIF($G$2:G584, G584) &gt; 1, INDEX($O$2:O584, MATCH(G584, $G$2:G584, 0)), H584)</f>
        <v>Male</v>
      </c>
      <c r="P584" t="str">
        <f>IF(COUNTIF($G$2:G584, G584) &gt; 1, INDEX($P$2:P584, MATCH(G584, $G$2:G584, 0)), I584)</f>
        <v>Consumer</v>
      </c>
      <c r="Q584" t="str">
        <f>IF(COUNTIF($G$2:G584, G584) &gt; 1, INDEX($Q$2:Q584, MATCH(G584, $G$2:G584, 0)), J584)</f>
        <v>United States</v>
      </c>
      <c r="R584" t="str">
        <f>IF(COUNTIF($G$2:G584, G584) &gt; 1, INDEX($R$2:R584, MATCH(G584, $G$2:G584, 0)), K584)</f>
        <v>Denver</v>
      </c>
      <c r="S584" t="str">
        <f>IF(COUNTIF($G$2:G584, G584) &gt; 1, INDEX($S$2:S584, MATCH(G584, $G$2:G584, 0)), L584)</f>
        <v>Colorado</v>
      </c>
      <c r="T584">
        <f>IF(COUNTIF($G$2:G584, G584) &gt; 1, INDEX($T$2:T584, MATCH(G584, $G$2:G584, 0)), M584)</f>
        <v>80219</v>
      </c>
      <c r="U584" t="str">
        <f>IF(COUNTIF($G$2:G584, G584) &gt; 1, INDEX($U$2:U584, MATCH(G584, $G$2:G584, 0)), N584)</f>
        <v>West</v>
      </c>
      <c r="V584" s="7" t="s">
        <v>2158</v>
      </c>
      <c r="W584" s="7" t="s">
        <v>2159</v>
      </c>
      <c r="X584" s="15">
        <f>Orders[[#This Row],[Date3]]</f>
        <v>43509</v>
      </c>
      <c r="Y584" s="15">
        <v>43509</v>
      </c>
      <c r="Z584" s="2">
        <v>0.62916666666666665</v>
      </c>
      <c r="AA584" s="12">
        <v>92.98</v>
      </c>
      <c r="AB584" s="8">
        <v>2</v>
      </c>
      <c r="AC584" s="11">
        <f t="shared" si="48"/>
        <v>9.298</v>
      </c>
      <c r="AD584" s="11">
        <f t="shared" si="49"/>
        <v>185.96</v>
      </c>
      <c r="AE584" t="s">
        <v>21</v>
      </c>
      <c r="AF584" s="12">
        <f t="shared" si="46"/>
        <v>172.57088000000002</v>
      </c>
      <c r="AG584" s="4">
        <v>7.2000000000000008E-2</v>
      </c>
      <c r="AH584" s="11">
        <f t="shared" si="47"/>
        <v>13.389119999999991</v>
      </c>
      <c r="AI584" s="9" t="s">
        <v>27</v>
      </c>
      <c r="AJ584" s="15" t="str">
        <f>IF(MONTH(Orders[[#This Row],[Date]]) = 1, "Jan",IF(MONTH(Orders[[#This Row],[Date]]) = 2, "Feb", "Mar"))</f>
        <v>Feb</v>
      </c>
    </row>
    <row r="585" spans="1:36" ht="15.75" x14ac:dyDescent="0.25">
      <c r="A585">
        <v>584</v>
      </c>
      <c r="B585" t="s">
        <v>612</v>
      </c>
      <c r="C585">
        <f>VLOOKUP(G585,email!A:B,2,FALSE)</f>
        <v>232</v>
      </c>
      <c r="D585" t="str">
        <f>Orders[[#This Row],[Customer First Name]] &amp;" "&amp; Orders[[#This Row],[Customer Last Name]]</f>
        <v>Dianna Vittorini</v>
      </c>
      <c r="E585" t="s">
        <v>1443</v>
      </c>
      <c r="F585" t="s">
        <v>1521</v>
      </c>
      <c r="G585" t="str">
        <f t="shared" si="45"/>
        <v>dianna.vittorini@mail.com</v>
      </c>
      <c r="H585" t="s">
        <v>20</v>
      </c>
      <c r="I585" s="7" t="s">
        <v>1037</v>
      </c>
      <c r="J585" s="7" t="s">
        <v>1038</v>
      </c>
      <c r="K585" s="7" t="s">
        <v>1136</v>
      </c>
      <c r="L585" s="7" t="s">
        <v>1102</v>
      </c>
      <c r="M585" s="7">
        <v>80219</v>
      </c>
      <c r="N585" s="7" t="s">
        <v>1045</v>
      </c>
      <c r="O585" t="str">
        <f>IF(COUNTIF($G$2:G585, G585) &gt; 1, INDEX($O$2:O585, MATCH(G585, $G$2:G585, 0)), H585)</f>
        <v>Male</v>
      </c>
      <c r="P585" t="str">
        <f>IF(COUNTIF($G$2:G585, G585) &gt; 1, INDEX($P$2:P585, MATCH(G585, $G$2:G585, 0)), I585)</f>
        <v>Consumer</v>
      </c>
      <c r="Q585" t="str">
        <f>IF(COUNTIF($G$2:G585, G585) &gt; 1, INDEX($Q$2:Q585, MATCH(G585, $G$2:G585, 0)), J585)</f>
        <v>United States</v>
      </c>
      <c r="R585" t="str">
        <f>IF(COUNTIF($G$2:G585, G585) &gt; 1, INDEX($R$2:R585, MATCH(G585, $G$2:G585, 0)), K585)</f>
        <v>Denver</v>
      </c>
      <c r="S585" t="str">
        <f>IF(COUNTIF($G$2:G585, G585) &gt; 1, INDEX($S$2:S585, MATCH(G585, $G$2:G585, 0)), L585)</f>
        <v>Colorado</v>
      </c>
      <c r="T585">
        <f>IF(COUNTIF($G$2:G585, G585) &gt; 1, INDEX($T$2:T585, MATCH(G585, $G$2:G585, 0)), M585)</f>
        <v>80219</v>
      </c>
      <c r="U585" t="str">
        <f>IF(COUNTIF($G$2:G585, G585) &gt; 1, INDEX($U$2:U585, MATCH(G585, $G$2:G585, 0)), N585)</f>
        <v>West</v>
      </c>
      <c r="V585" s="7" t="s">
        <v>2153</v>
      </c>
      <c r="W585" s="7" t="s">
        <v>2161</v>
      </c>
      <c r="X585" s="15">
        <f>Orders[[#This Row],[Date3]]</f>
        <v>43479</v>
      </c>
      <c r="Y585" s="15">
        <v>43479</v>
      </c>
      <c r="Z585" s="2">
        <v>0.75208333333333333</v>
      </c>
      <c r="AA585" s="12">
        <v>18.079999999999998</v>
      </c>
      <c r="AB585" s="8">
        <v>4</v>
      </c>
      <c r="AC585" s="11">
        <f t="shared" si="48"/>
        <v>3.6159999999999997</v>
      </c>
      <c r="AD585" s="11">
        <f t="shared" si="49"/>
        <v>72.319999999999993</v>
      </c>
      <c r="AE585" t="s">
        <v>21</v>
      </c>
      <c r="AF585" s="12">
        <f t="shared" si="46"/>
        <v>68.942655999999999</v>
      </c>
      <c r="AG585" s="4">
        <v>4.6699999999999998E-2</v>
      </c>
      <c r="AH585" s="11">
        <f t="shared" si="47"/>
        <v>3.3773439999999937</v>
      </c>
      <c r="AI585" s="9">
        <v>9.5</v>
      </c>
      <c r="AJ585" s="15" t="str">
        <f>IF(MONTH(Orders[[#This Row],[Date]]) = 1, "Jan",IF(MONTH(Orders[[#This Row],[Date]]) = 2, "Feb", "Mar"))</f>
        <v>Jan</v>
      </c>
    </row>
    <row r="586" spans="1:36" ht="15.75" x14ac:dyDescent="0.25">
      <c r="A586">
        <v>585</v>
      </c>
      <c r="B586" t="s">
        <v>613</v>
      </c>
      <c r="C586">
        <f>VLOOKUP(G586,email!A:B,2,FALSE)</f>
        <v>232</v>
      </c>
      <c r="D586" t="str">
        <f>Orders[[#This Row],[Customer First Name]] &amp;" "&amp; Orders[[#This Row],[Customer Last Name]]</f>
        <v>Dianna Vittorini</v>
      </c>
      <c r="E586" t="s">
        <v>1443</v>
      </c>
      <c r="F586" t="s">
        <v>1521</v>
      </c>
      <c r="G586" t="str">
        <f t="shared" si="45"/>
        <v>dianna.vittorini@mail.com</v>
      </c>
      <c r="H586" t="s">
        <v>20</v>
      </c>
      <c r="I586" s="7" t="s">
        <v>1037</v>
      </c>
      <c r="J586" s="7" t="s">
        <v>1038</v>
      </c>
      <c r="K586" s="7" t="s">
        <v>1136</v>
      </c>
      <c r="L586" s="7" t="s">
        <v>1102</v>
      </c>
      <c r="M586" s="7">
        <v>80219</v>
      </c>
      <c r="N586" s="7" t="s">
        <v>1045</v>
      </c>
      <c r="O586" t="str">
        <f>IF(COUNTIF($G$2:G586, G586) &gt; 1, INDEX($O$2:O586, MATCH(G586, $G$2:G586, 0)), H586)</f>
        <v>Male</v>
      </c>
      <c r="P586" t="str">
        <f>IF(COUNTIF($G$2:G586, G586) &gt; 1, INDEX($P$2:P586, MATCH(G586, $G$2:G586, 0)), I586)</f>
        <v>Consumer</v>
      </c>
      <c r="Q586" t="str">
        <f>IF(COUNTIF($G$2:G586, G586) &gt; 1, INDEX($Q$2:Q586, MATCH(G586, $G$2:G586, 0)), J586)</f>
        <v>United States</v>
      </c>
      <c r="R586" t="str">
        <f>IF(COUNTIF($G$2:G586, G586) &gt; 1, INDEX($R$2:R586, MATCH(G586, $G$2:G586, 0)), K586)</f>
        <v>Denver</v>
      </c>
      <c r="S586" t="str">
        <f>IF(COUNTIF($G$2:G586, G586) &gt; 1, INDEX($S$2:S586, MATCH(G586, $G$2:G586, 0)), L586)</f>
        <v>Colorado</v>
      </c>
      <c r="T586">
        <f>IF(COUNTIF($G$2:G586, G586) &gt; 1, INDEX($T$2:T586, MATCH(G586, $G$2:G586, 0)), M586)</f>
        <v>80219</v>
      </c>
      <c r="U586" t="str">
        <f>IF(COUNTIF($G$2:G586, G586) &gt; 1, INDEX($U$2:U586, MATCH(G586, $G$2:G586, 0)), N586)</f>
        <v>West</v>
      </c>
      <c r="V586" s="7" t="s">
        <v>2153</v>
      </c>
      <c r="W586" s="7" t="s">
        <v>2160</v>
      </c>
      <c r="X586" s="15">
        <f>Orders[[#This Row],[Date3]]</f>
        <v>43484</v>
      </c>
      <c r="Y586" s="15">
        <v>43484</v>
      </c>
      <c r="Z586" s="2">
        <v>0.66527777777777775</v>
      </c>
      <c r="AA586" s="12">
        <v>63.06</v>
      </c>
      <c r="AB586" s="8">
        <v>3</v>
      </c>
      <c r="AC586" s="11">
        <f t="shared" si="48"/>
        <v>9.4590000000000014</v>
      </c>
      <c r="AD586" s="11">
        <f t="shared" si="49"/>
        <v>189.18</v>
      </c>
      <c r="AE586" t="s">
        <v>16</v>
      </c>
      <c r="AF586" s="12">
        <f t="shared" si="46"/>
        <v>180.345294</v>
      </c>
      <c r="AG586" s="4">
        <v>4.6699999999999998E-2</v>
      </c>
      <c r="AH586" s="11">
        <f t="shared" si="47"/>
        <v>8.8347060000000113</v>
      </c>
      <c r="AI586" s="9" t="s">
        <v>58</v>
      </c>
      <c r="AJ586" s="15" t="str">
        <f>IF(MONTH(Orders[[#This Row],[Date]]) = 1, "Jan",IF(MONTH(Orders[[#This Row],[Date]]) = 2, "Feb", "Mar"))</f>
        <v>Jan</v>
      </c>
    </row>
    <row r="587" spans="1:36" ht="15.75" x14ac:dyDescent="0.25">
      <c r="A587">
        <v>586</v>
      </c>
      <c r="B587" t="s">
        <v>614</v>
      </c>
      <c r="C587">
        <f>VLOOKUP(G587,email!A:B,2,FALSE)</f>
        <v>232</v>
      </c>
      <c r="D587" t="str">
        <f>Orders[[#This Row],[Customer First Name]] &amp;" "&amp; Orders[[#This Row],[Customer Last Name]]</f>
        <v>Dianna Vittorini</v>
      </c>
      <c r="E587" t="s">
        <v>1443</v>
      </c>
      <c r="F587" t="s">
        <v>1521</v>
      </c>
      <c r="G587" t="str">
        <f t="shared" si="45"/>
        <v>dianna.vittorini@mail.com</v>
      </c>
      <c r="H587" t="s">
        <v>20</v>
      </c>
      <c r="I587" s="7" t="s">
        <v>1037</v>
      </c>
      <c r="J587" s="7" t="s">
        <v>1038</v>
      </c>
      <c r="K587" s="7" t="s">
        <v>1136</v>
      </c>
      <c r="L587" s="7" t="s">
        <v>1102</v>
      </c>
      <c r="M587" s="7">
        <v>80219</v>
      </c>
      <c r="N587" s="7" t="s">
        <v>1045</v>
      </c>
      <c r="O587" t="str">
        <f>IF(COUNTIF($G$2:G587, G587) &gt; 1, INDEX($O$2:O587, MATCH(G587, $G$2:G587, 0)), H587)</f>
        <v>Male</v>
      </c>
      <c r="P587" t="str">
        <f>IF(COUNTIF($G$2:G587, G587) &gt; 1, INDEX($P$2:P587, MATCH(G587, $G$2:G587, 0)), I587)</f>
        <v>Consumer</v>
      </c>
      <c r="Q587" t="str">
        <f>IF(COUNTIF($G$2:G587, G587) &gt; 1, INDEX($Q$2:Q587, MATCH(G587, $G$2:G587, 0)), J587)</f>
        <v>United States</v>
      </c>
      <c r="R587" t="str">
        <f>IF(COUNTIF($G$2:G587, G587) &gt; 1, INDEX($R$2:R587, MATCH(G587, $G$2:G587, 0)), K587)</f>
        <v>Denver</v>
      </c>
      <c r="S587" t="str">
        <f>IF(COUNTIF($G$2:G587, G587) &gt; 1, INDEX($S$2:S587, MATCH(G587, $G$2:G587, 0)), L587)</f>
        <v>Colorado</v>
      </c>
      <c r="T587">
        <f>IF(COUNTIF($G$2:G587, G587) &gt; 1, INDEX($T$2:T587, MATCH(G587, $G$2:G587, 0)), M587)</f>
        <v>80219</v>
      </c>
      <c r="U587" t="str">
        <f>IF(COUNTIF($G$2:G587, G587) &gt; 1, INDEX($U$2:U587, MATCH(G587, $G$2:G587, 0)), N587)</f>
        <v>West</v>
      </c>
      <c r="V587" s="7" t="s">
        <v>2158</v>
      </c>
      <c r="W587" s="7" t="s">
        <v>2159</v>
      </c>
      <c r="X587" s="15">
        <f>Orders[[#This Row],[Date3]]</f>
        <v>43533</v>
      </c>
      <c r="Y587" s="15">
        <v>43533</v>
      </c>
      <c r="Z587" s="2">
        <v>0.57847222222222217</v>
      </c>
      <c r="AA587" s="12">
        <v>51.71</v>
      </c>
      <c r="AB587" s="8">
        <v>4</v>
      </c>
      <c r="AC587" s="11">
        <f t="shared" si="48"/>
        <v>10.342000000000001</v>
      </c>
      <c r="AD587" s="11">
        <f t="shared" si="49"/>
        <v>206.84</v>
      </c>
      <c r="AE587" t="s">
        <v>21</v>
      </c>
      <c r="AF587" s="12">
        <f t="shared" si="46"/>
        <v>191.94752</v>
      </c>
      <c r="AG587" s="4">
        <v>7.2000000000000008E-2</v>
      </c>
      <c r="AH587" s="11">
        <f t="shared" si="47"/>
        <v>14.892480000000006</v>
      </c>
      <c r="AI587" s="9">
        <v>9.8000000000000007</v>
      </c>
      <c r="AJ587" s="15" t="str">
        <f>IF(MONTH(Orders[[#This Row],[Date]]) = 1, "Jan",IF(MONTH(Orders[[#This Row],[Date]]) = 2, "Feb", "Mar"))</f>
        <v>Mar</v>
      </c>
    </row>
    <row r="588" spans="1:36" ht="15.75" x14ac:dyDescent="0.25">
      <c r="A588">
        <v>587</v>
      </c>
      <c r="B588" t="s">
        <v>615</v>
      </c>
      <c r="C588">
        <f>VLOOKUP(G588,email!A:B,2,FALSE)</f>
        <v>233</v>
      </c>
      <c r="D588" t="str">
        <f>Orders[[#This Row],[Customer First Name]] &amp;" "&amp; Orders[[#This Row],[Customer Last Name]]</f>
        <v>Bruce Degenhardt</v>
      </c>
      <c r="E588" t="s">
        <v>1426</v>
      </c>
      <c r="F588" t="s">
        <v>1618</v>
      </c>
      <c r="G588" t="str">
        <f t="shared" si="45"/>
        <v>bruce.degenhardt@mail.com</v>
      </c>
      <c r="H588" t="s">
        <v>20</v>
      </c>
      <c r="I588" s="7" t="s">
        <v>1037</v>
      </c>
      <c r="J588" s="7" t="s">
        <v>1038</v>
      </c>
      <c r="K588" s="7" t="s">
        <v>1182</v>
      </c>
      <c r="L588" s="7" t="s">
        <v>1040</v>
      </c>
      <c r="M588" s="7">
        <v>40475</v>
      </c>
      <c r="N588" s="7" t="s">
        <v>1041</v>
      </c>
      <c r="O588" t="str">
        <f>IF(COUNTIF($G$2:G588, G588) &gt; 1, INDEX($O$2:O588, MATCH(G588, $G$2:G588, 0)), H588)</f>
        <v>Male</v>
      </c>
      <c r="P588" t="str">
        <f>IF(COUNTIF($G$2:G588, G588) &gt; 1, INDEX($P$2:P588, MATCH(G588, $G$2:G588, 0)), I588)</f>
        <v>Consumer</v>
      </c>
      <c r="Q588" t="str">
        <f>IF(COUNTIF($G$2:G588, G588) &gt; 1, INDEX($Q$2:Q588, MATCH(G588, $G$2:G588, 0)), J588)</f>
        <v>United States</v>
      </c>
      <c r="R588" t="str">
        <f>IF(COUNTIF($G$2:G588, G588) &gt; 1, INDEX($R$2:R588, MATCH(G588, $G$2:G588, 0)), K588)</f>
        <v>Richmond</v>
      </c>
      <c r="S588" t="str">
        <f>IF(COUNTIF($G$2:G588, G588) &gt; 1, INDEX($S$2:S588, MATCH(G588, $G$2:G588, 0)), L588)</f>
        <v>Kentucky</v>
      </c>
      <c r="T588">
        <f>IF(COUNTIF($G$2:G588, G588) &gt; 1, INDEX($T$2:T588, MATCH(G588, $G$2:G588, 0)), M588)</f>
        <v>40475</v>
      </c>
      <c r="U588" t="str">
        <f>IF(COUNTIF($G$2:G588, G588) &gt; 1, INDEX($U$2:U588, MATCH(G588, $G$2:G588, 0)), N588)</f>
        <v>South</v>
      </c>
      <c r="V588" s="7" t="s">
        <v>2150</v>
      </c>
      <c r="W588" s="7" t="s">
        <v>2152</v>
      </c>
      <c r="X588" s="15">
        <f>Orders[[#This Row],[Date3]]</f>
        <v>43551</v>
      </c>
      <c r="Y588" s="15">
        <v>43551</v>
      </c>
      <c r="Z588" s="2">
        <v>0.5854166666666667</v>
      </c>
      <c r="AA588" s="12">
        <v>52.34</v>
      </c>
      <c r="AB588" s="8">
        <v>3</v>
      </c>
      <c r="AC588" s="11">
        <f t="shared" si="48"/>
        <v>7.8510000000000009</v>
      </c>
      <c r="AD588" s="11">
        <f t="shared" si="49"/>
        <v>157.02000000000001</v>
      </c>
      <c r="AE588" t="s">
        <v>18</v>
      </c>
      <c r="AF588" s="12">
        <f t="shared" si="46"/>
        <v>140.21886000000001</v>
      </c>
      <c r="AG588" s="4">
        <v>0.107</v>
      </c>
      <c r="AH588" s="11">
        <f t="shared" si="47"/>
        <v>16.801140000000004</v>
      </c>
      <c r="AI588" s="9">
        <v>9.1999999999999993</v>
      </c>
      <c r="AJ588" s="15" t="str">
        <f>IF(MONTH(Orders[[#This Row],[Date]]) = 1, "Jan",IF(MONTH(Orders[[#This Row],[Date]]) = 2, "Feb", "Mar"))</f>
        <v>Mar</v>
      </c>
    </row>
    <row r="589" spans="1:36" ht="15.75" x14ac:dyDescent="0.25">
      <c r="A589">
        <v>588</v>
      </c>
      <c r="B589" t="s">
        <v>616</v>
      </c>
      <c r="C589">
        <f>VLOOKUP(G589,email!A:B,2,FALSE)</f>
        <v>233</v>
      </c>
      <c r="D589" t="str">
        <f>Orders[[#This Row],[Customer First Name]] &amp;" "&amp; Orders[[#This Row],[Customer Last Name]]</f>
        <v>Bruce Degenhardt</v>
      </c>
      <c r="E589" t="s">
        <v>1426</v>
      </c>
      <c r="F589" t="s">
        <v>1618</v>
      </c>
      <c r="G589" t="str">
        <f t="shared" si="45"/>
        <v>bruce.degenhardt@mail.com</v>
      </c>
      <c r="H589" t="s">
        <v>20</v>
      </c>
      <c r="I589" s="7" t="s">
        <v>1037</v>
      </c>
      <c r="J589" s="7" t="s">
        <v>1038</v>
      </c>
      <c r="K589" s="7" t="s">
        <v>1182</v>
      </c>
      <c r="L589" s="7" t="s">
        <v>1040</v>
      </c>
      <c r="M589" s="7">
        <v>40475</v>
      </c>
      <c r="N589" s="7" t="s">
        <v>1041</v>
      </c>
      <c r="O589" t="str">
        <f>IF(COUNTIF($G$2:G589, G589) &gt; 1, INDEX($O$2:O589, MATCH(G589, $G$2:G589, 0)), H589)</f>
        <v>Male</v>
      </c>
      <c r="P589" t="str">
        <f>IF(COUNTIF($G$2:G589, G589) &gt; 1, INDEX($P$2:P589, MATCH(G589, $G$2:G589, 0)), I589)</f>
        <v>Consumer</v>
      </c>
      <c r="Q589" t="str">
        <f>IF(COUNTIF($G$2:G589, G589) &gt; 1, INDEX($Q$2:Q589, MATCH(G589, $G$2:G589, 0)), J589)</f>
        <v>United States</v>
      </c>
      <c r="R589" t="str">
        <f>IF(COUNTIF($G$2:G589, G589) &gt; 1, INDEX($R$2:R589, MATCH(G589, $G$2:G589, 0)), K589)</f>
        <v>Richmond</v>
      </c>
      <c r="S589" t="str">
        <f>IF(COUNTIF($G$2:G589, G589) &gt; 1, INDEX($S$2:S589, MATCH(G589, $G$2:G589, 0)), L589)</f>
        <v>Kentucky</v>
      </c>
      <c r="T589">
        <f>IF(COUNTIF($G$2:G589, G589) &gt; 1, INDEX($T$2:T589, MATCH(G589, $G$2:G589, 0)), M589)</f>
        <v>40475</v>
      </c>
      <c r="U589" t="str">
        <f>IF(COUNTIF($G$2:G589, G589) &gt; 1, INDEX($U$2:U589, MATCH(G589, $G$2:G589, 0)), N589)</f>
        <v>South</v>
      </c>
      <c r="V589" s="7" t="s">
        <v>2153</v>
      </c>
      <c r="W589" s="7" t="s">
        <v>2154</v>
      </c>
      <c r="X589" s="15">
        <f>Orders[[#This Row],[Date3]]</f>
        <v>43500</v>
      </c>
      <c r="Y589" s="15">
        <v>43500</v>
      </c>
      <c r="Z589" s="2">
        <v>0.69305555555555554</v>
      </c>
      <c r="AA589" s="12">
        <v>43.06</v>
      </c>
      <c r="AB589" s="8">
        <v>5</v>
      </c>
      <c r="AC589" s="11">
        <f t="shared" si="48"/>
        <v>10.765000000000001</v>
      </c>
      <c r="AD589" s="11">
        <f t="shared" si="49"/>
        <v>215.3</v>
      </c>
      <c r="AE589" t="s">
        <v>16</v>
      </c>
      <c r="AF589" s="12">
        <f t="shared" si="46"/>
        <v>205.24549000000002</v>
      </c>
      <c r="AG589" s="4">
        <v>4.6699999999999998E-2</v>
      </c>
      <c r="AH589" s="11">
        <f t="shared" si="47"/>
        <v>10.054509999999993</v>
      </c>
      <c r="AI589" s="9">
        <v>7.7</v>
      </c>
      <c r="AJ589" s="15" t="str">
        <f>IF(MONTH(Orders[[#This Row],[Date]]) = 1, "Jan",IF(MONTH(Orders[[#This Row],[Date]]) = 2, "Feb", "Mar"))</f>
        <v>Feb</v>
      </c>
    </row>
    <row r="590" spans="1:36" ht="15.75" x14ac:dyDescent="0.25">
      <c r="A590">
        <v>589</v>
      </c>
      <c r="B590" t="s">
        <v>617</v>
      </c>
      <c r="C590">
        <f>VLOOKUP(G590,email!A:B,2,FALSE)</f>
        <v>234</v>
      </c>
      <c r="D590" t="str">
        <f>Orders[[#This Row],[Customer First Name]] &amp;" "&amp; Orders[[#This Row],[Customer Last Name]]</f>
        <v>Zuschuss Carroll</v>
      </c>
      <c r="E590" t="s">
        <v>1277</v>
      </c>
      <c r="F590" t="s">
        <v>1619</v>
      </c>
      <c r="G590" t="str">
        <f t="shared" si="45"/>
        <v>zuschuss.carroll@mail.com</v>
      </c>
      <c r="H590" t="s">
        <v>20</v>
      </c>
      <c r="I590" s="7" t="s">
        <v>1037</v>
      </c>
      <c r="J590" s="7" t="s">
        <v>1038</v>
      </c>
      <c r="K590" s="7" t="s">
        <v>1210</v>
      </c>
      <c r="L590" s="7" t="s">
        <v>1099</v>
      </c>
      <c r="M590" s="7">
        <v>97301</v>
      </c>
      <c r="N590" s="7" t="s">
        <v>1045</v>
      </c>
      <c r="O590" t="str">
        <f>IF(COUNTIF($G$2:G590, G590) &gt; 1, INDEX($O$2:O590, MATCH(G590, $G$2:G590, 0)), H590)</f>
        <v>Male</v>
      </c>
      <c r="P590" t="str">
        <f>IF(COUNTIF($G$2:G590, G590) &gt; 1, INDEX($P$2:P590, MATCH(G590, $G$2:G590, 0)), I590)</f>
        <v>Consumer</v>
      </c>
      <c r="Q590" t="str">
        <f>IF(COUNTIF($G$2:G590, G590) &gt; 1, INDEX($Q$2:Q590, MATCH(G590, $G$2:G590, 0)), J590)</f>
        <v>United States</v>
      </c>
      <c r="R590" t="str">
        <f>IF(COUNTIF($G$2:G590, G590) &gt; 1, INDEX($R$2:R590, MATCH(G590, $G$2:G590, 0)), K590)</f>
        <v>Salem</v>
      </c>
      <c r="S590" t="str">
        <f>IF(COUNTIF($G$2:G590, G590) &gt; 1, INDEX($S$2:S590, MATCH(G590, $G$2:G590, 0)), L590)</f>
        <v>Oregon</v>
      </c>
      <c r="T590">
        <f>IF(COUNTIF($G$2:G590, G590) &gt; 1, INDEX($T$2:T590, MATCH(G590, $G$2:G590, 0)), M590)</f>
        <v>97301</v>
      </c>
      <c r="U590" t="str">
        <f>IF(COUNTIF($G$2:G590, G590) &gt; 1, INDEX($U$2:U590, MATCH(G590, $G$2:G590, 0)), N590)</f>
        <v>West</v>
      </c>
      <c r="V590" s="7" t="s">
        <v>2158</v>
      </c>
      <c r="W590" s="7" t="s">
        <v>2159</v>
      </c>
      <c r="X590" s="15">
        <f>Orders[[#This Row],[Date3]]</f>
        <v>43538</v>
      </c>
      <c r="Y590" s="15">
        <v>43538</v>
      </c>
      <c r="Z590" s="2">
        <v>0.46319444444444446</v>
      </c>
      <c r="AA590" s="12">
        <v>59.61</v>
      </c>
      <c r="AB590" s="8">
        <v>10</v>
      </c>
      <c r="AC590" s="11">
        <f t="shared" si="48"/>
        <v>29.805000000000003</v>
      </c>
      <c r="AD590" s="11">
        <f t="shared" si="49"/>
        <v>596.1</v>
      </c>
      <c r="AE590" t="s">
        <v>18</v>
      </c>
      <c r="AF590" s="12">
        <f t="shared" si="46"/>
        <v>553.18079999999998</v>
      </c>
      <c r="AG590" s="4">
        <v>7.2000000000000008E-2</v>
      </c>
      <c r="AH590" s="11">
        <f t="shared" si="47"/>
        <v>42.919200000000046</v>
      </c>
      <c r="AI590" s="9">
        <v>5.3</v>
      </c>
      <c r="AJ590" s="15" t="str">
        <f>IF(MONTH(Orders[[#This Row],[Date]]) = 1, "Jan",IF(MONTH(Orders[[#This Row],[Date]]) = 2, "Feb", "Mar"))</f>
        <v>Mar</v>
      </c>
    </row>
    <row r="591" spans="1:36" ht="15.75" x14ac:dyDescent="0.25">
      <c r="A591">
        <v>590</v>
      </c>
      <c r="B591" t="s">
        <v>618</v>
      </c>
      <c r="C591">
        <f>VLOOKUP(G591,email!A:B,2,FALSE)</f>
        <v>234</v>
      </c>
      <c r="D591" t="str">
        <f>Orders[[#This Row],[Customer First Name]] &amp;" "&amp; Orders[[#This Row],[Customer Last Name]]</f>
        <v>Zuschuss Carroll</v>
      </c>
      <c r="E591" t="s">
        <v>1277</v>
      </c>
      <c r="F591" t="s">
        <v>1619</v>
      </c>
      <c r="G591" t="str">
        <f t="shared" si="45"/>
        <v>zuschuss.carroll@mail.com</v>
      </c>
      <c r="H591" t="s">
        <v>20</v>
      </c>
      <c r="I591" s="7" t="s">
        <v>1037</v>
      </c>
      <c r="J591" s="7" t="s">
        <v>1038</v>
      </c>
      <c r="K591" s="7" t="s">
        <v>1210</v>
      </c>
      <c r="L591" s="7" t="s">
        <v>1099</v>
      </c>
      <c r="M591" s="7">
        <v>97301</v>
      </c>
      <c r="N591" s="7" t="s">
        <v>1045</v>
      </c>
      <c r="O591" t="str">
        <f>IF(COUNTIF($G$2:G591, G591) &gt; 1, INDEX($O$2:O591, MATCH(G591, $G$2:G591, 0)), H591)</f>
        <v>Male</v>
      </c>
      <c r="P591" t="str">
        <f>IF(COUNTIF($G$2:G591, G591) &gt; 1, INDEX($P$2:P591, MATCH(G591, $G$2:G591, 0)), I591)</f>
        <v>Consumer</v>
      </c>
      <c r="Q591" t="str">
        <f>IF(COUNTIF($G$2:G591, G591) &gt; 1, INDEX($Q$2:Q591, MATCH(G591, $G$2:G591, 0)), J591)</f>
        <v>United States</v>
      </c>
      <c r="R591" t="str">
        <f>IF(COUNTIF($G$2:G591, G591) &gt; 1, INDEX($R$2:R591, MATCH(G591, $G$2:G591, 0)), K591)</f>
        <v>Salem</v>
      </c>
      <c r="S591" t="str">
        <f>IF(COUNTIF($G$2:G591, G591) &gt; 1, INDEX($S$2:S591, MATCH(G591, $G$2:G591, 0)), L591)</f>
        <v>Oregon</v>
      </c>
      <c r="T591">
        <f>IF(COUNTIF($G$2:G591, G591) &gt; 1, INDEX($T$2:T591, MATCH(G591, $G$2:G591, 0)), M591)</f>
        <v>97301</v>
      </c>
      <c r="U591" t="str">
        <f>IF(COUNTIF($G$2:G591, G591) &gt; 1, INDEX($U$2:U591, MATCH(G591, $G$2:G591, 0)), N591)</f>
        <v>West</v>
      </c>
      <c r="V591" s="7" t="s">
        <v>2153</v>
      </c>
      <c r="W591" s="7" t="s">
        <v>2162</v>
      </c>
      <c r="X591" s="15">
        <f>Orders[[#This Row],[Date3]]</f>
        <v>43528</v>
      </c>
      <c r="Y591" s="15">
        <v>43528</v>
      </c>
      <c r="Z591" s="2">
        <v>0.51597222222222217</v>
      </c>
      <c r="AA591" s="12">
        <v>14.62</v>
      </c>
      <c r="AB591" s="8">
        <v>5</v>
      </c>
      <c r="AC591" s="11">
        <f t="shared" si="48"/>
        <v>3.6549999999999998</v>
      </c>
      <c r="AD591" s="11">
        <f t="shared" si="49"/>
        <v>73.099999999999994</v>
      </c>
      <c r="AE591" t="s">
        <v>18</v>
      </c>
      <c r="AF591" s="12">
        <f t="shared" si="46"/>
        <v>69.686229999999995</v>
      </c>
      <c r="AG591" s="4">
        <v>4.6699999999999998E-2</v>
      </c>
      <c r="AH591" s="11">
        <f t="shared" si="47"/>
        <v>3.4137699999999995</v>
      </c>
      <c r="AI591" s="9">
        <v>4.4000000000000004</v>
      </c>
      <c r="AJ591" s="15" t="str">
        <f>IF(MONTH(Orders[[#This Row],[Date]]) = 1, "Jan",IF(MONTH(Orders[[#This Row],[Date]]) = 2, "Feb", "Mar"))</f>
        <v>Mar</v>
      </c>
    </row>
    <row r="592" spans="1:36" ht="15.75" x14ac:dyDescent="0.25">
      <c r="A592">
        <v>591</v>
      </c>
      <c r="B592" t="s">
        <v>619</v>
      </c>
      <c r="C592">
        <f>VLOOKUP(G592,email!A:B,2,FALSE)</f>
        <v>234</v>
      </c>
      <c r="D592" t="str">
        <f>Orders[[#This Row],[Customer First Name]] &amp;" "&amp; Orders[[#This Row],[Customer Last Name]]</f>
        <v>Zuschuss Carroll</v>
      </c>
      <c r="E592" t="s">
        <v>1277</v>
      </c>
      <c r="F592" t="s">
        <v>1619</v>
      </c>
      <c r="G592" t="str">
        <f t="shared" si="45"/>
        <v>zuschuss.carroll@mail.com</v>
      </c>
      <c r="H592" t="s">
        <v>20</v>
      </c>
      <c r="I592" s="7" t="s">
        <v>1037</v>
      </c>
      <c r="J592" s="7" t="s">
        <v>1038</v>
      </c>
      <c r="K592" s="7" t="s">
        <v>1210</v>
      </c>
      <c r="L592" s="7" t="s">
        <v>1099</v>
      </c>
      <c r="M592" s="7">
        <v>97301</v>
      </c>
      <c r="N592" s="7" t="s">
        <v>1045</v>
      </c>
      <c r="O592" t="str">
        <f>IF(COUNTIF($G$2:G592, G592) &gt; 1, INDEX($O$2:O592, MATCH(G592, $G$2:G592, 0)), H592)</f>
        <v>Male</v>
      </c>
      <c r="P592" t="str">
        <f>IF(COUNTIF($G$2:G592, G592) &gt; 1, INDEX($P$2:P592, MATCH(G592, $G$2:G592, 0)), I592)</f>
        <v>Consumer</v>
      </c>
      <c r="Q592" t="str">
        <f>IF(COUNTIF($G$2:G592, G592) &gt; 1, INDEX($Q$2:Q592, MATCH(G592, $G$2:G592, 0)), J592)</f>
        <v>United States</v>
      </c>
      <c r="R592" t="str">
        <f>IF(COUNTIF($G$2:G592, G592) &gt; 1, INDEX($R$2:R592, MATCH(G592, $G$2:G592, 0)), K592)</f>
        <v>Salem</v>
      </c>
      <c r="S592" t="str">
        <f>IF(COUNTIF($G$2:G592, G592) &gt; 1, INDEX($S$2:S592, MATCH(G592, $G$2:G592, 0)), L592)</f>
        <v>Oregon</v>
      </c>
      <c r="T592">
        <f>IF(COUNTIF($G$2:G592, G592) &gt; 1, INDEX($T$2:T592, MATCH(G592, $G$2:G592, 0)), M592)</f>
        <v>97301</v>
      </c>
      <c r="U592" t="str">
        <f>IF(COUNTIF($G$2:G592, G592) &gt; 1, INDEX($U$2:U592, MATCH(G592, $G$2:G592, 0)), N592)</f>
        <v>West</v>
      </c>
      <c r="V592" s="7" t="s">
        <v>2153</v>
      </c>
      <c r="W592" s="7" t="s">
        <v>2160</v>
      </c>
      <c r="X592" s="15">
        <f>Orders[[#This Row],[Date3]]</f>
        <v>43527</v>
      </c>
      <c r="Y592" s="15">
        <v>43527</v>
      </c>
      <c r="Z592" s="2">
        <v>0.45416666666666666</v>
      </c>
      <c r="AA592" s="12">
        <v>46.53</v>
      </c>
      <c r="AB592" s="8">
        <v>6</v>
      </c>
      <c r="AC592" s="11">
        <f t="shared" si="48"/>
        <v>13.959000000000001</v>
      </c>
      <c r="AD592" s="11">
        <f t="shared" si="49"/>
        <v>279.18</v>
      </c>
      <c r="AE592" t="s">
        <v>21</v>
      </c>
      <c r="AF592" s="12">
        <f t="shared" si="46"/>
        <v>266.14229399999999</v>
      </c>
      <c r="AG592" s="4">
        <v>4.6699999999999998E-2</v>
      </c>
      <c r="AH592" s="11">
        <f t="shared" si="47"/>
        <v>13.037706000000014</v>
      </c>
      <c r="AI592" s="9">
        <v>4.3</v>
      </c>
      <c r="AJ592" s="15" t="str">
        <f>IF(MONTH(Orders[[#This Row],[Date]]) = 1, "Jan",IF(MONTH(Orders[[#This Row],[Date]]) = 2, "Feb", "Mar"))</f>
        <v>Mar</v>
      </c>
    </row>
    <row r="593" spans="1:36" ht="15.75" x14ac:dyDescent="0.25">
      <c r="A593">
        <v>592</v>
      </c>
      <c r="B593" t="s">
        <v>620</v>
      </c>
      <c r="C593">
        <f>VLOOKUP(G593,email!A:B,2,FALSE)</f>
        <v>234</v>
      </c>
      <c r="D593" t="str">
        <f>Orders[[#This Row],[Customer First Name]] &amp;" "&amp; Orders[[#This Row],[Customer Last Name]]</f>
        <v>Zuschuss Carroll</v>
      </c>
      <c r="E593" t="s">
        <v>1277</v>
      </c>
      <c r="F593" t="s">
        <v>1619</v>
      </c>
      <c r="G593" t="str">
        <f t="shared" si="45"/>
        <v>zuschuss.carroll@mail.com</v>
      </c>
      <c r="H593" t="s">
        <v>20</v>
      </c>
      <c r="I593" s="7" t="s">
        <v>1037</v>
      </c>
      <c r="J593" s="7" t="s">
        <v>1038</v>
      </c>
      <c r="K593" s="7" t="s">
        <v>1210</v>
      </c>
      <c r="L593" s="7" t="s">
        <v>1099</v>
      </c>
      <c r="M593" s="7">
        <v>97301</v>
      </c>
      <c r="N593" s="7" t="s">
        <v>1045</v>
      </c>
      <c r="O593" t="str">
        <f>IF(COUNTIF($G$2:G593, G593) &gt; 1, INDEX($O$2:O593, MATCH(G593, $G$2:G593, 0)), H593)</f>
        <v>Male</v>
      </c>
      <c r="P593" t="str">
        <f>IF(COUNTIF($G$2:G593, G593) &gt; 1, INDEX($P$2:P593, MATCH(G593, $G$2:G593, 0)), I593)</f>
        <v>Consumer</v>
      </c>
      <c r="Q593" t="str">
        <f>IF(COUNTIF($G$2:G593, G593) &gt; 1, INDEX($Q$2:Q593, MATCH(G593, $G$2:G593, 0)), J593)</f>
        <v>United States</v>
      </c>
      <c r="R593" t="str">
        <f>IF(COUNTIF($G$2:G593, G593) &gt; 1, INDEX($R$2:R593, MATCH(G593, $G$2:G593, 0)), K593)</f>
        <v>Salem</v>
      </c>
      <c r="S593" t="str">
        <f>IF(COUNTIF($G$2:G593, G593) &gt; 1, INDEX($S$2:S593, MATCH(G593, $G$2:G593, 0)), L593)</f>
        <v>Oregon</v>
      </c>
      <c r="T593">
        <f>IF(COUNTIF($G$2:G593, G593) &gt; 1, INDEX($T$2:T593, MATCH(G593, $G$2:G593, 0)), M593)</f>
        <v>97301</v>
      </c>
      <c r="U593" t="str">
        <f>IF(COUNTIF($G$2:G593, G593) &gt; 1, INDEX($U$2:U593, MATCH(G593, $G$2:G593, 0)), N593)</f>
        <v>West</v>
      </c>
      <c r="V593" s="7" t="s">
        <v>2153</v>
      </c>
      <c r="W593" s="7" t="s">
        <v>2162</v>
      </c>
      <c r="X593" s="15">
        <f>Orders[[#This Row],[Date3]]</f>
        <v>43492</v>
      </c>
      <c r="Y593" s="15">
        <v>43492</v>
      </c>
      <c r="Z593" s="2">
        <v>0.73472222222222217</v>
      </c>
      <c r="AA593" s="12">
        <v>24.24</v>
      </c>
      <c r="AB593" s="8">
        <v>7</v>
      </c>
      <c r="AC593" s="11">
        <f t="shared" si="48"/>
        <v>8.484</v>
      </c>
      <c r="AD593" s="11">
        <f t="shared" si="49"/>
        <v>169.67999999999998</v>
      </c>
      <c r="AE593" t="s">
        <v>16</v>
      </c>
      <c r="AF593" s="12">
        <f t="shared" si="46"/>
        <v>161.75594399999997</v>
      </c>
      <c r="AG593" s="4">
        <v>4.6699999999999998E-2</v>
      </c>
      <c r="AH593" s="11">
        <f t="shared" si="47"/>
        <v>7.9240560000000073</v>
      </c>
      <c r="AI593" s="9">
        <v>9.4</v>
      </c>
      <c r="AJ593" s="15" t="str">
        <f>IF(MONTH(Orders[[#This Row],[Date]]) = 1, "Jan",IF(MONTH(Orders[[#This Row],[Date]]) = 2, "Feb", "Mar"))</f>
        <v>Jan</v>
      </c>
    </row>
    <row r="594" spans="1:36" ht="15.75" x14ac:dyDescent="0.25">
      <c r="A594">
        <v>593</v>
      </c>
      <c r="B594" t="s">
        <v>621</v>
      </c>
      <c r="C594">
        <f>VLOOKUP(G594,email!A:B,2,FALSE)</f>
        <v>235</v>
      </c>
      <c r="D594" t="str">
        <f>Orders[[#This Row],[Customer First Name]] &amp;" "&amp; Orders[[#This Row],[Customer Last Name]]</f>
        <v>Melanie Seite</v>
      </c>
      <c r="E594" t="s">
        <v>1620</v>
      </c>
      <c r="F594" t="s">
        <v>1621</v>
      </c>
      <c r="G594" t="str">
        <f t="shared" si="45"/>
        <v>melanie.seite@mail.com</v>
      </c>
      <c r="H594" t="s">
        <v>20</v>
      </c>
      <c r="I594" s="7" t="s">
        <v>1037</v>
      </c>
      <c r="J594" s="7" t="s">
        <v>1038</v>
      </c>
      <c r="K594" s="7" t="s">
        <v>1211</v>
      </c>
      <c r="L594" s="7" t="s">
        <v>1054</v>
      </c>
      <c r="M594" s="7">
        <v>78041</v>
      </c>
      <c r="N594" s="7" t="s">
        <v>1055</v>
      </c>
      <c r="O594" t="str">
        <f>IF(COUNTIF($G$2:G594, G594) &gt; 1, INDEX($O$2:O594, MATCH(G594, $G$2:G594, 0)), H594)</f>
        <v>Male</v>
      </c>
      <c r="P594" t="str">
        <f>IF(COUNTIF($G$2:G594, G594) &gt; 1, INDEX($P$2:P594, MATCH(G594, $G$2:G594, 0)), I594)</f>
        <v>Consumer</v>
      </c>
      <c r="Q594" t="str">
        <f>IF(COUNTIF($G$2:G594, G594) &gt; 1, INDEX($Q$2:Q594, MATCH(G594, $G$2:G594, 0)), J594)</f>
        <v>United States</v>
      </c>
      <c r="R594" t="str">
        <f>IF(COUNTIF($G$2:G594, G594) &gt; 1, INDEX($R$2:R594, MATCH(G594, $G$2:G594, 0)), K594)</f>
        <v>Laredo</v>
      </c>
      <c r="S594" t="str">
        <f>IF(COUNTIF($G$2:G594, G594) &gt; 1, INDEX($S$2:S594, MATCH(G594, $G$2:G594, 0)), L594)</f>
        <v>Texas</v>
      </c>
      <c r="T594">
        <f>IF(COUNTIF($G$2:G594, G594) &gt; 1, INDEX($T$2:T594, MATCH(G594, $G$2:G594, 0)), M594)</f>
        <v>78041</v>
      </c>
      <c r="U594" t="str">
        <f>IF(COUNTIF($G$2:G594, G594) &gt; 1, INDEX($U$2:U594, MATCH(G594, $G$2:G594, 0)), N594)</f>
        <v>Central</v>
      </c>
      <c r="V594" s="7" t="s">
        <v>2153</v>
      </c>
      <c r="W594" s="7" t="s">
        <v>1731</v>
      </c>
      <c r="X594" s="15">
        <f>Orders[[#This Row],[Date3]]</f>
        <v>43503</v>
      </c>
      <c r="Y594" s="15">
        <v>43503</v>
      </c>
      <c r="Z594" s="2">
        <v>0.59236111111111112</v>
      </c>
      <c r="AA594" s="12">
        <v>45.58</v>
      </c>
      <c r="AB594" s="8">
        <v>1</v>
      </c>
      <c r="AC594" s="11">
        <f t="shared" si="48"/>
        <v>2.2789999999999999</v>
      </c>
      <c r="AD594" s="11">
        <f t="shared" si="49"/>
        <v>45.58</v>
      </c>
      <c r="AE594" t="s">
        <v>18</v>
      </c>
      <c r="AF594" s="12">
        <f t="shared" si="46"/>
        <v>43.451414</v>
      </c>
      <c r="AG594" s="4">
        <v>4.6699999999999998E-2</v>
      </c>
      <c r="AH594" s="11">
        <f t="shared" si="47"/>
        <v>2.1285859999999985</v>
      </c>
      <c r="AI594" s="9">
        <v>9.8000000000000007</v>
      </c>
      <c r="AJ594" s="15" t="str">
        <f>IF(MONTH(Orders[[#This Row],[Date]]) = 1, "Jan",IF(MONTH(Orders[[#This Row],[Date]]) = 2, "Feb", "Mar"))</f>
        <v>Feb</v>
      </c>
    </row>
    <row r="595" spans="1:36" ht="15.75" x14ac:dyDescent="0.25">
      <c r="A595">
        <v>594</v>
      </c>
      <c r="B595" t="s">
        <v>622</v>
      </c>
      <c r="C595">
        <f>VLOOKUP(G595,email!A:B,2,FALSE)</f>
        <v>235</v>
      </c>
      <c r="D595" t="str">
        <f>Orders[[#This Row],[Customer First Name]] &amp;" "&amp; Orders[[#This Row],[Customer Last Name]]</f>
        <v>Melanie Seite</v>
      </c>
      <c r="E595" t="s">
        <v>1620</v>
      </c>
      <c r="F595" t="s">
        <v>1621</v>
      </c>
      <c r="G595" t="str">
        <f t="shared" si="45"/>
        <v>melanie.seite@mail.com</v>
      </c>
      <c r="H595" t="s">
        <v>20</v>
      </c>
      <c r="I595" s="7" t="s">
        <v>1037</v>
      </c>
      <c r="J595" s="7" t="s">
        <v>1038</v>
      </c>
      <c r="K595" s="7" t="s">
        <v>1211</v>
      </c>
      <c r="L595" s="7" t="s">
        <v>1054</v>
      </c>
      <c r="M595" s="7">
        <v>78041</v>
      </c>
      <c r="N595" s="7" t="s">
        <v>1055</v>
      </c>
      <c r="O595" t="str">
        <f>IF(COUNTIF($G$2:G595, G595) &gt; 1, INDEX($O$2:O595, MATCH(G595, $G$2:G595, 0)), H595)</f>
        <v>Male</v>
      </c>
      <c r="P595" t="str">
        <f>IF(COUNTIF($G$2:G595, G595) &gt; 1, INDEX($P$2:P595, MATCH(G595, $G$2:G595, 0)), I595)</f>
        <v>Consumer</v>
      </c>
      <c r="Q595" t="str">
        <f>IF(COUNTIF($G$2:G595, G595) &gt; 1, INDEX($Q$2:Q595, MATCH(G595, $G$2:G595, 0)), J595)</f>
        <v>United States</v>
      </c>
      <c r="R595" t="str">
        <f>IF(COUNTIF($G$2:G595, G595) &gt; 1, INDEX($R$2:R595, MATCH(G595, $G$2:G595, 0)), K595)</f>
        <v>Laredo</v>
      </c>
      <c r="S595" t="str">
        <f>IF(COUNTIF($G$2:G595, G595) &gt; 1, INDEX($S$2:S595, MATCH(G595, $G$2:G595, 0)), L595)</f>
        <v>Texas</v>
      </c>
      <c r="T595">
        <f>IF(COUNTIF($G$2:G595, G595) &gt; 1, INDEX($T$2:T595, MATCH(G595, $G$2:G595, 0)), M595)</f>
        <v>78041</v>
      </c>
      <c r="U595" t="str">
        <f>IF(COUNTIF($G$2:G595, G595) &gt; 1, INDEX($U$2:U595, MATCH(G595, $G$2:G595, 0)), N595)</f>
        <v>Central</v>
      </c>
      <c r="V595" s="7" t="s">
        <v>2158</v>
      </c>
      <c r="W595" s="7" t="s">
        <v>2163</v>
      </c>
      <c r="X595" s="15">
        <f>Orders[[#This Row],[Date3]]</f>
        <v>43501</v>
      </c>
      <c r="Y595" s="15">
        <v>43501</v>
      </c>
      <c r="Z595" s="2">
        <v>0.49374999999999997</v>
      </c>
      <c r="AA595" s="12">
        <v>75.2</v>
      </c>
      <c r="AB595" s="8">
        <v>3</v>
      </c>
      <c r="AC595" s="11">
        <f t="shared" si="48"/>
        <v>11.280000000000001</v>
      </c>
      <c r="AD595" s="11">
        <f t="shared" si="49"/>
        <v>225.60000000000002</v>
      </c>
      <c r="AE595" t="s">
        <v>16</v>
      </c>
      <c r="AF595" s="12">
        <f t="shared" si="46"/>
        <v>209.35680000000002</v>
      </c>
      <c r="AG595" s="4">
        <v>7.2000000000000008E-2</v>
      </c>
      <c r="AH595" s="11">
        <f t="shared" si="47"/>
        <v>16.243200000000002</v>
      </c>
      <c r="AI595" s="9">
        <v>4.8</v>
      </c>
      <c r="AJ595" s="15" t="str">
        <f>IF(MONTH(Orders[[#This Row],[Date]]) = 1, "Jan",IF(MONTH(Orders[[#This Row],[Date]]) = 2, "Feb", "Mar"))</f>
        <v>Feb</v>
      </c>
    </row>
    <row r="596" spans="1:36" ht="15.75" x14ac:dyDescent="0.25">
      <c r="A596">
        <v>595</v>
      </c>
      <c r="B596" t="s">
        <v>623</v>
      </c>
      <c r="C596">
        <f>VLOOKUP(G596,email!A:B,2,FALSE)</f>
        <v>236</v>
      </c>
      <c r="D596" t="str">
        <f>Orders[[#This Row],[Customer First Name]] &amp;" "&amp; Orders[[#This Row],[Customer Last Name]]</f>
        <v>Lena Radford</v>
      </c>
      <c r="E596" t="s">
        <v>1304</v>
      </c>
      <c r="F596" t="s">
        <v>1622</v>
      </c>
      <c r="G596" t="str">
        <f t="shared" si="45"/>
        <v>lena.radford@mail.com</v>
      </c>
      <c r="H596" t="s">
        <v>20</v>
      </c>
      <c r="I596" s="7" t="s">
        <v>1037</v>
      </c>
      <c r="J596" s="7" t="s">
        <v>1038</v>
      </c>
      <c r="K596" s="7" t="s">
        <v>1146</v>
      </c>
      <c r="L596" s="7" t="s">
        <v>1044</v>
      </c>
      <c r="M596" s="7">
        <v>92024</v>
      </c>
      <c r="N596" s="7" t="s">
        <v>1045</v>
      </c>
      <c r="O596" t="str">
        <f>IF(COUNTIF($G$2:G596, G596) &gt; 1, INDEX($O$2:O596, MATCH(G596, $G$2:G596, 0)), H596)</f>
        <v>Male</v>
      </c>
      <c r="P596" t="str">
        <f>IF(COUNTIF($G$2:G596, G596) &gt; 1, INDEX($P$2:P596, MATCH(G596, $G$2:G596, 0)), I596)</f>
        <v>Consumer</v>
      </c>
      <c r="Q596" t="str">
        <f>IF(COUNTIF($G$2:G596, G596) &gt; 1, INDEX($Q$2:Q596, MATCH(G596, $G$2:G596, 0)), J596)</f>
        <v>United States</v>
      </c>
      <c r="R596" t="str">
        <f>IF(COUNTIF($G$2:G596, G596) &gt; 1, INDEX($R$2:R596, MATCH(G596, $G$2:G596, 0)), K596)</f>
        <v>San Diego</v>
      </c>
      <c r="S596" t="str">
        <f>IF(COUNTIF($G$2:G596, G596) &gt; 1, INDEX($S$2:S596, MATCH(G596, $G$2:G596, 0)), L596)</f>
        <v>California</v>
      </c>
      <c r="T596">
        <f>IF(COUNTIF($G$2:G596, G596) &gt; 1, INDEX($T$2:T596, MATCH(G596, $G$2:G596, 0)), M596)</f>
        <v>92024</v>
      </c>
      <c r="U596" t="str">
        <f>IF(COUNTIF($G$2:G596, G596) &gt; 1, INDEX($U$2:U596, MATCH(G596, $G$2:G596, 0)), N596)</f>
        <v>West</v>
      </c>
      <c r="V596" s="7" t="s">
        <v>2153</v>
      </c>
      <c r="W596" s="7" t="s">
        <v>2161</v>
      </c>
      <c r="X596" s="15">
        <f>Orders[[#This Row],[Date3]]</f>
        <v>43539</v>
      </c>
      <c r="Y596" s="15">
        <v>43539</v>
      </c>
      <c r="Z596" s="2">
        <v>0.54513888888888895</v>
      </c>
      <c r="AA596" s="12">
        <v>96.8</v>
      </c>
      <c r="AB596" s="8">
        <v>3</v>
      </c>
      <c r="AC596" s="11">
        <f t="shared" si="48"/>
        <v>14.52</v>
      </c>
      <c r="AD596" s="11">
        <f t="shared" si="49"/>
        <v>290.39999999999998</v>
      </c>
      <c r="AE596" t="s">
        <v>18</v>
      </c>
      <c r="AF596" s="12">
        <f t="shared" si="46"/>
        <v>276.83831999999995</v>
      </c>
      <c r="AG596" s="4">
        <v>4.6699999999999998E-2</v>
      </c>
      <c r="AH596" s="11">
        <f t="shared" si="47"/>
        <v>13.561680000000024</v>
      </c>
      <c r="AI596" s="9">
        <v>5.3</v>
      </c>
      <c r="AJ596" s="15" t="str">
        <f>IF(MONTH(Orders[[#This Row],[Date]]) = 1, "Jan",IF(MONTH(Orders[[#This Row],[Date]]) = 2, "Feb", "Mar"))</f>
        <v>Mar</v>
      </c>
    </row>
    <row r="597" spans="1:36" ht="15.75" x14ac:dyDescent="0.25">
      <c r="A597">
        <v>596</v>
      </c>
      <c r="B597" t="s">
        <v>624</v>
      </c>
      <c r="C597">
        <f>VLOOKUP(G597,email!A:B,2,FALSE)</f>
        <v>236</v>
      </c>
      <c r="D597" t="str">
        <f>Orders[[#This Row],[Customer First Name]] &amp;" "&amp; Orders[[#This Row],[Customer Last Name]]</f>
        <v>Lena Radford</v>
      </c>
      <c r="E597" t="s">
        <v>1304</v>
      </c>
      <c r="F597" t="s">
        <v>1622</v>
      </c>
      <c r="G597" t="str">
        <f t="shared" si="45"/>
        <v>lena.radford@mail.com</v>
      </c>
      <c r="H597" t="s">
        <v>20</v>
      </c>
      <c r="I597" s="7" t="s">
        <v>1037</v>
      </c>
      <c r="J597" s="7" t="s">
        <v>1038</v>
      </c>
      <c r="K597" s="7" t="s">
        <v>1146</v>
      </c>
      <c r="L597" s="7" t="s">
        <v>1044</v>
      </c>
      <c r="M597" s="7">
        <v>92024</v>
      </c>
      <c r="N597" s="7" t="s">
        <v>1045</v>
      </c>
      <c r="O597" t="str">
        <f>IF(COUNTIF($G$2:G597, G597) &gt; 1, INDEX($O$2:O597, MATCH(G597, $G$2:G597, 0)), H597)</f>
        <v>Male</v>
      </c>
      <c r="P597" t="str">
        <f>IF(COUNTIF($G$2:G597, G597) &gt; 1, INDEX($P$2:P597, MATCH(G597, $G$2:G597, 0)), I597)</f>
        <v>Consumer</v>
      </c>
      <c r="Q597" t="str">
        <f>IF(COUNTIF($G$2:G597, G597) &gt; 1, INDEX($Q$2:Q597, MATCH(G597, $G$2:G597, 0)), J597)</f>
        <v>United States</v>
      </c>
      <c r="R597" t="str">
        <f>IF(COUNTIF($G$2:G597, G597) &gt; 1, INDEX($R$2:R597, MATCH(G597, $G$2:G597, 0)), K597)</f>
        <v>San Diego</v>
      </c>
      <c r="S597" t="str">
        <f>IF(COUNTIF($G$2:G597, G597) &gt; 1, INDEX($S$2:S597, MATCH(G597, $G$2:G597, 0)), L597)</f>
        <v>California</v>
      </c>
      <c r="T597">
        <f>IF(COUNTIF($G$2:G597, G597) &gt; 1, INDEX($T$2:T597, MATCH(G597, $G$2:G597, 0)), M597)</f>
        <v>92024</v>
      </c>
      <c r="U597" t="str">
        <f>IF(COUNTIF($G$2:G597, G597) &gt; 1, INDEX($U$2:U597, MATCH(G597, $G$2:G597, 0)), N597)</f>
        <v>West</v>
      </c>
      <c r="V597" s="7" t="s">
        <v>2158</v>
      </c>
      <c r="W597" s="7" t="s">
        <v>2168</v>
      </c>
      <c r="X597" s="15">
        <f>Orders[[#This Row],[Date3]]</f>
        <v>43525</v>
      </c>
      <c r="Y597" s="15">
        <v>43525</v>
      </c>
      <c r="Z597" s="2">
        <v>0.47916666666666669</v>
      </c>
      <c r="AA597" s="12">
        <v>14.82</v>
      </c>
      <c r="AB597" s="8">
        <v>3</v>
      </c>
      <c r="AC597" s="11">
        <f t="shared" si="48"/>
        <v>2.2230000000000003</v>
      </c>
      <c r="AD597" s="11">
        <f t="shared" si="49"/>
        <v>44.46</v>
      </c>
      <c r="AE597" t="s">
        <v>21</v>
      </c>
      <c r="AF597" s="12">
        <f t="shared" si="46"/>
        <v>41.258879999999998</v>
      </c>
      <c r="AG597" s="4">
        <v>7.2000000000000008E-2</v>
      </c>
      <c r="AH597" s="11">
        <f t="shared" si="47"/>
        <v>3.2011200000000031</v>
      </c>
      <c r="AI597" s="9">
        <v>8.6999999999999993</v>
      </c>
      <c r="AJ597" s="15" t="str">
        <f>IF(MONTH(Orders[[#This Row],[Date]]) = 1, "Jan",IF(MONTH(Orders[[#This Row],[Date]]) = 2, "Feb", "Mar"))</f>
        <v>Mar</v>
      </c>
    </row>
    <row r="598" spans="1:36" ht="15.75" x14ac:dyDescent="0.25">
      <c r="A598">
        <v>597</v>
      </c>
      <c r="B598" t="s">
        <v>625</v>
      </c>
      <c r="C598">
        <f>VLOOKUP(G598,email!A:B,2,FALSE)</f>
        <v>236</v>
      </c>
      <c r="D598" t="str">
        <f>Orders[[#This Row],[Customer First Name]] &amp;" "&amp; Orders[[#This Row],[Customer Last Name]]</f>
        <v>Lena Radford</v>
      </c>
      <c r="E598" t="s">
        <v>1304</v>
      </c>
      <c r="F598" t="s">
        <v>1622</v>
      </c>
      <c r="G598" t="str">
        <f t="shared" si="45"/>
        <v>lena.radford@mail.com</v>
      </c>
      <c r="H598" t="s">
        <v>20</v>
      </c>
      <c r="I598" s="7" t="s">
        <v>1037</v>
      </c>
      <c r="J598" s="7" t="s">
        <v>1038</v>
      </c>
      <c r="K598" s="7" t="s">
        <v>1146</v>
      </c>
      <c r="L598" s="7" t="s">
        <v>1044</v>
      </c>
      <c r="M598" s="7">
        <v>92024</v>
      </c>
      <c r="N598" s="7" t="s">
        <v>1045</v>
      </c>
      <c r="O598" t="str">
        <f>IF(COUNTIF($G$2:G598, G598) &gt; 1, INDEX($O$2:O598, MATCH(G598, $G$2:G598, 0)), H598)</f>
        <v>Male</v>
      </c>
      <c r="P598" t="str">
        <f>IF(COUNTIF($G$2:G598, G598) &gt; 1, INDEX($P$2:P598, MATCH(G598, $G$2:G598, 0)), I598)</f>
        <v>Consumer</v>
      </c>
      <c r="Q598" t="str">
        <f>IF(COUNTIF($G$2:G598, G598) &gt; 1, INDEX($Q$2:Q598, MATCH(G598, $G$2:G598, 0)), J598)</f>
        <v>United States</v>
      </c>
      <c r="R598" t="str">
        <f>IF(COUNTIF($G$2:G598, G598) &gt; 1, INDEX($R$2:R598, MATCH(G598, $G$2:G598, 0)), K598)</f>
        <v>San Diego</v>
      </c>
      <c r="S598" t="str">
        <f>IF(COUNTIF($G$2:G598, G598) &gt; 1, INDEX($S$2:S598, MATCH(G598, $G$2:G598, 0)), L598)</f>
        <v>California</v>
      </c>
      <c r="T598">
        <f>IF(COUNTIF($G$2:G598, G598) &gt; 1, INDEX($T$2:T598, MATCH(G598, $G$2:G598, 0)), M598)</f>
        <v>92024</v>
      </c>
      <c r="U598" t="str">
        <f>IF(COUNTIF($G$2:G598, G598) &gt; 1, INDEX($U$2:U598, MATCH(G598, $G$2:G598, 0)), N598)</f>
        <v>West</v>
      </c>
      <c r="V598" s="7" t="s">
        <v>2158</v>
      </c>
      <c r="W598" s="7" t="s">
        <v>2159</v>
      </c>
      <c r="X598" s="15">
        <f>Orders[[#This Row],[Date3]]</f>
        <v>43511</v>
      </c>
      <c r="Y598" s="15">
        <v>43511</v>
      </c>
      <c r="Z598" s="2">
        <v>0.5625</v>
      </c>
      <c r="AA598" s="12">
        <v>52.2</v>
      </c>
      <c r="AB598" s="8">
        <v>3</v>
      </c>
      <c r="AC598" s="11">
        <f t="shared" si="48"/>
        <v>7.8300000000000018</v>
      </c>
      <c r="AD598" s="11">
        <f t="shared" si="49"/>
        <v>156.60000000000002</v>
      </c>
      <c r="AE598" t="s">
        <v>21</v>
      </c>
      <c r="AF598" s="12">
        <f t="shared" si="46"/>
        <v>145.32480000000001</v>
      </c>
      <c r="AG598" s="4">
        <v>7.2000000000000008E-2</v>
      </c>
      <c r="AH598" s="11">
        <f t="shared" si="47"/>
        <v>11.275200000000012</v>
      </c>
      <c r="AI598" s="9">
        <v>9.5</v>
      </c>
      <c r="AJ598" s="15" t="str">
        <f>IF(MONTH(Orders[[#This Row],[Date]]) = 1, "Jan",IF(MONTH(Orders[[#This Row],[Date]]) = 2, "Feb", "Mar"))</f>
        <v>Feb</v>
      </c>
    </row>
    <row r="599" spans="1:36" ht="15.75" x14ac:dyDescent="0.25">
      <c r="A599">
        <v>598</v>
      </c>
      <c r="B599" t="s">
        <v>626</v>
      </c>
      <c r="C599">
        <f>VLOOKUP(G599,email!A:B,2,FALSE)</f>
        <v>236</v>
      </c>
      <c r="D599" t="str">
        <f>Orders[[#This Row],[Customer First Name]] &amp;" "&amp; Orders[[#This Row],[Customer Last Name]]</f>
        <v>Lena Radford</v>
      </c>
      <c r="E599" t="s">
        <v>1304</v>
      </c>
      <c r="F599" t="s">
        <v>1622</v>
      </c>
      <c r="G599" t="str">
        <f t="shared" si="45"/>
        <v>lena.radford@mail.com</v>
      </c>
      <c r="H599" t="s">
        <v>20</v>
      </c>
      <c r="I599" s="7" t="s">
        <v>1037</v>
      </c>
      <c r="J599" s="7" t="s">
        <v>1038</v>
      </c>
      <c r="K599" s="7" t="s">
        <v>1146</v>
      </c>
      <c r="L599" s="7" t="s">
        <v>1044</v>
      </c>
      <c r="M599" s="7">
        <v>92024</v>
      </c>
      <c r="N599" s="7" t="s">
        <v>1045</v>
      </c>
      <c r="O599" t="str">
        <f>IF(COUNTIF($G$2:G599, G599) &gt; 1, INDEX($O$2:O599, MATCH(G599, $G$2:G599, 0)), H599)</f>
        <v>Male</v>
      </c>
      <c r="P599" t="str">
        <f>IF(COUNTIF($G$2:G599, G599) &gt; 1, INDEX($P$2:P599, MATCH(G599, $G$2:G599, 0)), I599)</f>
        <v>Consumer</v>
      </c>
      <c r="Q599" t="str">
        <f>IF(COUNTIF($G$2:G599, G599) &gt; 1, INDEX($Q$2:Q599, MATCH(G599, $G$2:G599, 0)), J599)</f>
        <v>United States</v>
      </c>
      <c r="R599" t="str">
        <f>IF(COUNTIF($G$2:G599, G599) &gt; 1, INDEX($R$2:R599, MATCH(G599, $G$2:G599, 0)), K599)</f>
        <v>San Diego</v>
      </c>
      <c r="S599" t="str">
        <f>IF(COUNTIF($G$2:G599, G599) &gt; 1, INDEX($S$2:S599, MATCH(G599, $G$2:G599, 0)), L599)</f>
        <v>California</v>
      </c>
      <c r="T599">
        <f>IF(COUNTIF($G$2:G599, G599) &gt; 1, INDEX($T$2:T599, MATCH(G599, $G$2:G599, 0)), M599)</f>
        <v>92024</v>
      </c>
      <c r="U599" t="str">
        <f>IF(COUNTIF($G$2:G599, G599) &gt; 1, INDEX($U$2:U599, MATCH(G599, $G$2:G599, 0)), N599)</f>
        <v>West</v>
      </c>
      <c r="V599" s="7" t="s">
        <v>2150</v>
      </c>
      <c r="W599" s="7" t="s">
        <v>2157</v>
      </c>
      <c r="X599" s="15">
        <f>Orders[[#This Row],[Date3]]</f>
        <v>43513</v>
      </c>
      <c r="Y599" s="15">
        <v>43513</v>
      </c>
      <c r="Z599" s="2">
        <v>0.7993055555555556</v>
      </c>
      <c r="AA599" s="12">
        <v>46.66</v>
      </c>
      <c r="AB599" s="8">
        <v>9</v>
      </c>
      <c r="AC599" s="11">
        <f t="shared" si="48"/>
        <v>20.997</v>
      </c>
      <c r="AD599" s="11">
        <f t="shared" si="49"/>
        <v>419.93999999999994</v>
      </c>
      <c r="AE599" t="s">
        <v>16</v>
      </c>
      <c r="AF599" s="12">
        <f t="shared" si="46"/>
        <v>375.00641999999993</v>
      </c>
      <c r="AG599" s="4">
        <v>0.107</v>
      </c>
      <c r="AH599" s="11">
        <f t="shared" si="47"/>
        <v>44.933580000000006</v>
      </c>
      <c r="AI599" s="9">
        <v>5.3</v>
      </c>
      <c r="AJ599" s="15" t="str">
        <f>IF(MONTH(Orders[[#This Row],[Date]]) = 1, "Jan",IF(MONTH(Orders[[#This Row],[Date]]) = 2, "Feb", "Mar"))</f>
        <v>Feb</v>
      </c>
    </row>
    <row r="600" spans="1:36" ht="15.75" x14ac:dyDescent="0.25">
      <c r="A600">
        <v>599</v>
      </c>
      <c r="B600" t="s">
        <v>627</v>
      </c>
      <c r="C600">
        <f>VLOOKUP(G600,email!A:B,2,FALSE)</f>
        <v>237</v>
      </c>
      <c r="D600" t="str">
        <f>Orders[[#This Row],[Customer First Name]] &amp;" "&amp; Orders[[#This Row],[Customer Last Name]]</f>
        <v>Theone Pippenger</v>
      </c>
      <c r="E600" t="s">
        <v>1623</v>
      </c>
      <c r="F600" t="s">
        <v>1624</v>
      </c>
      <c r="G600" t="str">
        <f t="shared" si="45"/>
        <v>theone.pippenger@mail.com</v>
      </c>
      <c r="H600" t="s">
        <v>20</v>
      </c>
      <c r="I600" s="7" t="s">
        <v>1037</v>
      </c>
      <c r="J600" s="7" t="s">
        <v>1038</v>
      </c>
      <c r="K600" s="7" t="s">
        <v>1063</v>
      </c>
      <c r="L600" s="7" t="s">
        <v>1064</v>
      </c>
      <c r="M600" s="7">
        <v>19134</v>
      </c>
      <c r="N600" s="7" t="s">
        <v>1065</v>
      </c>
      <c r="O600" t="str">
        <f>IF(COUNTIF($G$2:G600, G600) &gt; 1, INDEX($O$2:O600, MATCH(G600, $G$2:G600, 0)), H600)</f>
        <v>Male</v>
      </c>
      <c r="P600" t="str">
        <f>IF(COUNTIF($G$2:G600, G600) &gt; 1, INDEX($P$2:P600, MATCH(G600, $G$2:G600, 0)), I600)</f>
        <v>Consumer</v>
      </c>
      <c r="Q600" t="str">
        <f>IF(COUNTIF($G$2:G600, G600) &gt; 1, INDEX($Q$2:Q600, MATCH(G600, $G$2:G600, 0)), J600)</f>
        <v>United States</v>
      </c>
      <c r="R600" t="str">
        <f>IF(COUNTIF($G$2:G600, G600) &gt; 1, INDEX($R$2:R600, MATCH(G600, $G$2:G600, 0)), K600)</f>
        <v>Philadelphia</v>
      </c>
      <c r="S600" t="str">
        <f>IF(COUNTIF($G$2:G600, G600) &gt; 1, INDEX($S$2:S600, MATCH(G600, $G$2:G600, 0)), L600)</f>
        <v>Pennsylvania</v>
      </c>
      <c r="T600">
        <f>IF(COUNTIF($G$2:G600, G600) &gt; 1, INDEX($T$2:T600, MATCH(G600, $G$2:G600, 0)), M600)</f>
        <v>19134</v>
      </c>
      <c r="U600" t="str">
        <f>IF(COUNTIF($G$2:G600, G600) &gt; 1, INDEX($U$2:U600, MATCH(G600, $G$2:G600, 0)), N600)</f>
        <v>East</v>
      </c>
      <c r="V600" s="7" t="s">
        <v>2153</v>
      </c>
      <c r="W600" s="7" t="s">
        <v>2166</v>
      </c>
      <c r="X600" s="15">
        <f>Orders[[#This Row],[Date3]]</f>
        <v>43491</v>
      </c>
      <c r="Y600" s="15">
        <v>43491</v>
      </c>
      <c r="Z600" s="2">
        <v>0.78680555555555554</v>
      </c>
      <c r="AA600" s="12">
        <v>36.85</v>
      </c>
      <c r="AB600" s="8">
        <v>5</v>
      </c>
      <c r="AC600" s="11">
        <f t="shared" si="48"/>
        <v>9.2125000000000004</v>
      </c>
      <c r="AD600" s="11">
        <f t="shared" si="49"/>
        <v>184.25</v>
      </c>
      <c r="AE600" t="s">
        <v>18</v>
      </c>
      <c r="AF600" s="12">
        <f t="shared" si="46"/>
        <v>175.64552499999999</v>
      </c>
      <c r="AG600" s="4">
        <v>4.6699999999999998E-2</v>
      </c>
      <c r="AH600" s="11">
        <f t="shared" si="47"/>
        <v>8.6044750000000079</v>
      </c>
      <c r="AI600" s="9">
        <v>9.1999999999999993</v>
      </c>
      <c r="AJ600" s="15" t="str">
        <f>IF(MONTH(Orders[[#This Row],[Date]]) = 1, "Jan",IF(MONTH(Orders[[#This Row],[Date]]) = 2, "Feb", "Mar"))</f>
        <v>Jan</v>
      </c>
    </row>
    <row r="601" spans="1:36" ht="15.75" x14ac:dyDescent="0.25">
      <c r="A601">
        <v>600</v>
      </c>
      <c r="B601" t="s">
        <v>628</v>
      </c>
      <c r="C601">
        <f>VLOOKUP(G601,email!A:B,2,FALSE)</f>
        <v>238</v>
      </c>
      <c r="D601" t="str">
        <f>Orders[[#This Row],[Customer First Name]] &amp;" "&amp; Orders[[#This Row],[Customer Last Name]]</f>
        <v>Chloris Kastensmidt</v>
      </c>
      <c r="E601" t="s">
        <v>1625</v>
      </c>
      <c r="F601" t="s">
        <v>1626</v>
      </c>
      <c r="G601" t="str">
        <f t="shared" si="45"/>
        <v>chloris.kastensmidt@mail.com</v>
      </c>
      <c r="H601" t="s">
        <v>20</v>
      </c>
      <c r="I601" s="7" t="s">
        <v>1037</v>
      </c>
      <c r="J601" s="7" t="s">
        <v>1038</v>
      </c>
      <c r="K601" s="7" t="s">
        <v>1063</v>
      </c>
      <c r="L601" s="7" t="s">
        <v>1064</v>
      </c>
      <c r="M601" s="7">
        <v>19120</v>
      </c>
      <c r="N601" s="7" t="s">
        <v>1065</v>
      </c>
      <c r="O601" t="str">
        <f>IF(COUNTIF($G$2:G601, G601) &gt; 1, INDEX($O$2:O601, MATCH(G601, $G$2:G601, 0)), H601)</f>
        <v>Male</v>
      </c>
      <c r="P601" t="str">
        <f>IF(COUNTIF($G$2:G601, G601) &gt; 1, INDEX($P$2:P601, MATCH(G601, $G$2:G601, 0)), I601)</f>
        <v>Consumer</v>
      </c>
      <c r="Q601" t="str">
        <f>IF(COUNTIF($G$2:G601, G601) &gt; 1, INDEX($Q$2:Q601, MATCH(G601, $G$2:G601, 0)), J601)</f>
        <v>United States</v>
      </c>
      <c r="R601" t="str">
        <f>IF(COUNTIF($G$2:G601, G601) &gt; 1, INDEX($R$2:R601, MATCH(G601, $G$2:G601, 0)), K601)</f>
        <v>Philadelphia</v>
      </c>
      <c r="S601" t="str">
        <f>IF(COUNTIF($G$2:G601, G601) &gt; 1, INDEX($S$2:S601, MATCH(G601, $G$2:G601, 0)), L601)</f>
        <v>Pennsylvania</v>
      </c>
      <c r="T601">
        <f>IF(COUNTIF($G$2:G601, G601) &gt; 1, INDEX($T$2:T601, MATCH(G601, $G$2:G601, 0)), M601)</f>
        <v>19120</v>
      </c>
      <c r="U601" t="str">
        <f>IF(COUNTIF($G$2:G601, G601) &gt; 1, INDEX($U$2:U601, MATCH(G601, $G$2:G601, 0)), N601)</f>
        <v>East</v>
      </c>
      <c r="V601" s="7" t="s">
        <v>2158</v>
      </c>
      <c r="W601" s="7" t="s">
        <v>2159</v>
      </c>
      <c r="X601" s="15">
        <f>Orders[[#This Row],[Date3]]</f>
        <v>43548</v>
      </c>
      <c r="Y601" s="15">
        <v>43548</v>
      </c>
      <c r="Z601" s="2">
        <v>0.59861111111111109</v>
      </c>
      <c r="AA601" s="12">
        <v>70.319999999999993</v>
      </c>
      <c r="AB601" s="8">
        <v>2</v>
      </c>
      <c r="AC601" s="11">
        <f t="shared" si="48"/>
        <v>7.032</v>
      </c>
      <c r="AD601" s="11">
        <f t="shared" si="49"/>
        <v>140.63999999999999</v>
      </c>
      <c r="AE601" t="s">
        <v>16</v>
      </c>
      <c r="AF601" s="12">
        <f t="shared" si="46"/>
        <v>130.51391999999998</v>
      </c>
      <c r="AG601" s="4">
        <v>7.2000000000000008E-2</v>
      </c>
      <c r="AH601" s="11">
        <f t="shared" si="47"/>
        <v>10.126080000000002</v>
      </c>
      <c r="AI601" s="9">
        <v>9.6</v>
      </c>
      <c r="AJ601" s="15" t="str">
        <f>IF(MONTH(Orders[[#This Row],[Date]]) = 1, "Jan",IF(MONTH(Orders[[#This Row],[Date]]) = 2, "Feb", "Mar"))</f>
        <v>Mar</v>
      </c>
    </row>
    <row r="602" spans="1:36" ht="15.75" x14ac:dyDescent="0.25">
      <c r="A602">
        <v>601</v>
      </c>
      <c r="B602" t="s">
        <v>629</v>
      </c>
      <c r="C602">
        <f>VLOOKUP(G602,email!A:B,2,FALSE)</f>
        <v>238</v>
      </c>
      <c r="D602" t="str">
        <f>Orders[[#This Row],[Customer First Name]] &amp;" "&amp; Orders[[#This Row],[Customer Last Name]]</f>
        <v>Chloris Kastensmidt</v>
      </c>
      <c r="E602" t="s">
        <v>1625</v>
      </c>
      <c r="F602" t="s">
        <v>1626</v>
      </c>
      <c r="G602" t="str">
        <f t="shared" si="45"/>
        <v>chloris.kastensmidt@mail.com</v>
      </c>
      <c r="H602" t="s">
        <v>20</v>
      </c>
      <c r="I602" s="7" t="s">
        <v>1037</v>
      </c>
      <c r="J602" s="7" t="s">
        <v>1038</v>
      </c>
      <c r="K602" s="7" t="s">
        <v>1063</v>
      </c>
      <c r="L602" s="7" t="s">
        <v>1064</v>
      </c>
      <c r="M602" s="7">
        <v>19120</v>
      </c>
      <c r="N602" s="7" t="s">
        <v>1065</v>
      </c>
      <c r="O602" t="str">
        <f>IF(COUNTIF($G$2:G602, G602) &gt; 1, INDEX($O$2:O602, MATCH(G602, $G$2:G602, 0)), H602)</f>
        <v>Male</v>
      </c>
      <c r="P602" t="str">
        <f>IF(COUNTIF($G$2:G602, G602) &gt; 1, INDEX($P$2:P602, MATCH(G602, $G$2:G602, 0)), I602)</f>
        <v>Consumer</v>
      </c>
      <c r="Q602" t="str">
        <f>IF(COUNTIF($G$2:G602, G602) &gt; 1, INDEX($Q$2:Q602, MATCH(G602, $G$2:G602, 0)), J602)</f>
        <v>United States</v>
      </c>
      <c r="R602" t="str">
        <f>IF(COUNTIF($G$2:G602, G602) &gt; 1, INDEX($R$2:R602, MATCH(G602, $G$2:G602, 0)), K602)</f>
        <v>Philadelphia</v>
      </c>
      <c r="S602" t="str">
        <f>IF(COUNTIF($G$2:G602, G602) &gt; 1, INDEX($S$2:S602, MATCH(G602, $G$2:G602, 0)), L602)</f>
        <v>Pennsylvania</v>
      </c>
      <c r="T602">
        <f>IF(COUNTIF($G$2:G602, G602) &gt; 1, INDEX($T$2:T602, MATCH(G602, $G$2:G602, 0)), M602)</f>
        <v>19120</v>
      </c>
      <c r="U602" t="str">
        <f>IF(COUNTIF($G$2:G602, G602) &gt; 1, INDEX($U$2:U602, MATCH(G602, $G$2:G602, 0)), N602)</f>
        <v>East</v>
      </c>
      <c r="V602" s="7" t="s">
        <v>2158</v>
      </c>
      <c r="W602" s="7" t="s">
        <v>2159</v>
      </c>
      <c r="X602" s="15">
        <f>Orders[[#This Row],[Date3]]</f>
        <v>43488</v>
      </c>
      <c r="Y602" s="15">
        <v>43488</v>
      </c>
      <c r="Z602" s="2">
        <v>0.71944444444444444</v>
      </c>
      <c r="AA602" s="12">
        <v>83.08</v>
      </c>
      <c r="AB602" s="8">
        <v>1</v>
      </c>
      <c r="AC602" s="11">
        <f t="shared" si="48"/>
        <v>4.1539999999999999</v>
      </c>
      <c r="AD602" s="11">
        <f t="shared" si="49"/>
        <v>83.08</v>
      </c>
      <c r="AE602" t="s">
        <v>16</v>
      </c>
      <c r="AF602" s="12">
        <f t="shared" si="46"/>
        <v>77.098240000000004</v>
      </c>
      <c r="AG602" s="4">
        <v>7.2000000000000008E-2</v>
      </c>
      <c r="AH602" s="11">
        <f t="shared" si="47"/>
        <v>5.9817599999999942</v>
      </c>
      <c r="AI602" s="9">
        <v>6.4</v>
      </c>
      <c r="AJ602" s="15" t="str">
        <f>IF(MONTH(Orders[[#This Row],[Date]]) = 1, "Jan",IF(MONTH(Orders[[#This Row],[Date]]) = 2, "Feb", "Mar"))</f>
        <v>Jan</v>
      </c>
    </row>
    <row r="603" spans="1:36" ht="15.75" x14ac:dyDescent="0.25">
      <c r="A603">
        <v>602</v>
      </c>
      <c r="B603" t="s">
        <v>630</v>
      </c>
      <c r="C603">
        <f>VLOOKUP(G603,email!A:B,2,FALSE)</f>
        <v>238</v>
      </c>
      <c r="D603" t="str">
        <f>Orders[[#This Row],[Customer First Name]] &amp;" "&amp; Orders[[#This Row],[Customer Last Name]]</f>
        <v>Chloris Kastensmidt</v>
      </c>
      <c r="E603" t="s">
        <v>1625</v>
      </c>
      <c r="F603" t="s">
        <v>1626</v>
      </c>
      <c r="G603" t="str">
        <f t="shared" si="45"/>
        <v>chloris.kastensmidt@mail.com</v>
      </c>
      <c r="H603" t="s">
        <v>20</v>
      </c>
      <c r="I603" s="7" t="s">
        <v>1037</v>
      </c>
      <c r="J603" s="7" t="s">
        <v>1038</v>
      </c>
      <c r="K603" s="7" t="s">
        <v>1063</v>
      </c>
      <c r="L603" s="7" t="s">
        <v>1064</v>
      </c>
      <c r="M603" s="7">
        <v>19120</v>
      </c>
      <c r="N603" s="7" t="s">
        <v>1065</v>
      </c>
      <c r="O603" t="str">
        <f>IF(COUNTIF($G$2:G603, G603) &gt; 1, INDEX($O$2:O603, MATCH(G603, $G$2:G603, 0)), H603)</f>
        <v>Male</v>
      </c>
      <c r="P603" t="str">
        <f>IF(COUNTIF($G$2:G603, G603) &gt; 1, INDEX($P$2:P603, MATCH(G603, $G$2:G603, 0)), I603)</f>
        <v>Consumer</v>
      </c>
      <c r="Q603" t="str">
        <f>IF(COUNTIF($G$2:G603, G603) &gt; 1, INDEX($Q$2:Q603, MATCH(G603, $G$2:G603, 0)), J603)</f>
        <v>United States</v>
      </c>
      <c r="R603" t="str">
        <f>IF(COUNTIF($G$2:G603, G603) &gt; 1, INDEX($R$2:R603, MATCH(G603, $G$2:G603, 0)), K603)</f>
        <v>Philadelphia</v>
      </c>
      <c r="S603" t="str">
        <f>IF(COUNTIF($G$2:G603, G603) &gt; 1, INDEX($S$2:S603, MATCH(G603, $G$2:G603, 0)), L603)</f>
        <v>Pennsylvania</v>
      </c>
      <c r="T603">
        <f>IF(COUNTIF($G$2:G603, G603) &gt; 1, INDEX($T$2:T603, MATCH(G603, $G$2:G603, 0)), M603)</f>
        <v>19120</v>
      </c>
      <c r="U603" t="str">
        <f>IF(COUNTIF($G$2:G603, G603) &gt; 1, INDEX($U$2:U603, MATCH(G603, $G$2:G603, 0)), N603)</f>
        <v>East</v>
      </c>
      <c r="V603" s="7" t="s">
        <v>2153</v>
      </c>
      <c r="W603" s="7" t="s">
        <v>2166</v>
      </c>
      <c r="X603" s="15">
        <f>Orders[[#This Row],[Date3]]</f>
        <v>43491</v>
      </c>
      <c r="Y603" s="15">
        <v>43491</v>
      </c>
      <c r="Z603" s="2">
        <v>0.42083333333333334</v>
      </c>
      <c r="AA603" s="12">
        <v>64.989999999999995</v>
      </c>
      <c r="AB603" s="8">
        <v>1</v>
      </c>
      <c r="AC603" s="11">
        <f t="shared" si="48"/>
        <v>3.2494999999999998</v>
      </c>
      <c r="AD603" s="11">
        <f t="shared" si="49"/>
        <v>64.989999999999995</v>
      </c>
      <c r="AE603" t="s">
        <v>21</v>
      </c>
      <c r="AF603" s="12">
        <f t="shared" si="46"/>
        <v>61.954966999999996</v>
      </c>
      <c r="AG603" s="4">
        <v>4.6699999999999998E-2</v>
      </c>
      <c r="AH603" s="11">
        <f t="shared" si="47"/>
        <v>3.0350329999999985</v>
      </c>
      <c r="AI603" s="9">
        <v>4.5</v>
      </c>
      <c r="AJ603" s="15" t="str">
        <f>IF(MONTH(Orders[[#This Row],[Date]]) = 1, "Jan",IF(MONTH(Orders[[#This Row],[Date]]) = 2, "Feb", "Mar"))</f>
        <v>Jan</v>
      </c>
    </row>
    <row r="604" spans="1:36" ht="15.75" x14ac:dyDescent="0.25">
      <c r="A604">
        <v>603</v>
      </c>
      <c r="B604" t="s">
        <v>631</v>
      </c>
      <c r="C604">
        <f>VLOOKUP(G604,email!A:B,2,FALSE)</f>
        <v>239</v>
      </c>
      <c r="D604" t="str">
        <f>Orders[[#This Row],[Customer First Name]] &amp;" "&amp; Orders[[#This Row],[Customer Last Name]]</f>
        <v>Alan Shonely</v>
      </c>
      <c r="E604" t="s">
        <v>1366</v>
      </c>
      <c r="F604" t="s">
        <v>1627</v>
      </c>
      <c r="G604" t="str">
        <f t="shared" si="45"/>
        <v>alan.shonely@mail.com</v>
      </c>
      <c r="H604" t="s">
        <v>20</v>
      </c>
      <c r="I604" s="7" t="s">
        <v>1037</v>
      </c>
      <c r="J604" s="7" t="s">
        <v>1038</v>
      </c>
      <c r="K604" s="7" t="s">
        <v>1143</v>
      </c>
      <c r="L604" s="7" t="s">
        <v>1047</v>
      </c>
      <c r="M604" s="7">
        <v>33614</v>
      </c>
      <c r="N604" s="7" t="s">
        <v>1041</v>
      </c>
      <c r="O604" t="str">
        <f>IF(COUNTIF($G$2:G604, G604) &gt; 1, INDEX($O$2:O604, MATCH(G604, $G$2:G604, 0)), H604)</f>
        <v>Male</v>
      </c>
      <c r="P604" t="str">
        <f>IF(COUNTIF($G$2:G604, G604) &gt; 1, INDEX($P$2:P604, MATCH(G604, $G$2:G604, 0)), I604)</f>
        <v>Consumer</v>
      </c>
      <c r="Q604" t="str">
        <f>IF(COUNTIF($G$2:G604, G604) &gt; 1, INDEX($Q$2:Q604, MATCH(G604, $G$2:G604, 0)), J604)</f>
        <v>United States</v>
      </c>
      <c r="R604" t="str">
        <f>IF(COUNTIF($G$2:G604, G604) &gt; 1, INDEX($R$2:R604, MATCH(G604, $G$2:G604, 0)), K604)</f>
        <v>Tampa</v>
      </c>
      <c r="S604" t="str">
        <f>IF(COUNTIF($G$2:G604, G604) &gt; 1, INDEX($S$2:S604, MATCH(G604, $G$2:G604, 0)), L604)</f>
        <v>Florida</v>
      </c>
      <c r="T604">
        <f>IF(COUNTIF($G$2:G604, G604) &gt; 1, INDEX($T$2:T604, MATCH(G604, $G$2:G604, 0)), M604)</f>
        <v>33614</v>
      </c>
      <c r="U604" t="str">
        <f>IF(COUNTIF($G$2:G604, G604) &gt; 1, INDEX($U$2:U604, MATCH(G604, $G$2:G604, 0)), N604)</f>
        <v>South</v>
      </c>
      <c r="V604" s="7" t="s">
        <v>2153</v>
      </c>
      <c r="W604" s="7" t="s">
        <v>2156</v>
      </c>
      <c r="X604" s="15">
        <f>Orders[[#This Row],[Date3]]</f>
        <v>43538</v>
      </c>
      <c r="Y604" s="15">
        <v>43538</v>
      </c>
      <c r="Z604" s="2">
        <v>0.85763888888888884</v>
      </c>
      <c r="AA604" s="12">
        <v>77.56</v>
      </c>
      <c r="AB604" s="8">
        <v>10</v>
      </c>
      <c r="AC604" s="11">
        <f t="shared" si="48"/>
        <v>38.78</v>
      </c>
      <c r="AD604" s="11">
        <f t="shared" si="49"/>
        <v>775.6</v>
      </c>
      <c r="AE604" t="s">
        <v>16</v>
      </c>
      <c r="AF604" s="12">
        <f t="shared" si="46"/>
        <v>739.37948000000006</v>
      </c>
      <c r="AG604" s="4">
        <v>4.6699999999999998E-2</v>
      </c>
      <c r="AH604" s="11">
        <f t="shared" si="47"/>
        <v>36.220519999999965</v>
      </c>
      <c r="AI604" s="9">
        <v>6.9</v>
      </c>
      <c r="AJ604" s="15" t="str">
        <f>IF(MONTH(Orders[[#This Row],[Date]]) = 1, "Jan",IF(MONTH(Orders[[#This Row],[Date]]) = 2, "Feb", "Mar"))</f>
        <v>Mar</v>
      </c>
    </row>
    <row r="605" spans="1:36" ht="15.75" x14ac:dyDescent="0.25">
      <c r="A605">
        <v>604</v>
      </c>
      <c r="B605" t="s">
        <v>632</v>
      </c>
      <c r="C605">
        <f>VLOOKUP(G605,email!A:B,2,FALSE)</f>
        <v>239</v>
      </c>
      <c r="D605" t="str">
        <f>Orders[[#This Row],[Customer First Name]] &amp;" "&amp; Orders[[#This Row],[Customer Last Name]]</f>
        <v>Alan Shonely</v>
      </c>
      <c r="E605" t="s">
        <v>1366</v>
      </c>
      <c r="F605" t="s">
        <v>1627</v>
      </c>
      <c r="G605" t="str">
        <f t="shared" si="45"/>
        <v>alan.shonely@mail.com</v>
      </c>
      <c r="H605" t="s">
        <v>20</v>
      </c>
      <c r="I605" s="7" t="s">
        <v>1037</v>
      </c>
      <c r="J605" s="7" t="s">
        <v>1038</v>
      </c>
      <c r="K605" s="7" t="s">
        <v>1143</v>
      </c>
      <c r="L605" s="7" t="s">
        <v>1047</v>
      </c>
      <c r="M605" s="7">
        <v>33614</v>
      </c>
      <c r="N605" s="7" t="s">
        <v>1041</v>
      </c>
      <c r="O605" t="str">
        <f>IF(COUNTIF($G$2:G605, G605) &gt; 1, INDEX($O$2:O605, MATCH(G605, $G$2:G605, 0)), H605)</f>
        <v>Male</v>
      </c>
      <c r="P605" t="str">
        <f>IF(COUNTIF($G$2:G605, G605) &gt; 1, INDEX($P$2:P605, MATCH(G605, $G$2:G605, 0)), I605)</f>
        <v>Consumer</v>
      </c>
      <c r="Q605" t="str">
        <f>IF(COUNTIF($G$2:G605, G605) &gt; 1, INDEX($Q$2:Q605, MATCH(G605, $G$2:G605, 0)), J605)</f>
        <v>United States</v>
      </c>
      <c r="R605" t="str">
        <f>IF(COUNTIF($G$2:G605, G605) &gt; 1, INDEX($R$2:R605, MATCH(G605, $G$2:G605, 0)), K605)</f>
        <v>Tampa</v>
      </c>
      <c r="S605" t="str">
        <f>IF(COUNTIF($G$2:G605, G605) &gt; 1, INDEX($S$2:S605, MATCH(G605, $G$2:G605, 0)), L605)</f>
        <v>Florida</v>
      </c>
      <c r="T605">
        <f>IF(COUNTIF($G$2:G605, G605) &gt; 1, INDEX($T$2:T605, MATCH(G605, $G$2:G605, 0)), M605)</f>
        <v>33614</v>
      </c>
      <c r="U605" t="str">
        <f>IF(COUNTIF($G$2:G605, G605) &gt; 1, INDEX($U$2:U605, MATCH(G605, $G$2:G605, 0)), N605)</f>
        <v>South</v>
      </c>
      <c r="V605" s="7" t="s">
        <v>2150</v>
      </c>
      <c r="W605" s="7" t="s">
        <v>2157</v>
      </c>
      <c r="X605" s="15">
        <f>Orders[[#This Row],[Date3]]</f>
        <v>43541</v>
      </c>
      <c r="Y605" s="15">
        <v>43541</v>
      </c>
      <c r="Z605" s="2">
        <v>0.57916666666666672</v>
      </c>
      <c r="AA605" s="12">
        <v>54.51</v>
      </c>
      <c r="AB605" s="8">
        <v>6</v>
      </c>
      <c r="AC605" s="11">
        <f t="shared" si="48"/>
        <v>16.353000000000002</v>
      </c>
      <c r="AD605" s="11">
        <f t="shared" si="49"/>
        <v>327.06</v>
      </c>
      <c r="AE605" t="s">
        <v>16</v>
      </c>
      <c r="AF605" s="12">
        <f t="shared" si="46"/>
        <v>292.06457999999998</v>
      </c>
      <c r="AG605" s="4">
        <v>0.107</v>
      </c>
      <c r="AH605" s="11">
        <f t="shared" si="47"/>
        <v>34.995420000000024</v>
      </c>
      <c r="AI605" s="9">
        <v>7.8</v>
      </c>
      <c r="AJ605" s="15" t="str">
        <f>IF(MONTH(Orders[[#This Row],[Date]]) = 1, "Jan",IF(MONTH(Orders[[#This Row],[Date]]) = 2, "Feb", "Mar"))</f>
        <v>Mar</v>
      </c>
    </row>
    <row r="606" spans="1:36" ht="15.75" x14ac:dyDescent="0.25">
      <c r="A606">
        <v>605</v>
      </c>
      <c r="B606" t="s">
        <v>633</v>
      </c>
      <c r="C606">
        <f>VLOOKUP(G606,email!A:B,2,FALSE)</f>
        <v>239</v>
      </c>
      <c r="D606" t="str">
        <f>Orders[[#This Row],[Customer First Name]] &amp;" "&amp; Orders[[#This Row],[Customer Last Name]]</f>
        <v>Alan Shonely</v>
      </c>
      <c r="E606" t="s">
        <v>1366</v>
      </c>
      <c r="F606" t="s">
        <v>1627</v>
      </c>
      <c r="G606" t="str">
        <f t="shared" si="45"/>
        <v>alan.shonely@mail.com</v>
      </c>
      <c r="H606" t="s">
        <v>20</v>
      </c>
      <c r="I606" s="7" t="s">
        <v>1037</v>
      </c>
      <c r="J606" s="7" t="s">
        <v>1038</v>
      </c>
      <c r="K606" s="7" t="s">
        <v>1143</v>
      </c>
      <c r="L606" s="7" t="s">
        <v>1047</v>
      </c>
      <c r="M606" s="7">
        <v>33614</v>
      </c>
      <c r="N606" s="7" t="s">
        <v>1041</v>
      </c>
      <c r="O606" t="str">
        <f>IF(COUNTIF($G$2:G606, G606) &gt; 1, INDEX($O$2:O606, MATCH(G606, $G$2:G606, 0)), H606)</f>
        <v>Male</v>
      </c>
      <c r="P606" t="str">
        <f>IF(COUNTIF($G$2:G606, G606) &gt; 1, INDEX($P$2:P606, MATCH(G606, $G$2:G606, 0)), I606)</f>
        <v>Consumer</v>
      </c>
      <c r="Q606" t="str">
        <f>IF(COUNTIF($G$2:G606, G606) &gt; 1, INDEX($Q$2:Q606, MATCH(G606, $G$2:G606, 0)), J606)</f>
        <v>United States</v>
      </c>
      <c r="R606" t="str">
        <f>IF(COUNTIF($G$2:G606, G606) &gt; 1, INDEX($R$2:R606, MATCH(G606, $G$2:G606, 0)), K606)</f>
        <v>Tampa</v>
      </c>
      <c r="S606" t="str">
        <f>IF(COUNTIF($G$2:G606, G606) &gt; 1, INDEX($S$2:S606, MATCH(G606, $G$2:G606, 0)), L606)</f>
        <v>Florida</v>
      </c>
      <c r="T606">
        <f>IF(COUNTIF($G$2:G606, G606) &gt; 1, INDEX($T$2:T606, MATCH(G606, $G$2:G606, 0)), M606)</f>
        <v>33614</v>
      </c>
      <c r="U606" t="str">
        <f>IF(COUNTIF($G$2:G606, G606) &gt; 1, INDEX($U$2:U606, MATCH(G606, $G$2:G606, 0)), N606)</f>
        <v>South</v>
      </c>
      <c r="V606" s="7" t="s">
        <v>2153</v>
      </c>
      <c r="W606" s="7" t="s">
        <v>2160</v>
      </c>
      <c r="X606" s="15">
        <f>Orders[[#This Row],[Date3]]</f>
        <v>43473</v>
      </c>
      <c r="Y606" s="15">
        <v>43473</v>
      </c>
      <c r="Z606" s="2">
        <v>0.83888888888888891</v>
      </c>
      <c r="AA606" s="12">
        <v>51.89</v>
      </c>
      <c r="AB606" s="8">
        <v>7</v>
      </c>
      <c r="AC606" s="11">
        <f t="shared" si="48"/>
        <v>18.1615</v>
      </c>
      <c r="AD606" s="11">
        <f t="shared" si="49"/>
        <v>363.23</v>
      </c>
      <c r="AE606" t="s">
        <v>18</v>
      </c>
      <c r="AF606" s="12">
        <f t="shared" si="46"/>
        <v>346.26715899999999</v>
      </c>
      <c r="AG606" s="4">
        <v>4.6699999999999998E-2</v>
      </c>
      <c r="AH606" s="11">
        <f t="shared" si="47"/>
        <v>16.962841000000026</v>
      </c>
      <c r="AI606" s="9">
        <v>4.5</v>
      </c>
      <c r="AJ606" s="15" t="str">
        <f>IF(MONTH(Orders[[#This Row],[Date]]) = 1, "Jan",IF(MONTH(Orders[[#This Row],[Date]]) = 2, "Feb", "Mar"))</f>
        <v>Jan</v>
      </c>
    </row>
    <row r="607" spans="1:36" ht="15.75" x14ac:dyDescent="0.25">
      <c r="A607">
        <v>606</v>
      </c>
      <c r="B607" t="s">
        <v>634</v>
      </c>
      <c r="C607">
        <f>VLOOKUP(G607,email!A:B,2,FALSE)</f>
        <v>239</v>
      </c>
      <c r="D607" t="str">
        <f>Orders[[#This Row],[Customer First Name]] &amp;" "&amp; Orders[[#This Row],[Customer Last Name]]</f>
        <v>Alan Shonely</v>
      </c>
      <c r="E607" t="s">
        <v>1366</v>
      </c>
      <c r="F607" t="s">
        <v>1627</v>
      </c>
      <c r="G607" t="str">
        <f t="shared" si="45"/>
        <v>alan.shonely@mail.com</v>
      </c>
      <c r="H607" t="s">
        <v>20</v>
      </c>
      <c r="I607" s="7" t="s">
        <v>1037</v>
      </c>
      <c r="J607" s="7" t="s">
        <v>1038</v>
      </c>
      <c r="K607" s="7" t="s">
        <v>1143</v>
      </c>
      <c r="L607" s="7" t="s">
        <v>1047</v>
      </c>
      <c r="M607" s="7">
        <v>33614</v>
      </c>
      <c r="N607" s="7" t="s">
        <v>1041</v>
      </c>
      <c r="O607" t="str">
        <f>IF(COUNTIF($G$2:G607, G607) &gt; 1, INDEX($O$2:O607, MATCH(G607, $G$2:G607, 0)), H607)</f>
        <v>Male</v>
      </c>
      <c r="P607" t="str">
        <f>IF(COUNTIF($G$2:G607, G607) &gt; 1, INDEX($P$2:P607, MATCH(G607, $G$2:G607, 0)), I607)</f>
        <v>Consumer</v>
      </c>
      <c r="Q607" t="str">
        <f>IF(COUNTIF($G$2:G607, G607) &gt; 1, INDEX($Q$2:Q607, MATCH(G607, $G$2:G607, 0)), J607)</f>
        <v>United States</v>
      </c>
      <c r="R607" t="str">
        <f>IF(COUNTIF($G$2:G607, G607) &gt; 1, INDEX($R$2:R607, MATCH(G607, $G$2:G607, 0)), K607)</f>
        <v>Tampa</v>
      </c>
      <c r="S607" t="str">
        <f>IF(COUNTIF($G$2:G607, G607) &gt; 1, INDEX($S$2:S607, MATCH(G607, $G$2:G607, 0)), L607)</f>
        <v>Florida</v>
      </c>
      <c r="T607">
        <f>IF(COUNTIF($G$2:G607, G607) &gt; 1, INDEX($T$2:T607, MATCH(G607, $G$2:G607, 0)), M607)</f>
        <v>33614</v>
      </c>
      <c r="U607" t="str">
        <f>IF(COUNTIF($G$2:G607, G607) &gt; 1, INDEX($U$2:U607, MATCH(G607, $G$2:G607, 0)), N607)</f>
        <v>South</v>
      </c>
      <c r="V607" s="7" t="s">
        <v>2153</v>
      </c>
      <c r="W607" s="7" t="s">
        <v>2160</v>
      </c>
      <c r="X607" s="15">
        <f>Orders[[#This Row],[Date3]]</f>
        <v>43504</v>
      </c>
      <c r="Y607" s="15">
        <v>43504</v>
      </c>
      <c r="Z607" s="2">
        <v>0.6430555555555556</v>
      </c>
      <c r="AA607" s="12">
        <v>31.75</v>
      </c>
      <c r="AB607" s="8">
        <v>4</v>
      </c>
      <c r="AC607" s="11">
        <f t="shared" si="48"/>
        <v>6.3500000000000005</v>
      </c>
      <c r="AD607" s="11">
        <f t="shared" si="49"/>
        <v>127</v>
      </c>
      <c r="AE607" t="s">
        <v>18</v>
      </c>
      <c r="AF607" s="12">
        <f t="shared" si="46"/>
        <v>121.06910000000001</v>
      </c>
      <c r="AG607" s="4">
        <v>4.6699999999999998E-2</v>
      </c>
      <c r="AH607" s="11">
        <f t="shared" si="47"/>
        <v>5.9308999999999941</v>
      </c>
      <c r="AI607" s="9">
        <v>8.6</v>
      </c>
      <c r="AJ607" s="15" t="str">
        <f>IF(MONTH(Orders[[#This Row],[Date]]) = 1, "Jan",IF(MONTH(Orders[[#This Row],[Date]]) = 2, "Feb", "Mar"))</f>
        <v>Feb</v>
      </c>
    </row>
    <row r="608" spans="1:36" ht="15.75" x14ac:dyDescent="0.25">
      <c r="A608">
        <v>607</v>
      </c>
      <c r="B608" t="s">
        <v>635</v>
      </c>
      <c r="C608">
        <f>VLOOKUP(G608,email!A:B,2,FALSE)</f>
        <v>239</v>
      </c>
      <c r="D608" t="str">
        <f>Orders[[#This Row],[Customer First Name]] &amp;" "&amp; Orders[[#This Row],[Customer Last Name]]</f>
        <v>Alan Shonely</v>
      </c>
      <c r="E608" t="s">
        <v>1366</v>
      </c>
      <c r="F608" t="s">
        <v>1627</v>
      </c>
      <c r="G608" t="str">
        <f t="shared" si="45"/>
        <v>alan.shonely@mail.com</v>
      </c>
      <c r="H608" t="s">
        <v>20</v>
      </c>
      <c r="I608" s="7" t="s">
        <v>1037</v>
      </c>
      <c r="J608" s="7" t="s">
        <v>1038</v>
      </c>
      <c r="K608" s="7" t="s">
        <v>1143</v>
      </c>
      <c r="L608" s="7" t="s">
        <v>1047</v>
      </c>
      <c r="M608" s="7">
        <v>33614</v>
      </c>
      <c r="N608" s="7" t="s">
        <v>1041</v>
      </c>
      <c r="O608" t="str">
        <f>IF(COUNTIF($G$2:G608, G608) &gt; 1, INDEX($O$2:O608, MATCH(G608, $G$2:G608, 0)), H608)</f>
        <v>Male</v>
      </c>
      <c r="P608" t="str">
        <f>IF(COUNTIF($G$2:G608, G608) &gt; 1, INDEX($P$2:P608, MATCH(G608, $G$2:G608, 0)), I608)</f>
        <v>Consumer</v>
      </c>
      <c r="Q608" t="str">
        <f>IF(COUNTIF($G$2:G608, G608) &gt; 1, INDEX($Q$2:Q608, MATCH(G608, $G$2:G608, 0)), J608)</f>
        <v>United States</v>
      </c>
      <c r="R608" t="str">
        <f>IF(COUNTIF($G$2:G608, G608) &gt; 1, INDEX($R$2:R608, MATCH(G608, $G$2:G608, 0)), K608)</f>
        <v>Tampa</v>
      </c>
      <c r="S608" t="str">
        <f>IF(COUNTIF($G$2:G608, G608) &gt; 1, INDEX($S$2:S608, MATCH(G608, $G$2:G608, 0)), L608)</f>
        <v>Florida</v>
      </c>
      <c r="T608">
        <f>IF(COUNTIF($G$2:G608, G608) &gt; 1, INDEX($T$2:T608, MATCH(G608, $G$2:G608, 0)), M608)</f>
        <v>33614</v>
      </c>
      <c r="U608" t="str">
        <f>IF(COUNTIF($G$2:G608, G608) &gt; 1, INDEX($U$2:U608, MATCH(G608, $G$2:G608, 0)), N608)</f>
        <v>South</v>
      </c>
      <c r="V608" s="7" t="s">
        <v>2153</v>
      </c>
      <c r="W608" s="7" t="s">
        <v>2162</v>
      </c>
      <c r="X608" s="15">
        <f>Orders[[#This Row],[Date3]]</f>
        <v>43506</v>
      </c>
      <c r="Y608" s="15">
        <v>43506</v>
      </c>
      <c r="Z608" s="2">
        <v>0.53888888888888886</v>
      </c>
      <c r="AA608" s="12">
        <v>53.65</v>
      </c>
      <c r="AB608" s="8">
        <v>7</v>
      </c>
      <c r="AC608" s="11">
        <f t="shared" si="48"/>
        <v>18.7775</v>
      </c>
      <c r="AD608" s="11">
        <f t="shared" si="49"/>
        <v>375.55</v>
      </c>
      <c r="AE608" t="s">
        <v>16</v>
      </c>
      <c r="AF608" s="12">
        <f t="shared" si="46"/>
        <v>358.01181500000001</v>
      </c>
      <c r="AG608" s="4">
        <v>4.6699999999999998E-2</v>
      </c>
      <c r="AH608" s="11">
        <f t="shared" si="47"/>
        <v>17.538184999999999</v>
      </c>
      <c r="AI608" s="9">
        <v>5.2</v>
      </c>
      <c r="AJ608" s="15" t="str">
        <f>IF(MONTH(Orders[[#This Row],[Date]]) = 1, "Jan",IF(MONTH(Orders[[#This Row],[Date]]) = 2, "Feb", "Mar"))</f>
        <v>Feb</v>
      </c>
    </row>
    <row r="609" spans="1:36" ht="15.75" x14ac:dyDescent="0.25">
      <c r="A609">
        <v>608</v>
      </c>
      <c r="B609" t="s">
        <v>636</v>
      </c>
      <c r="C609">
        <f>VLOOKUP(G609,email!A:B,2,FALSE)</f>
        <v>240</v>
      </c>
      <c r="D609" t="str">
        <f>Orders[[#This Row],[Customer First Name]] &amp;" "&amp; Orders[[#This Row],[Customer Last Name]]</f>
        <v>Andrew Roberts</v>
      </c>
      <c r="E609" t="s">
        <v>1267</v>
      </c>
      <c r="F609" t="s">
        <v>1628</v>
      </c>
      <c r="G609" t="str">
        <f t="shared" si="45"/>
        <v>andrew.roberts@mail.com</v>
      </c>
      <c r="H609" t="s">
        <v>20</v>
      </c>
      <c r="I609" s="7" t="s">
        <v>1037</v>
      </c>
      <c r="J609" s="7" t="s">
        <v>1038</v>
      </c>
      <c r="K609" s="7" t="s">
        <v>1063</v>
      </c>
      <c r="L609" s="7" t="s">
        <v>1064</v>
      </c>
      <c r="M609" s="7">
        <v>19134</v>
      </c>
      <c r="N609" s="7" t="s">
        <v>1065</v>
      </c>
      <c r="O609" t="str">
        <f>IF(COUNTIF($G$2:G609, G609) &gt; 1, INDEX($O$2:O609, MATCH(G609, $G$2:G609, 0)), H609)</f>
        <v>Male</v>
      </c>
      <c r="P609" t="str">
        <f>IF(COUNTIF($G$2:G609, G609) &gt; 1, INDEX($P$2:P609, MATCH(G609, $G$2:G609, 0)), I609)</f>
        <v>Consumer</v>
      </c>
      <c r="Q609" t="str">
        <f>IF(COUNTIF($G$2:G609, G609) &gt; 1, INDEX($Q$2:Q609, MATCH(G609, $G$2:G609, 0)), J609)</f>
        <v>United States</v>
      </c>
      <c r="R609" t="str">
        <f>IF(COUNTIF($G$2:G609, G609) &gt; 1, INDEX($R$2:R609, MATCH(G609, $G$2:G609, 0)), K609)</f>
        <v>Philadelphia</v>
      </c>
      <c r="S609" t="str">
        <f>IF(COUNTIF($G$2:G609, G609) &gt; 1, INDEX($S$2:S609, MATCH(G609, $G$2:G609, 0)), L609)</f>
        <v>Pennsylvania</v>
      </c>
      <c r="T609">
        <f>IF(COUNTIF($G$2:G609, G609) &gt; 1, INDEX($T$2:T609, MATCH(G609, $G$2:G609, 0)), M609)</f>
        <v>19134</v>
      </c>
      <c r="U609" t="str">
        <f>IF(COUNTIF($G$2:G609, G609) &gt; 1, INDEX($U$2:U609, MATCH(G609, $G$2:G609, 0)), N609)</f>
        <v>East</v>
      </c>
      <c r="V609" s="7" t="s">
        <v>2153</v>
      </c>
      <c r="W609" s="7" t="s">
        <v>2160</v>
      </c>
      <c r="X609" s="15">
        <f>Orders[[#This Row],[Date3]]</f>
        <v>43552</v>
      </c>
      <c r="Y609" s="15">
        <v>43552</v>
      </c>
      <c r="Z609" s="2">
        <v>0.8027777777777777</v>
      </c>
      <c r="AA609" s="12">
        <v>49.79</v>
      </c>
      <c r="AB609" s="8">
        <v>4</v>
      </c>
      <c r="AC609" s="11">
        <f t="shared" si="48"/>
        <v>9.9580000000000002</v>
      </c>
      <c r="AD609" s="11">
        <f t="shared" si="49"/>
        <v>199.16</v>
      </c>
      <c r="AE609" t="s">
        <v>21</v>
      </c>
      <c r="AF609" s="12">
        <f t="shared" si="46"/>
        <v>189.859228</v>
      </c>
      <c r="AG609" s="4">
        <v>4.6699999999999998E-2</v>
      </c>
      <c r="AH609" s="11">
        <f t="shared" si="47"/>
        <v>9.3007719999999949</v>
      </c>
      <c r="AI609" s="9">
        <v>6.4</v>
      </c>
      <c r="AJ609" s="15" t="str">
        <f>IF(MONTH(Orders[[#This Row],[Date]]) = 1, "Jan",IF(MONTH(Orders[[#This Row],[Date]]) = 2, "Feb", "Mar"))</f>
        <v>Mar</v>
      </c>
    </row>
    <row r="610" spans="1:36" ht="15.75" x14ac:dyDescent="0.25">
      <c r="A610">
        <v>609</v>
      </c>
      <c r="B610" t="s">
        <v>637</v>
      </c>
      <c r="C610">
        <f>VLOOKUP(G610,email!A:B,2,FALSE)</f>
        <v>240</v>
      </c>
      <c r="D610" t="str">
        <f>Orders[[#This Row],[Customer First Name]] &amp;" "&amp; Orders[[#This Row],[Customer Last Name]]</f>
        <v>Andrew Roberts</v>
      </c>
      <c r="E610" t="s">
        <v>1267</v>
      </c>
      <c r="F610" t="s">
        <v>1628</v>
      </c>
      <c r="G610" t="str">
        <f t="shared" si="45"/>
        <v>andrew.roberts@mail.com</v>
      </c>
      <c r="H610" t="s">
        <v>20</v>
      </c>
      <c r="I610" s="7" t="s">
        <v>1037</v>
      </c>
      <c r="J610" s="7" t="s">
        <v>1038</v>
      </c>
      <c r="K610" s="7" t="s">
        <v>1063</v>
      </c>
      <c r="L610" s="7" t="s">
        <v>1064</v>
      </c>
      <c r="M610" s="7">
        <v>19134</v>
      </c>
      <c r="N610" s="7" t="s">
        <v>1065</v>
      </c>
      <c r="O610" t="str">
        <f>IF(COUNTIF($G$2:G610, G610) &gt; 1, INDEX($O$2:O610, MATCH(G610, $G$2:G610, 0)), H610)</f>
        <v>Male</v>
      </c>
      <c r="P610" t="str">
        <f>IF(COUNTIF($G$2:G610, G610) &gt; 1, INDEX($P$2:P610, MATCH(G610, $G$2:G610, 0)), I610)</f>
        <v>Consumer</v>
      </c>
      <c r="Q610" t="str">
        <f>IF(COUNTIF($G$2:G610, G610) &gt; 1, INDEX($Q$2:Q610, MATCH(G610, $G$2:G610, 0)), J610)</f>
        <v>United States</v>
      </c>
      <c r="R610" t="str">
        <f>IF(COUNTIF($G$2:G610, G610) &gt; 1, INDEX($R$2:R610, MATCH(G610, $G$2:G610, 0)), K610)</f>
        <v>Philadelphia</v>
      </c>
      <c r="S610" t="str">
        <f>IF(COUNTIF($G$2:G610, G610) &gt; 1, INDEX($S$2:S610, MATCH(G610, $G$2:G610, 0)), L610)</f>
        <v>Pennsylvania</v>
      </c>
      <c r="T610">
        <f>IF(COUNTIF($G$2:G610, G610) &gt; 1, INDEX($T$2:T610, MATCH(G610, $G$2:G610, 0)), M610)</f>
        <v>19134</v>
      </c>
      <c r="U610" t="str">
        <f>IF(COUNTIF($G$2:G610, G610) &gt; 1, INDEX($U$2:U610, MATCH(G610, $G$2:G610, 0)), N610)</f>
        <v>East</v>
      </c>
      <c r="V610" s="7" t="s">
        <v>2153</v>
      </c>
      <c r="W610" s="7" t="s">
        <v>1731</v>
      </c>
      <c r="X610" s="15">
        <f>Orders[[#This Row],[Date3]]</f>
        <v>43488</v>
      </c>
      <c r="Y610" s="15">
        <v>43488</v>
      </c>
      <c r="Z610" s="2">
        <v>0.51388888888888895</v>
      </c>
      <c r="AA610" s="12">
        <v>30.61</v>
      </c>
      <c r="AB610" s="8">
        <v>1</v>
      </c>
      <c r="AC610" s="11">
        <f t="shared" si="48"/>
        <v>1.5305</v>
      </c>
      <c r="AD610" s="11">
        <f t="shared" si="49"/>
        <v>30.61</v>
      </c>
      <c r="AE610" t="s">
        <v>16</v>
      </c>
      <c r="AF610" s="12">
        <f t="shared" si="46"/>
        <v>29.180512999999998</v>
      </c>
      <c r="AG610" s="4">
        <v>4.6699999999999998E-2</v>
      </c>
      <c r="AH610" s="11">
        <f t="shared" si="47"/>
        <v>1.4294870000000017</v>
      </c>
      <c r="AI610" s="9">
        <v>5.2</v>
      </c>
      <c r="AJ610" s="15" t="str">
        <f>IF(MONTH(Orders[[#This Row],[Date]]) = 1, "Jan",IF(MONTH(Orders[[#This Row],[Date]]) = 2, "Feb", "Mar"))</f>
        <v>Jan</v>
      </c>
    </row>
    <row r="611" spans="1:36" ht="15.75" x14ac:dyDescent="0.25">
      <c r="A611">
        <v>610</v>
      </c>
      <c r="B611" t="s">
        <v>638</v>
      </c>
      <c r="C611">
        <f>VLOOKUP(G611,email!A:B,2,FALSE)</f>
        <v>240</v>
      </c>
      <c r="D611" t="str">
        <f>Orders[[#This Row],[Customer First Name]] &amp;" "&amp; Orders[[#This Row],[Customer Last Name]]</f>
        <v>Andrew Roberts</v>
      </c>
      <c r="E611" t="s">
        <v>1267</v>
      </c>
      <c r="F611" t="s">
        <v>1628</v>
      </c>
      <c r="G611" t="str">
        <f t="shared" si="45"/>
        <v>andrew.roberts@mail.com</v>
      </c>
      <c r="H611" t="s">
        <v>20</v>
      </c>
      <c r="I611" s="7" t="s">
        <v>1037</v>
      </c>
      <c r="J611" s="7" t="s">
        <v>1038</v>
      </c>
      <c r="K611" s="7" t="s">
        <v>1063</v>
      </c>
      <c r="L611" s="7" t="s">
        <v>1064</v>
      </c>
      <c r="M611" s="7">
        <v>19134</v>
      </c>
      <c r="N611" s="7" t="s">
        <v>1065</v>
      </c>
      <c r="O611" t="str">
        <f>IF(COUNTIF($G$2:G611, G611) &gt; 1, INDEX($O$2:O611, MATCH(G611, $G$2:G611, 0)), H611)</f>
        <v>Male</v>
      </c>
      <c r="P611" t="str">
        <f>IF(COUNTIF($G$2:G611, G611) &gt; 1, INDEX($P$2:P611, MATCH(G611, $G$2:G611, 0)), I611)</f>
        <v>Consumer</v>
      </c>
      <c r="Q611" t="str">
        <f>IF(COUNTIF($G$2:G611, G611) &gt; 1, INDEX($Q$2:Q611, MATCH(G611, $G$2:G611, 0)), J611)</f>
        <v>United States</v>
      </c>
      <c r="R611" t="str">
        <f>IF(COUNTIF($G$2:G611, G611) &gt; 1, INDEX($R$2:R611, MATCH(G611, $G$2:G611, 0)), K611)</f>
        <v>Philadelphia</v>
      </c>
      <c r="S611" t="str">
        <f>IF(COUNTIF($G$2:G611, G611) &gt; 1, INDEX($S$2:S611, MATCH(G611, $G$2:G611, 0)), L611)</f>
        <v>Pennsylvania</v>
      </c>
      <c r="T611">
        <f>IF(COUNTIF($G$2:G611, G611) &gt; 1, INDEX($T$2:T611, MATCH(G611, $G$2:G611, 0)), M611)</f>
        <v>19134</v>
      </c>
      <c r="U611" t="str">
        <f>IF(COUNTIF($G$2:G611, G611) &gt; 1, INDEX($U$2:U611, MATCH(G611, $G$2:G611, 0)), N611)</f>
        <v>East</v>
      </c>
      <c r="V611" s="7" t="s">
        <v>2158</v>
      </c>
      <c r="W611" s="7" t="s">
        <v>2159</v>
      </c>
      <c r="X611" s="15">
        <f>Orders[[#This Row],[Date3]]</f>
        <v>43482</v>
      </c>
      <c r="Y611" s="15">
        <v>43482</v>
      </c>
      <c r="Z611" s="2">
        <v>0.44236111111111115</v>
      </c>
      <c r="AA611" s="12">
        <v>57.89</v>
      </c>
      <c r="AB611" s="8">
        <v>2</v>
      </c>
      <c r="AC611" s="11">
        <f t="shared" si="48"/>
        <v>5.7890000000000006</v>
      </c>
      <c r="AD611" s="11">
        <f t="shared" si="49"/>
        <v>115.78</v>
      </c>
      <c r="AE611" t="s">
        <v>16</v>
      </c>
      <c r="AF611" s="12">
        <f t="shared" si="46"/>
        <v>107.44383999999999</v>
      </c>
      <c r="AG611" s="4">
        <v>7.2000000000000008E-2</v>
      </c>
      <c r="AH611" s="11">
        <f t="shared" si="47"/>
        <v>8.3361600000000067</v>
      </c>
      <c r="AI611" s="9">
        <v>8.9</v>
      </c>
      <c r="AJ611" s="15" t="str">
        <f>IF(MONTH(Orders[[#This Row],[Date]]) = 1, "Jan",IF(MONTH(Orders[[#This Row],[Date]]) = 2, "Feb", "Mar"))</f>
        <v>Jan</v>
      </c>
    </row>
    <row r="612" spans="1:36" ht="15.75" x14ac:dyDescent="0.25">
      <c r="A612">
        <v>611</v>
      </c>
      <c r="B612" t="s">
        <v>639</v>
      </c>
      <c r="C612">
        <f>VLOOKUP(G612,email!A:B,2,FALSE)</f>
        <v>241</v>
      </c>
      <c r="D612" t="str">
        <f>Orders[[#This Row],[Customer First Name]] &amp;" "&amp; Orders[[#This Row],[Customer Last Name]]</f>
        <v>Nona Balk</v>
      </c>
      <c r="E612" t="s">
        <v>1629</v>
      </c>
      <c r="F612" t="s">
        <v>1630</v>
      </c>
      <c r="G612" t="str">
        <f t="shared" si="45"/>
        <v>nona.balk@mail.com</v>
      </c>
      <c r="H612" t="s">
        <v>20</v>
      </c>
      <c r="I612" s="7" t="s">
        <v>1042</v>
      </c>
      <c r="J612" s="7" t="s">
        <v>1038</v>
      </c>
      <c r="K612" s="7" t="s">
        <v>1137</v>
      </c>
      <c r="L612" s="7" t="s">
        <v>1054</v>
      </c>
      <c r="M612" s="7">
        <v>75217</v>
      </c>
      <c r="N612" s="7" t="s">
        <v>1055</v>
      </c>
      <c r="O612" t="str">
        <f>IF(COUNTIF($G$2:G612, G612) &gt; 1, INDEX($O$2:O612, MATCH(G612, $G$2:G612, 0)), H612)</f>
        <v>Male</v>
      </c>
      <c r="P612" t="str">
        <f>IF(COUNTIF($G$2:G612, G612) &gt; 1, INDEX($P$2:P612, MATCH(G612, $G$2:G612, 0)), I612)</f>
        <v>Corporate</v>
      </c>
      <c r="Q612" t="str">
        <f>IF(COUNTIF($G$2:G612, G612) &gt; 1, INDEX($Q$2:Q612, MATCH(G612, $G$2:G612, 0)), J612)</f>
        <v>United States</v>
      </c>
      <c r="R612" t="str">
        <f>IF(COUNTIF($G$2:G612, G612) &gt; 1, INDEX($R$2:R612, MATCH(G612, $G$2:G612, 0)), K612)</f>
        <v>Dallas</v>
      </c>
      <c r="S612" t="str">
        <f>IF(COUNTIF($G$2:G612, G612) &gt; 1, INDEX($S$2:S612, MATCH(G612, $G$2:G612, 0)), L612)</f>
        <v>Texas</v>
      </c>
      <c r="T612">
        <f>IF(COUNTIF($G$2:G612, G612) &gt; 1, INDEX($T$2:T612, MATCH(G612, $G$2:G612, 0)), M612)</f>
        <v>75217</v>
      </c>
      <c r="U612" t="str">
        <f>IF(COUNTIF($G$2:G612, G612) &gt; 1, INDEX($U$2:U612, MATCH(G612, $G$2:G612, 0)), N612)</f>
        <v>Central</v>
      </c>
      <c r="V612" s="7" t="s">
        <v>2158</v>
      </c>
      <c r="W612" s="7" t="s">
        <v>2159</v>
      </c>
      <c r="X612" s="15">
        <f>Orders[[#This Row],[Date3]]</f>
        <v>43503</v>
      </c>
      <c r="Y612" s="15">
        <v>43503</v>
      </c>
      <c r="Z612" s="2">
        <v>0.4291666666666667</v>
      </c>
      <c r="AA612" s="12">
        <v>28.96</v>
      </c>
      <c r="AB612" s="8">
        <v>1</v>
      </c>
      <c r="AC612" s="11">
        <f t="shared" si="48"/>
        <v>1.4480000000000002</v>
      </c>
      <c r="AD612" s="11">
        <f t="shared" si="49"/>
        <v>28.96</v>
      </c>
      <c r="AE612" t="s">
        <v>21</v>
      </c>
      <c r="AF612" s="12">
        <f t="shared" si="46"/>
        <v>26.874880000000001</v>
      </c>
      <c r="AG612" s="4">
        <v>7.2000000000000008E-2</v>
      </c>
      <c r="AH612" s="11">
        <f t="shared" si="47"/>
        <v>2.0851199999999999</v>
      </c>
      <c r="AI612" s="9">
        <v>6.2</v>
      </c>
      <c r="AJ612" s="15" t="str">
        <f>IF(MONTH(Orders[[#This Row],[Date]]) = 1, "Jan",IF(MONTH(Orders[[#This Row],[Date]]) = 2, "Feb", "Mar"))</f>
        <v>Feb</v>
      </c>
    </row>
    <row r="613" spans="1:36" ht="15.75" x14ac:dyDescent="0.25">
      <c r="A613">
        <v>612</v>
      </c>
      <c r="B613" t="s">
        <v>640</v>
      </c>
      <c r="C613">
        <f>VLOOKUP(G613,email!A:B,2,FALSE)</f>
        <v>241</v>
      </c>
      <c r="D613" t="str">
        <f>Orders[[#This Row],[Customer First Name]] &amp;" "&amp; Orders[[#This Row],[Customer Last Name]]</f>
        <v>Nona Balk</v>
      </c>
      <c r="E613" t="s">
        <v>1629</v>
      </c>
      <c r="F613" t="s">
        <v>1630</v>
      </c>
      <c r="G613" t="str">
        <f t="shared" si="45"/>
        <v>nona.balk@mail.com</v>
      </c>
      <c r="H613" t="s">
        <v>20</v>
      </c>
      <c r="I613" s="7" t="s">
        <v>1042</v>
      </c>
      <c r="J613" s="7" t="s">
        <v>1038</v>
      </c>
      <c r="K613" s="7" t="s">
        <v>1137</v>
      </c>
      <c r="L613" s="7" t="s">
        <v>1054</v>
      </c>
      <c r="M613" s="7">
        <v>75217</v>
      </c>
      <c r="N613" s="7" t="s">
        <v>1055</v>
      </c>
      <c r="O613" t="str">
        <f>IF(COUNTIF($G$2:G613, G613) &gt; 1, INDEX($O$2:O613, MATCH(G613, $G$2:G613, 0)), H613)</f>
        <v>Male</v>
      </c>
      <c r="P613" t="str">
        <f>IF(COUNTIF($G$2:G613, G613) &gt; 1, INDEX($P$2:P613, MATCH(G613, $G$2:G613, 0)), I613)</f>
        <v>Corporate</v>
      </c>
      <c r="Q613" t="str">
        <f>IF(COUNTIF($G$2:G613, G613) &gt; 1, INDEX($Q$2:Q613, MATCH(G613, $G$2:G613, 0)), J613)</f>
        <v>United States</v>
      </c>
      <c r="R613" t="str">
        <f>IF(COUNTIF($G$2:G613, G613) &gt; 1, INDEX($R$2:R613, MATCH(G613, $G$2:G613, 0)), K613)</f>
        <v>Dallas</v>
      </c>
      <c r="S613" t="str">
        <f>IF(COUNTIF($G$2:G613, G613) &gt; 1, INDEX($S$2:S613, MATCH(G613, $G$2:G613, 0)), L613)</f>
        <v>Texas</v>
      </c>
      <c r="T613">
        <f>IF(COUNTIF($G$2:G613, G613) &gt; 1, INDEX($T$2:T613, MATCH(G613, $G$2:G613, 0)), M613)</f>
        <v>75217</v>
      </c>
      <c r="U613" t="str">
        <f>IF(COUNTIF($G$2:G613, G613) &gt; 1, INDEX($U$2:U613, MATCH(G613, $G$2:G613, 0)), N613)</f>
        <v>Central</v>
      </c>
      <c r="V613" s="7" t="s">
        <v>2153</v>
      </c>
      <c r="W613" s="7" t="s">
        <v>2154</v>
      </c>
      <c r="X613" s="15">
        <f>Orders[[#This Row],[Date3]]</f>
        <v>43533</v>
      </c>
      <c r="Y613" s="15">
        <v>43533</v>
      </c>
      <c r="Z613" s="2">
        <v>0.47430555555555554</v>
      </c>
      <c r="AA613" s="12">
        <v>98.97</v>
      </c>
      <c r="AB613" s="8">
        <v>9</v>
      </c>
      <c r="AC613" s="11">
        <f t="shared" si="48"/>
        <v>44.536500000000004</v>
      </c>
      <c r="AD613" s="11">
        <f t="shared" si="49"/>
        <v>890.73</v>
      </c>
      <c r="AE613" t="s">
        <v>18</v>
      </c>
      <c r="AF613" s="12">
        <f t="shared" si="46"/>
        <v>849.13290900000004</v>
      </c>
      <c r="AG613" s="4">
        <v>4.6699999999999998E-2</v>
      </c>
      <c r="AH613" s="11">
        <f t="shared" si="47"/>
        <v>41.597090999999978</v>
      </c>
      <c r="AI613" s="9">
        <v>6.7</v>
      </c>
      <c r="AJ613" s="15" t="str">
        <f>IF(MONTH(Orders[[#This Row],[Date]]) = 1, "Jan",IF(MONTH(Orders[[#This Row],[Date]]) = 2, "Feb", "Mar"))</f>
        <v>Mar</v>
      </c>
    </row>
    <row r="614" spans="1:36" ht="15.75" x14ac:dyDescent="0.25">
      <c r="A614">
        <v>613</v>
      </c>
      <c r="B614" t="s">
        <v>641</v>
      </c>
      <c r="C614">
        <f>VLOOKUP(G614,email!A:B,2,FALSE)</f>
        <v>242</v>
      </c>
      <c r="D614" t="str">
        <f>Orders[[#This Row],[Customer First Name]] &amp;" "&amp; Orders[[#This Row],[Customer Last Name]]</f>
        <v>Giulietta Dortch</v>
      </c>
      <c r="E614" t="s">
        <v>1631</v>
      </c>
      <c r="F614" t="s">
        <v>1632</v>
      </c>
      <c r="G614" t="str">
        <f t="shared" si="45"/>
        <v>giulietta.dortch@mail.com</v>
      </c>
      <c r="H614" t="s">
        <v>20</v>
      </c>
      <c r="I614" s="7" t="s">
        <v>1042</v>
      </c>
      <c r="J614" s="7" t="s">
        <v>1038</v>
      </c>
      <c r="K614" s="7" t="s">
        <v>1063</v>
      </c>
      <c r="L614" s="7" t="s">
        <v>1064</v>
      </c>
      <c r="M614" s="7">
        <v>19143</v>
      </c>
      <c r="N614" s="7" t="s">
        <v>1065</v>
      </c>
      <c r="O614" t="str">
        <f>IF(COUNTIF($G$2:G614, G614) &gt; 1, INDEX($O$2:O614, MATCH(G614, $G$2:G614, 0)), H614)</f>
        <v>Male</v>
      </c>
      <c r="P614" t="str">
        <f>IF(COUNTIF($G$2:G614, G614) &gt; 1, INDEX($P$2:P614, MATCH(G614, $G$2:G614, 0)), I614)</f>
        <v>Corporate</v>
      </c>
      <c r="Q614" t="str">
        <f>IF(COUNTIF($G$2:G614, G614) &gt; 1, INDEX($Q$2:Q614, MATCH(G614, $G$2:G614, 0)), J614)</f>
        <v>United States</v>
      </c>
      <c r="R614" t="str">
        <f>IF(COUNTIF($G$2:G614, G614) &gt; 1, INDEX($R$2:R614, MATCH(G614, $G$2:G614, 0)), K614)</f>
        <v>Philadelphia</v>
      </c>
      <c r="S614" t="str">
        <f>IF(COUNTIF($G$2:G614, G614) &gt; 1, INDEX($S$2:S614, MATCH(G614, $G$2:G614, 0)), L614)</f>
        <v>Pennsylvania</v>
      </c>
      <c r="T614">
        <f>IF(COUNTIF($G$2:G614, G614) &gt; 1, INDEX($T$2:T614, MATCH(G614, $G$2:G614, 0)), M614)</f>
        <v>19143</v>
      </c>
      <c r="U614" t="str">
        <f>IF(COUNTIF($G$2:G614, G614) &gt; 1, INDEX($U$2:U614, MATCH(G614, $G$2:G614, 0)), N614)</f>
        <v>East</v>
      </c>
      <c r="V614" s="7" t="s">
        <v>2153</v>
      </c>
      <c r="W614" s="7" t="s">
        <v>2162</v>
      </c>
      <c r="X614" s="15">
        <f>Orders[[#This Row],[Date3]]</f>
        <v>43489</v>
      </c>
      <c r="Y614" s="15">
        <v>43489</v>
      </c>
      <c r="Z614" s="2">
        <v>0.48958333333333331</v>
      </c>
      <c r="AA614" s="12">
        <v>93.22</v>
      </c>
      <c r="AB614" s="8">
        <v>3</v>
      </c>
      <c r="AC614" s="11">
        <f t="shared" si="48"/>
        <v>13.982999999999999</v>
      </c>
      <c r="AD614" s="11">
        <f t="shared" si="49"/>
        <v>279.65999999999997</v>
      </c>
      <c r="AE614" t="s">
        <v>18</v>
      </c>
      <c r="AF614" s="12">
        <f t="shared" si="46"/>
        <v>266.59987799999999</v>
      </c>
      <c r="AG614" s="4">
        <v>4.6699999999999998E-2</v>
      </c>
      <c r="AH614" s="11">
        <f t="shared" si="47"/>
        <v>13.060121999999978</v>
      </c>
      <c r="AI614" s="9">
        <v>7.2</v>
      </c>
      <c r="AJ614" s="15" t="str">
        <f>IF(MONTH(Orders[[#This Row],[Date]]) = 1, "Jan",IF(MONTH(Orders[[#This Row],[Date]]) = 2, "Feb", "Mar"))</f>
        <v>Jan</v>
      </c>
    </row>
    <row r="615" spans="1:36" ht="15.75" x14ac:dyDescent="0.25">
      <c r="A615">
        <v>614</v>
      </c>
      <c r="B615" t="s">
        <v>642</v>
      </c>
      <c r="C615">
        <f>VLOOKUP(G615,email!A:B,2,FALSE)</f>
        <v>242</v>
      </c>
      <c r="D615" t="str">
        <f>Orders[[#This Row],[Customer First Name]] &amp;" "&amp; Orders[[#This Row],[Customer Last Name]]</f>
        <v>Giulietta Dortch</v>
      </c>
      <c r="E615" t="s">
        <v>1631</v>
      </c>
      <c r="F615" t="s">
        <v>1632</v>
      </c>
      <c r="G615" t="str">
        <f t="shared" si="45"/>
        <v>giulietta.dortch@mail.com</v>
      </c>
      <c r="H615" t="s">
        <v>20</v>
      </c>
      <c r="I615" s="7" t="s">
        <v>1042</v>
      </c>
      <c r="J615" s="7" t="s">
        <v>1038</v>
      </c>
      <c r="K615" s="7" t="s">
        <v>1063</v>
      </c>
      <c r="L615" s="7" t="s">
        <v>1064</v>
      </c>
      <c r="M615" s="7">
        <v>19143</v>
      </c>
      <c r="N615" s="7" t="s">
        <v>1065</v>
      </c>
      <c r="O615" t="str">
        <f>IF(COUNTIF($G$2:G615, G615) &gt; 1, INDEX($O$2:O615, MATCH(G615, $G$2:G615, 0)), H615)</f>
        <v>Male</v>
      </c>
      <c r="P615" t="str">
        <f>IF(COUNTIF($G$2:G615, G615) &gt; 1, INDEX($P$2:P615, MATCH(G615, $G$2:G615, 0)), I615)</f>
        <v>Corporate</v>
      </c>
      <c r="Q615" t="str">
        <f>IF(COUNTIF($G$2:G615, G615) &gt; 1, INDEX($Q$2:Q615, MATCH(G615, $G$2:G615, 0)), J615)</f>
        <v>United States</v>
      </c>
      <c r="R615" t="str">
        <f>IF(COUNTIF($G$2:G615, G615) &gt; 1, INDEX($R$2:R615, MATCH(G615, $G$2:G615, 0)), K615)</f>
        <v>Philadelphia</v>
      </c>
      <c r="S615" t="str">
        <f>IF(COUNTIF($G$2:G615, G615) &gt; 1, INDEX($S$2:S615, MATCH(G615, $G$2:G615, 0)), L615)</f>
        <v>Pennsylvania</v>
      </c>
      <c r="T615">
        <f>IF(COUNTIF($G$2:G615, G615) &gt; 1, INDEX($T$2:T615, MATCH(G615, $G$2:G615, 0)), M615)</f>
        <v>19143</v>
      </c>
      <c r="U615" t="str">
        <f>IF(COUNTIF($G$2:G615, G615) &gt; 1, INDEX($U$2:U615, MATCH(G615, $G$2:G615, 0)), N615)</f>
        <v>East</v>
      </c>
      <c r="V615" s="7" t="s">
        <v>2158</v>
      </c>
      <c r="W615" s="7" t="s">
        <v>2159</v>
      </c>
      <c r="X615" s="15">
        <f>Orders[[#This Row],[Date3]]</f>
        <v>43484</v>
      </c>
      <c r="Y615" s="15">
        <v>43484</v>
      </c>
      <c r="Z615" s="2">
        <v>0.67222222222222217</v>
      </c>
      <c r="AA615" s="12">
        <v>80.930000000000007</v>
      </c>
      <c r="AB615" s="8">
        <v>1</v>
      </c>
      <c r="AC615" s="11">
        <f t="shared" si="48"/>
        <v>4.0465000000000009</v>
      </c>
      <c r="AD615" s="11">
        <f t="shared" si="49"/>
        <v>80.930000000000007</v>
      </c>
      <c r="AE615" t="s">
        <v>21</v>
      </c>
      <c r="AF615" s="12">
        <f t="shared" si="46"/>
        <v>75.103040000000007</v>
      </c>
      <c r="AG615" s="4">
        <v>7.2000000000000008E-2</v>
      </c>
      <c r="AH615" s="11">
        <f t="shared" si="47"/>
        <v>5.8269599999999997</v>
      </c>
      <c r="AI615" s="9" t="s">
        <v>151</v>
      </c>
      <c r="AJ615" s="15" t="str">
        <f>IF(MONTH(Orders[[#This Row],[Date]]) = 1, "Jan",IF(MONTH(Orders[[#This Row],[Date]]) = 2, "Feb", "Mar"))</f>
        <v>Jan</v>
      </c>
    </row>
    <row r="616" spans="1:36" ht="15.75" x14ac:dyDescent="0.25">
      <c r="A616">
        <v>615</v>
      </c>
      <c r="B616" t="s">
        <v>643</v>
      </c>
      <c r="C616">
        <f>VLOOKUP(G616,email!A:B,2,FALSE)</f>
        <v>243</v>
      </c>
      <c r="D616" t="str">
        <f>Orders[[#This Row],[Customer First Name]] &amp;" "&amp; Orders[[#This Row],[Customer Last Name]]</f>
        <v>Clytie Kelty</v>
      </c>
      <c r="E616" t="s">
        <v>1633</v>
      </c>
      <c r="F616" t="s">
        <v>1634</v>
      </c>
      <c r="G616" t="str">
        <f t="shared" si="45"/>
        <v>clytie.kelty@mail.com</v>
      </c>
      <c r="H616" t="s">
        <v>20</v>
      </c>
      <c r="I616" s="7" t="s">
        <v>1037</v>
      </c>
      <c r="J616" s="7" t="s">
        <v>1038</v>
      </c>
      <c r="K616" s="7" t="s">
        <v>1212</v>
      </c>
      <c r="L616" s="7" t="s">
        <v>1108</v>
      </c>
      <c r="M616" s="7">
        <v>43123</v>
      </c>
      <c r="N616" s="7" t="s">
        <v>1065</v>
      </c>
      <c r="O616" t="str">
        <f>IF(COUNTIF($G$2:G616, G616) &gt; 1, INDEX($O$2:O616, MATCH(G616, $G$2:G616, 0)), H616)</f>
        <v>Male</v>
      </c>
      <c r="P616" t="str">
        <f>IF(COUNTIF($G$2:G616, G616) &gt; 1, INDEX($P$2:P616, MATCH(G616, $G$2:G616, 0)), I616)</f>
        <v>Consumer</v>
      </c>
      <c r="Q616" t="str">
        <f>IF(COUNTIF($G$2:G616, G616) &gt; 1, INDEX($Q$2:Q616, MATCH(G616, $G$2:G616, 0)), J616)</f>
        <v>United States</v>
      </c>
      <c r="R616" t="str">
        <f>IF(COUNTIF($G$2:G616, G616) &gt; 1, INDEX($R$2:R616, MATCH(G616, $G$2:G616, 0)), K616)</f>
        <v>Grove City</v>
      </c>
      <c r="S616" t="str">
        <f>IF(COUNTIF($G$2:G616, G616) &gt; 1, INDEX($S$2:S616, MATCH(G616, $G$2:G616, 0)), L616)</f>
        <v>Ohio</v>
      </c>
      <c r="T616">
        <f>IF(COUNTIF($G$2:G616, G616) &gt; 1, INDEX($T$2:T616, MATCH(G616, $G$2:G616, 0)), M616)</f>
        <v>43123</v>
      </c>
      <c r="U616" t="str">
        <f>IF(COUNTIF($G$2:G616, G616) &gt; 1, INDEX($U$2:U616, MATCH(G616, $G$2:G616, 0)), N616)</f>
        <v>East</v>
      </c>
      <c r="V616" s="7" t="s">
        <v>2158</v>
      </c>
      <c r="W616" s="7" t="s">
        <v>2159</v>
      </c>
      <c r="X616" s="15">
        <f>Orders[[#This Row],[Date3]]</f>
        <v>43499</v>
      </c>
      <c r="Y616" s="15">
        <v>43499</v>
      </c>
      <c r="Z616" s="2">
        <v>0.47569444444444442</v>
      </c>
      <c r="AA616" s="12">
        <v>67.45</v>
      </c>
      <c r="AB616" s="8">
        <v>10</v>
      </c>
      <c r="AC616" s="11">
        <f t="shared" si="48"/>
        <v>33.725000000000001</v>
      </c>
      <c r="AD616" s="11">
        <f t="shared" si="49"/>
        <v>674.5</v>
      </c>
      <c r="AE616" t="s">
        <v>16</v>
      </c>
      <c r="AF616" s="12">
        <f t="shared" si="46"/>
        <v>625.93600000000004</v>
      </c>
      <c r="AG616" s="4">
        <v>7.2000000000000008E-2</v>
      </c>
      <c r="AH616" s="11">
        <f t="shared" si="47"/>
        <v>48.563999999999965</v>
      </c>
      <c r="AI616" s="9">
        <v>4.2</v>
      </c>
      <c r="AJ616" s="15" t="str">
        <f>IF(MONTH(Orders[[#This Row],[Date]]) = 1, "Jan",IF(MONTH(Orders[[#This Row],[Date]]) = 2, "Feb", "Mar"))</f>
        <v>Feb</v>
      </c>
    </row>
    <row r="617" spans="1:36" ht="15.75" x14ac:dyDescent="0.25">
      <c r="A617">
        <v>616</v>
      </c>
      <c r="B617" t="s">
        <v>644</v>
      </c>
      <c r="C617">
        <f>VLOOKUP(G617,email!A:B,2,FALSE)</f>
        <v>243</v>
      </c>
      <c r="D617" t="str">
        <f>Orders[[#This Row],[Customer First Name]] &amp;" "&amp; Orders[[#This Row],[Customer Last Name]]</f>
        <v>Clytie Kelty</v>
      </c>
      <c r="E617" t="s">
        <v>1633</v>
      </c>
      <c r="F617" t="s">
        <v>1634</v>
      </c>
      <c r="G617" t="str">
        <f t="shared" si="45"/>
        <v>clytie.kelty@mail.com</v>
      </c>
      <c r="H617" t="s">
        <v>20</v>
      </c>
      <c r="I617" s="7" t="s">
        <v>1037</v>
      </c>
      <c r="J617" s="7" t="s">
        <v>1038</v>
      </c>
      <c r="K617" s="7" t="s">
        <v>1212</v>
      </c>
      <c r="L617" s="7" t="s">
        <v>1108</v>
      </c>
      <c r="M617" s="7">
        <v>43123</v>
      </c>
      <c r="N617" s="7" t="s">
        <v>1065</v>
      </c>
      <c r="O617" t="str">
        <f>IF(COUNTIF($G$2:G617, G617) &gt; 1, INDEX($O$2:O617, MATCH(G617, $G$2:G617, 0)), H617)</f>
        <v>Male</v>
      </c>
      <c r="P617" t="str">
        <f>IF(COUNTIF($G$2:G617, G617) &gt; 1, INDEX($P$2:P617, MATCH(G617, $G$2:G617, 0)), I617)</f>
        <v>Consumer</v>
      </c>
      <c r="Q617" t="str">
        <f>IF(COUNTIF($G$2:G617, G617) &gt; 1, INDEX($Q$2:Q617, MATCH(G617, $G$2:G617, 0)), J617)</f>
        <v>United States</v>
      </c>
      <c r="R617" t="str">
        <f>IF(COUNTIF($G$2:G617, G617) &gt; 1, INDEX($R$2:R617, MATCH(G617, $G$2:G617, 0)), K617)</f>
        <v>Grove City</v>
      </c>
      <c r="S617" t="str">
        <f>IF(COUNTIF($G$2:G617, G617) &gt; 1, INDEX($S$2:S617, MATCH(G617, $G$2:G617, 0)), L617)</f>
        <v>Ohio</v>
      </c>
      <c r="T617">
        <f>IF(COUNTIF($G$2:G617, G617) &gt; 1, INDEX($T$2:T617, MATCH(G617, $G$2:G617, 0)), M617)</f>
        <v>43123</v>
      </c>
      <c r="U617" t="str">
        <f>IF(COUNTIF($G$2:G617, G617) &gt; 1, INDEX($U$2:U617, MATCH(G617, $G$2:G617, 0)), N617)</f>
        <v>East</v>
      </c>
      <c r="V617" s="7" t="s">
        <v>2153</v>
      </c>
      <c r="W617" s="7" t="s">
        <v>2160</v>
      </c>
      <c r="X617" s="15">
        <f>Orders[[#This Row],[Date3]]</f>
        <v>43544</v>
      </c>
      <c r="Y617" s="15">
        <v>43544</v>
      </c>
      <c r="Z617" s="2">
        <v>0.51666666666666672</v>
      </c>
      <c r="AA617" s="12">
        <v>38.72</v>
      </c>
      <c r="AB617" s="8">
        <v>9</v>
      </c>
      <c r="AC617" s="11">
        <f t="shared" si="48"/>
        <v>17.424000000000003</v>
      </c>
      <c r="AD617" s="11">
        <f t="shared" si="49"/>
        <v>348.48</v>
      </c>
      <c r="AE617" t="s">
        <v>16</v>
      </c>
      <c r="AF617" s="12">
        <f t="shared" si="46"/>
        <v>332.205984</v>
      </c>
      <c r="AG617" s="4">
        <v>4.6699999999999998E-2</v>
      </c>
      <c r="AH617" s="11">
        <f t="shared" si="47"/>
        <v>16.274016000000017</v>
      </c>
      <c r="AI617" s="9">
        <v>4.2</v>
      </c>
      <c r="AJ617" s="15" t="str">
        <f>IF(MONTH(Orders[[#This Row],[Date]]) = 1, "Jan",IF(MONTH(Orders[[#This Row],[Date]]) = 2, "Feb", "Mar"))</f>
        <v>Mar</v>
      </c>
    </row>
    <row r="618" spans="1:36" ht="15.75" x14ac:dyDescent="0.25">
      <c r="A618">
        <v>617</v>
      </c>
      <c r="B618" t="s">
        <v>645</v>
      </c>
      <c r="C618">
        <f>VLOOKUP(G618,email!A:B,2,FALSE)</f>
        <v>244</v>
      </c>
      <c r="D618" t="str">
        <f>Orders[[#This Row],[Customer First Name]] &amp;" "&amp; Orders[[#This Row],[Customer Last Name]]</f>
        <v>Nat Gilpin</v>
      </c>
      <c r="E618" t="s">
        <v>1635</v>
      </c>
      <c r="F618" t="s">
        <v>1636</v>
      </c>
      <c r="G618" t="str">
        <f t="shared" si="45"/>
        <v>nat.gilpin@mail.com</v>
      </c>
      <c r="H618" t="s">
        <v>20</v>
      </c>
      <c r="I618" s="7" t="s">
        <v>1042</v>
      </c>
      <c r="J618" s="7" t="s">
        <v>1038</v>
      </c>
      <c r="K618" s="7" t="s">
        <v>1080</v>
      </c>
      <c r="L618" s="7" t="s">
        <v>1081</v>
      </c>
      <c r="M618" s="7">
        <v>10011</v>
      </c>
      <c r="N618" s="7" t="s">
        <v>1065</v>
      </c>
      <c r="O618" t="str">
        <f>IF(COUNTIF($G$2:G618, G618) &gt; 1, INDEX($O$2:O618, MATCH(G618, $G$2:G618, 0)), H618)</f>
        <v>Male</v>
      </c>
      <c r="P618" t="str">
        <f>IF(COUNTIF($G$2:G618, G618) &gt; 1, INDEX($P$2:P618, MATCH(G618, $G$2:G618, 0)), I618)</f>
        <v>Corporate</v>
      </c>
      <c r="Q618" t="str">
        <f>IF(COUNTIF($G$2:G618, G618) &gt; 1, INDEX($Q$2:Q618, MATCH(G618, $G$2:G618, 0)), J618)</f>
        <v>United States</v>
      </c>
      <c r="R618" t="str">
        <f>IF(COUNTIF($G$2:G618, G618) &gt; 1, INDEX($R$2:R618, MATCH(G618, $G$2:G618, 0)), K618)</f>
        <v>New York City</v>
      </c>
      <c r="S618" t="str">
        <f>IF(COUNTIF($G$2:G618, G618) &gt; 1, INDEX($S$2:S618, MATCH(G618, $G$2:G618, 0)), L618)</f>
        <v>New York</v>
      </c>
      <c r="T618">
        <f>IF(COUNTIF($G$2:G618, G618) &gt; 1, INDEX($T$2:T618, MATCH(G618, $G$2:G618, 0)), M618)</f>
        <v>10011</v>
      </c>
      <c r="U618" t="str">
        <f>IF(COUNTIF($G$2:G618, G618) &gt; 1, INDEX($U$2:U618, MATCH(G618, $G$2:G618, 0)), N618)</f>
        <v>East</v>
      </c>
      <c r="V618" s="7" t="s">
        <v>2150</v>
      </c>
      <c r="W618" s="7" t="s">
        <v>2157</v>
      </c>
      <c r="X618" s="15">
        <f>Orders[[#This Row],[Date3]]</f>
        <v>43478</v>
      </c>
      <c r="Y618" s="15">
        <v>43478</v>
      </c>
      <c r="Z618" s="2">
        <v>0.82708333333333339</v>
      </c>
      <c r="AA618" s="12">
        <v>72.599999999999994</v>
      </c>
      <c r="AB618" s="8">
        <v>6</v>
      </c>
      <c r="AC618" s="11">
        <f t="shared" si="48"/>
        <v>21.78</v>
      </c>
      <c r="AD618" s="11">
        <f t="shared" si="49"/>
        <v>435.59999999999997</v>
      </c>
      <c r="AE618" t="s">
        <v>18</v>
      </c>
      <c r="AF618" s="12">
        <f t="shared" si="46"/>
        <v>388.99079999999998</v>
      </c>
      <c r="AG618" s="4">
        <v>0.107</v>
      </c>
      <c r="AH618" s="11">
        <f t="shared" si="47"/>
        <v>46.609199999999987</v>
      </c>
      <c r="AI618" s="9">
        <v>6.9</v>
      </c>
      <c r="AJ618" s="15" t="str">
        <f>IF(MONTH(Orders[[#This Row],[Date]]) = 1, "Jan",IF(MONTH(Orders[[#This Row],[Date]]) = 2, "Feb", "Mar"))</f>
        <v>Jan</v>
      </c>
    </row>
    <row r="619" spans="1:36" ht="15.75" x14ac:dyDescent="0.25">
      <c r="A619">
        <v>618</v>
      </c>
      <c r="B619" t="s">
        <v>646</v>
      </c>
      <c r="C619">
        <f>VLOOKUP(G619,email!A:B,2,FALSE)</f>
        <v>244</v>
      </c>
      <c r="D619" t="str">
        <f>Orders[[#This Row],[Customer First Name]] &amp;" "&amp; Orders[[#This Row],[Customer Last Name]]</f>
        <v>Nat Gilpin</v>
      </c>
      <c r="E619" t="s">
        <v>1635</v>
      </c>
      <c r="F619" t="s">
        <v>1636</v>
      </c>
      <c r="G619" t="str">
        <f t="shared" si="45"/>
        <v>nat.gilpin@mail.com</v>
      </c>
      <c r="H619" t="s">
        <v>20</v>
      </c>
      <c r="I619" s="7" t="s">
        <v>1042</v>
      </c>
      <c r="J619" s="7" t="s">
        <v>1038</v>
      </c>
      <c r="K619" s="7" t="s">
        <v>1080</v>
      </c>
      <c r="L619" s="7" t="s">
        <v>1081</v>
      </c>
      <c r="M619" s="7">
        <v>10011</v>
      </c>
      <c r="N619" s="7" t="s">
        <v>1065</v>
      </c>
      <c r="O619" t="str">
        <f>IF(COUNTIF($G$2:G619, G619) &gt; 1, INDEX($O$2:O619, MATCH(G619, $G$2:G619, 0)), H619)</f>
        <v>Male</v>
      </c>
      <c r="P619" t="str">
        <f>IF(COUNTIF($G$2:G619, G619) &gt; 1, INDEX($P$2:P619, MATCH(G619, $G$2:G619, 0)), I619)</f>
        <v>Corporate</v>
      </c>
      <c r="Q619" t="str">
        <f>IF(COUNTIF($G$2:G619, G619) &gt; 1, INDEX($Q$2:Q619, MATCH(G619, $G$2:G619, 0)), J619)</f>
        <v>United States</v>
      </c>
      <c r="R619" t="str">
        <f>IF(COUNTIF($G$2:G619, G619) &gt; 1, INDEX($R$2:R619, MATCH(G619, $G$2:G619, 0)), K619)</f>
        <v>New York City</v>
      </c>
      <c r="S619" t="str">
        <f>IF(COUNTIF($G$2:G619, G619) &gt; 1, INDEX($S$2:S619, MATCH(G619, $G$2:G619, 0)), L619)</f>
        <v>New York</v>
      </c>
      <c r="T619">
        <f>IF(COUNTIF($G$2:G619, G619) &gt; 1, INDEX($T$2:T619, MATCH(G619, $G$2:G619, 0)), M619)</f>
        <v>10011</v>
      </c>
      <c r="U619" t="str">
        <f>IF(COUNTIF($G$2:G619, G619) &gt; 1, INDEX($U$2:U619, MATCH(G619, $G$2:G619, 0)), N619)</f>
        <v>East</v>
      </c>
      <c r="V619" s="7" t="s">
        <v>2150</v>
      </c>
      <c r="W619" s="7" t="s">
        <v>2157</v>
      </c>
      <c r="X619" s="15">
        <f>Orders[[#This Row],[Date3]]</f>
        <v>43538</v>
      </c>
      <c r="Y619" s="15">
        <v>43538</v>
      </c>
      <c r="Z619" s="2">
        <v>0.75694444444444453</v>
      </c>
      <c r="AA619" s="12">
        <v>87.91</v>
      </c>
      <c r="AB619" s="8">
        <v>5</v>
      </c>
      <c r="AC619" s="11">
        <f t="shared" si="48"/>
        <v>21.977499999999999</v>
      </c>
      <c r="AD619" s="11">
        <f t="shared" si="49"/>
        <v>439.54999999999995</v>
      </c>
      <c r="AE619" t="s">
        <v>16</v>
      </c>
      <c r="AF619" s="12">
        <f t="shared" si="46"/>
        <v>392.51814999999999</v>
      </c>
      <c r="AG619" s="4">
        <v>0.107</v>
      </c>
      <c r="AH619" s="11">
        <f t="shared" si="47"/>
        <v>47.031849999999963</v>
      </c>
      <c r="AI619" s="9">
        <v>4.4000000000000004</v>
      </c>
      <c r="AJ619" s="15" t="str">
        <f>IF(MONTH(Orders[[#This Row],[Date]]) = 1, "Jan",IF(MONTH(Orders[[#This Row],[Date]]) = 2, "Feb", "Mar"))</f>
        <v>Mar</v>
      </c>
    </row>
    <row r="620" spans="1:36" ht="15.75" x14ac:dyDescent="0.25">
      <c r="A620">
        <v>619</v>
      </c>
      <c r="B620" t="s">
        <v>647</v>
      </c>
      <c r="C620">
        <f>VLOOKUP(G620,email!A:B,2,FALSE)</f>
        <v>244</v>
      </c>
      <c r="D620" t="str">
        <f>Orders[[#This Row],[Customer First Name]] &amp;" "&amp; Orders[[#This Row],[Customer Last Name]]</f>
        <v>Nat Gilpin</v>
      </c>
      <c r="E620" t="s">
        <v>1635</v>
      </c>
      <c r="F620" t="s">
        <v>1636</v>
      </c>
      <c r="G620" t="str">
        <f t="shared" si="45"/>
        <v>nat.gilpin@mail.com</v>
      </c>
      <c r="H620" t="s">
        <v>20</v>
      </c>
      <c r="I620" s="7" t="s">
        <v>1042</v>
      </c>
      <c r="J620" s="7" t="s">
        <v>1038</v>
      </c>
      <c r="K620" s="7" t="s">
        <v>1080</v>
      </c>
      <c r="L620" s="7" t="s">
        <v>1081</v>
      </c>
      <c r="M620" s="7">
        <v>10011</v>
      </c>
      <c r="N620" s="7" t="s">
        <v>1065</v>
      </c>
      <c r="O620" t="str">
        <f>IF(COUNTIF($G$2:G620, G620) &gt; 1, INDEX($O$2:O620, MATCH(G620, $G$2:G620, 0)), H620)</f>
        <v>Male</v>
      </c>
      <c r="P620" t="str">
        <f>IF(COUNTIF($G$2:G620, G620) &gt; 1, INDEX($P$2:P620, MATCH(G620, $G$2:G620, 0)), I620)</f>
        <v>Corporate</v>
      </c>
      <c r="Q620" t="str">
        <f>IF(COUNTIF($G$2:G620, G620) &gt; 1, INDEX($Q$2:Q620, MATCH(G620, $G$2:G620, 0)), J620)</f>
        <v>United States</v>
      </c>
      <c r="R620" t="str">
        <f>IF(COUNTIF($G$2:G620, G620) &gt; 1, INDEX($R$2:R620, MATCH(G620, $G$2:G620, 0)), K620)</f>
        <v>New York City</v>
      </c>
      <c r="S620" t="str">
        <f>IF(COUNTIF($G$2:G620, G620) &gt; 1, INDEX($S$2:S620, MATCH(G620, $G$2:G620, 0)), L620)</f>
        <v>New York</v>
      </c>
      <c r="T620">
        <f>IF(COUNTIF($G$2:G620, G620) &gt; 1, INDEX($T$2:T620, MATCH(G620, $G$2:G620, 0)), M620)</f>
        <v>10011</v>
      </c>
      <c r="U620" t="str">
        <f>IF(COUNTIF($G$2:G620, G620) &gt; 1, INDEX($U$2:U620, MATCH(G620, $G$2:G620, 0)), N620)</f>
        <v>East</v>
      </c>
      <c r="V620" s="7" t="s">
        <v>2153</v>
      </c>
      <c r="W620" s="7" t="s">
        <v>2160</v>
      </c>
      <c r="X620" s="15">
        <f>Orders[[#This Row],[Date3]]</f>
        <v>43488</v>
      </c>
      <c r="Y620" s="15">
        <v>43488</v>
      </c>
      <c r="Z620" s="2">
        <v>0.47361111111111115</v>
      </c>
      <c r="AA620" s="12">
        <v>98.53</v>
      </c>
      <c r="AB620" s="8">
        <v>6</v>
      </c>
      <c r="AC620" s="11">
        <f t="shared" si="48"/>
        <v>29.559000000000005</v>
      </c>
      <c r="AD620" s="11">
        <f t="shared" si="49"/>
        <v>591.18000000000006</v>
      </c>
      <c r="AE620" t="s">
        <v>21</v>
      </c>
      <c r="AF620" s="12">
        <f t="shared" si="46"/>
        <v>563.57189400000004</v>
      </c>
      <c r="AG620" s="4">
        <v>4.6699999999999998E-2</v>
      </c>
      <c r="AH620" s="11">
        <f t="shared" si="47"/>
        <v>27.608106000000021</v>
      </c>
      <c r="AI620" s="9" t="s">
        <v>96</v>
      </c>
      <c r="AJ620" s="15" t="str">
        <f>IF(MONTH(Orders[[#This Row],[Date]]) = 1, "Jan",IF(MONTH(Orders[[#This Row],[Date]]) = 2, "Feb", "Mar"))</f>
        <v>Jan</v>
      </c>
    </row>
    <row r="621" spans="1:36" ht="15.75" x14ac:dyDescent="0.25">
      <c r="A621">
        <v>620</v>
      </c>
      <c r="B621" t="s">
        <v>648</v>
      </c>
      <c r="C621">
        <f>VLOOKUP(G621,email!A:B,2,FALSE)</f>
        <v>244</v>
      </c>
      <c r="D621" t="str">
        <f>Orders[[#This Row],[Customer First Name]] &amp;" "&amp; Orders[[#This Row],[Customer Last Name]]</f>
        <v>Nat Gilpin</v>
      </c>
      <c r="E621" t="s">
        <v>1635</v>
      </c>
      <c r="F621" t="s">
        <v>1636</v>
      </c>
      <c r="G621" t="str">
        <f t="shared" si="45"/>
        <v>nat.gilpin@mail.com</v>
      </c>
      <c r="H621" t="s">
        <v>20</v>
      </c>
      <c r="I621" s="7" t="s">
        <v>1042</v>
      </c>
      <c r="J621" s="7" t="s">
        <v>1038</v>
      </c>
      <c r="K621" s="7" t="s">
        <v>1080</v>
      </c>
      <c r="L621" s="7" t="s">
        <v>1081</v>
      </c>
      <c r="M621" s="7">
        <v>10011</v>
      </c>
      <c r="N621" s="7" t="s">
        <v>1065</v>
      </c>
      <c r="O621" t="str">
        <f>IF(COUNTIF($G$2:G621, G621) &gt; 1, INDEX($O$2:O621, MATCH(G621, $G$2:G621, 0)), H621)</f>
        <v>Male</v>
      </c>
      <c r="P621" t="str">
        <f>IF(COUNTIF($G$2:G621, G621) &gt; 1, INDEX($P$2:P621, MATCH(G621, $G$2:G621, 0)), I621)</f>
        <v>Corporate</v>
      </c>
      <c r="Q621" t="str">
        <f>IF(COUNTIF($G$2:G621, G621) &gt; 1, INDEX($Q$2:Q621, MATCH(G621, $G$2:G621, 0)), J621)</f>
        <v>United States</v>
      </c>
      <c r="R621" t="str">
        <f>IF(COUNTIF($G$2:G621, G621) &gt; 1, INDEX($R$2:R621, MATCH(G621, $G$2:G621, 0)), K621)</f>
        <v>New York City</v>
      </c>
      <c r="S621" t="str">
        <f>IF(COUNTIF($G$2:G621, G621) &gt; 1, INDEX($S$2:S621, MATCH(G621, $G$2:G621, 0)), L621)</f>
        <v>New York</v>
      </c>
      <c r="T621">
        <f>IF(COUNTIF($G$2:G621, G621) &gt; 1, INDEX($T$2:T621, MATCH(G621, $G$2:G621, 0)), M621)</f>
        <v>10011</v>
      </c>
      <c r="U621" t="str">
        <f>IF(COUNTIF($G$2:G621, G621) &gt; 1, INDEX($U$2:U621, MATCH(G621, $G$2:G621, 0)), N621)</f>
        <v>East</v>
      </c>
      <c r="V621" s="7" t="s">
        <v>2158</v>
      </c>
      <c r="W621" s="7" t="s">
        <v>2159</v>
      </c>
      <c r="X621" s="15">
        <f>Orders[[#This Row],[Date3]]</f>
        <v>43503</v>
      </c>
      <c r="Y621" s="15">
        <v>43503</v>
      </c>
      <c r="Z621" s="2">
        <v>0.74652777777777779</v>
      </c>
      <c r="AA621" s="12">
        <v>43.46</v>
      </c>
      <c r="AB621" s="8">
        <v>6</v>
      </c>
      <c r="AC621" s="11">
        <f t="shared" si="48"/>
        <v>13.038</v>
      </c>
      <c r="AD621" s="11">
        <f t="shared" si="49"/>
        <v>260.76</v>
      </c>
      <c r="AE621" t="s">
        <v>16</v>
      </c>
      <c r="AF621" s="12">
        <f t="shared" si="46"/>
        <v>241.98527999999999</v>
      </c>
      <c r="AG621" s="4">
        <v>7.2000000000000008E-2</v>
      </c>
      <c r="AH621" s="11">
        <f t="shared" si="47"/>
        <v>18.774720000000002</v>
      </c>
      <c r="AI621" s="9">
        <v>8.5</v>
      </c>
      <c r="AJ621" s="15" t="str">
        <f>IF(MONTH(Orders[[#This Row],[Date]]) = 1, "Jan",IF(MONTH(Orders[[#This Row],[Date]]) = 2, "Feb", "Mar"))</f>
        <v>Feb</v>
      </c>
    </row>
    <row r="622" spans="1:36" ht="15.75" x14ac:dyDescent="0.25">
      <c r="A622">
        <v>621</v>
      </c>
      <c r="B622" t="s">
        <v>649</v>
      </c>
      <c r="C622">
        <f>VLOOKUP(G622,email!A:B,2,FALSE)</f>
        <v>244</v>
      </c>
      <c r="D622" t="str">
        <f>Orders[[#This Row],[Customer First Name]] &amp;" "&amp; Orders[[#This Row],[Customer Last Name]]</f>
        <v>Nat Gilpin</v>
      </c>
      <c r="E622" t="s">
        <v>1635</v>
      </c>
      <c r="F622" t="s">
        <v>1636</v>
      </c>
      <c r="G622" t="str">
        <f t="shared" si="45"/>
        <v>nat.gilpin@mail.com</v>
      </c>
      <c r="H622" t="s">
        <v>20</v>
      </c>
      <c r="I622" s="7" t="s">
        <v>1042</v>
      </c>
      <c r="J622" s="7" t="s">
        <v>1038</v>
      </c>
      <c r="K622" s="7" t="s">
        <v>1080</v>
      </c>
      <c r="L622" s="7" t="s">
        <v>1081</v>
      </c>
      <c r="M622" s="7">
        <v>10011</v>
      </c>
      <c r="N622" s="7" t="s">
        <v>1065</v>
      </c>
      <c r="O622" t="str">
        <f>IF(COUNTIF($G$2:G622, G622) &gt; 1, INDEX($O$2:O622, MATCH(G622, $G$2:G622, 0)), H622)</f>
        <v>Male</v>
      </c>
      <c r="P622" t="str">
        <f>IF(COUNTIF($G$2:G622, G622) &gt; 1, INDEX($P$2:P622, MATCH(G622, $G$2:G622, 0)), I622)</f>
        <v>Corporate</v>
      </c>
      <c r="Q622" t="str">
        <f>IF(COUNTIF($G$2:G622, G622) &gt; 1, INDEX($Q$2:Q622, MATCH(G622, $G$2:G622, 0)), J622)</f>
        <v>United States</v>
      </c>
      <c r="R622" t="str">
        <f>IF(COUNTIF($G$2:G622, G622) &gt; 1, INDEX($R$2:R622, MATCH(G622, $G$2:G622, 0)), K622)</f>
        <v>New York City</v>
      </c>
      <c r="S622" t="str">
        <f>IF(COUNTIF($G$2:G622, G622) &gt; 1, INDEX($S$2:S622, MATCH(G622, $G$2:G622, 0)), L622)</f>
        <v>New York</v>
      </c>
      <c r="T622">
        <f>IF(COUNTIF($G$2:G622, G622) &gt; 1, INDEX($T$2:T622, MATCH(G622, $G$2:G622, 0)), M622)</f>
        <v>10011</v>
      </c>
      <c r="U622" t="str">
        <f>IF(COUNTIF($G$2:G622, G622) &gt; 1, INDEX($U$2:U622, MATCH(G622, $G$2:G622, 0)), N622)</f>
        <v>East</v>
      </c>
      <c r="V622" s="7" t="s">
        <v>2150</v>
      </c>
      <c r="W622" s="7" t="s">
        <v>2157</v>
      </c>
      <c r="X622" s="15">
        <f>Orders[[#This Row],[Date3]]</f>
        <v>43552</v>
      </c>
      <c r="Y622" s="15">
        <v>43552</v>
      </c>
      <c r="Z622" s="2">
        <v>0.64583333333333337</v>
      </c>
      <c r="AA622" s="12">
        <v>71.680000000000007</v>
      </c>
      <c r="AB622" s="8">
        <v>3</v>
      </c>
      <c r="AC622" s="11">
        <f t="shared" si="48"/>
        <v>10.752000000000002</v>
      </c>
      <c r="AD622" s="11">
        <f t="shared" si="49"/>
        <v>215.04000000000002</v>
      </c>
      <c r="AE622" t="s">
        <v>21</v>
      </c>
      <c r="AF622" s="12">
        <f t="shared" si="46"/>
        <v>192.03072000000003</v>
      </c>
      <c r="AG622" s="4">
        <v>0.107</v>
      </c>
      <c r="AH622" s="11">
        <f t="shared" si="47"/>
        <v>23.00927999999999</v>
      </c>
      <c r="AI622" s="9">
        <v>9.1999999999999993</v>
      </c>
      <c r="AJ622" s="15" t="str">
        <f>IF(MONTH(Orders[[#This Row],[Date]]) = 1, "Jan",IF(MONTH(Orders[[#This Row],[Date]]) = 2, "Feb", "Mar"))</f>
        <v>Mar</v>
      </c>
    </row>
    <row r="623" spans="1:36" ht="15.75" x14ac:dyDescent="0.25">
      <c r="A623">
        <v>622</v>
      </c>
      <c r="B623" t="s">
        <v>650</v>
      </c>
      <c r="C623">
        <f>VLOOKUP(G623,email!A:B,2,FALSE)</f>
        <v>245</v>
      </c>
      <c r="D623" t="str">
        <f>Orders[[#This Row],[Customer First Name]] &amp;" "&amp; Orders[[#This Row],[Customer Last Name]]</f>
        <v>Christina Anderson</v>
      </c>
      <c r="E623" t="s">
        <v>1637</v>
      </c>
      <c r="F623" t="s">
        <v>1638</v>
      </c>
      <c r="G623" t="str">
        <f t="shared" si="45"/>
        <v>christina.anderson@mail.com</v>
      </c>
      <c r="H623" t="s">
        <v>20</v>
      </c>
      <c r="I623" s="7" t="s">
        <v>1037</v>
      </c>
      <c r="J623" s="7" t="s">
        <v>1038</v>
      </c>
      <c r="K623" s="7" t="s">
        <v>1083</v>
      </c>
      <c r="L623" s="7" t="s">
        <v>1070</v>
      </c>
      <c r="M623" s="7">
        <v>60610</v>
      </c>
      <c r="N623" s="7" t="s">
        <v>1055</v>
      </c>
      <c r="O623" t="str">
        <f>IF(COUNTIF($G$2:G623, G623) &gt; 1, INDEX($O$2:O623, MATCH(G623, $G$2:G623, 0)), H623)</f>
        <v>Male</v>
      </c>
      <c r="P623" t="str">
        <f>IF(COUNTIF($G$2:G623, G623) &gt; 1, INDEX($P$2:P623, MATCH(G623, $G$2:G623, 0)), I623)</f>
        <v>Consumer</v>
      </c>
      <c r="Q623" t="str">
        <f>IF(COUNTIF($G$2:G623, G623) &gt; 1, INDEX($Q$2:Q623, MATCH(G623, $G$2:G623, 0)), J623)</f>
        <v>United States</v>
      </c>
      <c r="R623" t="str">
        <f>IF(COUNTIF($G$2:G623, G623) &gt; 1, INDEX($R$2:R623, MATCH(G623, $G$2:G623, 0)), K623)</f>
        <v>Chicago</v>
      </c>
      <c r="S623" t="str">
        <f>IF(COUNTIF($G$2:G623, G623) &gt; 1, INDEX($S$2:S623, MATCH(G623, $G$2:G623, 0)), L623)</f>
        <v>Illinois</v>
      </c>
      <c r="T623">
        <f>IF(COUNTIF($G$2:G623, G623) &gt; 1, INDEX($T$2:T623, MATCH(G623, $G$2:G623, 0)), M623)</f>
        <v>60610</v>
      </c>
      <c r="U623" t="str">
        <f>IF(COUNTIF($G$2:G623, G623) &gt; 1, INDEX($U$2:U623, MATCH(G623, $G$2:G623, 0)), N623)</f>
        <v>Central</v>
      </c>
      <c r="V623" s="7" t="s">
        <v>2153</v>
      </c>
      <c r="W623" s="7" t="s">
        <v>2160</v>
      </c>
      <c r="X623" s="15">
        <f>Orders[[#This Row],[Date3]]</f>
        <v>43544</v>
      </c>
      <c r="Y623" s="15">
        <v>43544</v>
      </c>
      <c r="Z623" s="2">
        <v>0.8222222222222223</v>
      </c>
      <c r="AA623" s="12">
        <v>91.61</v>
      </c>
      <c r="AB623" s="8">
        <v>1</v>
      </c>
      <c r="AC623" s="11">
        <f t="shared" si="48"/>
        <v>4.5804999999999998</v>
      </c>
      <c r="AD623" s="11">
        <f t="shared" si="49"/>
        <v>91.61</v>
      </c>
      <c r="AE623" t="s">
        <v>18</v>
      </c>
      <c r="AF623" s="12">
        <f t="shared" si="46"/>
        <v>87.331812999999997</v>
      </c>
      <c r="AG623" s="4">
        <v>4.6699999999999998E-2</v>
      </c>
      <c r="AH623" s="11">
        <f t="shared" si="47"/>
        <v>4.2781870000000026</v>
      </c>
      <c r="AI623" s="9">
        <v>9.8000000000000007</v>
      </c>
      <c r="AJ623" s="15" t="str">
        <f>IF(MONTH(Orders[[#This Row],[Date]]) = 1, "Jan",IF(MONTH(Orders[[#This Row],[Date]]) = 2, "Feb", "Mar"))</f>
        <v>Mar</v>
      </c>
    </row>
    <row r="624" spans="1:36" ht="15.75" x14ac:dyDescent="0.25">
      <c r="A624">
        <v>623</v>
      </c>
      <c r="B624" t="s">
        <v>651</v>
      </c>
      <c r="C624">
        <f>VLOOKUP(G624,email!A:B,2,FALSE)</f>
        <v>246</v>
      </c>
      <c r="D624" t="str">
        <f>Orders[[#This Row],[Customer First Name]] &amp;" "&amp; Orders[[#This Row],[Customer Last Name]]</f>
        <v>Sylvia Foulston</v>
      </c>
      <c r="E624" t="s">
        <v>1639</v>
      </c>
      <c r="F624" t="s">
        <v>1640</v>
      </c>
      <c r="G624" t="str">
        <f t="shared" si="45"/>
        <v>sylvia.foulston@mail.com</v>
      </c>
      <c r="H624" t="s">
        <v>20</v>
      </c>
      <c r="I624" s="7" t="s">
        <v>1042</v>
      </c>
      <c r="J624" s="7" t="s">
        <v>1038</v>
      </c>
      <c r="K624" s="7" t="s">
        <v>1213</v>
      </c>
      <c r="L624" s="7" t="s">
        <v>1075</v>
      </c>
      <c r="M624" s="7">
        <v>48126</v>
      </c>
      <c r="N624" s="7" t="s">
        <v>1055</v>
      </c>
      <c r="O624" t="str">
        <f>IF(COUNTIF($G$2:G624, G624) &gt; 1, INDEX($O$2:O624, MATCH(G624, $G$2:G624, 0)), H624)</f>
        <v>Male</v>
      </c>
      <c r="P624" t="str">
        <f>IF(COUNTIF($G$2:G624, G624) &gt; 1, INDEX($P$2:P624, MATCH(G624, $G$2:G624, 0)), I624)</f>
        <v>Corporate</v>
      </c>
      <c r="Q624" t="str">
        <f>IF(COUNTIF($G$2:G624, G624) &gt; 1, INDEX($Q$2:Q624, MATCH(G624, $G$2:G624, 0)), J624)</f>
        <v>United States</v>
      </c>
      <c r="R624" t="str">
        <f>IF(COUNTIF($G$2:G624, G624) &gt; 1, INDEX($R$2:R624, MATCH(G624, $G$2:G624, 0)), K624)</f>
        <v>Dearborn</v>
      </c>
      <c r="S624" t="str">
        <f>IF(COUNTIF($G$2:G624, G624) &gt; 1, INDEX($S$2:S624, MATCH(G624, $G$2:G624, 0)), L624)</f>
        <v>Michigan</v>
      </c>
      <c r="T624">
        <f>IF(COUNTIF($G$2:G624, G624) &gt; 1, INDEX($T$2:T624, MATCH(G624, $G$2:G624, 0)), M624)</f>
        <v>48126</v>
      </c>
      <c r="U624" t="str">
        <f>IF(COUNTIF($G$2:G624, G624) &gt; 1, INDEX($U$2:U624, MATCH(G624, $G$2:G624, 0)), N624)</f>
        <v>Central</v>
      </c>
      <c r="V624" s="7" t="s">
        <v>2150</v>
      </c>
      <c r="W624" s="7" t="s">
        <v>2152</v>
      </c>
      <c r="X624" s="15">
        <f>Orders[[#This Row],[Date3]]</f>
        <v>43482</v>
      </c>
      <c r="Y624" s="15">
        <v>43482</v>
      </c>
      <c r="Z624" s="2">
        <v>0.64374999999999993</v>
      </c>
      <c r="AA624" s="12">
        <v>94.59</v>
      </c>
      <c r="AB624" s="8">
        <v>7</v>
      </c>
      <c r="AC624" s="11">
        <f t="shared" si="48"/>
        <v>33.106500000000004</v>
      </c>
      <c r="AD624" s="11">
        <f t="shared" si="49"/>
        <v>662.13</v>
      </c>
      <c r="AE624" t="s">
        <v>21</v>
      </c>
      <c r="AF624" s="12">
        <f t="shared" si="46"/>
        <v>591.28209000000004</v>
      </c>
      <c r="AG624" s="4">
        <v>0.107</v>
      </c>
      <c r="AH624" s="11">
        <f t="shared" si="47"/>
        <v>70.847909999999956</v>
      </c>
      <c r="AI624" s="9">
        <v>4.9000000000000004</v>
      </c>
      <c r="AJ624" s="15" t="str">
        <f>IF(MONTH(Orders[[#This Row],[Date]]) = 1, "Jan",IF(MONTH(Orders[[#This Row],[Date]]) = 2, "Feb", "Mar"))</f>
        <v>Jan</v>
      </c>
    </row>
    <row r="625" spans="1:36" ht="15.75" x14ac:dyDescent="0.25">
      <c r="A625">
        <v>624</v>
      </c>
      <c r="B625" t="s">
        <v>652</v>
      </c>
      <c r="C625">
        <f>VLOOKUP(G625,email!A:B,2,FALSE)</f>
        <v>246</v>
      </c>
      <c r="D625" t="str">
        <f>Orders[[#This Row],[Customer First Name]] &amp;" "&amp; Orders[[#This Row],[Customer Last Name]]</f>
        <v>Sylvia Foulston</v>
      </c>
      <c r="E625" t="s">
        <v>1639</v>
      </c>
      <c r="F625" t="s">
        <v>1640</v>
      </c>
      <c r="G625" t="str">
        <f t="shared" si="45"/>
        <v>sylvia.foulston@mail.com</v>
      </c>
      <c r="H625" t="s">
        <v>20</v>
      </c>
      <c r="I625" s="7" t="s">
        <v>1042</v>
      </c>
      <c r="J625" s="7" t="s">
        <v>1038</v>
      </c>
      <c r="K625" s="7" t="s">
        <v>1213</v>
      </c>
      <c r="L625" s="7" t="s">
        <v>1075</v>
      </c>
      <c r="M625" s="7">
        <v>48126</v>
      </c>
      <c r="N625" s="7" t="s">
        <v>1055</v>
      </c>
      <c r="O625" t="str">
        <f>IF(COUNTIF($G$2:G625, G625) &gt; 1, INDEX($O$2:O625, MATCH(G625, $G$2:G625, 0)), H625)</f>
        <v>Male</v>
      </c>
      <c r="P625" t="str">
        <f>IF(COUNTIF($G$2:G625, G625) &gt; 1, INDEX($P$2:P625, MATCH(G625, $G$2:G625, 0)), I625)</f>
        <v>Corporate</v>
      </c>
      <c r="Q625" t="str">
        <f>IF(COUNTIF($G$2:G625, G625) &gt; 1, INDEX($Q$2:Q625, MATCH(G625, $G$2:G625, 0)), J625)</f>
        <v>United States</v>
      </c>
      <c r="R625" t="str">
        <f>IF(COUNTIF($G$2:G625, G625) &gt; 1, INDEX($R$2:R625, MATCH(G625, $G$2:G625, 0)), K625)</f>
        <v>Dearborn</v>
      </c>
      <c r="S625" t="str">
        <f>IF(COUNTIF($G$2:G625, G625) &gt; 1, INDEX($S$2:S625, MATCH(G625, $G$2:G625, 0)), L625)</f>
        <v>Michigan</v>
      </c>
      <c r="T625">
        <f>IF(COUNTIF($G$2:G625, G625) &gt; 1, INDEX($T$2:T625, MATCH(G625, $G$2:G625, 0)), M625)</f>
        <v>48126</v>
      </c>
      <c r="U625" t="str">
        <f>IF(COUNTIF($G$2:G625, G625) &gt; 1, INDEX($U$2:U625, MATCH(G625, $G$2:G625, 0)), N625)</f>
        <v>Central</v>
      </c>
      <c r="V625" s="7" t="s">
        <v>2153</v>
      </c>
      <c r="W625" s="7" t="s">
        <v>2161</v>
      </c>
      <c r="X625" s="15">
        <f>Orders[[#This Row],[Date3]]</f>
        <v>43477</v>
      </c>
      <c r="Y625" s="15">
        <v>43477</v>
      </c>
      <c r="Z625" s="2">
        <v>0.47569444444444442</v>
      </c>
      <c r="AA625" s="12">
        <v>83.25</v>
      </c>
      <c r="AB625" s="8">
        <v>10</v>
      </c>
      <c r="AC625" s="11">
        <f t="shared" si="48"/>
        <v>41.625</v>
      </c>
      <c r="AD625" s="11">
        <f t="shared" si="49"/>
        <v>832.5</v>
      </c>
      <c r="AE625" t="s">
        <v>21</v>
      </c>
      <c r="AF625" s="12">
        <f t="shared" si="46"/>
        <v>793.62225000000001</v>
      </c>
      <c r="AG625" s="4">
        <v>4.6699999999999998E-2</v>
      </c>
      <c r="AH625" s="11">
        <f t="shared" si="47"/>
        <v>38.877749999999992</v>
      </c>
      <c r="AI625" s="9">
        <v>4.4000000000000004</v>
      </c>
      <c r="AJ625" s="15" t="str">
        <f>IF(MONTH(Orders[[#This Row],[Date]]) = 1, "Jan",IF(MONTH(Orders[[#This Row],[Date]]) = 2, "Feb", "Mar"))</f>
        <v>Jan</v>
      </c>
    </row>
    <row r="626" spans="1:36" ht="15.75" x14ac:dyDescent="0.25">
      <c r="A626">
        <v>625</v>
      </c>
      <c r="B626" t="s">
        <v>653</v>
      </c>
      <c r="C626">
        <f>VLOOKUP(G626,email!A:B,2,FALSE)</f>
        <v>246</v>
      </c>
      <c r="D626" t="str">
        <f>Orders[[#This Row],[Customer First Name]] &amp;" "&amp; Orders[[#This Row],[Customer Last Name]]</f>
        <v>Sylvia Foulston</v>
      </c>
      <c r="E626" t="s">
        <v>1639</v>
      </c>
      <c r="F626" t="s">
        <v>1640</v>
      </c>
      <c r="G626" t="str">
        <f t="shared" si="45"/>
        <v>sylvia.foulston@mail.com</v>
      </c>
      <c r="H626" t="s">
        <v>20</v>
      </c>
      <c r="I626" s="7" t="s">
        <v>1042</v>
      </c>
      <c r="J626" s="7" t="s">
        <v>1038</v>
      </c>
      <c r="K626" s="7" t="s">
        <v>1213</v>
      </c>
      <c r="L626" s="7" t="s">
        <v>1075</v>
      </c>
      <c r="M626" s="7">
        <v>48126</v>
      </c>
      <c r="N626" s="7" t="s">
        <v>1055</v>
      </c>
      <c r="O626" t="str">
        <f>IF(COUNTIF($G$2:G626, G626) &gt; 1, INDEX($O$2:O626, MATCH(G626, $G$2:G626, 0)), H626)</f>
        <v>Male</v>
      </c>
      <c r="P626" t="str">
        <f>IF(COUNTIF($G$2:G626, G626) &gt; 1, INDEX($P$2:P626, MATCH(G626, $G$2:G626, 0)), I626)</f>
        <v>Corporate</v>
      </c>
      <c r="Q626" t="str">
        <f>IF(COUNTIF($G$2:G626, G626) &gt; 1, INDEX($Q$2:Q626, MATCH(G626, $G$2:G626, 0)), J626)</f>
        <v>United States</v>
      </c>
      <c r="R626" t="str">
        <f>IF(COUNTIF($G$2:G626, G626) &gt; 1, INDEX($R$2:R626, MATCH(G626, $G$2:G626, 0)), K626)</f>
        <v>Dearborn</v>
      </c>
      <c r="S626" t="str">
        <f>IF(COUNTIF($G$2:G626, G626) &gt; 1, INDEX($S$2:S626, MATCH(G626, $G$2:G626, 0)), L626)</f>
        <v>Michigan</v>
      </c>
      <c r="T626">
        <f>IF(COUNTIF($G$2:G626, G626) &gt; 1, INDEX($T$2:T626, MATCH(G626, $G$2:G626, 0)), M626)</f>
        <v>48126</v>
      </c>
      <c r="U626" t="str">
        <f>IF(COUNTIF($G$2:G626, G626) &gt; 1, INDEX($U$2:U626, MATCH(G626, $G$2:G626, 0)), N626)</f>
        <v>Central</v>
      </c>
      <c r="V626" s="7" t="s">
        <v>2153</v>
      </c>
      <c r="W626" s="7" t="s">
        <v>2156</v>
      </c>
      <c r="X626" s="15">
        <f>Orders[[#This Row],[Date3]]</f>
        <v>43512</v>
      </c>
      <c r="Y626" s="15">
        <v>43512</v>
      </c>
      <c r="Z626" s="2">
        <v>0.65416666666666667</v>
      </c>
      <c r="AA626" s="12">
        <v>91.35</v>
      </c>
      <c r="AB626" s="8">
        <v>1</v>
      </c>
      <c r="AC626" s="11">
        <f t="shared" si="48"/>
        <v>4.5674999999999999</v>
      </c>
      <c r="AD626" s="11">
        <f t="shared" si="49"/>
        <v>91.35</v>
      </c>
      <c r="AE626" t="s">
        <v>18</v>
      </c>
      <c r="AF626" s="12">
        <f t="shared" si="46"/>
        <v>87.083954999999989</v>
      </c>
      <c r="AG626" s="4">
        <v>4.6699999999999998E-2</v>
      </c>
      <c r="AH626" s="11">
        <f t="shared" si="47"/>
        <v>4.2660450000000054</v>
      </c>
      <c r="AI626" s="9">
        <v>6.8</v>
      </c>
      <c r="AJ626" s="15" t="str">
        <f>IF(MONTH(Orders[[#This Row],[Date]]) = 1, "Jan",IF(MONTH(Orders[[#This Row],[Date]]) = 2, "Feb", "Mar"))</f>
        <v>Feb</v>
      </c>
    </row>
    <row r="627" spans="1:36" ht="15.75" x14ac:dyDescent="0.25">
      <c r="A627">
        <v>626</v>
      </c>
      <c r="B627" t="s">
        <v>654</v>
      </c>
      <c r="C627">
        <f>VLOOKUP(G627,email!A:B,2,FALSE)</f>
        <v>246</v>
      </c>
      <c r="D627" t="str">
        <f>Orders[[#This Row],[Customer First Name]] &amp;" "&amp; Orders[[#This Row],[Customer Last Name]]</f>
        <v>Sylvia Foulston</v>
      </c>
      <c r="E627" t="s">
        <v>1639</v>
      </c>
      <c r="F627" t="s">
        <v>1640</v>
      </c>
      <c r="G627" t="str">
        <f t="shared" si="45"/>
        <v>sylvia.foulston@mail.com</v>
      </c>
      <c r="H627" t="s">
        <v>20</v>
      </c>
      <c r="I627" s="7" t="s">
        <v>1042</v>
      </c>
      <c r="J627" s="7" t="s">
        <v>1038</v>
      </c>
      <c r="K627" s="7" t="s">
        <v>1213</v>
      </c>
      <c r="L627" s="7" t="s">
        <v>1075</v>
      </c>
      <c r="M627" s="7">
        <v>48126</v>
      </c>
      <c r="N627" s="7" t="s">
        <v>1055</v>
      </c>
      <c r="O627" t="str">
        <f>IF(COUNTIF($G$2:G627, G627) &gt; 1, INDEX($O$2:O627, MATCH(G627, $G$2:G627, 0)), H627)</f>
        <v>Male</v>
      </c>
      <c r="P627" t="str">
        <f>IF(COUNTIF($G$2:G627, G627) &gt; 1, INDEX($P$2:P627, MATCH(G627, $G$2:G627, 0)), I627)</f>
        <v>Corporate</v>
      </c>
      <c r="Q627" t="str">
        <f>IF(COUNTIF($G$2:G627, G627) &gt; 1, INDEX($Q$2:Q627, MATCH(G627, $G$2:G627, 0)), J627)</f>
        <v>United States</v>
      </c>
      <c r="R627" t="str">
        <f>IF(COUNTIF($G$2:G627, G627) &gt; 1, INDEX($R$2:R627, MATCH(G627, $G$2:G627, 0)), K627)</f>
        <v>Dearborn</v>
      </c>
      <c r="S627" t="str">
        <f>IF(COUNTIF($G$2:G627, G627) &gt; 1, INDEX($S$2:S627, MATCH(G627, $G$2:G627, 0)), L627)</f>
        <v>Michigan</v>
      </c>
      <c r="T627">
        <f>IF(COUNTIF($G$2:G627, G627) &gt; 1, INDEX($T$2:T627, MATCH(G627, $G$2:G627, 0)), M627)</f>
        <v>48126</v>
      </c>
      <c r="U627" t="str">
        <f>IF(COUNTIF($G$2:G627, G627) &gt; 1, INDEX($U$2:U627, MATCH(G627, $G$2:G627, 0)), N627)</f>
        <v>Central</v>
      </c>
      <c r="V627" s="7" t="s">
        <v>2153</v>
      </c>
      <c r="W627" s="7" t="s">
        <v>1731</v>
      </c>
      <c r="X627" s="15">
        <f>Orders[[#This Row],[Date3]]</f>
        <v>43491</v>
      </c>
      <c r="Y627" s="15">
        <v>43491</v>
      </c>
      <c r="Z627" s="2">
        <v>0.6694444444444444</v>
      </c>
      <c r="AA627" s="12">
        <v>78.88</v>
      </c>
      <c r="AB627" s="8">
        <v>2</v>
      </c>
      <c r="AC627" s="11">
        <f t="shared" si="48"/>
        <v>7.8879999999999999</v>
      </c>
      <c r="AD627" s="11">
        <f t="shared" si="49"/>
        <v>157.76</v>
      </c>
      <c r="AE627" t="s">
        <v>18</v>
      </c>
      <c r="AF627" s="12">
        <f t="shared" si="46"/>
        <v>150.392608</v>
      </c>
      <c r="AG627" s="4">
        <v>4.6699999999999998E-2</v>
      </c>
      <c r="AH627" s="11">
        <f t="shared" si="47"/>
        <v>7.3673919999999953</v>
      </c>
      <c r="AI627" s="9">
        <v>9.1</v>
      </c>
      <c r="AJ627" s="15" t="str">
        <f>IF(MONTH(Orders[[#This Row],[Date]]) = 1, "Jan",IF(MONTH(Orders[[#This Row],[Date]]) = 2, "Feb", "Mar"))</f>
        <v>Jan</v>
      </c>
    </row>
    <row r="628" spans="1:36" ht="15.75" x14ac:dyDescent="0.25">
      <c r="A628">
        <v>627</v>
      </c>
      <c r="B628" t="s">
        <v>655</v>
      </c>
      <c r="C628">
        <f>VLOOKUP(G628,email!A:B,2,FALSE)</f>
        <v>247</v>
      </c>
      <c r="D628" t="str">
        <f>Orders[[#This Row],[Customer First Name]] &amp;" "&amp; Orders[[#This Row],[Customer Last Name]]</f>
        <v>Meg O'Connel</v>
      </c>
      <c r="E628" t="s">
        <v>1641</v>
      </c>
      <c r="F628" t="s">
        <v>1642</v>
      </c>
      <c r="G628" t="str">
        <f t="shared" si="45"/>
        <v>meg.oconnel@mail.com</v>
      </c>
      <c r="H628" t="s">
        <v>20</v>
      </c>
      <c r="I628" s="7" t="s">
        <v>1052</v>
      </c>
      <c r="J628" s="7" t="s">
        <v>1038</v>
      </c>
      <c r="K628" s="7" t="s">
        <v>1080</v>
      </c>
      <c r="L628" s="7" t="s">
        <v>1081</v>
      </c>
      <c r="M628" s="7">
        <v>10009</v>
      </c>
      <c r="N628" s="7" t="s">
        <v>1065</v>
      </c>
      <c r="O628" t="str">
        <f>IF(COUNTIF($G$2:G628, G628) &gt; 1, INDEX($O$2:O628, MATCH(G628, $G$2:G628, 0)), H628)</f>
        <v>Male</v>
      </c>
      <c r="P628" t="str">
        <f>IF(COUNTIF($G$2:G628, G628) &gt; 1, INDEX($P$2:P628, MATCH(G628, $G$2:G628, 0)), I628)</f>
        <v>Home Office</v>
      </c>
      <c r="Q628" t="str">
        <f>IF(COUNTIF($G$2:G628, G628) &gt; 1, INDEX($Q$2:Q628, MATCH(G628, $G$2:G628, 0)), J628)</f>
        <v>United States</v>
      </c>
      <c r="R628" t="str">
        <f>IF(COUNTIF($G$2:G628, G628) &gt; 1, INDEX($R$2:R628, MATCH(G628, $G$2:G628, 0)), K628)</f>
        <v>New York City</v>
      </c>
      <c r="S628" t="str">
        <f>IF(COUNTIF($G$2:G628, G628) &gt; 1, INDEX($S$2:S628, MATCH(G628, $G$2:G628, 0)), L628)</f>
        <v>New York</v>
      </c>
      <c r="T628">
        <f>IF(COUNTIF($G$2:G628, G628) &gt; 1, INDEX($T$2:T628, MATCH(G628, $G$2:G628, 0)), M628)</f>
        <v>10009</v>
      </c>
      <c r="U628" t="str">
        <f>IF(COUNTIF($G$2:G628, G628) &gt; 1, INDEX($U$2:U628, MATCH(G628, $G$2:G628, 0)), N628)</f>
        <v>East</v>
      </c>
      <c r="V628" s="7" t="s">
        <v>2150</v>
      </c>
      <c r="W628" s="7" t="s">
        <v>2157</v>
      </c>
      <c r="X628" s="15">
        <f>Orders[[#This Row],[Date3]]</f>
        <v>43533</v>
      </c>
      <c r="Y628" s="15">
        <v>43533</v>
      </c>
      <c r="Z628" s="2">
        <v>0.52569444444444446</v>
      </c>
      <c r="AA628" s="12">
        <v>60.87</v>
      </c>
      <c r="AB628" s="8">
        <v>2</v>
      </c>
      <c r="AC628" s="11">
        <f t="shared" si="48"/>
        <v>6.0869999999999997</v>
      </c>
      <c r="AD628" s="11">
        <f t="shared" si="49"/>
        <v>121.74</v>
      </c>
      <c r="AE628" t="s">
        <v>16</v>
      </c>
      <c r="AF628" s="12">
        <f t="shared" si="46"/>
        <v>108.71382</v>
      </c>
      <c r="AG628" s="4">
        <v>0.107</v>
      </c>
      <c r="AH628" s="11">
        <f t="shared" si="47"/>
        <v>13.026179999999997</v>
      </c>
      <c r="AI628" s="9">
        <v>8.6999999999999993</v>
      </c>
      <c r="AJ628" s="15" t="str">
        <f>IF(MONTH(Orders[[#This Row],[Date]]) = 1, "Jan",IF(MONTH(Orders[[#This Row],[Date]]) = 2, "Feb", "Mar"))</f>
        <v>Mar</v>
      </c>
    </row>
    <row r="629" spans="1:36" ht="15.75" x14ac:dyDescent="0.25">
      <c r="A629">
        <v>628</v>
      </c>
      <c r="B629" t="s">
        <v>656</v>
      </c>
      <c r="C629">
        <f>VLOOKUP(G629,email!A:B,2,FALSE)</f>
        <v>248</v>
      </c>
      <c r="D629" t="str">
        <f>Orders[[#This Row],[Customer First Name]] &amp;" "&amp; Orders[[#This Row],[Customer Last Name]]</f>
        <v>Annie Thurman</v>
      </c>
      <c r="E629" t="s">
        <v>1643</v>
      </c>
      <c r="F629" t="s">
        <v>1644</v>
      </c>
      <c r="G629" t="str">
        <f t="shared" si="45"/>
        <v>annie.thurman@mail.com</v>
      </c>
      <c r="H629" t="s">
        <v>20</v>
      </c>
      <c r="I629" s="7" t="s">
        <v>1037</v>
      </c>
      <c r="J629" s="7" t="s">
        <v>1038</v>
      </c>
      <c r="K629" s="7" t="s">
        <v>1050</v>
      </c>
      <c r="L629" s="7" t="s">
        <v>1051</v>
      </c>
      <c r="M629" s="7">
        <v>98115</v>
      </c>
      <c r="N629" s="7" t="s">
        <v>1045</v>
      </c>
      <c r="O629" t="str">
        <f>IF(COUNTIF($G$2:G629, G629) &gt; 1, INDEX($O$2:O629, MATCH(G629, $G$2:G629, 0)), H629)</f>
        <v>Male</v>
      </c>
      <c r="P629" t="str">
        <f>IF(COUNTIF($G$2:G629, G629) &gt; 1, INDEX($P$2:P629, MATCH(G629, $G$2:G629, 0)), I629)</f>
        <v>Consumer</v>
      </c>
      <c r="Q629" t="str">
        <f>IF(COUNTIF($G$2:G629, G629) &gt; 1, INDEX($Q$2:Q629, MATCH(G629, $G$2:G629, 0)), J629)</f>
        <v>United States</v>
      </c>
      <c r="R629" t="str">
        <f>IF(COUNTIF($G$2:G629, G629) &gt; 1, INDEX($R$2:R629, MATCH(G629, $G$2:G629, 0)), K629)</f>
        <v>Seattle</v>
      </c>
      <c r="S629" t="str">
        <f>IF(COUNTIF($G$2:G629, G629) &gt; 1, INDEX($S$2:S629, MATCH(G629, $G$2:G629, 0)), L629)</f>
        <v>Washington</v>
      </c>
      <c r="T629">
        <f>IF(COUNTIF($G$2:G629, G629) &gt; 1, INDEX($T$2:T629, MATCH(G629, $G$2:G629, 0)), M629)</f>
        <v>98115</v>
      </c>
      <c r="U629" t="str">
        <f>IF(COUNTIF($G$2:G629, G629) &gt; 1, INDEX($U$2:U629, MATCH(G629, $G$2:G629, 0)), N629)</f>
        <v>West</v>
      </c>
      <c r="V629" s="7" t="s">
        <v>2153</v>
      </c>
      <c r="W629" s="7" t="s">
        <v>2161</v>
      </c>
      <c r="X629" s="15">
        <f>Orders[[#This Row],[Date3]]</f>
        <v>43538</v>
      </c>
      <c r="Y629" s="15">
        <v>43538</v>
      </c>
      <c r="Z629" s="2">
        <v>0.6118055555555556</v>
      </c>
      <c r="AA629" s="12">
        <v>82.58</v>
      </c>
      <c r="AB629" s="8">
        <v>10</v>
      </c>
      <c r="AC629" s="11">
        <f t="shared" si="48"/>
        <v>41.29</v>
      </c>
      <c r="AD629" s="11">
        <f t="shared" si="49"/>
        <v>825.8</v>
      </c>
      <c r="AE629" t="s">
        <v>18</v>
      </c>
      <c r="AF629" s="12">
        <f t="shared" si="46"/>
        <v>787.23514</v>
      </c>
      <c r="AG629" s="4">
        <v>4.6699999999999998E-2</v>
      </c>
      <c r="AH629" s="11">
        <f t="shared" si="47"/>
        <v>38.564859999999953</v>
      </c>
      <c r="AI629" s="9" t="s">
        <v>221</v>
      </c>
      <c r="AJ629" s="15" t="str">
        <f>IF(MONTH(Orders[[#This Row],[Date]]) = 1, "Jan",IF(MONTH(Orders[[#This Row],[Date]]) = 2, "Feb", "Mar"))</f>
        <v>Mar</v>
      </c>
    </row>
    <row r="630" spans="1:36" ht="15.75" x14ac:dyDescent="0.25">
      <c r="A630">
        <v>629</v>
      </c>
      <c r="B630" t="s">
        <v>657</v>
      </c>
      <c r="C630">
        <f>VLOOKUP(G630,email!A:B,2,FALSE)</f>
        <v>96</v>
      </c>
      <c r="D630" t="str">
        <f>Orders[[#This Row],[Customer First Name]] &amp;" "&amp; Orders[[#This Row],[Customer Last Name]]</f>
        <v>Logan Currie</v>
      </c>
      <c r="E630" t="s">
        <v>1427</v>
      </c>
      <c r="F630" t="s">
        <v>1428</v>
      </c>
      <c r="G630" t="str">
        <f t="shared" si="45"/>
        <v>logan.currie@mail.com</v>
      </c>
      <c r="H630" t="s">
        <v>20</v>
      </c>
      <c r="I630" s="7" t="s">
        <v>1037</v>
      </c>
      <c r="J630" s="7" t="s">
        <v>1038</v>
      </c>
      <c r="K630" s="7" t="s">
        <v>1060</v>
      </c>
      <c r="L630" s="7" t="s">
        <v>1044</v>
      </c>
      <c r="M630" s="7">
        <v>94122</v>
      </c>
      <c r="N630" s="7" t="s">
        <v>1045</v>
      </c>
      <c r="O630" t="str">
        <f>IF(COUNTIF($G$2:G630, G630) &gt; 1, INDEX($O$2:O630, MATCH(G630, $G$2:G630, 0)), H630)</f>
        <v>Male</v>
      </c>
      <c r="P630" t="str">
        <f>IF(COUNTIF($G$2:G630, G630) &gt; 1, INDEX($P$2:P630, MATCH(G630, $G$2:G630, 0)), I630)</f>
        <v>Consumer</v>
      </c>
      <c r="Q630" t="str">
        <f>IF(COUNTIF($G$2:G630, G630) &gt; 1, INDEX($Q$2:Q630, MATCH(G630, $G$2:G630, 0)), J630)</f>
        <v>United States</v>
      </c>
      <c r="R630" t="str">
        <f>IF(COUNTIF($G$2:G630, G630) &gt; 1, INDEX($R$2:R630, MATCH(G630, $G$2:G630, 0)), K630)</f>
        <v>Dallas</v>
      </c>
      <c r="S630" t="str">
        <f>IF(COUNTIF($G$2:G630, G630) &gt; 1, INDEX($S$2:S630, MATCH(G630, $G$2:G630, 0)), L630)</f>
        <v>Texas</v>
      </c>
      <c r="T630">
        <f>IF(COUNTIF($G$2:G630, G630) &gt; 1, INDEX($T$2:T630, MATCH(G630, $G$2:G630, 0)), M630)</f>
        <v>75220</v>
      </c>
      <c r="U630" t="str">
        <f>IF(COUNTIF($G$2:G630, G630) &gt; 1, INDEX($U$2:U630, MATCH(G630, $G$2:G630, 0)), N630)</f>
        <v>Central</v>
      </c>
      <c r="V630" s="7" t="s">
        <v>2153</v>
      </c>
      <c r="W630" s="7" t="s">
        <v>2160</v>
      </c>
      <c r="X630" s="15">
        <f>Orders[[#This Row],[Date3]]</f>
        <v>43490</v>
      </c>
      <c r="Y630" s="15">
        <v>43490</v>
      </c>
      <c r="Z630" s="2">
        <v>0.59652777777777777</v>
      </c>
      <c r="AA630" s="12">
        <v>53.3</v>
      </c>
      <c r="AB630" s="8">
        <v>3</v>
      </c>
      <c r="AC630" s="11">
        <f t="shared" si="48"/>
        <v>7.9949999999999992</v>
      </c>
      <c r="AD630" s="11">
        <f t="shared" si="49"/>
        <v>159.89999999999998</v>
      </c>
      <c r="AE630" t="s">
        <v>16</v>
      </c>
      <c r="AF630" s="12">
        <f t="shared" si="46"/>
        <v>152.43266999999997</v>
      </c>
      <c r="AG630" s="4">
        <v>4.6699999999999998E-2</v>
      </c>
      <c r="AH630" s="11">
        <f t="shared" si="47"/>
        <v>7.467330000000004</v>
      </c>
      <c r="AI630" s="9">
        <v>7.5</v>
      </c>
      <c r="AJ630" s="15" t="str">
        <f>IF(MONTH(Orders[[#This Row],[Date]]) = 1, "Jan",IF(MONTH(Orders[[#This Row],[Date]]) = 2, "Feb", "Mar"))</f>
        <v>Jan</v>
      </c>
    </row>
    <row r="631" spans="1:36" ht="15.75" x14ac:dyDescent="0.25">
      <c r="A631">
        <v>630</v>
      </c>
      <c r="B631" t="s">
        <v>658</v>
      </c>
      <c r="C631">
        <f>VLOOKUP(G631,email!A:B,2,FALSE)</f>
        <v>96</v>
      </c>
      <c r="D631" t="str">
        <f>Orders[[#This Row],[Customer First Name]] &amp;" "&amp; Orders[[#This Row],[Customer Last Name]]</f>
        <v>Logan Currie</v>
      </c>
      <c r="E631" t="s">
        <v>1427</v>
      </c>
      <c r="F631" t="s">
        <v>1428</v>
      </c>
      <c r="G631" t="str">
        <f t="shared" si="45"/>
        <v>logan.currie@mail.com</v>
      </c>
      <c r="H631" t="s">
        <v>20</v>
      </c>
      <c r="I631" s="7" t="s">
        <v>1037</v>
      </c>
      <c r="J631" s="7" t="s">
        <v>1038</v>
      </c>
      <c r="K631" s="7" t="s">
        <v>1060</v>
      </c>
      <c r="L631" s="7" t="s">
        <v>1044</v>
      </c>
      <c r="M631" s="7">
        <v>94122</v>
      </c>
      <c r="N631" s="7" t="s">
        <v>1045</v>
      </c>
      <c r="O631" t="str">
        <f>IF(COUNTIF($G$2:G631, G631) &gt; 1, INDEX($O$2:O631, MATCH(G631, $G$2:G631, 0)), H631)</f>
        <v>Male</v>
      </c>
      <c r="P631" t="str">
        <f>IF(COUNTIF($G$2:G631, G631) &gt; 1, INDEX($P$2:P631, MATCH(G631, $G$2:G631, 0)), I631)</f>
        <v>Consumer</v>
      </c>
      <c r="Q631" t="str">
        <f>IF(COUNTIF($G$2:G631, G631) &gt; 1, INDEX($Q$2:Q631, MATCH(G631, $G$2:G631, 0)), J631)</f>
        <v>United States</v>
      </c>
      <c r="R631" t="str">
        <f>IF(COUNTIF($G$2:G631, G631) &gt; 1, INDEX($R$2:R631, MATCH(G631, $G$2:G631, 0)), K631)</f>
        <v>Dallas</v>
      </c>
      <c r="S631" t="str">
        <f>IF(COUNTIF($G$2:G631, G631) &gt; 1, INDEX($S$2:S631, MATCH(G631, $G$2:G631, 0)), L631)</f>
        <v>Texas</v>
      </c>
      <c r="T631">
        <f>IF(COUNTIF($G$2:G631, G631) &gt; 1, INDEX($T$2:T631, MATCH(G631, $G$2:G631, 0)), M631)</f>
        <v>75220</v>
      </c>
      <c r="U631" t="str">
        <f>IF(COUNTIF($G$2:G631, G631) &gt; 1, INDEX($U$2:U631, MATCH(G631, $G$2:G631, 0)), N631)</f>
        <v>Central</v>
      </c>
      <c r="V631" s="7" t="s">
        <v>2153</v>
      </c>
      <c r="W631" s="7" t="s">
        <v>2162</v>
      </c>
      <c r="X631" s="15">
        <f>Orders[[#This Row],[Date3]]</f>
        <v>43491</v>
      </c>
      <c r="Y631" s="15">
        <v>43491</v>
      </c>
      <c r="Z631" s="2">
        <v>0.7631944444444444</v>
      </c>
      <c r="AA631" s="12">
        <v>12.09</v>
      </c>
      <c r="AB631" s="8">
        <v>1</v>
      </c>
      <c r="AC631" s="11">
        <f t="shared" si="48"/>
        <v>0.60450000000000004</v>
      </c>
      <c r="AD631" s="11">
        <f t="shared" si="49"/>
        <v>12.09</v>
      </c>
      <c r="AE631" t="s">
        <v>21</v>
      </c>
      <c r="AF631" s="12">
        <f t="shared" si="46"/>
        <v>11.525397</v>
      </c>
      <c r="AG631" s="4">
        <v>4.6699999999999998E-2</v>
      </c>
      <c r="AH631" s="11">
        <f t="shared" si="47"/>
        <v>0.56460299999999997</v>
      </c>
      <c r="AI631" s="9">
        <v>8.1999999999999993</v>
      </c>
      <c r="AJ631" s="15" t="str">
        <f>IF(MONTH(Orders[[#This Row],[Date]]) = 1, "Jan",IF(MONTH(Orders[[#This Row],[Date]]) = 2, "Feb", "Mar"))</f>
        <v>Jan</v>
      </c>
    </row>
    <row r="632" spans="1:36" ht="15.75" x14ac:dyDescent="0.25">
      <c r="A632">
        <v>631</v>
      </c>
      <c r="B632" t="s">
        <v>659</v>
      </c>
      <c r="C632">
        <f>VLOOKUP(G632,email!A:B,2,FALSE)</f>
        <v>249</v>
      </c>
      <c r="D632" t="str">
        <f>Orders[[#This Row],[Customer First Name]] &amp;" "&amp; Orders[[#This Row],[Customer Last Name]]</f>
        <v>Fred McMath</v>
      </c>
      <c r="E632" t="s">
        <v>1422</v>
      </c>
      <c r="F632" t="s">
        <v>1645</v>
      </c>
      <c r="G632" t="str">
        <f t="shared" si="45"/>
        <v>fred.mcmath@mail.com</v>
      </c>
      <c r="H632" t="s">
        <v>20</v>
      </c>
      <c r="I632" s="7" t="s">
        <v>1037</v>
      </c>
      <c r="J632" s="7" t="s">
        <v>1038</v>
      </c>
      <c r="K632" s="7" t="s">
        <v>1101</v>
      </c>
      <c r="L632" s="7" t="s">
        <v>1102</v>
      </c>
      <c r="M632" s="7">
        <v>80013</v>
      </c>
      <c r="N632" s="7" t="s">
        <v>1045</v>
      </c>
      <c r="O632" t="str">
        <f>IF(COUNTIF($G$2:G632, G632) &gt; 1, INDEX($O$2:O632, MATCH(G632, $G$2:G632, 0)), H632)</f>
        <v>Male</v>
      </c>
      <c r="P632" t="str">
        <f>IF(COUNTIF($G$2:G632, G632) &gt; 1, INDEX($P$2:P632, MATCH(G632, $G$2:G632, 0)), I632)</f>
        <v>Consumer</v>
      </c>
      <c r="Q632" t="str">
        <f>IF(COUNTIF($G$2:G632, G632) &gt; 1, INDEX($Q$2:Q632, MATCH(G632, $G$2:G632, 0)), J632)</f>
        <v>United States</v>
      </c>
      <c r="R632" t="str">
        <f>IF(COUNTIF($G$2:G632, G632) &gt; 1, INDEX($R$2:R632, MATCH(G632, $G$2:G632, 0)), K632)</f>
        <v>Aurora</v>
      </c>
      <c r="S632" t="str">
        <f>IF(COUNTIF($G$2:G632, G632) &gt; 1, INDEX($S$2:S632, MATCH(G632, $G$2:G632, 0)), L632)</f>
        <v>Colorado</v>
      </c>
      <c r="T632">
        <f>IF(COUNTIF($G$2:G632, G632) &gt; 1, INDEX($T$2:T632, MATCH(G632, $G$2:G632, 0)), M632)</f>
        <v>80013</v>
      </c>
      <c r="U632" t="str">
        <f>IF(COUNTIF($G$2:G632, G632) &gt; 1, INDEX($U$2:U632, MATCH(G632, $G$2:G632, 0)), N632)</f>
        <v>West</v>
      </c>
      <c r="V632" s="7" t="s">
        <v>2153</v>
      </c>
      <c r="W632" s="7" t="s">
        <v>2156</v>
      </c>
      <c r="X632" s="15">
        <f>Orders[[#This Row],[Date3]]</f>
        <v>43484</v>
      </c>
      <c r="Y632" s="15">
        <v>43484</v>
      </c>
      <c r="Z632" s="2">
        <v>0.58888888888888891</v>
      </c>
      <c r="AA632" s="12">
        <v>64.19</v>
      </c>
      <c r="AB632" s="8">
        <v>10</v>
      </c>
      <c r="AC632" s="11">
        <f t="shared" si="48"/>
        <v>32.094999999999999</v>
      </c>
      <c r="AD632" s="11">
        <f t="shared" si="49"/>
        <v>641.9</v>
      </c>
      <c r="AE632" t="s">
        <v>21</v>
      </c>
      <c r="AF632" s="12">
        <f t="shared" si="46"/>
        <v>611.92327</v>
      </c>
      <c r="AG632" s="4">
        <v>4.6699999999999998E-2</v>
      </c>
      <c r="AH632" s="11">
        <f t="shared" si="47"/>
        <v>29.976729999999975</v>
      </c>
      <c r="AI632" s="9">
        <v>6.7</v>
      </c>
      <c r="AJ632" s="15" t="str">
        <f>IF(MONTH(Orders[[#This Row],[Date]]) = 1, "Jan",IF(MONTH(Orders[[#This Row],[Date]]) = 2, "Feb", "Mar"))</f>
        <v>Jan</v>
      </c>
    </row>
    <row r="633" spans="1:36" ht="15.75" x14ac:dyDescent="0.25">
      <c r="A633">
        <v>632</v>
      </c>
      <c r="B633" t="s">
        <v>660</v>
      </c>
      <c r="C633">
        <f>VLOOKUP(G633,email!A:B,2,FALSE)</f>
        <v>249</v>
      </c>
      <c r="D633" t="str">
        <f>Orders[[#This Row],[Customer First Name]] &amp;" "&amp; Orders[[#This Row],[Customer Last Name]]</f>
        <v>Fred McMath</v>
      </c>
      <c r="E633" t="s">
        <v>1422</v>
      </c>
      <c r="F633" t="s">
        <v>1645</v>
      </c>
      <c r="G633" t="str">
        <f t="shared" si="45"/>
        <v>fred.mcmath@mail.com</v>
      </c>
      <c r="H633" t="s">
        <v>20</v>
      </c>
      <c r="I633" s="7" t="s">
        <v>1037</v>
      </c>
      <c r="J633" s="7" t="s">
        <v>1038</v>
      </c>
      <c r="K633" s="7" t="s">
        <v>1101</v>
      </c>
      <c r="L633" s="7" t="s">
        <v>1102</v>
      </c>
      <c r="M633" s="7">
        <v>80013</v>
      </c>
      <c r="N633" s="7" t="s">
        <v>1045</v>
      </c>
      <c r="O633" t="str">
        <f>IF(COUNTIF($G$2:G633, G633) &gt; 1, INDEX($O$2:O633, MATCH(G633, $G$2:G633, 0)), H633)</f>
        <v>Male</v>
      </c>
      <c r="P633" t="str">
        <f>IF(COUNTIF($G$2:G633, G633) &gt; 1, INDEX($P$2:P633, MATCH(G633, $G$2:G633, 0)), I633)</f>
        <v>Consumer</v>
      </c>
      <c r="Q633" t="str">
        <f>IF(COUNTIF($G$2:G633, G633) &gt; 1, INDEX($Q$2:Q633, MATCH(G633, $G$2:G633, 0)), J633)</f>
        <v>United States</v>
      </c>
      <c r="R633" t="str">
        <f>IF(COUNTIF($G$2:G633, G633) &gt; 1, INDEX($R$2:R633, MATCH(G633, $G$2:G633, 0)), K633)</f>
        <v>Aurora</v>
      </c>
      <c r="S633" t="str">
        <f>IF(COUNTIF($G$2:G633, G633) &gt; 1, INDEX($S$2:S633, MATCH(G633, $G$2:G633, 0)), L633)</f>
        <v>Colorado</v>
      </c>
      <c r="T633">
        <f>IF(COUNTIF($G$2:G633, G633) &gt; 1, INDEX($T$2:T633, MATCH(G633, $G$2:G633, 0)), M633)</f>
        <v>80013</v>
      </c>
      <c r="U633" t="str">
        <f>IF(COUNTIF($G$2:G633, G633) &gt; 1, INDEX($U$2:U633, MATCH(G633, $G$2:G633, 0)), N633)</f>
        <v>West</v>
      </c>
      <c r="V633" s="7" t="s">
        <v>2158</v>
      </c>
      <c r="W633" s="7" t="s">
        <v>2163</v>
      </c>
      <c r="X633" s="15">
        <f>Orders[[#This Row],[Date3]]</f>
        <v>43529</v>
      </c>
      <c r="Y633" s="15">
        <v>43529</v>
      </c>
      <c r="Z633" s="2">
        <v>0.69305555555555554</v>
      </c>
      <c r="AA633" s="12">
        <v>78.31</v>
      </c>
      <c r="AB633" s="8">
        <v>3</v>
      </c>
      <c r="AC633" s="11">
        <f t="shared" si="48"/>
        <v>11.746500000000001</v>
      </c>
      <c r="AD633" s="11">
        <f t="shared" si="49"/>
        <v>234.93</v>
      </c>
      <c r="AE633" t="s">
        <v>16</v>
      </c>
      <c r="AF633" s="12">
        <f t="shared" si="46"/>
        <v>218.01504</v>
      </c>
      <c r="AG633" s="4">
        <v>7.2000000000000008E-2</v>
      </c>
      <c r="AH633" s="11">
        <f t="shared" si="47"/>
        <v>16.914960000000008</v>
      </c>
      <c r="AI633" s="9">
        <v>5.4</v>
      </c>
      <c r="AJ633" s="15" t="str">
        <f>IF(MONTH(Orders[[#This Row],[Date]]) = 1, "Jan",IF(MONTH(Orders[[#This Row],[Date]]) = 2, "Feb", "Mar"))</f>
        <v>Mar</v>
      </c>
    </row>
    <row r="634" spans="1:36" ht="15.75" x14ac:dyDescent="0.25">
      <c r="A634">
        <v>633</v>
      </c>
      <c r="B634" t="s">
        <v>661</v>
      </c>
      <c r="C634">
        <f>VLOOKUP(G634,email!A:B,2,FALSE)</f>
        <v>249</v>
      </c>
      <c r="D634" t="str">
        <f>Orders[[#This Row],[Customer First Name]] &amp;" "&amp; Orders[[#This Row],[Customer Last Name]]</f>
        <v>Fred McMath</v>
      </c>
      <c r="E634" t="s">
        <v>1422</v>
      </c>
      <c r="F634" t="s">
        <v>1645</v>
      </c>
      <c r="G634" t="str">
        <f t="shared" si="45"/>
        <v>fred.mcmath@mail.com</v>
      </c>
      <c r="H634" t="s">
        <v>20</v>
      </c>
      <c r="I634" s="7" t="s">
        <v>1037</v>
      </c>
      <c r="J634" s="7" t="s">
        <v>1038</v>
      </c>
      <c r="K634" s="7" t="s">
        <v>1101</v>
      </c>
      <c r="L634" s="7" t="s">
        <v>1102</v>
      </c>
      <c r="M634" s="7">
        <v>80013</v>
      </c>
      <c r="N634" s="7" t="s">
        <v>1045</v>
      </c>
      <c r="O634" t="str">
        <f>IF(COUNTIF($G$2:G634, G634) &gt; 1, INDEX($O$2:O634, MATCH(G634, $G$2:G634, 0)), H634)</f>
        <v>Male</v>
      </c>
      <c r="P634" t="str">
        <f>IF(COUNTIF($G$2:G634, G634) &gt; 1, INDEX($P$2:P634, MATCH(G634, $G$2:G634, 0)), I634)</f>
        <v>Consumer</v>
      </c>
      <c r="Q634" t="str">
        <f>IF(COUNTIF($G$2:G634, G634) &gt; 1, INDEX($Q$2:Q634, MATCH(G634, $G$2:G634, 0)), J634)</f>
        <v>United States</v>
      </c>
      <c r="R634" t="str">
        <f>IF(COUNTIF($G$2:G634, G634) &gt; 1, INDEX($R$2:R634, MATCH(G634, $G$2:G634, 0)), K634)</f>
        <v>Aurora</v>
      </c>
      <c r="S634" t="str">
        <f>IF(COUNTIF($G$2:G634, G634) &gt; 1, INDEX($S$2:S634, MATCH(G634, $G$2:G634, 0)), L634)</f>
        <v>Colorado</v>
      </c>
      <c r="T634">
        <f>IF(COUNTIF($G$2:G634, G634) &gt; 1, INDEX($T$2:T634, MATCH(G634, $G$2:G634, 0)), M634)</f>
        <v>80013</v>
      </c>
      <c r="U634" t="str">
        <f>IF(COUNTIF($G$2:G634, G634) &gt; 1, INDEX($U$2:U634, MATCH(G634, $G$2:G634, 0)), N634)</f>
        <v>West</v>
      </c>
      <c r="V634" s="7" t="s">
        <v>2158</v>
      </c>
      <c r="W634" s="7" t="s">
        <v>2159</v>
      </c>
      <c r="X634" s="15">
        <f>Orders[[#This Row],[Date3]]</f>
        <v>43480</v>
      </c>
      <c r="Y634" s="15">
        <v>43480</v>
      </c>
      <c r="Z634" s="2">
        <v>0.45416666666666666</v>
      </c>
      <c r="AA634" s="12">
        <v>83.77</v>
      </c>
      <c r="AB634" s="8">
        <v>2</v>
      </c>
      <c r="AC634" s="11">
        <f t="shared" si="48"/>
        <v>8.3770000000000007</v>
      </c>
      <c r="AD634" s="11">
        <f t="shared" si="49"/>
        <v>167.54</v>
      </c>
      <c r="AE634" t="s">
        <v>21</v>
      </c>
      <c r="AF634" s="12">
        <f t="shared" si="46"/>
        <v>155.47711999999999</v>
      </c>
      <c r="AG634" s="4">
        <v>7.2000000000000008E-2</v>
      </c>
      <c r="AH634" s="11">
        <f t="shared" si="47"/>
        <v>12.062880000000007</v>
      </c>
      <c r="AI634" s="9" t="s">
        <v>58</v>
      </c>
      <c r="AJ634" s="15" t="str">
        <f>IF(MONTH(Orders[[#This Row],[Date]]) = 1, "Jan",IF(MONTH(Orders[[#This Row],[Date]]) = 2, "Feb", "Mar"))</f>
        <v>Jan</v>
      </c>
    </row>
    <row r="635" spans="1:36" ht="15.75" x14ac:dyDescent="0.25">
      <c r="A635">
        <v>634</v>
      </c>
      <c r="B635" t="s">
        <v>662</v>
      </c>
      <c r="C635">
        <f>VLOOKUP(G635,email!A:B,2,FALSE)</f>
        <v>206</v>
      </c>
      <c r="D635" t="str">
        <f>Orders[[#This Row],[Customer First Name]] &amp;" "&amp; Orders[[#This Row],[Customer Last Name]]</f>
        <v>Brian Dahlen</v>
      </c>
      <c r="E635" t="s">
        <v>1585</v>
      </c>
      <c r="F635" t="s">
        <v>1495</v>
      </c>
      <c r="G635" t="str">
        <f t="shared" si="45"/>
        <v>brian.dahlen@mail.com</v>
      </c>
      <c r="H635" t="s">
        <v>20</v>
      </c>
      <c r="I635" s="7" t="s">
        <v>1037</v>
      </c>
      <c r="J635" s="7" t="s">
        <v>1038</v>
      </c>
      <c r="K635" s="7" t="s">
        <v>1180</v>
      </c>
      <c r="L635" s="7" t="s">
        <v>1047</v>
      </c>
      <c r="M635" s="7">
        <v>33180</v>
      </c>
      <c r="N635" s="7" t="s">
        <v>1041</v>
      </c>
      <c r="O635" t="str">
        <f>IF(COUNTIF($G$2:G635, G635) &gt; 1, INDEX($O$2:O635, MATCH(G635, $G$2:G635, 0)), H635)</f>
        <v>Male</v>
      </c>
      <c r="P635" t="str">
        <f>IF(COUNTIF($G$2:G635, G635) &gt; 1, INDEX($P$2:P635, MATCH(G635, $G$2:G635, 0)), I635)</f>
        <v>Consumer</v>
      </c>
      <c r="Q635" t="str">
        <f>IF(COUNTIF($G$2:G635, G635) &gt; 1, INDEX($Q$2:Q635, MATCH(G635, $G$2:G635, 0)), J635)</f>
        <v>United States</v>
      </c>
      <c r="R635" t="str">
        <f>IF(COUNTIF($G$2:G635, G635) &gt; 1, INDEX($R$2:R635, MATCH(G635, $G$2:G635, 0)), K635)</f>
        <v>Lawrence</v>
      </c>
      <c r="S635" t="str">
        <f>IF(COUNTIF($G$2:G635, G635) &gt; 1, INDEX($S$2:S635, MATCH(G635, $G$2:G635, 0)), L635)</f>
        <v>Massachusetts</v>
      </c>
      <c r="T635">
        <f>IF(COUNTIF($G$2:G635, G635) &gt; 1, INDEX($T$2:T635, MATCH(G635, $G$2:G635, 0)), M635)</f>
        <v>1841</v>
      </c>
      <c r="U635" t="str">
        <f>IF(COUNTIF($G$2:G635, G635) &gt; 1, INDEX($U$2:U635, MATCH(G635, $G$2:G635, 0)), N635)</f>
        <v>East</v>
      </c>
      <c r="V635" s="7" t="s">
        <v>2158</v>
      </c>
      <c r="W635" s="7" t="s">
        <v>2163</v>
      </c>
      <c r="X635" s="15">
        <f>Orders[[#This Row],[Date3]]</f>
        <v>43542</v>
      </c>
      <c r="Y635" s="15">
        <v>43542</v>
      </c>
      <c r="Z635" s="2">
        <v>0.47847222222222219</v>
      </c>
      <c r="AA635" s="12">
        <v>99.7</v>
      </c>
      <c r="AB635" s="8">
        <v>3</v>
      </c>
      <c r="AC635" s="11">
        <f t="shared" si="48"/>
        <v>14.955000000000002</v>
      </c>
      <c r="AD635" s="11">
        <f t="shared" si="49"/>
        <v>299.10000000000002</v>
      </c>
      <c r="AE635" t="s">
        <v>16</v>
      </c>
      <c r="AF635" s="12">
        <f t="shared" si="46"/>
        <v>277.56479999999999</v>
      </c>
      <c r="AG635" s="4">
        <v>7.2000000000000008E-2</v>
      </c>
      <c r="AH635" s="11">
        <f t="shared" si="47"/>
        <v>21.535200000000032</v>
      </c>
      <c r="AI635" s="9">
        <v>4.7</v>
      </c>
      <c r="AJ635" s="15" t="str">
        <f>IF(MONTH(Orders[[#This Row],[Date]]) = 1, "Jan",IF(MONTH(Orders[[#This Row],[Date]]) = 2, "Feb", "Mar"))</f>
        <v>Mar</v>
      </c>
    </row>
    <row r="636" spans="1:36" ht="15.75" x14ac:dyDescent="0.25">
      <c r="A636">
        <v>635</v>
      </c>
      <c r="B636" t="s">
        <v>663</v>
      </c>
      <c r="C636">
        <f>VLOOKUP(G636,email!A:B,2,FALSE)</f>
        <v>206</v>
      </c>
      <c r="D636" t="str">
        <f>Orders[[#This Row],[Customer First Name]] &amp;" "&amp; Orders[[#This Row],[Customer Last Name]]</f>
        <v>Brian Dahlen</v>
      </c>
      <c r="E636" t="s">
        <v>1585</v>
      </c>
      <c r="F636" t="s">
        <v>1495</v>
      </c>
      <c r="G636" t="str">
        <f t="shared" si="45"/>
        <v>brian.dahlen@mail.com</v>
      </c>
      <c r="H636" t="s">
        <v>20</v>
      </c>
      <c r="I636" s="7" t="s">
        <v>1037</v>
      </c>
      <c r="J636" s="7" t="s">
        <v>1038</v>
      </c>
      <c r="K636" s="7" t="s">
        <v>1180</v>
      </c>
      <c r="L636" s="7" t="s">
        <v>1047</v>
      </c>
      <c r="M636" s="7">
        <v>33180</v>
      </c>
      <c r="N636" s="7" t="s">
        <v>1041</v>
      </c>
      <c r="O636" t="str">
        <f>IF(COUNTIF($G$2:G636, G636) &gt; 1, INDEX($O$2:O636, MATCH(G636, $G$2:G636, 0)), H636)</f>
        <v>Male</v>
      </c>
      <c r="P636" t="str">
        <f>IF(COUNTIF($G$2:G636, G636) &gt; 1, INDEX($P$2:P636, MATCH(G636, $G$2:G636, 0)), I636)</f>
        <v>Consumer</v>
      </c>
      <c r="Q636" t="str">
        <f>IF(COUNTIF($G$2:G636, G636) &gt; 1, INDEX($Q$2:Q636, MATCH(G636, $G$2:G636, 0)), J636)</f>
        <v>United States</v>
      </c>
      <c r="R636" t="str">
        <f>IF(COUNTIF($G$2:G636, G636) &gt; 1, INDEX($R$2:R636, MATCH(G636, $G$2:G636, 0)), K636)</f>
        <v>Lawrence</v>
      </c>
      <c r="S636" t="str">
        <f>IF(COUNTIF($G$2:G636, G636) &gt; 1, INDEX($S$2:S636, MATCH(G636, $G$2:G636, 0)), L636)</f>
        <v>Massachusetts</v>
      </c>
      <c r="T636">
        <f>IF(COUNTIF($G$2:G636, G636) &gt; 1, INDEX($T$2:T636, MATCH(G636, $G$2:G636, 0)), M636)</f>
        <v>1841</v>
      </c>
      <c r="U636" t="str">
        <f>IF(COUNTIF($G$2:G636, G636) &gt; 1, INDEX($U$2:U636, MATCH(G636, $G$2:G636, 0)), N636)</f>
        <v>East</v>
      </c>
      <c r="V636" s="7" t="s">
        <v>2153</v>
      </c>
      <c r="W636" s="7" t="s">
        <v>2154</v>
      </c>
      <c r="X636" s="15">
        <f>Orders[[#This Row],[Date3]]</f>
        <v>43544</v>
      </c>
      <c r="Y636" s="15">
        <v>43544</v>
      </c>
      <c r="Z636" s="2">
        <v>0.81111111111111101</v>
      </c>
      <c r="AA636" s="12">
        <v>79.91</v>
      </c>
      <c r="AB636" s="8">
        <v>3</v>
      </c>
      <c r="AC636" s="11">
        <f t="shared" si="48"/>
        <v>11.986499999999999</v>
      </c>
      <c r="AD636" s="11">
        <f t="shared" si="49"/>
        <v>239.73</v>
      </c>
      <c r="AE636" t="s">
        <v>21</v>
      </c>
      <c r="AF636" s="12">
        <f t="shared" si="46"/>
        <v>228.53460899999999</v>
      </c>
      <c r="AG636" s="4">
        <v>4.6699999999999998E-2</v>
      </c>
      <c r="AH636" s="11">
        <f t="shared" si="47"/>
        <v>11.195391000000001</v>
      </c>
      <c r="AI636" s="9" t="s">
        <v>221</v>
      </c>
      <c r="AJ636" s="15" t="str">
        <f>IF(MONTH(Orders[[#This Row],[Date]]) = 1, "Jan",IF(MONTH(Orders[[#This Row],[Date]]) = 2, "Feb", "Mar"))</f>
        <v>Mar</v>
      </c>
    </row>
    <row r="637" spans="1:36" ht="15.75" x14ac:dyDescent="0.25">
      <c r="A637">
        <v>636</v>
      </c>
      <c r="B637" t="s">
        <v>664</v>
      </c>
      <c r="C637">
        <f>VLOOKUP(G637,email!A:B,2,FALSE)</f>
        <v>250</v>
      </c>
      <c r="D637" t="str">
        <f>Orders[[#This Row],[Customer First Name]] &amp;" "&amp; Orders[[#This Row],[Customer Last Name]]</f>
        <v>Denny Joy</v>
      </c>
      <c r="E637" t="s">
        <v>1515</v>
      </c>
      <c r="F637" t="s">
        <v>1646</v>
      </c>
      <c r="G637" t="str">
        <f t="shared" si="45"/>
        <v>denny.joy@mail.com</v>
      </c>
      <c r="H637" t="s">
        <v>20</v>
      </c>
      <c r="I637" s="7" t="s">
        <v>1042</v>
      </c>
      <c r="J637" s="7" t="s">
        <v>1038</v>
      </c>
      <c r="K637" s="7" t="s">
        <v>1214</v>
      </c>
      <c r="L637" s="7" t="s">
        <v>1168</v>
      </c>
      <c r="M637" s="7">
        <v>31088</v>
      </c>
      <c r="N637" s="7" t="s">
        <v>1041</v>
      </c>
      <c r="O637" t="str">
        <f>IF(COUNTIF($G$2:G637, G637) &gt; 1, INDEX($O$2:O637, MATCH(G637, $G$2:G637, 0)), H637)</f>
        <v>Male</v>
      </c>
      <c r="P637" t="str">
        <f>IF(COUNTIF($G$2:G637, G637) &gt; 1, INDEX($P$2:P637, MATCH(G637, $G$2:G637, 0)), I637)</f>
        <v>Corporate</v>
      </c>
      <c r="Q637" t="str">
        <f>IF(COUNTIF($G$2:G637, G637) &gt; 1, INDEX($Q$2:Q637, MATCH(G637, $G$2:G637, 0)), J637)</f>
        <v>United States</v>
      </c>
      <c r="R637" t="str">
        <f>IF(COUNTIF($G$2:G637, G637) &gt; 1, INDEX($R$2:R637, MATCH(G637, $G$2:G637, 0)), K637)</f>
        <v>Warner Robins</v>
      </c>
      <c r="S637" t="str">
        <f>IF(COUNTIF($G$2:G637, G637) &gt; 1, INDEX($S$2:S637, MATCH(G637, $G$2:G637, 0)), L637)</f>
        <v>Georgia</v>
      </c>
      <c r="T637">
        <f>IF(COUNTIF($G$2:G637, G637) &gt; 1, INDEX($T$2:T637, MATCH(G637, $G$2:G637, 0)), M637)</f>
        <v>31088</v>
      </c>
      <c r="U637" t="str">
        <f>IF(COUNTIF($G$2:G637, G637) &gt; 1, INDEX($U$2:U637, MATCH(G637, $G$2:G637, 0)), N637)</f>
        <v>South</v>
      </c>
      <c r="V637" s="7" t="s">
        <v>2150</v>
      </c>
      <c r="W637" s="7" t="s">
        <v>2152</v>
      </c>
      <c r="X637" s="15">
        <f>Orders[[#This Row],[Date3]]</f>
        <v>43480</v>
      </c>
      <c r="Y637" s="15">
        <v>43480</v>
      </c>
      <c r="Z637" s="2">
        <v>0.62569444444444444</v>
      </c>
      <c r="AA637" s="12">
        <v>66.47</v>
      </c>
      <c r="AB637" s="8">
        <v>10</v>
      </c>
      <c r="AC637" s="11">
        <f t="shared" si="48"/>
        <v>33.235000000000007</v>
      </c>
      <c r="AD637" s="11">
        <f t="shared" si="49"/>
        <v>664.7</v>
      </c>
      <c r="AE637" t="s">
        <v>21</v>
      </c>
      <c r="AF637" s="12">
        <f t="shared" si="46"/>
        <v>593.57710000000009</v>
      </c>
      <c r="AG637" s="4">
        <v>0.107</v>
      </c>
      <c r="AH637" s="11">
        <f t="shared" si="47"/>
        <v>71.122899999999959</v>
      </c>
      <c r="AI637" s="9" t="s">
        <v>221</v>
      </c>
      <c r="AJ637" s="15" t="str">
        <f>IF(MONTH(Orders[[#This Row],[Date]]) = 1, "Jan",IF(MONTH(Orders[[#This Row],[Date]]) = 2, "Feb", "Mar"))</f>
        <v>Jan</v>
      </c>
    </row>
    <row r="638" spans="1:36" ht="15.75" x14ac:dyDescent="0.25">
      <c r="A638">
        <v>637</v>
      </c>
      <c r="B638" t="s">
        <v>665</v>
      </c>
      <c r="C638">
        <f>VLOOKUP(G638,email!A:B,2,FALSE)</f>
        <v>251</v>
      </c>
      <c r="D638" t="str">
        <f>Orders[[#This Row],[Customer First Name]] &amp;" "&amp; Orders[[#This Row],[Customer Last Name]]</f>
        <v>Max Engle</v>
      </c>
      <c r="E638" t="s">
        <v>1398</v>
      </c>
      <c r="F638" t="s">
        <v>1647</v>
      </c>
      <c r="G638" t="str">
        <f t="shared" si="45"/>
        <v>max.engle@mail.com</v>
      </c>
      <c r="H638" t="s">
        <v>20</v>
      </c>
      <c r="I638" s="7" t="s">
        <v>1037</v>
      </c>
      <c r="J638" s="7" t="s">
        <v>1038</v>
      </c>
      <c r="K638" s="7" t="s">
        <v>1101</v>
      </c>
      <c r="L638" s="7" t="s">
        <v>1102</v>
      </c>
      <c r="M638" s="7">
        <v>80013</v>
      </c>
      <c r="N638" s="7" t="s">
        <v>1045</v>
      </c>
      <c r="O638" t="str">
        <f>IF(COUNTIF($G$2:G638, G638) &gt; 1, INDEX($O$2:O638, MATCH(G638, $G$2:G638, 0)), H638)</f>
        <v>Male</v>
      </c>
      <c r="P638" t="str">
        <f>IF(COUNTIF($G$2:G638, G638) &gt; 1, INDEX($P$2:P638, MATCH(G638, $G$2:G638, 0)), I638)</f>
        <v>Consumer</v>
      </c>
      <c r="Q638" t="str">
        <f>IF(COUNTIF($G$2:G638, G638) &gt; 1, INDEX($Q$2:Q638, MATCH(G638, $G$2:G638, 0)), J638)</f>
        <v>United States</v>
      </c>
      <c r="R638" t="str">
        <f>IF(COUNTIF($G$2:G638, G638) &gt; 1, INDEX($R$2:R638, MATCH(G638, $G$2:G638, 0)), K638)</f>
        <v>Aurora</v>
      </c>
      <c r="S638" t="str">
        <f>IF(COUNTIF($G$2:G638, G638) &gt; 1, INDEX($S$2:S638, MATCH(G638, $G$2:G638, 0)), L638)</f>
        <v>Colorado</v>
      </c>
      <c r="T638">
        <f>IF(COUNTIF($G$2:G638, G638) &gt; 1, INDEX($T$2:T638, MATCH(G638, $G$2:G638, 0)), M638)</f>
        <v>80013</v>
      </c>
      <c r="U638" t="str">
        <f>IF(COUNTIF($G$2:G638, G638) &gt; 1, INDEX($U$2:U638, MATCH(G638, $G$2:G638, 0)), N638)</f>
        <v>West</v>
      </c>
      <c r="V638" s="7" t="s">
        <v>2153</v>
      </c>
      <c r="W638" s="7" t="s">
        <v>2160</v>
      </c>
      <c r="X638" s="15">
        <f>Orders[[#This Row],[Date3]]</f>
        <v>43527</v>
      </c>
      <c r="Y638" s="15">
        <v>43527</v>
      </c>
      <c r="Z638" s="2">
        <v>0.85486111111111107</v>
      </c>
      <c r="AA638" s="12">
        <v>28.95</v>
      </c>
      <c r="AB638" s="8">
        <v>7</v>
      </c>
      <c r="AC638" s="11">
        <f t="shared" si="48"/>
        <v>10.1325</v>
      </c>
      <c r="AD638" s="11">
        <f t="shared" si="49"/>
        <v>202.65</v>
      </c>
      <c r="AE638" t="s">
        <v>21</v>
      </c>
      <c r="AF638" s="12">
        <f t="shared" si="46"/>
        <v>193.18624500000001</v>
      </c>
      <c r="AG638" s="4">
        <v>4.6699999999999998E-2</v>
      </c>
      <c r="AH638" s="11">
        <f t="shared" si="47"/>
        <v>9.4637549999999919</v>
      </c>
      <c r="AI638" s="9" t="s">
        <v>45</v>
      </c>
      <c r="AJ638" s="15" t="str">
        <f>IF(MONTH(Orders[[#This Row],[Date]]) = 1, "Jan",IF(MONTH(Orders[[#This Row],[Date]]) = 2, "Feb", "Mar"))</f>
        <v>Mar</v>
      </c>
    </row>
    <row r="639" spans="1:36" ht="15.75" x14ac:dyDescent="0.25">
      <c r="A639">
        <v>638</v>
      </c>
      <c r="B639" t="s">
        <v>666</v>
      </c>
      <c r="C639">
        <f>VLOOKUP(G639,email!A:B,2,FALSE)</f>
        <v>251</v>
      </c>
      <c r="D639" t="str">
        <f>Orders[[#This Row],[Customer First Name]] &amp;" "&amp; Orders[[#This Row],[Customer Last Name]]</f>
        <v>Max Engle</v>
      </c>
      <c r="E639" t="s">
        <v>1398</v>
      </c>
      <c r="F639" t="s">
        <v>1647</v>
      </c>
      <c r="G639" t="str">
        <f t="shared" si="45"/>
        <v>max.engle@mail.com</v>
      </c>
      <c r="H639" t="s">
        <v>20</v>
      </c>
      <c r="I639" s="7" t="s">
        <v>1037</v>
      </c>
      <c r="J639" s="7" t="s">
        <v>1038</v>
      </c>
      <c r="K639" s="7" t="s">
        <v>1101</v>
      </c>
      <c r="L639" s="7" t="s">
        <v>1102</v>
      </c>
      <c r="M639" s="7">
        <v>80013</v>
      </c>
      <c r="N639" s="7" t="s">
        <v>1045</v>
      </c>
      <c r="O639" t="str">
        <f>IF(COUNTIF($G$2:G639, G639) &gt; 1, INDEX($O$2:O639, MATCH(G639, $G$2:G639, 0)), H639)</f>
        <v>Male</v>
      </c>
      <c r="P639" t="str">
        <f>IF(COUNTIF($G$2:G639, G639) &gt; 1, INDEX($P$2:P639, MATCH(G639, $G$2:G639, 0)), I639)</f>
        <v>Consumer</v>
      </c>
      <c r="Q639" t="str">
        <f>IF(COUNTIF($G$2:G639, G639) &gt; 1, INDEX($Q$2:Q639, MATCH(G639, $G$2:G639, 0)), J639)</f>
        <v>United States</v>
      </c>
      <c r="R639" t="str">
        <f>IF(COUNTIF($G$2:G639, G639) &gt; 1, INDEX($R$2:R639, MATCH(G639, $G$2:G639, 0)), K639)</f>
        <v>Aurora</v>
      </c>
      <c r="S639" t="str">
        <f>IF(COUNTIF($G$2:G639, G639) &gt; 1, INDEX($S$2:S639, MATCH(G639, $G$2:G639, 0)), L639)</f>
        <v>Colorado</v>
      </c>
      <c r="T639">
        <f>IF(COUNTIF($G$2:G639, G639) &gt; 1, INDEX($T$2:T639, MATCH(G639, $G$2:G639, 0)), M639)</f>
        <v>80013</v>
      </c>
      <c r="U639" t="str">
        <f>IF(COUNTIF($G$2:G639, G639) &gt; 1, INDEX($U$2:U639, MATCH(G639, $G$2:G639, 0)), N639)</f>
        <v>West</v>
      </c>
      <c r="V639" s="7" t="s">
        <v>2153</v>
      </c>
      <c r="W639" s="7" t="s">
        <v>2161</v>
      </c>
      <c r="X639" s="15">
        <f>Orders[[#This Row],[Date3]]</f>
        <v>43543</v>
      </c>
      <c r="Y639" s="15">
        <v>43543</v>
      </c>
      <c r="Z639" s="2">
        <v>0.51111111111111118</v>
      </c>
      <c r="AA639" s="12">
        <v>46.2</v>
      </c>
      <c r="AB639" s="8">
        <v>1</v>
      </c>
      <c r="AC639" s="11">
        <f t="shared" si="48"/>
        <v>2.31</v>
      </c>
      <c r="AD639" s="11">
        <f t="shared" si="49"/>
        <v>46.2</v>
      </c>
      <c r="AE639" t="s">
        <v>18</v>
      </c>
      <c r="AF639" s="12">
        <f t="shared" si="46"/>
        <v>44.042460000000005</v>
      </c>
      <c r="AG639" s="4">
        <v>4.6699999999999998E-2</v>
      </c>
      <c r="AH639" s="11">
        <f t="shared" si="47"/>
        <v>2.1575399999999973</v>
      </c>
      <c r="AI639" s="9">
        <v>6.3</v>
      </c>
      <c r="AJ639" s="15" t="str">
        <f>IF(MONTH(Orders[[#This Row],[Date]]) = 1, "Jan",IF(MONTH(Orders[[#This Row],[Date]]) = 2, "Feb", "Mar"))</f>
        <v>Mar</v>
      </c>
    </row>
    <row r="640" spans="1:36" ht="15.75" x14ac:dyDescent="0.25">
      <c r="A640">
        <v>639</v>
      </c>
      <c r="B640" t="s">
        <v>667</v>
      </c>
      <c r="C640">
        <f>VLOOKUP(G640,email!A:B,2,FALSE)</f>
        <v>47</v>
      </c>
      <c r="D640" t="str">
        <f>Orders[[#This Row],[Customer First Name]] &amp;" "&amp; Orders[[#This Row],[Customer Last Name]]</f>
        <v>Rick Bensley</v>
      </c>
      <c r="E640" t="s">
        <v>1348</v>
      </c>
      <c r="F640" t="s">
        <v>1349</v>
      </c>
      <c r="G640" t="str">
        <f t="shared" si="45"/>
        <v>rick.bensley@mail.com</v>
      </c>
      <c r="H640" t="s">
        <v>20</v>
      </c>
      <c r="I640" s="7" t="s">
        <v>1052</v>
      </c>
      <c r="J640" s="7" t="s">
        <v>1038</v>
      </c>
      <c r="K640" s="7" t="s">
        <v>1215</v>
      </c>
      <c r="L640" s="7" t="s">
        <v>1044</v>
      </c>
      <c r="M640" s="7">
        <v>94591</v>
      </c>
      <c r="N640" s="7" t="s">
        <v>1045</v>
      </c>
      <c r="O640" t="str">
        <f>IF(COUNTIF($G$2:G640, G640) &gt; 1, INDEX($O$2:O640, MATCH(G640, $G$2:G640, 0)), H640)</f>
        <v>Male</v>
      </c>
      <c r="P640" t="str">
        <f>IF(COUNTIF($G$2:G640, G640) &gt; 1, INDEX($P$2:P640, MATCH(G640, $G$2:G640, 0)), I640)</f>
        <v>Home Office</v>
      </c>
      <c r="Q640" t="str">
        <f>IF(COUNTIF($G$2:G640, G640) &gt; 1, INDEX($Q$2:Q640, MATCH(G640, $G$2:G640, 0)), J640)</f>
        <v>United States</v>
      </c>
      <c r="R640" t="str">
        <f>IF(COUNTIF($G$2:G640, G640) &gt; 1, INDEX($R$2:R640, MATCH(G640, $G$2:G640, 0)), K640)</f>
        <v>Chicago</v>
      </c>
      <c r="S640" t="str">
        <f>IF(COUNTIF($G$2:G640, G640) &gt; 1, INDEX($S$2:S640, MATCH(G640, $G$2:G640, 0)), L640)</f>
        <v>Illinois</v>
      </c>
      <c r="T640">
        <f>IF(COUNTIF($G$2:G640, G640) &gt; 1, INDEX($T$2:T640, MATCH(G640, $G$2:G640, 0)), M640)</f>
        <v>60610</v>
      </c>
      <c r="U640" t="str">
        <f>IF(COUNTIF($G$2:G640, G640) &gt; 1, INDEX($U$2:U640, MATCH(G640, $G$2:G640, 0)), N640)</f>
        <v>Central</v>
      </c>
      <c r="V640" s="7" t="s">
        <v>2150</v>
      </c>
      <c r="W640" s="7" t="s">
        <v>2157</v>
      </c>
      <c r="X640" s="15">
        <f>Orders[[#This Row],[Date3]]</f>
        <v>43532</v>
      </c>
      <c r="Y640" s="15">
        <v>43532</v>
      </c>
      <c r="Z640" s="2">
        <v>0.64374999999999993</v>
      </c>
      <c r="AA640" s="12">
        <v>17.63</v>
      </c>
      <c r="AB640" s="8">
        <v>5</v>
      </c>
      <c r="AC640" s="11">
        <f t="shared" si="48"/>
        <v>4.4074999999999998</v>
      </c>
      <c r="AD640" s="11">
        <f t="shared" si="49"/>
        <v>88.149999999999991</v>
      </c>
      <c r="AE640" t="s">
        <v>18</v>
      </c>
      <c r="AF640" s="12">
        <f t="shared" si="46"/>
        <v>78.717949999999988</v>
      </c>
      <c r="AG640" s="4">
        <v>0.107</v>
      </c>
      <c r="AH640" s="11">
        <f t="shared" si="47"/>
        <v>9.4320500000000038</v>
      </c>
      <c r="AI640" s="9">
        <v>8.5</v>
      </c>
      <c r="AJ640" s="15" t="str">
        <f>IF(MONTH(Orders[[#This Row],[Date]]) = 1, "Jan",IF(MONTH(Orders[[#This Row],[Date]]) = 2, "Feb", "Mar"))</f>
        <v>Mar</v>
      </c>
    </row>
    <row r="641" spans="1:36" ht="15.75" x14ac:dyDescent="0.25">
      <c r="A641">
        <v>640</v>
      </c>
      <c r="B641" t="s">
        <v>668</v>
      </c>
      <c r="C641">
        <f>VLOOKUP(G641,email!A:B,2,FALSE)</f>
        <v>47</v>
      </c>
      <c r="D641" t="str">
        <f>Orders[[#This Row],[Customer First Name]] &amp;" "&amp; Orders[[#This Row],[Customer Last Name]]</f>
        <v>Rick Bensley</v>
      </c>
      <c r="E641" t="s">
        <v>1348</v>
      </c>
      <c r="F641" t="s">
        <v>1349</v>
      </c>
      <c r="G641" t="str">
        <f t="shared" si="45"/>
        <v>rick.bensley@mail.com</v>
      </c>
      <c r="H641" t="s">
        <v>20</v>
      </c>
      <c r="I641" s="7" t="s">
        <v>1052</v>
      </c>
      <c r="J641" s="7" t="s">
        <v>1038</v>
      </c>
      <c r="K641" s="7" t="s">
        <v>1215</v>
      </c>
      <c r="L641" s="7" t="s">
        <v>1044</v>
      </c>
      <c r="M641" s="7">
        <v>94591</v>
      </c>
      <c r="N641" s="7" t="s">
        <v>1045</v>
      </c>
      <c r="O641" t="str">
        <f>IF(COUNTIF($G$2:G641, G641) &gt; 1, INDEX($O$2:O641, MATCH(G641, $G$2:G641, 0)), H641)</f>
        <v>Male</v>
      </c>
      <c r="P641" t="str">
        <f>IF(COUNTIF($G$2:G641, G641) &gt; 1, INDEX($P$2:P641, MATCH(G641, $G$2:G641, 0)), I641)</f>
        <v>Home Office</v>
      </c>
      <c r="Q641" t="str">
        <f>IF(COUNTIF($G$2:G641, G641) &gt; 1, INDEX($Q$2:Q641, MATCH(G641, $G$2:G641, 0)), J641)</f>
        <v>United States</v>
      </c>
      <c r="R641" t="str">
        <f>IF(COUNTIF($G$2:G641, G641) &gt; 1, INDEX($R$2:R641, MATCH(G641, $G$2:G641, 0)), K641)</f>
        <v>Chicago</v>
      </c>
      <c r="S641" t="str">
        <f>IF(COUNTIF($G$2:G641, G641) &gt; 1, INDEX($S$2:S641, MATCH(G641, $G$2:G641, 0)), L641)</f>
        <v>Illinois</v>
      </c>
      <c r="T641">
        <f>IF(COUNTIF($G$2:G641, G641) &gt; 1, INDEX($T$2:T641, MATCH(G641, $G$2:G641, 0)), M641)</f>
        <v>60610</v>
      </c>
      <c r="U641" t="str">
        <f>IF(COUNTIF($G$2:G641, G641) &gt; 1, INDEX($U$2:U641, MATCH(G641, $G$2:G641, 0)), N641)</f>
        <v>Central</v>
      </c>
      <c r="V641" s="7" t="s">
        <v>2153</v>
      </c>
      <c r="W641" s="7" t="s">
        <v>2160</v>
      </c>
      <c r="X641" s="15">
        <f>Orders[[#This Row],[Date3]]</f>
        <v>43523</v>
      </c>
      <c r="Y641" s="15">
        <v>43523</v>
      </c>
      <c r="Z641" s="2">
        <v>0.73333333333333339</v>
      </c>
      <c r="AA641" s="12">
        <v>52.42</v>
      </c>
      <c r="AB641" s="8">
        <v>3</v>
      </c>
      <c r="AC641" s="11">
        <f t="shared" si="48"/>
        <v>7.8629999999999995</v>
      </c>
      <c r="AD641" s="11">
        <f t="shared" si="49"/>
        <v>157.26</v>
      </c>
      <c r="AE641" t="s">
        <v>16</v>
      </c>
      <c r="AF641" s="12">
        <f t="shared" si="46"/>
        <v>149.91595799999999</v>
      </c>
      <c r="AG641" s="4">
        <v>4.6699999999999998E-2</v>
      </c>
      <c r="AH641" s="11">
        <f t="shared" si="47"/>
        <v>7.3440420000000017</v>
      </c>
      <c r="AI641" s="9">
        <v>7.5</v>
      </c>
      <c r="AJ641" s="15" t="str">
        <f>IF(MONTH(Orders[[#This Row],[Date]]) = 1, "Jan",IF(MONTH(Orders[[#This Row],[Date]]) = 2, "Feb", "Mar"))</f>
        <v>Feb</v>
      </c>
    </row>
    <row r="642" spans="1:36" ht="15.75" x14ac:dyDescent="0.25">
      <c r="A642">
        <v>641</v>
      </c>
      <c r="B642" t="s">
        <v>669</v>
      </c>
      <c r="C642">
        <f>VLOOKUP(G642,email!A:B,2,FALSE)</f>
        <v>252</v>
      </c>
      <c r="D642" t="str">
        <f>Orders[[#This Row],[Customer First Name]] &amp;" "&amp; Orders[[#This Row],[Customer Last Name]]</f>
        <v>Justin Deggeller</v>
      </c>
      <c r="E642" t="s">
        <v>1384</v>
      </c>
      <c r="F642" t="s">
        <v>1648</v>
      </c>
      <c r="G642" t="str">
        <f t="shared" ref="G642:G705" si="50">LOWER(E642) &amp; "." &amp; LOWER(SUBSTITUTE(SUBSTITUTE(F642, "'", ""), " ", "")) &amp; "@mail.com"</f>
        <v>justin.deggeller@mail.com</v>
      </c>
      <c r="H642" t="s">
        <v>20</v>
      </c>
      <c r="I642" s="7" t="s">
        <v>1042</v>
      </c>
      <c r="J642" s="7" t="s">
        <v>1038</v>
      </c>
      <c r="K642" s="7" t="s">
        <v>1097</v>
      </c>
      <c r="L642" s="7" t="s">
        <v>1073</v>
      </c>
      <c r="M642" s="7">
        <v>55407</v>
      </c>
      <c r="N642" s="7" t="s">
        <v>1055</v>
      </c>
      <c r="O642" t="str">
        <f>IF(COUNTIF($G$2:G642, G642) &gt; 1, INDEX($O$2:O642, MATCH(G642, $G$2:G642, 0)), H642)</f>
        <v>Male</v>
      </c>
      <c r="P642" t="str">
        <f>IF(COUNTIF($G$2:G642, G642) &gt; 1, INDEX($P$2:P642, MATCH(G642, $G$2:G642, 0)), I642)</f>
        <v>Corporate</v>
      </c>
      <c r="Q642" t="str">
        <f>IF(COUNTIF($G$2:G642, G642) &gt; 1, INDEX($Q$2:Q642, MATCH(G642, $G$2:G642, 0)), J642)</f>
        <v>United States</v>
      </c>
      <c r="R642" t="str">
        <f>IF(COUNTIF($G$2:G642, G642) &gt; 1, INDEX($R$2:R642, MATCH(G642, $G$2:G642, 0)), K642)</f>
        <v>Minneapolis</v>
      </c>
      <c r="S642" t="str">
        <f>IF(COUNTIF($G$2:G642, G642) &gt; 1, INDEX($S$2:S642, MATCH(G642, $G$2:G642, 0)), L642)</f>
        <v>Minnesota</v>
      </c>
      <c r="T642">
        <f>IF(COUNTIF($G$2:G642, G642) &gt; 1, INDEX($T$2:T642, MATCH(G642, $G$2:G642, 0)), M642)</f>
        <v>55407</v>
      </c>
      <c r="U642" t="str">
        <f>IF(COUNTIF($G$2:G642, G642) &gt; 1, INDEX($U$2:U642, MATCH(G642, $G$2:G642, 0)), N642)</f>
        <v>Central</v>
      </c>
      <c r="V642" s="7" t="s">
        <v>2150</v>
      </c>
      <c r="W642" s="7" t="s">
        <v>2157</v>
      </c>
      <c r="X642" s="15">
        <f>Orders[[#This Row],[Date3]]</f>
        <v>43519</v>
      </c>
      <c r="Y642" s="15">
        <v>43519</v>
      </c>
      <c r="Z642" s="2">
        <v>0.83333333333333337</v>
      </c>
      <c r="AA642" s="12">
        <v>98.79</v>
      </c>
      <c r="AB642" s="8">
        <v>3</v>
      </c>
      <c r="AC642" s="11">
        <f t="shared" si="48"/>
        <v>14.8185</v>
      </c>
      <c r="AD642" s="11">
        <f t="shared" si="49"/>
        <v>296.37</v>
      </c>
      <c r="AE642" t="s">
        <v>16</v>
      </c>
      <c r="AF642" s="12">
        <f t="shared" ref="AF642:AF705" si="51">AD642-AD642*AG642</f>
        <v>264.65841</v>
      </c>
      <c r="AG642" s="4">
        <v>0.107</v>
      </c>
      <c r="AH642" s="11">
        <f t="shared" ref="AH642:AH705" si="52">AD642-AF642</f>
        <v>31.711590000000001</v>
      </c>
      <c r="AI642" s="9">
        <v>6.4</v>
      </c>
      <c r="AJ642" s="15" t="str">
        <f>IF(MONTH(Orders[[#This Row],[Date]]) = 1, "Jan",IF(MONTH(Orders[[#This Row],[Date]]) = 2, "Feb", "Mar"))</f>
        <v>Feb</v>
      </c>
    </row>
    <row r="643" spans="1:36" ht="15.75" x14ac:dyDescent="0.25">
      <c r="A643">
        <v>642</v>
      </c>
      <c r="B643" t="s">
        <v>670</v>
      </c>
      <c r="C643">
        <f>VLOOKUP(G643,email!A:B,2,FALSE)</f>
        <v>253</v>
      </c>
      <c r="D643" t="str">
        <f>Orders[[#This Row],[Customer First Name]] &amp;" "&amp; Orders[[#This Row],[Customer Last Name]]</f>
        <v>John Lee</v>
      </c>
      <c r="E643" t="s">
        <v>1488</v>
      </c>
      <c r="F643" t="s">
        <v>1649</v>
      </c>
      <c r="G643" t="str">
        <f t="shared" si="50"/>
        <v>john.lee@mail.com</v>
      </c>
      <c r="H643" t="s">
        <v>20</v>
      </c>
      <c r="I643" s="7" t="s">
        <v>1037</v>
      </c>
      <c r="J643" s="7" t="s">
        <v>1038</v>
      </c>
      <c r="K643" s="7" t="s">
        <v>1216</v>
      </c>
      <c r="L643" s="7" t="s">
        <v>1044</v>
      </c>
      <c r="M643" s="7">
        <v>92691</v>
      </c>
      <c r="N643" s="7" t="s">
        <v>1045</v>
      </c>
      <c r="O643" t="str">
        <f>IF(COUNTIF($G$2:G643, G643) &gt; 1, INDEX($O$2:O643, MATCH(G643, $G$2:G643, 0)), H643)</f>
        <v>Male</v>
      </c>
      <c r="P643" t="str">
        <f>IF(COUNTIF($G$2:G643, G643) &gt; 1, INDEX($P$2:P643, MATCH(G643, $G$2:G643, 0)), I643)</f>
        <v>Consumer</v>
      </c>
      <c r="Q643" t="str">
        <f>IF(COUNTIF($G$2:G643, G643) &gt; 1, INDEX($Q$2:Q643, MATCH(G643, $G$2:G643, 0)), J643)</f>
        <v>United States</v>
      </c>
      <c r="R643" t="str">
        <f>IF(COUNTIF($G$2:G643, G643) &gt; 1, INDEX($R$2:R643, MATCH(G643, $G$2:G643, 0)), K643)</f>
        <v>Mission Viejo</v>
      </c>
      <c r="S643" t="str">
        <f>IF(COUNTIF($G$2:G643, G643) &gt; 1, INDEX($S$2:S643, MATCH(G643, $G$2:G643, 0)), L643)</f>
        <v>California</v>
      </c>
      <c r="T643">
        <f>IF(COUNTIF($G$2:G643, G643) &gt; 1, INDEX($T$2:T643, MATCH(G643, $G$2:G643, 0)), M643)</f>
        <v>92691</v>
      </c>
      <c r="U643" t="str">
        <f>IF(COUNTIF($G$2:G643, G643) &gt; 1, INDEX($U$2:U643, MATCH(G643, $G$2:G643, 0)), N643)</f>
        <v>West</v>
      </c>
      <c r="V643" s="7" t="s">
        <v>2153</v>
      </c>
      <c r="W643" s="7" t="s">
        <v>2156</v>
      </c>
      <c r="X643" s="15">
        <f>Orders[[#This Row],[Date3]]</f>
        <v>43543</v>
      </c>
      <c r="Y643" s="15">
        <v>43543</v>
      </c>
      <c r="Z643" s="2">
        <v>0.64513888888888882</v>
      </c>
      <c r="AA643" s="12">
        <v>88.55</v>
      </c>
      <c r="AB643" s="8">
        <v>8</v>
      </c>
      <c r="AC643" s="11">
        <f t="shared" ref="AC643:AC706" si="53">AD643*0.05</f>
        <v>35.42</v>
      </c>
      <c r="AD643" s="11">
        <f t="shared" ref="AD643:AD706" si="54">AA643*AB643</f>
        <v>708.4</v>
      </c>
      <c r="AE643" t="s">
        <v>16</v>
      </c>
      <c r="AF643" s="12">
        <f t="shared" si="51"/>
        <v>675.31772000000001</v>
      </c>
      <c r="AG643" s="4">
        <v>4.6699999999999998E-2</v>
      </c>
      <c r="AH643" s="11">
        <f t="shared" si="52"/>
        <v>33.082279999999969</v>
      </c>
      <c r="AI643" s="9">
        <v>4.7</v>
      </c>
      <c r="AJ643" s="15" t="str">
        <f>IF(MONTH(Orders[[#This Row],[Date]]) = 1, "Jan",IF(MONTH(Orders[[#This Row],[Date]]) = 2, "Feb", "Mar"))</f>
        <v>Mar</v>
      </c>
    </row>
    <row r="644" spans="1:36" ht="15.75" x14ac:dyDescent="0.25">
      <c r="A644">
        <v>643</v>
      </c>
      <c r="B644" t="s">
        <v>671</v>
      </c>
      <c r="C644">
        <f>VLOOKUP(G644,email!A:B,2,FALSE)</f>
        <v>253</v>
      </c>
      <c r="D644" t="str">
        <f>Orders[[#This Row],[Customer First Name]] &amp;" "&amp; Orders[[#This Row],[Customer Last Name]]</f>
        <v>John Lee</v>
      </c>
      <c r="E644" t="s">
        <v>1488</v>
      </c>
      <c r="F644" t="s">
        <v>1649</v>
      </c>
      <c r="G644" t="str">
        <f t="shared" si="50"/>
        <v>john.lee@mail.com</v>
      </c>
      <c r="H644" t="s">
        <v>20</v>
      </c>
      <c r="I644" s="7" t="s">
        <v>1037</v>
      </c>
      <c r="J644" s="7" t="s">
        <v>1038</v>
      </c>
      <c r="K644" s="7" t="s">
        <v>1216</v>
      </c>
      <c r="L644" s="7" t="s">
        <v>1044</v>
      </c>
      <c r="M644" s="7">
        <v>92691</v>
      </c>
      <c r="N644" s="7" t="s">
        <v>1045</v>
      </c>
      <c r="O644" t="str">
        <f>IF(COUNTIF($G$2:G644, G644) &gt; 1, INDEX($O$2:O644, MATCH(G644, $G$2:G644, 0)), H644)</f>
        <v>Male</v>
      </c>
      <c r="P644" t="str">
        <f>IF(COUNTIF($G$2:G644, G644) &gt; 1, INDEX($P$2:P644, MATCH(G644, $G$2:G644, 0)), I644)</f>
        <v>Consumer</v>
      </c>
      <c r="Q644" t="str">
        <f>IF(COUNTIF($G$2:G644, G644) &gt; 1, INDEX($Q$2:Q644, MATCH(G644, $G$2:G644, 0)), J644)</f>
        <v>United States</v>
      </c>
      <c r="R644" t="str">
        <f>IF(COUNTIF($G$2:G644, G644) &gt; 1, INDEX($R$2:R644, MATCH(G644, $G$2:G644, 0)), K644)</f>
        <v>Mission Viejo</v>
      </c>
      <c r="S644" t="str">
        <f>IF(COUNTIF($G$2:G644, G644) &gt; 1, INDEX($S$2:S644, MATCH(G644, $G$2:G644, 0)), L644)</f>
        <v>California</v>
      </c>
      <c r="T644">
        <f>IF(COUNTIF($G$2:G644, G644) &gt; 1, INDEX($T$2:T644, MATCH(G644, $G$2:G644, 0)), M644)</f>
        <v>92691</v>
      </c>
      <c r="U644" t="str">
        <f>IF(COUNTIF($G$2:G644, G644) &gt; 1, INDEX($U$2:U644, MATCH(G644, $G$2:G644, 0)), N644)</f>
        <v>West</v>
      </c>
      <c r="V644" s="7" t="s">
        <v>2153</v>
      </c>
      <c r="W644" s="7" t="s">
        <v>2154</v>
      </c>
      <c r="X644" s="15">
        <f>Orders[[#This Row],[Date3]]</f>
        <v>43551</v>
      </c>
      <c r="Y644" s="15">
        <v>43551</v>
      </c>
      <c r="Z644" s="2">
        <v>0.63055555555555554</v>
      </c>
      <c r="AA644" s="12">
        <v>55.67</v>
      </c>
      <c r="AB644" s="8">
        <v>2</v>
      </c>
      <c r="AC644" s="11">
        <f t="shared" si="53"/>
        <v>5.5670000000000002</v>
      </c>
      <c r="AD644" s="11">
        <f t="shared" si="54"/>
        <v>111.34</v>
      </c>
      <c r="AE644" t="s">
        <v>16</v>
      </c>
      <c r="AF644" s="12">
        <f t="shared" si="51"/>
        <v>106.140422</v>
      </c>
      <c r="AG644" s="4">
        <v>4.6699999999999998E-2</v>
      </c>
      <c r="AH644" s="11">
        <f t="shared" si="52"/>
        <v>5.1995780000000025</v>
      </c>
      <c r="AI644" s="9" t="s">
        <v>45</v>
      </c>
      <c r="AJ644" s="15" t="str">
        <f>IF(MONTH(Orders[[#This Row],[Date]]) = 1, "Jan",IF(MONTH(Orders[[#This Row],[Date]]) = 2, "Feb", "Mar"))</f>
        <v>Mar</v>
      </c>
    </row>
    <row r="645" spans="1:36" ht="15.75" x14ac:dyDescent="0.25">
      <c r="A645">
        <v>644</v>
      </c>
      <c r="B645" t="s">
        <v>672</v>
      </c>
      <c r="C645">
        <f>VLOOKUP(G645,email!A:B,2,FALSE)</f>
        <v>254</v>
      </c>
      <c r="D645" t="str">
        <f>Orders[[#This Row],[Customer First Name]] &amp;" "&amp; Orders[[#This Row],[Customer Last Name]]</f>
        <v>Sean Christensen</v>
      </c>
      <c r="E645" t="s">
        <v>1263</v>
      </c>
      <c r="F645" t="s">
        <v>1650</v>
      </c>
      <c r="G645" t="str">
        <f t="shared" si="50"/>
        <v>sean.christensen@mail.com</v>
      </c>
      <c r="H645" t="s">
        <v>20</v>
      </c>
      <c r="I645" s="7" t="s">
        <v>1037</v>
      </c>
      <c r="J645" s="7" t="s">
        <v>1038</v>
      </c>
      <c r="K645" s="7" t="s">
        <v>1217</v>
      </c>
      <c r="L645" s="7" t="s">
        <v>1075</v>
      </c>
      <c r="M645" s="7">
        <v>48307</v>
      </c>
      <c r="N645" s="7" t="s">
        <v>1055</v>
      </c>
      <c r="O645" t="str">
        <f>IF(COUNTIF($G$2:G645, G645) &gt; 1, INDEX($O$2:O645, MATCH(G645, $G$2:G645, 0)), H645)</f>
        <v>Male</v>
      </c>
      <c r="P645" t="str">
        <f>IF(COUNTIF($G$2:G645, G645) &gt; 1, INDEX($P$2:P645, MATCH(G645, $G$2:G645, 0)), I645)</f>
        <v>Consumer</v>
      </c>
      <c r="Q645" t="str">
        <f>IF(COUNTIF($G$2:G645, G645) &gt; 1, INDEX($Q$2:Q645, MATCH(G645, $G$2:G645, 0)), J645)</f>
        <v>United States</v>
      </c>
      <c r="R645" t="str">
        <f>IF(COUNTIF($G$2:G645, G645) &gt; 1, INDEX($R$2:R645, MATCH(G645, $G$2:G645, 0)), K645)</f>
        <v>Rochester Hills</v>
      </c>
      <c r="S645" t="str">
        <f>IF(COUNTIF($G$2:G645, G645) &gt; 1, INDEX($S$2:S645, MATCH(G645, $G$2:G645, 0)), L645)</f>
        <v>Michigan</v>
      </c>
      <c r="T645">
        <f>IF(COUNTIF($G$2:G645, G645) &gt; 1, INDEX($T$2:T645, MATCH(G645, $G$2:G645, 0)), M645)</f>
        <v>48307</v>
      </c>
      <c r="U645" t="str">
        <f>IF(COUNTIF($G$2:G645, G645) &gt; 1, INDEX($U$2:U645, MATCH(G645, $G$2:G645, 0)), N645)</f>
        <v>Central</v>
      </c>
      <c r="V645" s="7" t="s">
        <v>2158</v>
      </c>
      <c r="W645" s="7" t="s">
        <v>2163</v>
      </c>
      <c r="X645" s="15">
        <f>Orders[[#This Row],[Date3]]</f>
        <v>43554</v>
      </c>
      <c r="Y645" s="15">
        <v>43554</v>
      </c>
      <c r="Z645" s="2">
        <v>0.80972222222222223</v>
      </c>
      <c r="AA645" s="12">
        <v>72.52</v>
      </c>
      <c r="AB645" s="8">
        <v>8</v>
      </c>
      <c r="AC645" s="11">
        <f t="shared" si="53"/>
        <v>29.007999999999999</v>
      </c>
      <c r="AD645" s="11">
        <f t="shared" si="54"/>
        <v>580.16</v>
      </c>
      <c r="AE645" t="s">
        <v>21</v>
      </c>
      <c r="AF645" s="12">
        <f t="shared" si="51"/>
        <v>538.38847999999996</v>
      </c>
      <c r="AG645" s="4">
        <v>7.2000000000000008E-2</v>
      </c>
      <c r="AH645" s="11">
        <f t="shared" si="52"/>
        <v>41.77152000000001</v>
      </c>
      <c r="AI645" s="9" t="s">
        <v>96</v>
      </c>
      <c r="AJ645" s="15" t="str">
        <f>IF(MONTH(Orders[[#This Row],[Date]]) = 1, "Jan",IF(MONTH(Orders[[#This Row],[Date]]) = 2, "Feb", "Mar"))</f>
        <v>Mar</v>
      </c>
    </row>
    <row r="646" spans="1:36" ht="15.75" x14ac:dyDescent="0.25">
      <c r="A646">
        <v>645</v>
      </c>
      <c r="B646" t="s">
        <v>673</v>
      </c>
      <c r="C646">
        <f>VLOOKUP(G646,email!A:B,2,FALSE)</f>
        <v>70</v>
      </c>
      <c r="D646" t="str">
        <f>Orders[[#This Row],[Customer First Name]] &amp;" "&amp; Orders[[#This Row],[Customer Last Name]]</f>
        <v>Tamara Willingham</v>
      </c>
      <c r="E646" t="s">
        <v>1386</v>
      </c>
      <c r="F646" t="s">
        <v>1387</v>
      </c>
      <c r="G646" t="str">
        <f t="shared" si="50"/>
        <v>tamara.willingham@mail.com</v>
      </c>
      <c r="H646" t="s">
        <v>20</v>
      </c>
      <c r="I646" s="7" t="s">
        <v>1052</v>
      </c>
      <c r="J646" s="7" t="s">
        <v>1038</v>
      </c>
      <c r="K646" s="7" t="s">
        <v>1218</v>
      </c>
      <c r="L646" s="7" t="s">
        <v>1134</v>
      </c>
      <c r="M646" s="7">
        <v>7060</v>
      </c>
      <c r="N646" s="7" t="s">
        <v>1065</v>
      </c>
      <c r="O646" t="str">
        <f>IF(COUNTIF($G$2:G646, G646) &gt; 1, INDEX($O$2:O646, MATCH(G646, $G$2:G646, 0)), H646)</f>
        <v>Male</v>
      </c>
      <c r="P646" t="str">
        <f>IF(COUNTIF($G$2:G646, G646) &gt; 1, INDEX($P$2:P646, MATCH(G646, $G$2:G646, 0)), I646)</f>
        <v>Home Office</v>
      </c>
      <c r="Q646" t="str">
        <f>IF(COUNTIF($G$2:G646, G646) &gt; 1, INDEX($Q$2:Q646, MATCH(G646, $G$2:G646, 0)), J646)</f>
        <v>United States</v>
      </c>
      <c r="R646" t="str">
        <f>IF(COUNTIF($G$2:G646, G646) &gt; 1, INDEX($R$2:R646, MATCH(G646, $G$2:G646, 0)), K646)</f>
        <v>Scottsdale</v>
      </c>
      <c r="S646" t="str">
        <f>IF(COUNTIF($G$2:G646, G646) &gt; 1, INDEX($S$2:S646, MATCH(G646, $G$2:G646, 0)), L646)</f>
        <v>Arizona</v>
      </c>
      <c r="T646">
        <f>IF(COUNTIF($G$2:G646, G646) &gt; 1, INDEX($T$2:T646, MATCH(G646, $G$2:G646, 0)), M646)</f>
        <v>85254</v>
      </c>
      <c r="U646" t="str">
        <f>IF(COUNTIF($G$2:G646, G646) &gt; 1, INDEX($U$2:U646, MATCH(G646, $G$2:G646, 0)), N646)</f>
        <v>West</v>
      </c>
      <c r="V646" s="7" t="s">
        <v>2153</v>
      </c>
      <c r="W646" s="7" t="s">
        <v>2162</v>
      </c>
      <c r="X646" s="15">
        <f>Orders[[#This Row],[Date3]]</f>
        <v>43512</v>
      </c>
      <c r="Y646" s="15">
        <v>43512</v>
      </c>
      <c r="Z646" s="2">
        <v>0.66180555555555554</v>
      </c>
      <c r="AA646" s="12">
        <v>12.05</v>
      </c>
      <c r="AB646" s="8">
        <v>5</v>
      </c>
      <c r="AC646" s="11">
        <f t="shared" si="53"/>
        <v>3.0125000000000002</v>
      </c>
      <c r="AD646" s="11">
        <f t="shared" si="54"/>
        <v>60.25</v>
      </c>
      <c r="AE646" t="s">
        <v>16</v>
      </c>
      <c r="AF646" s="12">
        <f t="shared" si="51"/>
        <v>57.436324999999997</v>
      </c>
      <c r="AG646" s="4">
        <v>4.6699999999999998E-2</v>
      </c>
      <c r="AH646" s="11">
        <f t="shared" si="52"/>
        <v>2.8136750000000035</v>
      </c>
      <c r="AI646" s="9">
        <v>5.5</v>
      </c>
      <c r="AJ646" s="15" t="str">
        <f>IF(MONTH(Orders[[#This Row],[Date]]) = 1, "Jan",IF(MONTH(Orders[[#This Row],[Date]]) = 2, "Feb", "Mar"))</f>
        <v>Feb</v>
      </c>
    </row>
    <row r="647" spans="1:36" ht="15.75" x14ac:dyDescent="0.25">
      <c r="A647">
        <v>646</v>
      </c>
      <c r="B647" t="s">
        <v>674</v>
      </c>
      <c r="C647">
        <f>VLOOKUP(G647,email!A:B,2,FALSE)</f>
        <v>255</v>
      </c>
      <c r="D647" t="str">
        <f>Orders[[#This Row],[Customer First Name]] &amp;" "&amp; Orders[[#This Row],[Customer Last Name]]</f>
        <v>Chuck Clark</v>
      </c>
      <c r="E647" t="s">
        <v>1651</v>
      </c>
      <c r="F647" t="s">
        <v>1652</v>
      </c>
      <c r="G647" t="str">
        <f t="shared" si="50"/>
        <v>chuck.clark@mail.com</v>
      </c>
      <c r="H647" t="s">
        <v>20</v>
      </c>
      <c r="I647" s="7" t="s">
        <v>1052</v>
      </c>
      <c r="J647" s="7" t="s">
        <v>1038</v>
      </c>
      <c r="K647" s="7" t="s">
        <v>1107</v>
      </c>
      <c r="L647" s="7" t="s">
        <v>1079</v>
      </c>
      <c r="M647" s="7">
        <v>47201</v>
      </c>
      <c r="N647" s="7" t="s">
        <v>1055</v>
      </c>
      <c r="O647" t="str">
        <f>IF(COUNTIF($G$2:G647, G647) &gt; 1, INDEX($O$2:O647, MATCH(G647, $G$2:G647, 0)), H647)</f>
        <v>Male</v>
      </c>
      <c r="P647" t="str">
        <f>IF(COUNTIF($G$2:G647, G647) &gt; 1, INDEX($P$2:P647, MATCH(G647, $G$2:G647, 0)), I647)</f>
        <v>Home Office</v>
      </c>
      <c r="Q647" t="str">
        <f>IF(COUNTIF($G$2:G647, G647) &gt; 1, INDEX($Q$2:Q647, MATCH(G647, $G$2:G647, 0)), J647)</f>
        <v>United States</v>
      </c>
      <c r="R647" t="str">
        <f>IF(COUNTIF($G$2:G647, G647) &gt; 1, INDEX($R$2:R647, MATCH(G647, $G$2:G647, 0)), K647)</f>
        <v>Columbus</v>
      </c>
      <c r="S647" t="str">
        <f>IF(COUNTIF($G$2:G647, G647) &gt; 1, INDEX($S$2:S647, MATCH(G647, $G$2:G647, 0)), L647)</f>
        <v>Indiana</v>
      </c>
      <c r="T647">
        <f>IF(COUNTIF($G$2:G647, G647) &gt; 1, INDEX($T$2:T647, MATCH(G647, $G$2:G647, 0)), M647)</f>
        <v>47201</v>
      </c>
      <c r="U647" t="str">
        <f>IF(COUNTIF($G$2:G647, G647) &gt; 1, INDEX($U$2:U647, MATCH(G647, $G$2:G647, 0)), N647)</f>
        <v>Central</v>
      </c>
      <c r="V647" s="7" t="s">
        <v>2153</v>
      </c>
      <c r="W647" s="7" t="s">
        <v>2161</v>
      </c>
      <c r="X647" s="15">
        <f>Orders[[#This Row],[Date3]]</f>
        <v>43483</v>
      </c>
      <c r="Y647" s="15">
        <v>43483</v>
      </c>
      <c r="Z647" s="2">
        <v>0.77986111111111101</v>
      </c>
      <c r="AA647" s="12">
        <v>19.36</v>
      </c>
      <c r="AB647" s="8">
        <v>9</v>
      </c>
      <c r="AC647" s="11">
        <f t="shared" si="53"/>
        <v>8.7120000000000015</v>
      </c>
      <c r="AD647" s="11">
        <f t="shared" si="54"/>
        <v>174.24</v>
      </c>
      <c r="AE647" t="s">
        <v>16</v>
      </c>
      <c r="AF647" s="12">
        <f t="shared" si="51"/>
        <v>166.102992</v>
      </c>
      <c r="AG647" s="4">
        <v>4.6699999999999998E-2</v>
      </c>
      <c r="AH647" s="11">
        <f t="shared" si="52"/>
        <v>8.1370080000000087</v>
      </c>
      <c r="AI647" s="9">
        <v>8.6999999999999993</v>
      </c>
      <c r="AJ647" s="15" t="str">
        <f>IF(MONTH(Orders[[#This Row],[Date]]) = 1, "Jan",IF(MONTH(Orders[[#This Row],[Date]]) = 2, "Feb", "Mar"))</f>
        <v>Jan</v>
      </c>
    </row>
    <row r="648" spans="1:36" ht="15.75" x14ac:dyDescent="0.25">
      <c r="A648">
        <v>647</v>
      </c>
      <c r="B648" t="s">
        <v>675</v>
      </c>
      <c r="C648">
        <f>VLOOKUP(G648,email!A:B,2,FALSE)</f>
        <v>122</v>
      </c>
      <c r="D648" t="str">
        <f>Orders[[#This Row],[Customer First Name]] &amp;" "&amp; Orders[[#This Row],[Customer Last Name]]</f>
        <v>Barry Blumstein</v>
      </c>
      <c r="E648" t="s">
        <v>1463</v>
      </c>
      <c r="F648" t="s">
        <v>1288</v>
      </c>
      <c r="G648" t="str">
        <f t="shared" si="50"/>
        <v>barry.blumstein@mail.com</v>
      </c>
      <c r="H648" t="s">
        <v>20</v>
      </c>
      <c r="I648" s="7" t="s">
        <v>1042</v>
      </c>
      <c r="J648" s="7" t="s">
        <v>1038</v>
      </c>
      <c r="K648" s="7" t="s">
        <v>1219</v>
      </c>
      <c r="L648" s="7" t="s">
        <v>1085</v>
      </c>
      <c r="M648" s="7">
        <v>85635</v>
      </c>
      <c r="N648" s="7" t="s">
        <v>1045</v>
      </c>
      <c r="O648" t="str">
        <f>IF(COUNTIF($G$2:G648, G648) &gt; 1, INDEX($O$2:O648, MATCH(G648, $G$2:G648, 0)), H648)</f>
        <v>Female</v>
      </c>
      <c r="P648" t="str">
        <f>IF(COUNTIF($G$2:G648, G648) &gt; 1, INDEX($P$2:P648, MATCH(G648, $G$2:G648, 0)), I648)</f>
        <v>Corporate</v>
      </c>
      <c r="Q648" t="str">
        <f>IF(COUNTIF($G$2:G648, G648) &gt; 1, INDEX($Q$2:Q648, MATCH(G648, $G$2:G648, 0)), J648)</f>
        <v>United States</v>
      </c>
      <c r="R648" t="str">
        <f>IF(COUNTIF($G$2:G648, G648) &gt; 1, INDEX($R$2:R648, MATCH(G648, $G$2:G648, 0)), K648)</f>
        <v>Inglewood</v>
      </c>
      <c r="S648" t="str">
        <f>IF(COUNTIF($G$2:G648, G648) &gt; 1, INDEX($S$2:S648, MATCH(G648, $G$2:G648, 0)), L648)</f>
        <v>California</v>
      </c>
      <c r="T648">
        <f>IF(COUNTIF($G$2:G648, G648) &gt; 1, INDEX($T$2:T648, MATCH(G648, $G$2:G648, 0)), M648)</f>
        <v>90301</v>
      </c>
      <c r="U648" t="str">
        <f>IF(COUNTIF($G$2:G648, G648) &gt; 1, INDEX($U$2:U648, MATCH(G648, $G$2:G648, 0)), N648)</f>
        <v>West</v>
      </c>
      <c r="V648" s="7" t="s">
        <v>2153</v>
      </c>
      <c r="W648" s="7" t="s">
        <v>2165</v>
      </c>
      <c r="X648" s="15">
        <f>Orders[[#This Row],[Date3]]</f>
        <v>43554</v>
      </c>
      <c r="Y648" s="15">
        <v>43554</v>
      </c>
      <c r="Z648" s="2">
        <v>0.62361111111111112</v>
      </c>
      <c r="AA648" s="12">
        <v>70.209999999999994</v>
      </c>
      <c r="AB648" s="8">
        <v>6</v>
      </c>
      <c r="AC648" s="11">
        <f t="shared" si="53"/>
        <v>21.063000000000002</v>
      </c>
      <c r="AD648" s="11">
        <f t="shared" si="54"/>
        <v>421.26</v>
      </c>
      <c r="AE648" t="s">
        <v>18</v>
      </c>
      <c r="AF648" s="12">
        <f t="shared" si="51"/>
        <v>401.58715799999999</v>
      </c>
      <c r="AG648" s="4">
        <v>4.6699999999999998E-2</v>
      </c>
      <c r="AH648" s="11">
        <f t="shared" si="52"/>
        <v>19.672842000000003</v>
      </c>
      <c r="AI648" s="9">
        <v>7.4</v>
      </c>
      <c r="AJ648" s="15" t="str">
        <f>IF(MONTH(Orders[[#This Row],[Date]]) = 1, "Jan",IF(MONTH(Orders[[#This Row],[Date]]) = 2, "Feb", "Mar"))</f>
        <v>Mar</v>
      </c>
    </row>
    <row r="649" spans="1:36" ht="15.75" x14ac:dyDescent="0.25">
      <c r="A649">
        <v>648</v>
      </c>
      <c r="B649" t="s">
        <v>676</v>
      </c>
      <c r="C649">
        <f>VLOOKUP(G649,email!A:B,2,FALSE)</f>
        <v>122</v>
      </c>
      <c r="D649" t="str">
        <f>Orders[[#This Row],[Customer First Name]] &amp;" "&amp; Orders[[#This Row],[Customer Last Name]]</f>
        <v>Barry Blumstein</v>
      </c>
      <c r="E649" t="s">
        <v>1463</v>
      </c>
      <c r="F649" t="s">
        <v>1288</v>
      </c>
      <c r="G649" t="str">
        <f t="shared" si="50"/>
        <v>barry.blumstein@mail.com</v>
      </c>
      <c r="H649" t="s">
        <v>20</v>
      </c>
      <c r="I649" s="7" t="s">
        <v>1042</v>
      </c>
      <c r="J649" s="7" t="s">
        <v>1038</v>
      </c>
      <c r="K649" s="7" t="s">
        <v>1219</v>
      </c>
      <c r="L649" s="7" t="s">
        <v>1085</v>
      </c>
      <c r="M649" s="7">
        <v>85635</v>
      </c>
      <c r="N649" s="7" t="s">
        <v>1045</v>
      </c>
      <c r="O649" t="str">
        <f>IF(COUNTIF($G$2:G649, G649) &gt; 1, INDEX($O$2:O649, MATCH(G649, $G$2:G649, 0)), H649)</f>
        <v>Female</v>
      </c>
      <c r="P649" t="str">
        <f>IF(COUNTIF($G$2:G649, G649) &gt; 1, INDEX($P$2:P649, MATCH(G649, $G$2:G649, 0)), I649)</f>
        <v>Corporate</v>
      </c>
      <c r="Q649" t="str">
        <f>IF(COUNTIF($G$2:G649, G649) &gt; 1, INDEX($Q$2:Q649, MATCH(G649, $G$2:G649, 0)), J649)</f>
        <v>United States</v>
      </c>
      <c r="R649" t="str">
        <f>IF(COUNTIF($G$2:G649, G649) &gt; 1, INDEX($R$2:R649, MATCH(G649, $G$2:G649, 0)), K649)</f>
        <v>Inglewood</v>
      </c>
      <c r="S649" t="str">
        <f>IF(COUNTIF($G$2:G649, G649) &gt; 1, INDEX($S$2:S649, MATCH(G649, $G$2:G649, 0)), L649)</f>
        <v>California</v>
      </c>
      <c r="T649">
        <f>IF(COUNTIF($G$2:G649, G649) &gt; 1, INDEX($T$2:T649, MATCH(G649, $G$2:G649, 0)), M649)</f>
        <v>90301</v>
      </c>
      <c r="U649" t="str">
        <f>IF(COUNTIF($G$2:G649, G649) &gt; 1, INDEX($U$2:U649, MATCH(G649, $G$2:G649, 0)), N649)</f>
        <v>West</v>
      </c>
      <c r="V649" s="7" t="s">
        <v>2153</v>
      </c>
      <c r="W649" s="7" t="s">
        <v>2161</v>
      </c>
      <c r="X649" s="15">
        <f>Orders[[#This Row],[Date3]]</f>
        <v>43544</v>
      </c>
      <c r="Y649" s="15">
        <v>43544</v>
      </c>
      <c r="Z649" s="2">
        <v>0.82986111111111116</v>
      </c>
      <c r="AA649" s="12">
        <v>33.630000000000003</v>
      </c>
      <c r="AB649" s="8">
        <v>1</v>
      </c>
      <c r="AC649" s="11">
        <f t="shared" si="53"/>
        <v>1.6815000000000002</v>
      </c>
      <c r="AD649" s="11">
        <f t="shared" si="54"/>
        <v>33.630000000000003</v>
      </c>
      <c r="AE649" t="s">
        <v>18</v>
      </c>
      <c r="AF649" s="12">
        <f t="shared" si="51"/>
        <v>32.059479000000003</v>
      </c>
      <c r="AG649" s="4">
        <v>4.6699999999999998E-2</v>
      </c>
      <c r="AH649" s="11">
        <f t="shared" si="52"/>
        <v>1.5705209999999994</v>
      </c>
      <c r="AI649" s="9">
        <v>5.6</v>
      </c>
      <c r="AJ649" s="15" t="str">
        <f>IF(MONTH(Orders[[#This Row],[Date]]) = 1, "Jan",IF(MONTH(Orders[[#This Row],[Date]]) = 2, "Feb", "Mar"))</f>
        <v>Mar</v>
      </c>
    </row>
    <row r="650" spans="1:36" ht="15.75" x14ac:dyDescent="0.25">
      <c r="A650">
        <v>649</v>
      </c>
      <c r="B650" t="s">
        <v>677</v>
      </c>
      <c r="C650">
        <f>VLOOKUP(G650,email!A:B,2,FALSE)</f>
        <v>256</v>
      </c>
      <c r="D650" t="str">
        <f>Orders[[#This Row],[Customer First Name]] &amp;" "&amp; Orders[[#This Row],[Customer Last Name]]</f>
        <v>Anthony Rawles</v>
      </c>
      <c r="E650" t="s">
        <v>1653</v>
      </c>
      <c r="F650" t="s">
        <v>1654</v>
      </c>
      <c r="G650" t="str">
        <f t="shared" si="50"/>
        <v>anthony.rawles@mail.com</v>
      </c>
      <c r="H650" t="s">
        <v>15</v>
      </c>
      <c r="I650" s="7" t="s">
        <v>1042</v>
      </c>
      <c r="J650" s="7" t="s">
        <v>1038</v>
      </c>
      <c r="K650" s="7" t="s">
        <v>1220</v>
      </c>
      <c r="L650" s="7" t="s">
        <v>1051</v>
      </c>
      <c r="M650" s="7">
        <v>98661</v>
      </c>
      <c r="N650" s="7" t="s">
        <v>1045</v>
      </c>
      <c r="O650" t="str">
        <f>IF(COUNTIF($G$2:G650, G650) &gt; 1, INDEX($O$2:O650, MATCH(G650, $G$2:G650, 0)), H650)</f>
        <v>Female</v>
      </c>
      <c r="P650" t="str">
        <f>IF(COUNTIF($G$2:G650, G650) &gt; 1, INDEX($P$2:P650, MATCH(G650, $G$2:G650, 0)), I650)</f>
        <v>Corporate</v>
      </c>
      <c r="Q650" t="str">
        <f>IF(COUNTIF($G$2:G650, G650) &gt; 1, INDEX($Q$2:Q650, MATCH(G650, $G$2:G650, 0)), J650)</f>
        <v>United States</v>
      </c>
      <c r="R650" t="str">
        <f>IF(COUNTIF($G$2:G650, G650) &gt; 1, INDEX($R$2:R650, MATCH(G650, $G$2:G650, 0)), K650)</f>
        <v>Vancouver</v>
      </c>
      <c r="S650" t="str">
        <f>IF(COUNTIF($G$2:G650, G650) &gt; 1, INDEX($S$2:S650, MATCH(G650, $G$2:G650, 0)), L650)</f>
        <v>Washington</v>
      </c>
      <c r="T650">
        <f>IF(COUNTIF($G$2:G650, G650) &gt; 1, INDEX($T$2:T650, MATCH(G650, $G$2:G650, 0)), M650)</f>
        <v>98661</v>
      </c>
      <c r="U650" t="str">
        <f>IF(COUNTIF($G$2:G650, G650) &gt; 1, INDEX($U$2:U650, MATCH(G650, $G$2:G650, 0)), N650)</f>
        <v>West</v>
      </c>
      <c r="V650" s="7" t="s">
        <v>2150</v>
      </c>
      <c r="W650" s="7" t="s">
        <v>2157</v>
      </c>
      <c r="X650" s="15">
        <f>Orders[[#This Row],[Date3]]</f>
        <v>43481</v>
      </c>
      <c r="Y650" s="15">
        <v>43481</v>
      </c>
      <c r="Z650" s="2">
        <v>0.63194444444444442</v>
      </c>
      <c r="AA650" s="12">
        <v>15.49</v>
      </c>
      <c r="AB650" s="8">
        <v>2</v>
      </c>
      <c r="AC650" s="11">
        <f t="shared" si="53"/>
        <v>1.5490000000000002</v>
      </c>
      <c r="AD650" s="11">
        <f t="shared" si="54"/>
        <v>30.98</v>
      </c>
      <c r="AE650" t="s">
        <v>18</v>
      </c>
      <c r="AF650" s="12">
        <f t="shared" si="51"/>
        <v>27.665140000000001</v>
      </c>
      <c r="AG650" s="4">
        <v>0.107</v>
      </c>
      <c r="AH650" s="11">
        <f t="shared" si="52"/>
        <v>3.3148599999999995</v>
      </c>
      <c r="AI650" s="9">
        <v>6.3</v>
      </c>
      <c r="AJ650" s="15" t="str">
        <f>IF(MONTH(Orders[[#This Row],[Date]]) = 1, "Jan",IF(MONTH(Orders[[#This Row],[Date]]) = 2, "Feb", "Mar"))</f>
        <v>Jan</v>
      </c>
    </row>
    <row r="651" spans="1:36" ht="15.75" x14ac:dyDescent="0.25">
      <c r="A651">
        <v>650</v>
      </c>
      <c r="B651" t="s">
        <v>678</v>
      </c>
      <c r="C651">
        <f>VLOOKUP(G651,email!A:B,2,FALSE)</f>
        <v>256</v>
      </c>
      <c r="D651" t="str">
        <f>Orders[[#This Row],[Customer First Name]] &amp;" "&amp; Orders[[#This Row],[Customer Last Name]]</f>
        <v>Anthony Rawles</v>
      </c>
      <c r="E651" t="s">
        <v>1653</v>
      </c>
      <c r="F651" t="s">
        <v>1654</v>
      </c>
      <c r="G651" t="str">
        <f t="shared" si="50"/>
        <v>anthony.rawles@mail.com</v>
      </c>
      <c r="H651" t="s">
        <v>15</v>
      </c>
      <c r="I651" s="7" t="s">
        <v>1042</v>
      </c>
      <c r="J651" s="7" t="s">
        <v>1038</v>
      </c>
      <c r="K651" s="7" t="s">
        <v>1220</v>
      </c>
      <c r="L651" s="7" t="s">
        <v>1051</v>
      </c>
      <c r="M651" s="7">
        <v>98661</v>
      </c>
      <c r="N651" s="7" t="s">
        <v>1045</v>
      </c>
      <c r="O651" t="str">
        <f>IF(COUNTIF($G$2:G651, G651) &gt; 1, INDEX($O$2:O651, MATCH(G651, $G$2:G651, 0)), H651)</f>
        <v>Female</v>
      </c>
      <c r="P651" t="str">
        <f>IF(COUNTIF($G$2:G651, G651) &gt; 1, INDEX($P$2:P651, MATCH(G651, $G$2:G651, 0)), I651)</f>
        <v>Corporate</v>
      </c>
      <c r="Q651" t="str">
        <f>IF(COUNTIF($G$2:G651, G651) &gt; 1, INDEX($Q$2:Q651, MATCH(G651, $G$2:G651, 0)), J651)</f>
        <v>United States</v>
      </c>
      <c r="R651" t="str">
        <f>IF(COUNTIF($G$2:G651, G651) &gt; 1, INDEX($R$2:R651, MATCH(G651, $G$2:G651, 0)), K651)</f>
        <v>Vancouver</v>
      </c>
      <c r="S651" t="str">
        <f>IF(COUNTIF($G$2:G651, G651) &gt; 1, INDEX($S$2:S651, MATCH(G651, $G$2:G651, 0)), L651)</f>
        <v>Washington</v>
      </c>
      <c r="T651">
        <f>IF(COUNTIF($G$2:G651, G651) &gt; 1, INDEX($T$2:T651, MATCH(G651, $G$2:G651, 0)), M651)</f>
        <v>98661</v>
      </c>
      <c r="U651" t="str">
        <f>IF(COUNTIF($G$2:G651, G651) &gt; 1, INDEX($U$2:U651, MATCH(G651, $G$2:G651, 0)), N651)</f>
        <v>West</v>
      </c>
      <c r="V651" s="7" t="s">
        <v>2158</v>
      </c>
      <c r="W651" s="7" t="s">
        <v>2159</v>
      </c>
      <c r="X651" s="15">
        <f>Orders[[#This Row],[Date3]]</f>
        <v>43520</v>
      </c>
      <c r="Y651" s="15">
        <v>43520</v>
      </c>
      <c r="Z651" s="2">
        <v>0.6972222222222223</v>
      </c>
      <c r="AA651" s="12">
        <v>24.74</v>
      </c>
      <c r="AB651" s="8">
        <v>10</v>
      </c>
      <c r="AC651" s="11">
        <f t="shared" si="53"/>
        <v>12.37</v>
      </c>
      <c r="AD651" s="11">
        <f t="shared" si="54"/>
        <v>247.39999999999998</v>
      </c>
      <c r="AE651" t="s">
        <v>18</v>
      </c>
      <c r="AF651" s="12">
        <f t="shared" si="51"/>
        <v>229.58719999999997</v>
      </c>
      <c r="AG651" s="4">
        <v>7.2000000000000008E-2</v>
      </c>
      <c r="AH651" s="11">
        <f t="shared" si="52"/>
        <v>17.81280000000001</v>
      </c>
      <c r="AI651" s="9">
        <v>7.1</v>
      </c>
      <c r="AJ651" s="15" t="str">
        <f>IF(MONTH(Orders[[#This Row],[Date]]) = 1, "Jan",IF(MONTH(Orders[[#This Row],[Date]]) = 2, "Feb", "Mar"))</f>
        <v>Feb</v>
      </c>
    </row>
    <row r="652" spans="1:36" ht="15.75" x14ac:dyDescent="0.25">
      <c r="A652">
        <v>651</v>
      </c>
      <c r="B652" t="s">
        <v>679</v>
      </c>
      <c r="C652">
        <f>VLOOKUP(G652,email!A:B,2,FALSE)</f>
        <v>256</v>
      </c>
      <c r="D652" t="str">
        <f>Orders[[#This Row],[Customer First Name]] &amp;" "&amp; Orders[[#This Row],[Customer Last Name]]</f>
        <v>Anthony Rawles</v>
      </c>
      <c r="E652" t="s">
        <v>1653</v>
      </c>
      <c r="F652" t="s">
        <v>1654</v>
      </c>
      <c r="G652" t="str">
        <f t="shared" si="50"/>
        <v>anthony.rawles@mail.com</v>
      </c>
      <c r="H652" t="s">
        <v>15</v>
      </c>
      <c r="I652" s="7" t="s">
        <v>1042</v>
      </c>
      <c r="J652" s="7" t="s">
        <v>1038</v>
      </c>
      <c r="K652" s="7" t="s">
        <v>1220</v>
      </c>
      <c r="L652" s="7" t="s">
        <v>1051</v>
      </c>
      <c r="M652" s="7">
        <v>98661</v>
      </c>
      <c r="N652" s="7" t="s">
        <v>1045</v>
      </c>
      <c r="O652" t="str">
        <f>IF(COUNTIF($G$2:G652, G652) &gt; 1, INDEX($O$2:O652, MATCH(G652, $G$2:G652, 0)), H652)</f>
        <v>Female</v>
      </c>
      <c r="P652" t="str">
        <f>IF(COUNTIF($G$2:G652, G652) &gt; 1, INDEX($P$2:P652, MATCH(G652, $G$2:G652, 0)), I652)</f>
        <v>Corporate</v>
      </c>
      <c r="Q652" t="str">
        <f>IF(COUNTIF($G$2:G652, G652) &gt; 1, INDEX($Q$2:Q652, MATCH(G652, $G$2:G652, 0)), J652)</f>
        <v>United States</v>
      </c>
      <c r="R652" t="str">
        <f>IF(COUNTIF($G$2:G652, G652) &gt; 1, INDEX($R$2:R652, MATCH(G652, $G$2:G652, 0)), K652)</f>
        <v>Vancouver</v>
      </c>
      <c r="S652" t="str">
        <f>IF(COUNTIF($G$2:G652, G652) &gt; 1, INDEX($S$2:S652, MATCH(G652, $G$2:G652, 0)), L652)</f>
        <v>Washington</v>
      </c>
      <c r="T652">
        <f>IF(COUNTIF($G$2:G652, G652) &gt; 1, INDEX($T$2:T652, MATCH(G652, $G$2:G652, 0)), M652)</f>
        <v>98661</v>
      </c>
      <c r="U652" t="str">
        <f>IF(COUNTIF($G$2:G652, G652) &gt; 1, INDEX($U$2:U652, MATCH(G652, $G$2:G652, 0)), N652)</f>
        <v>West</v>
      </c>
      <c r="V652" s="7" t="s">
        <v>2158</v>
      </c>
      <c r="W652" s="7" t="s">
        <v>2163</v>
      </c>
      <c r="X652" s="15">
        <f>Orders[[#This Row],[Date3]]</f>
        <v>43480</v>
      </c>
      <c r="Y652" s="15">
        <v>43480</v>
      </c>
      <c r="Z652" s="2">
        <v>0.76527777777777783</v>
      </c>
      <c r="AA652" s="12">
        <v>75.66</v>
      </c>
      <c r="AB652" s="8">
        <v>5</v>
      </c>
      <c r="AC652" s="11">
        <f t="shared" si="53"/>
        <v>18.914999999999999</v>
      </c>
      <c r="AD652" s="11">
        <f t="shared" si="54"/>
        <v>378.29999999999995</v>
      </c>
      <c r="AE652" t="s">
        <v>16</v>
      </c>
      <c r="AF652" s="12">
        <f t="shared" si="51"/>
        <v>351.06239999999997</v>
      </c>
      <c r="AG652" s="4">
        <v>7.2000000000000008E-2</v>
      </c>
      <c r="AH652" s="11">
        <f t="shared" si="52"/>
        <v>27.237599999999986</v>
      </c>
      <c r="AI652" s="9">
        <v>7.8</v>
      </c>
      <c r="AJ652" s="15" t="str">
        <f>IF(MONTH(Orders[[#This Row],[Date]]) = 1, "Jan",IF(MONTH(Orders[[#This Row],[Date]]) = 2, "Feb", "Mar"))</f>
        <v>Jan</v>
      </c>
    </row>
    <row r="653" spans="1:36" ht="15.75" x14ac:dyDescent="0.25">
      <c r="A653">
        <v>652</v>
      </c>
      <c r="B653" t="s">
        <v>680</v>
      </c>
      <c r="C653">
        <f>VLOOKUP(G653,email!A:B,2,FALSE)</f>
        <v>257</v>
      </c>
      <c r="D653" t="str">
        <f>Orders[[#This Row],[Customer First Name]] &amp;" "&amp; Orders[[#This Row],[Customer Last Name]]</f>
        <v>Steven Roelle</v>
      </c>
      <c r="E653" t="s">
        <v>1364</v>
      </c>
      <c r="F653" t="s">
        <v>1655</v>
      </c>
      <c r="G653" t="str">
        <f t="shared" si="50"/>
        <v>steven.roelle@mail.com</v>
      </c>
      <c r="H653" t="s">
        <v>15</v>
      </c>
      <c r="I653" s="7" t="s">
        <v>1052</v>
      </c>
      <c r="J653" s="7" t="s">
        <v>1038</v>
      </c>
      <c r="K653" s="7" t="s">
        <v>1080</v>
      </c>
      <c r="L653" s="7" t="s">
        <v>1081</v>
      </c>
      <c r="M653" s="7">
        <v>10024</v>
      </c>
      <c r="N653" s="7" t="s">
        <v>1065</v>
      </c>
      <c r="O653" t="str">
        <f>IF(COUNTIF($G$2:G653, G653) &gt; 1, INDEX($O$2:O653, MATCH(G653, $G$2:G653, 0)), H653)</f>
        <v>Female</v>
      </c>
      <c r="P653" t="str">
        <f>IF(COUNTIF($G$2:G653, G653) &gt; 1, INDEX($P$2:P653, MATCH(G653, $G$2:G653, 0)), I653)</f>
        <v>Home Office</v>
      </c>
      <c r="Q653" t="str">
        <f>IF(COUNTIF($G$2:G653, G653) &gt; 1, INDEX($Q$2:Q653, MATCH(G653, $G$2:G653, 0)), J653)</f>
        <v>United States</v>
      </c>
      <c r="R653" t="str">
        <f>IF(COUNTIF($G$2:G653, G653) &gt; 1, INDEX($R$2:R653, MATCH(G653, $G$2:G653, 0)), K653)</f>
        <v>New York City</v>
      </c>
      <c r="S653" t="str">
        <f>IF(COUNTIF($G$2:G653, G653) &gt; 1, INDEX($S$2:S653, MATCH(G653, $G$2:G653, 0)), L653)</f>
        <v>New York</v>
      </c>
      <c r="T653">
        <f>IF(COUNTIF($G$2:G653, G653) &gt; 1, INDEX($T$2:T653, MATCH(G653, $G$2:G653, 0)), M653)</f>
        <v>10024</v>
      </c>
      <c r="U653" t="str">
        <f>IF(COUNTIF($G$2:G653, G653) &gt; 1, INDEX($U$2:U653, MATCH(G653, $G$2:G653, 0)), N653)</f>
        <v>East</v>
      </c>
      <c r="V653" s="7" t="s">
        <v>2153</v>
      </c>
      <c r="W653" s="7" t="s">
        <v>2162</v>
      </c>
      <c r="X653" s="15">
        <f>Orders[[#This Row],[Date3]]</f>
        <v>43487</v>
      </c>
      <c r="Y653" s="15">
        <v>43487</v>
      </c>
      <c r="Z653" s="2">
        <v>0.49444444444444446</v>
      </c>
      <c r="AA653" s="12">
        <v>55.81</v>
      </c>
      <c r="AB653" s="8">
        <v>6</v>
      </c>
      <c r="AC653" s="11">
        <f t="shared" si="53"/>
        <v>16.743000000000002</v>
      </c>
      <c r="AD653" s="11">
        <f t="shared" si="54"/>
        <v>334.86</v>
      </c>
      <c r="AE653" t="s">
        <v>18</v>
      </c>
      <c r="AF653" s="12">
        <f t="shared" si="51"/>
        <v>319.222038</v>
      </c>
      <c r="AG653" s="4">
        <v>4.6699999999999998E-2</v>
      </c>
      <c r="AH653" s="11">
        <f t="shared" si="52"/>
        <v>15.637962000000016</v>
      </c>
      <c r="AI653" s="9">
        <v>9.9</v>
      </c>
      <c r="AJ653" s="15" t="str">
        <f>IF(MONTH(Orders[[#This Row],[Date]]) = 1, "Jan",IF(MONTH(Orders[[#This Row],[Date]]) = 2, "Feb", "Mar"))</f>
        <v>Jan</v>
      </c>
    </row>
    <row r="654" spans="1:36" ht="15.75" x14ac:dyDescent="0.25">
      <c r="A654">
        <v>653</v>
      </c>
      <c r="B654" t="s">
        <v>681</v>
      </c>
      <c r="C654">
        <f>VLOOKUP(G654,email!A:B,2,FALSE)</f>
        <v>154</v>
      </c>
      <c r="D654" t="str">
        <f>Orders[[#This Row],[Customer First Name]] &amp;" "&amp; Orders[[#This Row],[Customer Last Name]]</f>
        <v>Allen Rosenblatt</v>
      </c>
      <c r="E654" t="s">
        <v>1268</v>
      </c>
      <c r="F654" t="s">
        <v>1510</v>
      </c>
      <c r="G654" t="str">
        <f t="shared" si="50"/>
        <v>allen.rosenblatt@mail.com</v>
      </c>
      <c r="H654" t="s">
        <v>15</v>
      </c>
      <c r="I654" s="7" t="s">
        <v>1042</v>
      </c>
      <c r="J654" s="7" t="s">
        <v>1038</v>
      </c>
      <c r="K654" s="7" t="s">
        <v>1118</v>
      </c>
      <c r="L654" s="7" t="s">
        <v>1167</v>
      </c>
      <c r="M654" s="7">
        <v>10035</v>
      </c>
      <c r="N654" s="7" t="s">
        <v>1065</v>
      </c>
      <c r="O654" t="str">
        <f>IF(COUNTIF($G$2:G654, G654) &gt; 1, INDEX($O$2:O654, MATCH(G654, $G$2:G654, 0)), H654)</f>
        <v>Female</v>
      </c>
      <c r="P654" t="str">
        <f>IF(COUNTIF($G$2:G654, G654) &gt; 1, INDEX($P$2:P654, MATCH(G654, $G$2:G654, 0)), I654)</f>
        <v>Corporate</v>
      </c>
      <c r="Q654" t="str">
        <f>IF(COUNTIF($G$2:G654, G654) &gt; 1, INDEX($Q$2:Q654, MATCH(G654, $G$2:G654, 0)), J654)</f>
        <v>United States</v>
      </c>
      <c r="R654" t="str">
        <f>IF(COUNTIF($G$2:G654, G654) &gt; 1, INDEX($R$2:R654, MATCH(G654, $G$2:G654, 0)), K654)</f>
        <v>Franklin</v>
      </c>
      <c r="S654" t="str">
        <f>IF(COUNTIF($G$2:G654, G654) &gt; 1, INDEX($S$2:S654, MATCH(G654, $G$2:G654, 0)), L654)</f>
        <v>Massachusetts</v>
      </c>
      <c r="T654">
        <f>IF(COUNTIF($G$2:G654, G654) &gt; 1, INDEX($T$2:T654, MATCH(G654, $G$2:G654, 0)), M654)</f>
        <v>2038</v>
      </c>
      <c r="U654" t="str">
        <f>IF(COUNTIF($G$2:G654, G654) &gt; 1, INDEX($U$2:U654, MATCH(G654, $G$2:G654, 0)), N654)</f>
        <v>East</v>
      </c>
      <c r="V654" s="7" t="s">
        <v>2153</v>
      </c>
      <c r="W654" s="7" t="s">
        <v>2162</v>
      </c>
      <c r="X654" s="15">
        <f>Orders[[#This Row],[Date3]]</f>
        <v>43499</v>
      </c>
      <c r="Y654" s="15">
        <v>43499</v>
      </c>
      <c r="Z654" s="2">
        <v>0.72499999999999998</v>
      </c>
      <c r="AA654" s="12">
        <v>72.78</v>
      </c>
      <c r="AB654" s="8">
        <v>10</v>
      </c>
      <c r="AC654" s="11">
        <f t="shared" si="53"/>
        <v>36.39</v>
      </c>
      <c r="AD654" s="11">
        <f t="shared" si="54"/>
        <v>727.8</v>
      </c>
      <c r="AE654" t="s">
        <v>18</v>
      </c>
      <c r="AF654" s="12">
        <f t="shared" si="51"/>
        <v>693.81173999999999</v>
      </c>
      <c r="AG654" s="4">
        <v>4.6699999999999998E-2</v>
      </c>
      <c r="AH654" s="11">
        <f t="shared" si="52"/>
        <v>33.988259999999968</v>
      </c>
      <c r="AI654" s="9">
        <v>7.3</v>
      </c>
      <c r="AJ654" s="15" t="str">
        <f>IF(MONTH(Orders[[#This Row],[Date]]) = 1, "Jan",IF(MONTH(Orders[[#This Row],[Date]]) = 2, "Feb", "Mar"))</f>
        <v>Feb</v>
      </c>
    </row>
    <row r="655" spans="1:36" ht="15.75" x14ac:dyDescent="0.25">
      <c r="A655">
        <v>654</v>
      </c>
      <c r="B655" t="s">
        <v>682</v>
      </c>
      <c r="C655">
        <f>VLOOKUP(G655,email!A:B,2,FALSE)</f>
        <v>154</v>
      </c>
      <c r="D655" t="str">
        <f>Orders[[#This Row],[Customer First Name]] &amp;" "&amp; Orders[[#This Row],[Customer Last Name]]</f>
        <v>Allen Rosenblatt</v>
      </c>
      <c r="E655" t="s">
        <v>1268</v>
      </c>
      <c r="F655" t="s">
        <v>1510</v>
      </c>
      <c r="G655" t="str">
        <f t="shared" si="50"/>
        <v>allen.rosenblatt@mail.com</v>
      </c>
      <c r="H655" t="s">
        <v>15</v>
      </c>
      <c r="I655" s="7" t="s">
        <v>1042</v>
      </c>
      <c r="J655" s="7" t="s">
        <v>1038</v>
      </c>
      <c r="K655" s="7" t="s">
        <v>1118</v>
      </c>
      <c r="L655" s="7" t="s">
        <v>1167</v>
      </c>
      <c r="M655" s="7">
        <v>10035</v>
      </c>
      <c r="N655" s="7" t="s">
        <v>1065</v>
      </c>
      <c r="O655" t="str">
        <f>IF(COUNTIF($G$2:G655, G655) &gt; 1, INDEX($O$2:O655, MATCH(G655, $G$2:G655, 0)), H655)</f>
        <v>Female</v>
      </c>
      <c r="P655" t="str">
        <f>IF(COUNTIF($G$2:G655, G655) &gt; 1, INDEX($P$2:P655, MATCH(G655, $G$2:G655, 0)), I655)</f>
        <v>Corporate</v>
      </c>
      <c r="Q655" t="str">
        <f>IF(COUNTIF($G$2:G655, G655) &gt; 1, INDEX($Q$2:Q655, MATCH(G655, $G$2:G655, 0)), J655)</f>
        <v>United States</v>
      </c>
      <c r="R655" t="str">
        <f>IF(COUNTIF($G$2:G655, G655) &gt; 1, INDEX($R$2:R655, MATCH(G655, $G$2:G655, 0)), K655)</f>
        <v>Franklin</v>
      </c>
      <c r="S655" t="str">
        <f>IF(COUNTIF($G$2:G655, G655) &gt; 1, INDEX($S$2:S655, MATCH(G655, $G$2:G655, 0)), L655)</f>
        <v>Massachusetts</v>
      </c>
      <c r="T655">
        <f>IF(COUNTIF($G$2:G655, G655) &gt; 1, INDEX($T$2:T655, MATCH(G655, $G$2:G655, 0)), M655)</f>
        <v>2038</v>
      </c>
      <c r="U655" t="str">
        <f>IF(COUNTIF($G$2:G655, G655) &gt; 1, INDEX($U$2:U655, MATCH(G655, $G$2:G655, 0)), N655)</f>
        <v>East</v>
      </c>
      <c r="V655" s="7" t="s">
        <v>2158</v>
      </c>
      <c r="W655" s="7" t="s">
        <v>2163</v>
      </c>
      <c r="X655" s="15">
        <f>Orders[[#This Row],[Date3]]</f>
        <v>43530</v>
      </c>
      <c r="Y655" s="15">
        <v>43530</v>
      </c>
      <c r="Z655" s="2">
        <v>0.64652777777777781</v>
      </c>
      <c r="AA655" s="12">
        <v>37.32</v>
      </c>
      <c r="AB655" s="8">
        <v>9</v>
      </c>
      <c r="AC655" s="11">
        <f t="shared" si="53"/>
        <v>16.794</v>
      </c>
      <c r="AD655" s="11">
        <f t="shared" si="54"/>
        <v>335.88</v>
      </c>
      <c r="AE655" t="s">
        <v>16</v>
      </c>
      <c r="AF655" s="12">
        <f t="shared" si="51"/>
        <v>311.69664</v>
      </c>
      <c r="AG655" s="4">
        <v>7.2000000000000008E-2</v>
      </c>
      <c r="AH655" s="11">
        <f t="shared" si="52"/>
        <v>24.183359999999993</v>
      </c>
      <c r="AI655" s="9">
        <v>5.0999999999999996</v>
      </c>
      <c r="AJ655" s="15" t="str">
        <f>IF(MONTH(Orders[[#This Row],[Date]]) = 1, "Jan",IF(MONTH(Orders[[#This Row],[Date]]) = 2, "Feb", "Mar"))</f>
        <v>Mar</v>
      </c>
    </row>
    <row r="656" spans="1:36" ht="15.75" x14ac:dyDescent="0.25">
      <c r="A656">
        <v>655</v>
      </c>
      <c r="B656" t="s">
        <v>683</v>
      </c>
      <c r="C656">
        <f>VLOOKUP(G656,email!A:B,2,FALSE)</f>
        <v>258</v>
      </c>
      <c r="D656" t="str">
        <f>Orders[[#This Row],[Customer First Name]] &amp;" "&amp; Orders[[#This Row],[Customer Last Name]]</f>
        <v>Craig Reiter</v>
      </c>
      <c r="E656" t="s">
        <v>1451</v>
      </c>
      <c r="F656" t="s">
        <v>1656</v>
      </c>
      <c r="G656" t="str">
        <f t="shared" si="50"/>
        <v>craig.reiter@mail.com</v>
      </c>
      <c r="H656" t="s">
        <v>15</v>
      </c>
      <c r="I656" s="7" t="s">
        <v>1037</v>
      </c>
      <c r="J656" s="7" t="s">
        <v>1038</v>
      </c>
      <c r="K656" s="7" t="s">
        <v>1107</v>
      </c>
      <c r="L656" s="7" t="s">
        <v>1108</v>
      </c>
      <c r="M656" s="7">
        <v>43229</v>
      </c>
      <c r="N656" s="7" t="s">
        <v>1065</v>
      </c>
      <c r="O656" t="str">
        <f>IF(COUNTIF($G$2:G656, G656) &gt; 1, INDEX($O$2:O656, MATCH(G656, $G$2:G656, 0)), H656)</f>
        <v>Female</v>
      </c>
      <c r="P656" t="str">
        <f>IF(COUNTIF($G$2:G656, G656) &gt; 1, INDEX($P$2:P656, MATCH(G656, $G$2:G656, 0)), I656)</f>
        <v>Consumer</v>
      </c>
      <c r="Q656" t="str">
        <f>IF(COUNTIF($G$2:G656, G656) &gt; 1, INDEX($Q$2:Q656, MATCH(G656, $G$2:G656, 0)), J656)</f>
        <v>United States</v>
      </c>
      <c r="R656" t="str">
        <f>IF(COUNTIF($G$2:G656, G656) &gt; 1, INDEX($R$2:R656, MATCH(G656, $G$2:G656, 0)), K656)</f>
        <v>Columbus</v>
      </c>
      <c r="S656" t="str">
        <f>IF(COUNTIF($G$2:G656, G656) &gt; 1, INDEX($S$2:S656, MATCH(G656, $G$2:G656, 0)), L656)</f>
        <v>Ohio</v>
      </c>
      <c r="T656">
        <f>IF(COUNTIF($G$2:G656, G656) &gt; 1, INDEX($T$2:T656, MATCH(G656, $G$2:G656, 0)), M656)</f>
        <v>43229</v>
      </c>
      <c r="U656" t="str">
        <f>IF(COUNTIF($G$2:G656, G656) &gt; 1, INDEX($U$2:U656, MATCH(G656, $G$2:G656, 0)), N656)</f>
        <v>East</v>
      </c>
      <c r="V656" s="7" t="s">
        <v>2153</v>
      </c>
      <c r="W656" s="7" t="s">
        <v>2161</v>
      </c>
      <c r="X656" s="15">
        <f>Orders[[#This Row],[Date3]]</f>
        <v>43512</v>
      </c>
      <c r="Y656" s="15">
        <v>43512</v>
      </c>
      <c r="Z656" s="2">
        <v>0.75277777777777777</v>
      </c>
      <c r="AA656" s="12">
        <v>60.18</v>
      </c>
      <c r="AB656" s="8">
        <v>4</v>
      </c>
      <c r="AC656" s="11">
        <f t="shared" si="53"/>
        <v>12.036000000000001</v>
      </c>
      <c r="AD656" s="11">
        <f t="shared" si="54"/>
        <v>240.72</v>
      </c>
      <c r="AE656" t="s">
        <v>21</v>
      </c>
      <c r="AF656" s="12">
        <f t="shared" si="51"/>
        <v>229.478376</v>
      </c>
      <c r="AG656" s="4">
        <v>4.6699999999999998E-2</v>
      </c>
      <c r="AH656" s="11">
        <f t="shared" si="52"/>
        <v>11.241624000000002</v>
      </c>
      <c r="AI656" s="9">
        <v>9.4</v>
      </c>
      <c r="AJ656" s="15" t="str">
        <f>IF(MONTH(Orders[[#This Row],[Date]]) = 1, "Jan",IF(MONTH(Orders[[#This Row],[Date]]) = 2, "Feb", "Mar"))</f>
        <v>Feb</v>
      </c>
    </row>
    <row r="657" spans="1:36" ht="15.75" x14ac:dyDescent="0.25">
      <c r="A657">
        <v>656</v>
      </c>
      <c r="B657" t="s">
        <v>684</v>
      </c>
      <c r="C657">
        <f>VLOOKUP(G657,email!A:B,2,FALSE)</f>
        <v>258</v>
      </c>
      <c r="D657" t="str">
        <f>Orders[[#This Row],[Customer First Name]] &amp;" "&amp; Orders[[#This Row],[Customer Last Name]]</f>
        <v>Craig Reiter</v>
      </c>
      <c r="E657" t="s">
        <v>1451</v>
      </c>
      <c r="F657" t="s">
        <v>1656</v>
      </c>
      <c r="G657" t="str">
        <f t="shared" si="50"/>
        <v>craig.reiter@mail.com</v>
      </c>
      <c r="H657" t="s">
        <v>15</v>
      </c>
      <c r="I657" s="7" t="s">
        <v>1037</v>
      </c>
      <c r="J657" s="7" t="s">
        <v>1038</v>
      </c>
      <c r="K657" s="7" t="s">
        <v>1107</v>
      </c>
      <c r="L657" s="7" t="s">
        <v>1108</v>
      </c>
      <c r="M657" s="7">
        <v>43229</v>
      </c>
      <c r="N657" s="7" t="s">
        <v>1065</v>
      </c>
      <c r="O657" t="str">
        <f>IF(COUNTIF($G$2:G657, G657) &gt; 1, INDEX($O$2:O657, MATCH(G657, $G$2:G657, 0)), H657)</f>
        <v>Female</v>
      </c>
      <c r="P657" t="str">
        <f>IF(COUNTIF($G$2:G657, G657) &gt; 1, INDEX($P$2:P657, MATCH(G657, $G$2:G657, 0)), I657)</f>
        <v>Consumer</v>
      </c>
      <c r="Q657" t="str">
        <f>IF(COUNTIF($G$2:G657, G657) &gt; 1, INDEX($Q$2:Q657, MATCH(G657, $G$2:G657, 0)), J657)</f>
        <v>United States</v>
      </c>
      <c r="R657" t="str">
        <f>IF(COUNTIF($G$2:G657, G657) &gt; 1, INDEX($R$2:R657, MATCH(G657, $G$2:G657, 0)), K657)</f>
        <v>Columbus</v>
      </c>
      <c r="S657" t="str">
        <f>IF(COUNTIF($G$2:G657, G657) &gt; 1, INDEX($S$2:S657, MATCH(G657, $G$2:G657, 0)), L657)</f>
        <v>Ohio</v>
      </c>
      <c r="T657">
        <f>IF(COUNTIF($G$2:G657, G657) &gt; 1, INDEX($T$2:T657, MATCH(G657, $G$2:G657, 0)), M657)</f>
        <v>43229</v>
      </c>
      <c r="U657" t="str">
        <f>IF(COUNTIF($G$2:G657, G657) &gt; 1, INDEX($U$2:U657, MATCH(G657, $G$2:G657, 0)), N657)</f>
        <v>East</v>
      </c>
      <c r="V657" s="7" t="s">
        <v>2153</v>
      </c>
      <c r="W657" s="7" t="s">
        <v>2160</v>
      </c>
      <c r="X657" s="15">
        <f>Orders[[#This Row],[Date3]]</f>
        <v>43538</v>
      </c>
      <c r="Y657" s="15">
        <v>43538</v>
      </c>
      <c r="Z657" s="2">
        <v>0.59236111111111112</v>
      </c>
      <c r="AA657" s="12">
        <v>15.69</v>
      </c>
      <c r="AB657" s="8">
        <v>3</v>
      </c>
      <c r="AC657" s="11">
        <f t="shared" si="53"/>
        <v>2.3534999999999999</v>
      </c>
      <c r="AD657" s="11">
        <f t="shared" si="54"/>
        <v>47.07</v>
      </c>
      <c r="AE657" t="s">
        <v>21</v>
      </c>
      <c r="AF657" s="12">
        <f t="shared" si="51"/>
        <v>44.871831</v>
      </c>
      <c r="AG657" s="4">
        <v>4.6699999999999998E-2</v>
      </c>
      <c r="AH657" s="11">
        <f t="shared" si="52"/>
        <v>2.198169</v>
      </c>
      <c r="AI657" s="9">
        <v>5.8</v>
      </c>
      <c r="AJ657" s="15" t="str">
        <f>IF(MONTH(Orders[[#This Row],[Date]]) = 1, "Jan",IF(MONTH(Orders[[#This Row],[Date]]) = 2, "Feb", "Mar"))</f>
        <v>Mar</v>
      </c>
    </row>
    <row r="658" spans="1:36" ht="15.75" x14ac:dyDescent="0.25">
      <c r="A658">
        <v>657</v>
      </c>
      <c r="B658" t="s">
        <v>685</v>
      </c>
      <c r="C658">
        <f>VLOOKUP(G658,email!A:B,2,FALSE)</f>
        <v>258</v>
      </c>
      <c r="D658" t="str">
        <f>Orders[[#This Row],[Customer First Name]] &amp;" "&amp; Orders[[#This Row],[Customer Last Name]]</f>
        <v>Craig Reiter</v>
      </c>
      <c r="E658" t="s">
        <v>1451</v>
      </c>
      <c r="F658" t="s">
        <v>1656</v>
      </c>
      <c r="G658" t="str">
        <f t="shared" si="50"/>
        <v>craig.reiter@mail.com</v>
      </c>
      <c r="H658" t="s">
        <v>15</v>
      </c>
      <c r="I658" s="7" t="s">
        <v>1037</v>
      </c>
      <c r="J658" s="7" t="s">
        <v>1038</v>
      </c>
      <c r="K658" s="7" t="s">
        <v>1107</v>
      </c>
      <c r="L658" s="7" t="s">
        <v>1108</v>
      </c>
      <c r="M658" s="7">
        <v>43229</v>
      </c>
      <c r="N658" s="7" t="s">
        <v>1065</v>
      </c>
      <c r="O658" t="str">
        <f>IF(COUNTIF($G$2:G658, G658) &gt; 1, INDEX($O$2:O658, MATCH(G658, $G$2:G658, 0)), H658)</f>
        <v>Female</v>
      </c>
      <c r="P658" t="str">
        <f>IF(COUNTIF($G$2:G658, G658) &gt; 1, INDEX($P$2:P658, MATCH(G658, $G$2:G658, 0)), I658)</f>
        <v>Consumer</v>
      </c>
      <c r="Q658" t="str">
        <f>IF(COUNTIF($G$2:G658, G658) &gt; 1, INDEX($Q$2:Q658, MATCH(G658, $G$2:G658, 0)), J658)</f>
        <v>United States</v>
      </c>
      <c r="R658" t="str">
        <f>IF(COUNTIF($G$2:G658, G658) &gt; 1, INDEX($R$2:R658, MATCH(G658, $G$2:G658, 0)), K658)</f>
        <v>Columbus</v>
      </c>
      <c r="S658" t="str">
        <f>IF(COUNTIF($G$2:G658, G658) &gt; 1, INDEX($S$2:S658, MATCH(G658, $G$2:G658, 0)), L658)</f>
        <v>Ohio</v>
      </c>
      <c r="T658">
        <f>IF(COUNTIF($G$2:G658, G658) &gt; 1, INDEX($T$2:T658, MATCH(G658, $G$2:G658, 0)), M658)</f>
        <v>43229</v>
      </c>
      <c r="U658" t="str">
        <f>IF(COUNTIF($G$2:G658, G658) &gt; 1, INDEX($U$2:U658, MATCH(G658, $G$2:G658, 0)), N658)</f>
        <v>East</v>
      </c>
      <c r="V658" s="7" t="s">
        <v>2153</v>
      </c>
      <c r="W658" s="7" t="s">
        <v>2164</v>
      </c>
      <c r="X658" s="15">
        <f>Orders[[#This Row],[Date3]]</f>
        <v>43523</v>
      </c>
      <c r="Y658" s="15">
        <v>43523</v>
      </c>
      <c r="Z658" s="2">
        <v>0.43263888888888885</v>
      </c>
      <c r="AA658" s="12">
        <v>99.69</v>
      </c>
      <c r="AB658" s="8">
        <v>1</v>
      </c>
      <c r="AC658" s="11">
        <f t="shared" si="53"/>
        <v>4.9845000000000006</v>
      </c>
      <c r="AD658" s="11">
        <f t="shared" si="54"/>
        <v>99.69</v>
      </c>
      <c r="AE658" t="s">
        <v>21</v>
      </c>
      <c r="AF658" s="12">
        <f t="shared" si="51"/>
        <v>95.034476999999995</v>
      </c>
      <c r="AG658" s="4">
        <v>4.6699999999999998E-2</v>
      </c>
      <c r="AH658" s="11">
        <f t="shared" si="52"/>
        <v>4.6555230000000023</v>
      </c>
      <c r="AI658" s="9" t="s">
        <v>27</v>
      </c>
      <c r="AJ658" s="15" t="str">
        <f>IF(MONTH(Orders[[#This Row],[Date]]) = 1, "Jan",IF(MONTH(Orders[[#This Row],[Date]]) = 2, "Feb", "Mar"))</f>
        <v>Feb</v>
      </c>
    </row>
    <row r="659" spans="1:36" ht="15.75" x14ac:dyDescent="0.25">
      <c r="A659">
        <v>658</v>
      </c>
      <c r="B659" t="s">
        <v>686</v>
      </c>
      <c r="C659">
        <f>VLOOKUP(G659,email!A:B,2,FALSE)</f>
        <v>259</v>
      </c>
      <c r="D659" t="str">
        <f>Orders[[#This Row],[Customer First Name]] &amp;" "&amp; Orders[[#This Row],[Customer Last Name]]</f>
        <v>Eugene Hildebrand</v>
      </c>
      <c r="E659" t="s">
        <v>1657</v>
      </c>
      <c r="F659" t="s">
        <v>1658</v>
      </c>
      <c r="G659" t="str">
        <f t="shared" si="50"/>
        <v>eugene.hildebrand@mail.com</v>
      </c>
      <c r="H659" t="s">
        <v>15</v>
      </c>
      <c r="I659" s="7" t="s">
        <v>1052</v>
      </c>
      <c r="J659" s="7" t="s">
        <v>1038</v>
      </c>
      <c r="K659" s="7" t="s">
        <v>1101</v>
      </c>
      <c r="L659" s="7" t="s">
        <v>1070</v>
      </c>
      <c r="M659" s="7">
        <v>60505</v>
      </c>
      <c r="N659" s="7" t="s">
        <v>1055</v>
      </c>
      <c r="O659" t="str">
        <f>IF(COUNTIF($G$2:G659, G659) &gt; 1, INDEX($O$2:O659, MATCH(G659, $G$2:G659, 0)), H659)</f>
        <v>Female</v>
      </c>
      <c r="P659" t="str">
        <f>IF(COUNTIF($G$2:G659, G659) &gt; 1, INDEX($P$2:P659, MATCH(G659, $G$2:G659, 0)), I659)</f>
        <v>Home Office</v>
      </c>
      <c r="Q659" t="str">
        <f>IF(COUNTIF($G$2:G659, G659) &gt; 1, INDEX($Q$2:Q659, MATCH(G659, $G$2:G659, 0)), J659)</f>
        <v>United States</v>
      </c>
      <c r="R659" t="str">
        <f>IF(COUNTIF($G$2:G659, G659) &gt; 1, INDEX($R$2:R659, MATCH(G659, $G$2:G659, 0)), K659)</f>
        <v>Aurora</v>
      </c>
      <c r="S659" t="str">
        <f>IF(COUNTIF($G$2:G659, G659) &gt; 1, INDEX($S$2:S659, MATCH(G659, $G$2:G659, 0)), L659)</f>
        <v>Illinois</v>
      </c>
      <c r="T659">
        <f>IF(COUNTIF($G$2:G659, G659) &gt; 1, INDEX($T$2:T659, MATCH(G659, $G$2:G659, 0)), M659)</f>
        <v>60505</v>
      </c>
      <c r="U659" t="str">
        <f>IF(COUNTIF($G$2:G659, G659) &gt; 1, INDEX($U$2:U659, MATCH(G659, $G$2:G659, 0)), N659)</f>
        <v>Central</v>
      </c>
      <c r="V659" s="7" t="s">
        <v>2150</v>
      </c>
      <c r="W659" s="7" t="s">
        <v>2152</v>
      </c>
      <c r="X659" s="15">
        <f>Orders[[#This Row],[Date3]]</f>
        <v>43483</v>
      </c>
      <c r="Y659" s="15">
        <v>43483</v>
      </c>
      <c r="Z659" s="2">
        <v>0.42430555555555555</v>
      </c>
      <c r="AA659" s="12">
        <v>88.15</v>
      </c>
      <c r="AB659" s="8">
        <v>3</v>
      </c>
      <c r="AC659" s="11">
        <f t="shared" si="53"/>
        <v>13.222500000000004</v>
      </c>
      <c r="AD659" s="11">
        <f t="shared" si="54"/>
        <v>264.45000000000005</v>
      </c>
      <c r="AE659" t="s">
        <v>16</v>
      </c>
      <c r="AF659" s="12">
        <f t="shared" si="51"/>
        <v>236.15385000000003</v>
      </c>
      <c r="AG659" s="4">
        <v>0.107</v>
      </c>
      <c r="AH659" s="11">
        <f t="shared" si="52"/>
        <v>28.296150000000011</v>
      </c>
      <c r="AI659" s="9">
        <v>7.9</v>
      </c>
      <c r="AJ659" s="15" t="str">
        <f>IF(MONTH(Orders[[#This Row],[Date]]) = 1, "Jan",IF(MONTH(Orders[[#This Row],[Date]]) = 2, "Feb", "Mar"))</f>
        <v>Jan</v>
      </c>
    </row>
    <row r="660" spans="1:36" ht="15.75" x14ac:dyDescent="0.25">
      <c r="A660">
        <v>659</v>
      </c>
      <c r="B660" t="s">
        <v>687</v>
      </c>
      <c r="C660">
        <f>VLOOKUP(G660,email!A:B,2,FALSE)</f>
        <v>259</v>
      </c>
      <c r="D660" t="str">
        <f>Orders[[#This Row],[Customer First Name]] &amp;" "&amp; Orders[[#This Row],[Customer Last Name]]</f>
        <v>Eugene Hildebrand</v>
      </c>
      <c r="E660" t="s">
        <v>1657</v>
      </c>
      <c r="F660" t="s">
        <v>1658</v>
      </c>
      <c r="G660" t="str">
        <f t="shared" si="50"/>
        <v>eugene.hildebrand@mail.com</v>
      </c>
      <c r="H660" t="s">
        <v>15</v>
      </c>
      <c r="I660" s="7" t="s">
        <v>1052</v>
      </c>
      <c r="J660" s="7" t="s">
        <v>1038</v>
      </c>
      <c r="K660" s="7" t="s">
        <v>1101</v>
      </c>
      <c r="L660" s="7" t="s">
        <v>1070</v>
      </c>
      <c r="M660" s="7">
        <v>60505</v>
      </c>
      <c r="N660" s="7" t="s">
        <v>1055</v>
      </c>
      <c r="O660" t="str">
        <f>IF(COUNTIF($G$2:G660, G660) &gt; 1, INDEX($O$2:O660, MATCH(G660, $G$2:G660, 0)), H660)</f>
        <v>Female</v>
      </c>
      <c r="P660" t="str">
        <f>IF(COUNTIF($G$2:G660, G660) &gt; 1, INDEX($P$2:P660, MATCH(G660, $G$2:G660, 0)), I660)</f>
        <v>Home Office</v>
      </c>
      <c r="Q660" t="str">
        <f>IF(COUNTIF($G$2:G660, G660) &gt; 1, INDEX($Q$2:Q660, MATCH(G660, $G$2:G660, 0)), J660)</f>
        <v>United States</v>
      </c>
      <c r="R660" t="str">
        <f>IF(COUNTIF($G$2:G660, G660) &gt; 1, INDEX($R$2:R660, MATCH(G660, $G$2:G660, 0)), K660)</f>
        <v>Aurora</v>
      </c>
      <c r="S660" t="str">
        <f>IF(COUNTIF($G$2:G660, G660) &gt; 1, INDEX($S$2:S660, MATCH(G660, $G$2:G660, 0)), L660)</f>
        <v>Illinois</v>
      </c>
      <c r="T660">
        <f>IF(COUNTIF($G$2:G660, G660) &gt; 1, INDEX($T$2:T660, MATCH(G660, $G$2:G660, 0)), M660)</f>
        <v>60505</v>
      </c>
      <c r="U660" t="str">
        <f>IF(COUNTIF($G$2:G660, G660) &gt; 1, INDEX($U$2:U660, MATCH(G660, $G$2:G660, 0)), N660)</f>
        <v>Central</v>
      </c>
      <c r="V660" s="7" t="s">
        <v>2153</v>
      </c>
      <c r="W660" s="7" t="s">
        <v>2160</v>
      </c>
      <c r="X660" s="15">
        <f>Orders[[#This Row],[Date3]]</f>
        <v>43494</v>
      </c>
      <c r="Y660" s="15">
        <v>43494</v>
      </c>
      <c r="Z660" s="2">
        <v>0.65833333333333333</v>
      </c>
      <c r="AA660" s="12">
        <v>27.93</v>
      </c>
      <c r="AB660" s="8">
        <v>5</v>
      </c>
      <c r="AC660" s="11">
        <f t="shared" si="53"/>
        <v>6.9825000000000008</v>
      </c>
      <c r="AD660" s="11">
        <f t="shared" si="54"/>
        <v>139.65</v>
      </c>
      <c r="AE660" t="s">
        <v>18</v>
      </c>
      <c r="AF660" s="12">
        <f t="shared" si="51"/>
        <v>133.128345</v>
      </c>
      <c r="AG660" s="4">
        <v>4.6699999999999998E-2</v>
      </c>
      <c r="AH660" s="11">
        <f t="shared" si="52"/>
        <v>6.5216550000000097</v>
      </c>
      <c r="AI660" s="9">
        <v>5.9</v>
      </c>
      <c r="AJ660" s="15" t="str">
        <f>IF(MONTH(Orders[[#This Row],[Date]]) = 1, "Jan",IF(MONTH(Orders[[#This Row],[Date]]) = 2, "Feb", "Mar"))</f>
        <v>Jan</v>
      </c>
    </row>
    <row r="661" spans="1:36" ht="15.75" x14ac:dyDescent="0.25">
      <c r="A661">
        <v>660</v>
      </c>
      <c r="B661" t="s">
        <v>688</v>
      </c>
      <c r="C661">
        <f>VLOOKUP(G661,email!A:B,2,FALSE)</f>
        <v>91</v>
      </c>
      <c r="D661" t="str">
        <f>Orders[[#This Row],[Customer First Name]] &amp;" "&amp; Orders[[#This Row],[Customer Last Name]]</f>
        <v>Cassandra Brandow</v>
      </c>
      <c r="E661" t="s">
        <v>1419</v>
      </c>
      <c r="F661" t="s">
        <v>1420</v>
      </c>
      <c r="G661" t="str">
        <f t="shared" si="50"/>
        <v>cassandra.brandow@mail.com</v>
      </c>
      <c r="H661" t="s">
        <v>15</v>
      </c>
      <c r="I661" s="7" t="s">
        <v>1037</v>
      </c>
      <c r="J661" s="7" t="s">
        <v>1038</v>
      </c>
      <c r="K661" s="7" t="s">
        <v>1157</v>
      </c>
      <c r="L661" s="7" t="s">
        <v>1054</v>
      </c>
      <c r="M661" s="7">
        <v>76017</v>
      </c>
      <c r="N661" s="7" t="s">
        <v>1055</v>
      </c>
      <c r="O661" t="str">
        <f>IF(COUNTIF($G$2:G661, G661) &gt; 1, INDEX($O$2:O661, MATCH(G661, $G$2:G661, 0)), H661)</f>
        <v>Male</v>
      </c>
      <c r="P661" t="str">
        <f>IF(COUNTIF($G$2:G661, G661) &gt; 1, INDEX($P$2:P661, MATCH(G661, $G$2:G661, 0)), I661)</f>
        <v>Consumer</v>
      </c>
      <c r="Q661" t="str">
        <f>IF(COUNTIF($G$2:G661, G661) &gt; 1, INDEX($Q$2:Q661, MATCH(G661, $G$2:G661, 0)), J661)</f>
        <v>United States</v>
      </c>
      <c r="R661" t="str">
        <f>IF(COUNTIF($G$2:G661, G661) &gt; 1, INDEX($R$2:R661, MATCH(G661, $G$2:G661, 0)), K661)</f>
        <v>Hamilton</v>
      </c>
      <c r="S661" t="str">
        <f>IF(COUNTIF($G$2:G661, G661) &gt; 1, INDEX($S$2:S661, MATCH(G661, $G$2:G661, 0)), L661)</f>
        <v>Ohio</v>
      </c>
      <c r="T661">
        <f>IF(COUNTIF($G$2:G661, G661) &gt; 1, INDEX($T$2:T661, MATCH(G661, $G$2:G661, 0)), M661)</f>
        <v>45011</v>
      </c>
      <c r="U661" t="str">
        <f>IF(COUNTIF($G$2:G661, G661) &gt; 1, INDEX($U$2:U661, MATCH(G661, $G$2:G661, 0)), N661)</f>
        <v>East</v>
      </c>
      <c r="V661" s="7" t="s">
        <v>2153</v>
      </c>
      <c r="W661" s="7" t="s">
        <v>2156</v>
      </c>
      <c r="X661" s="15">
        <f>Orders[[#This Row],[Date3]]</f>
        <v>43522</v>
      </c>
      <c r="Y661" s="15">
        <v>43522</v>
      </c>
      <c r="Z661" s="2">
        <v>0.7402777777777777</v>
      </c>
      <c r="AA661" s="12">
        <v>55.45</v>
      </c>
      <c r="AB661" s="8">
        <v>1</v>
      </c>
      <c r="AC661" s="11">
        <f t="shared" si="53"/>
        <v>2.7725000000000004</v>
      </c>
      <c r="AD661" s="11">
        <f t="shared" si="54"/>
        <v>55.45</v>
      </c>
      <c r="AE661" t="s">
        <v>21</v>
      </c>
      <c r="AF661" s="12">
        <f t="shared" si="51"/>
        <v>52.860485000000004</v>
      </c>
      <c r="AG661" s="4">
        <v>4.6699999999999998E-2</v>
      </c>
      <c r="AH661" s="11">
        <f t="shared" si="52"/>
        <v>2.5895149999999987</v>
      </c>
      <c r="AI661" s="9">
        <v>4.9000000000000004</v>
      </c>
      <c r="AJ661" s="15" t="str">
        <f>IF(MONTH(Orders[[#This Row],[Date]]) = 1, "Jan",IF(MONTH(Orders[[#This Row],[Date]]) = 2, "Feb", "Mar"))</f>
        <v>Feb</v>
      </c>
    </row>
    <row r="662" spans="1:36" ht="15.75" x14ac:dyDescent="0.25">
      <c r="A662">
        <v>661</v>
      </c>
      <c r="B662" t="s">
        <v>689</v>
      </c>
      <c r="C662">
        <f>VLOOKUP(G662,email!A:B,2,FALSE)</f>
        <v>91</v>
      </c>
      <c r="D662" t="str">
        <f>Orders[[#This Row],[Customer First Name]] &amp;" "&amp; Orders[[#This Row],[Customer Last Name]]</f>
        <v>Cassandra Brandow</v>
      </c>
      <c r="E662" t="s">
        <v>1419</v>
      </c>
      <c r="F662" t="s">
        <v>1420</v>
      </c>
      <c r="G662" t="str">
        <f t="shared" si="50"/>
        <v>cassandra.brandow@mail.com</v>
      </c>
      <c r="H662" t="s">
        <v>15</v>
      </c>
      <c r="I662" s="7" t="s">
        <v>1037</v>
      </c>
      <c r="J662" s="7" t="s">
        <v>1038</v>
      </c>
      <c r="K662" s="7" t="s">
        <v>1157</v>
      </c>
      <c r="L662" s="7" t="s">
        <v>1054</v>
      </c>
      <c r="M662" s="7">
        <v>76017</v>
      </c>
      <c r="N662" s="7" t="s">
        <v>1055</v>
      </c>
      <c r="O662" t="str">
        <f>IF(COUNTIF($G$2:G662, G662) &gt; 1, INDEX($O$2:O662, MATCH(G662, $G$2:G662, 0)), H662)</f>
        <v>Male</v>
      </c>
      <c r="P662" t="str">
        <f>IF(COUNTIF($G$2:G662, G662) &gt; 1, INDEX($P$2:P662, MATCH(G662, $G$2:G662, 0)), I662)</f>
        <v>Consumer</v>
      </c>
      <c r="Q662" t="str">
        <f>IF(COUNTIF($G$2:G662, G662) &gt; 1, INDEX($Q$2:Q662, MATCH(G662, $G$2:G662, 0)), J662)</f>
        <v>United States</v>
      </c>
      <c r="R662" t="str">
        <f>IF(COUNTIF($G$2:G662, G662) &gt; 1, INDEX($R$2:R662, MATCH(G662, $G$2:G662, 0)), K662)</f>
        <v>Hamilton</v>
      </c>
      <c r="S662" t="str">
        <f>IF(COUNTIF($G$2:G662, G662) &gt; 1, INDEX($S$2:S662, MATCH(G662, $G$2:G662, 0)), L662)</f>
        <v>Ohio</v>
      </c>
      <c r="T662">
        <f>IF(COUNTIF($G$2:G662, G662) &gt; 1, INDEX($T$2:T662, MATCH(G662, $G$2:G662, 0)), M662)</f>
        <v>45011</v>
      </c>
      <c r="U662" t="str">
        <f>IF(COUNTIF($G$2:G662, G662) &gt; 1, INDEX($U$2:U662, MATCH(G662, $G$2:G662, 0)), N662)</f>
        <v>East</v>
      </c>
      <c r="V662" s="7" t="s">
        <v>2153</v>
      </c>
      <c r="W662" s="7" t="s">
        <v>2156</v>
      </c>
      <c r="X662" s="15">
        <f>Orders[[#This Row],[Date3]]</f>
        <v>43499</v>
      </c>
      <c r="Y662" s="15">
        <v>43499</v>
      </c>
      <c r="Z662" s="2">
        <v>0.49027777777777781</v>
      </c>
      <c r="AA662" s="12">
        <v>42.97</v>
      </c>
      <c r="AB662" s="8">
        <v>3</v>
      </c>
      <c r="AC662" s="11">
        <f t="shared" si="53"/>
        <v>6.4455</v>
      </c>
      <c r="AD662" s="11">
        <f t="shared" si="54"/>
        <v>128.91</v>
      </c>
      <c r="AE662" t="s">
        <v>18</v>
      </c>
      <c r="AF662" s="12">
        <f t="shared" si="51"/>
        <v>122.889903</v>
      </c>
      <c r="AG662" s="4">
        <v>4.6699999999999998E-2</v>
      </c>
      <c r="AH662" s="11">
        <f t="shared" si="52"/>
        <v>6.0200969999999927</v>
      </c>
      <c r="AI662" s="9">
        <v>9.3000000000000007</v>
      </c>
      <c r="AJ662" s="15" t="str">
        <f>IF(MONTH(Orders[[#This Row],[Date]]) = 1, "Jan",IF(MONTH(Orders[[#This Row],[Date]]) = 2, "Feb", "Mar"))</f>
        <v>Feb</v>
      </c>
    </row>
    <row r="663" spans="1:36" ht="15.75" x14ac:dyDescent="0.25">
      <c r="A663">
        <v>662</v>
      </c>
      <c r="B663" t="s">
        <v>690</v>
      </c>
      <c r="C663">
        <f>VLOOKUP(G663,email!A:B,2,FALSE)</f>
        <v>91</v>
      </c>
      <c r="D663" t="str">
        <f>Orders[[#This Row],[Customer First Name]] &amp;" "&amp; Orders[[#This Row],[Customer Last Name]]</f>
        <v>Cassandra Brandow</v>
      </c>
      <c r="E663" t="s">
        <v>1419</v>
      </c>
      <c r="F663" t="s">
        <v>1420</v>
      </c>
      <c r="G663" t="str">
        <f t="shared" si="50"/>
        <v>cassandra.brandow@mail.com</v>
      </c>
      <c r="H663" t="s">
        <v>15</v>
      </c>
      <c r="I663" s="7" t="s">
        <v>1037</v>
      </c>
      <c r="J663" s="7" t="s">
        <v>1038</v>
      </c>
      <c r="K663" s="7" t="s">
        <v>1157</v>
      </c>
      <c r="L663" s="7" t="s">
        <v>1054</v>
      </c>
      <c r="M663" s="7">
        <v>76017</v>
      </c>
      <c r="N663" s="7" t="s">
        <v>1055</v>
      </c>
      <c r="O663" t="str">
        <f>IF(COUNTIF($G$2:G663, G663) &gt; 1, INDEX($O$2:O663, MATCH(G663, $G$2:G663, 0)), H663)</f>
        <v>Male</v>
      </c>
      <c r="P663" t="str">
        <f>IF(COUNTIF($G$2:G663, G663) &gt; 1, INDEX($P$2:P663, MATCH(G663, $G$2:G663, 0)), I663)</f>
        <v>Consumer</v>
      </c>
      <c r="Q663" t="str">
        <f>IF(COUNTIF($G$2:G663, G663) &gt; 1, INDEX($Q$2:Q663, MATCH(G663, $G$2:G663, 0)), J663)</f>
        <v>United States</v>
      </c>
      <c r="R663" t="str">
        <f>IF(COUNTIF($G$2:G663, G663) &gt; 1, INDEX($R$2:R663, MATCH(G663, $G$2:G663, 0)), K663)</f>
        <v>Hamilton</v>
      </c>
      <c r="S663" t="str">
        <f>IF(COUNTIF($G$2:G663, G663) &gt; 1, INDEX($S$2:S663, MATCH(G663, $G$2:G663, 0)), L663)</f>
        <v>Ohio</v>
      </c>
      <c r="T663">
        <f>IF(COUNTIF($G$2:G663, G663) &gt; 1, INDEX($T$2:T663, MATCH(G663, $G$2:G663, 0)), M663)</f>
        <v>45011</v>
      </c>
      <c r="U663" t="str">
        <f>IF(COUNTIF($G$2:G663, G663) &gt; 1, INDEX($U$2:U663, MATCH(G663, $G$2:G663, 0)), N663)</f>
        <v>East</v>
      </c>
      <c r="V663" s="7" t="s">
        <v>2150</v>
      </c>
      <c r="W663" s="7" t="s">
        <v>2155</v>
      </c>
      <c r="X663" s="15">
        <f>Orders[[#This Row],[Date3]]</f>
        <v>43481</v>
      </c>
      <c r="Y663" s="15">
        <v>43481</v>
      </c>
      <c r="Z663" s="2">
        <v>0.50486111111111109</v>
      </c>
      <c r="AA663" s="12">
        <v>17.14</v>
      </c>
      <c r="AB663" s="8">
        <v>7</v>
      </c>
      <c r="AC663" s="11">
        <f t="shared" si="53"/>
        <v>5.9990000000000006</v>
      </c>
      <c r="AD663" s="11">
        <f t="shared" si="54"/>
        <v>119.98</v>
      </c>
      <c r="AE663" t="s">
        <v>21</v>
      </c>
      <c r="AF663" s="12">
        <f t="shared" si="51"/>
        <v>107.14214</v>
      </c>
      <c r="AG663" s="4">
        <v>0.107</v>
      </c>
      <c r="AH663" s="11">
        <f t="shared" si="52"/>
        <v>12.837860000000006</v>
      </c>
      <c r="AI663" s="9">
        <v>7.9</v>
      </c>
      <c r="AJ663" s="15" t="str">
        <f>IF(MONTH(Orders[[#This Row],[Date]]) = 1, "Jan",IF(MONTH(Orders[[#This Row],[Date]]) = 2, "Feb", "Mar"))</f>
        <v>Jan</v>
      </c>
    </row>
    <row r="664" spans="1:36" ht="15.75" x14ac:dyDescent="0.25">
      <c r="A664">
        <v>663</v>
      </c>
      <c r="B664" t="s">
        <v>691</v>
      </c>
      <c r="C664">
        <f>VLOOKUP(G664,email!A:B,2,FALSE)</f>
        <v>91</v>
      </c>
      <c r="D664" t="str">
        <f>Orders[[#This Row],[Customer First Name]] &amp;" "&amp; Orders[[#This Row],[Customer Last Name]]</f>
        <v>Cassandra Brandow</v>
      </c>
      <c r="E664" t="s">
        <v>1419</v>
      </c>
      <c r="F664" t="s">
        <v>1420</v>
      </c>
      <c r="G664" t="str">
        <f t="shared" si="50"/>
        <v>cassandra.brandow@mail.com</v>
      </c>
      <c r="H664" t="s">
        <v>15</v>
      </c>
      <c r="I664" s="7" t="s">
        <v>1037</v>
      </c>
      <c r="J664" s="7" t="s">
        <v>1038</v>
      </c>
      <c r="K664" s="7" t="s">
        <v>1157</v>
      </c>
      <c r="L664" s="7" t="s">
        <v>1054</v>
      </c>
      <c r="M664" s="7">
        <v>76017</v>
      </c>
      <c r="N664" s="7" t="s">
        <v>1055</v>
      </c>
      <c r="O664" t="str">
        <f>IF(COUNTIF($G$2:G664, G664) &gt; 1, INDEX($O$2:O664, MATCH(G664, $G$2:G664, 0)), H664)</f>
        <v>Male</v>
      </c>
      <c r="P664" t="str">
        <f>IF(COUNTIF($G$2:G664, G664) &gt; 1, INDEX($P$2:P664, MATCH(G664, $G$2:G664, 0)), I664)</f>
        <v>Consumer</v>
      </c>
      <c r="Q664" t="str">
        <f>IF(COUNTIF($G$2:G664, G664) &gt; 1, INDEX($Q$2:Q664, MATCH(G664, $G$2:G664, 0)), J664)</f>
        <v>United States</v>
      </c>
      <c r="R664" t="str">
        <f>IF(COUNTIF($G$2:G664, G664) &gt; 1, INDEX($R$2:R664, MATCH(G664, $G$2:G664, 0)), K664)</f>
        <v>Hamilton</v>
      </c>
      <c r="S664" t="str">
        <f>IF(COUNTIF($G$2:G664, G664) &gt; 1, INDEX($S$2:S664, MATCH(G664, $G$2:G664, 0)), L664)</f>
        <v>Ohio</v>
      </c>
      <c r="T664">
        <f>IF(COUNTIF($G$2:G664, G664) &gt; 1, INDEX($T$2:T664, MATCH(G664, $G$2:G664, 0)), M664)</f>
        <v>45011</v>
      </c>
      <c r="U664" t="str">
        <f>IF(COUNTIF($G$2:G664, G664) &gt; 1, INDEX($U$2:U664, MATCH(G664, $G$2:G664, 0)), N664)</f>
        <v>East</v>
      </c>
      <c r="V664" s="7" t="s">
        <v>2153</v>
      </c>
      <c r="W664" s="7" t="s">
        <v>2160</v>
      </c>
      <c r="X664" s="15">
        <f>Orders[[#This Row],[Date3]]</f>
        <v>43548</v>
      </c>
      <c r="Y664" s="15">
        <v>43548</v>
      </c>
      <c r="Z664" s="2">
        <v>0.7597222222222223</v>
      </c>
      <c r="AA664" s="12">
        <v>58.75</v>
      </c>
      <c r="AB664" s="8">
        <v>6</v>
      </c>
      <c r="AC664" s="11">
        <f t="shared" si="53"/>
        <v>17.625</v>
      </c>
      <c r="AD664" s="11">
        <f t="shared" si="54"/>
        <v>352.5</v>
      </c>
      <c r="AE664" t="s">
        <v>21</v>
      </c>
      <c r="AF664" s="12">
        <f t="shared" si="51"/>
        <v>336.03825000000001</v>
      </c>
      <c r="AG664" s="4">
        <v>4.6699999999999998E-2</v>
      </c>
      <c r="AH664" s="11">
        <f t="shared" si="52"/>
        <v>16.461749999999995</v>
      </c>
      <c r="AI664" s="9">
        <v>5.9</v>
      </c>
      <c r="AJ664" s="15" t="str">
        <f>IF(MONTH(Orders[[#This Row],[Date]]) = 1, "Jan",IF(MONTH(Orders[[#This Row],[Date]]) = 2, "Feb", "Mar"))</f>
        <v>Mar</v>
      </c>
    </row>
    <row r="665" spans="1:36" ht="15.75" x14ac:dyDescent="0.25">
      <c r="A665">
        <v>664</v>
      </c>
      <c r="B665" t="s">
        <v>692</v>
      </c>
      <c r="C665">
        <f>VLOOKUP(G665,email!A:B,2,FALSE)</f>
        <v>260</v>
      </c>
      <c r="D665" t="str">
        <f>Orders[[#This Row],[Customer First Name]] &amp;" "&amp; Orders[[#This Row],[Customer Last Name]]</f>
        <v>Sibella Parks</v>
      </c>
      <c r="E665" t="s">
        <v>1659</v>
      </c>
      <c r="F665" t="s">
        <v>1660</v>
      </c>
      <c r="G665" t="str">
        <f t="shared" si="50"/>
        <v>sibella.parks@mail.com</v>
      </c>
      <c r="H665" t="s">
        <v>15</v>
      </c>
      <c r="I665" s="7" t="s">
        <v>1042</v>
      </c>
      <c r="J665" s="7" t="s">
        <v>1038</v>
      </c>
      <c r="K665" s="7" t="s">
        <v>1080</v>
      </c>
      <c r="L665" s="7" t="s">
        <v>1081</v>
      </c>
      <c r="M665" s="7">
        <v>10011</v>
      </c>
      <c r="N665" s="7" t="s">
        <v>1065</v>
      </c>
      <c r="O665" t="str">
        <f>IF(COUNTIF($G$2:G665, G665) &gt; 1, INDEX($O$2:O665, MATCH(G665, $G$2:G665, 0)), H665)</f>
        <v>Female</v>
      </c>
      <c r="P665" t="str">
        <f>IF(COUNTIF($G$2:G665, G665) &gt; 1, INDEX($P$2:P665, MATCH(G665, $G$2:G665, 0)), I665)</f>
        <v>Corporate</v>
      </c>
      <c r="Q665" t="str">
        <f>IF(COUNTIF($G$2:G665, G665) &gt; 1, INDEX($Q$2:Q665, MATCH(G665, $G$2:G665, 0)), J665)</f>
        <v>United States</v>
      </c>
      <c r="R665" t="str">
        <f>IF(COUNTIF($G$2:G665, G665) &gt; 1, INDEX($R$2:R665, MATCH(G665, $G$2:G665, 0)), K665)</f>
        <v>New York City</v>
      </c>
      <c r="S665" t="str">
        <f>IF(COUNTIF($G$2:G665, G665) &gt; 1, INDEX($S$2:S665, MATCH(G665, $G$2:G665, 0)), L665)</f>
        <v>New York</v>
      </c>
      <c r="T665">
        <f>IF(COUNTIF($G$2:G665, G665) &gt; 1, INDEX($T$2:T665, MATCH(G665, $G$2:G665, 0)), M665)</f>
        <v>10011</v>
      </c>
      <c r="U665" t="str">
        <f>IF(COUNTIF($G$2:G665, G665) &gt; 1, INDEX($U$2:U665, MATCH(G665, $G$2:G665, 0)), N665)</f>
        <v>East</v>
      </c>
      <c r="V665" s="7" t="s">
        <v>2153</v>
      </c>
      <c r="W665" s="7" t="s">
        <v>2156</v>
      </c>
      <c r="X665" s="15">
        <f>Orders[[#This Row],[Date3]]</f>
        <v>43508</v>
      </c>
      <c r="Y665" s="15">
        <v>43508</v>
      </c>
      <c r="Z665" s="2">
        <v>0.61458333333333337</v>
      </c>
      <c r="AA665" s="12">
        <v>87.1</v>
      </c>
      <c r="AB665" s="8">
        <v>10</v>
      </c>
      <c r="AC665" s="11">
        <f t="shared" si="53"/>
        <v>43.550000000000004</v>
      </c>
      <c r="AD665" s="11">
        <f t="shared" si="54"/>
        <v>871</v>
      </c>
      <c r="AE665" t="s">
        <v>21</v>
      </c>
      <c r="AF665" s="12">
        <f t="shared" si="51"/>
        <v>830.32429999999999</v>
      </c>
      <c r="AG665" s="4">
        <v>4.6699999999999998E-2</v>
      </c>
      <c r="AH665" s="11">
        <f t="shared" si="52"/>
        <v>40.675700000000006</v>
      </c>
      <c r="AI665" s="9">
        <v>9.9</v>
      </c>
      <c r="AJ665" s="15" t="str">
        <f>IF(MONTH(Orders[[#This Row],[Date]]) = 1, "Jan",IF(MONTH(Orders[[#This Row],[Date]]) = 2, "Feb", "Mar"))</f>
        <v>Feb</v>
      </c>
    </row>
    <row r="666" spans="1:36" ht="15.75" x14ac:dyDescent="0.25">
      <c r="A666">
        <v>665</v>
      </c>
      <c r="B666" t="s">
        <v>693</v>
      </c>
      <c r="C666">
        <f>VLOOKUP(G666,email!A:B,2,FALSE)</f>
        <v>117</v>
      </c>
      <c r="D666" t="str">
        <f>Orders[[#This Row],[Customer First Name]] &amp;" "&amp; Orders[[#This Row],[Customer Last Name]]</f>
        <v>Roy Collins</v>
      </c>
      <c r="E666" t="s">
        <v>1455</v>
      </c>
      <c r="F666" t="s">
        <v>1456</v>
      </c>
      <c r="G666" t="str">
        <f t="shared" si="50"/>
        <v>roy.collins@mail.com</v>
      </c>
      <c r="H666" t="s">
        <v>15</v>
      </c>
      <c r="I666" s="7" t="s">
        <v>1037</v>
      </c>
      <c r="J666" s="7" t="s">
        <v>1038</v>
      </c>
      <c r="K666" s="7" t="s">
        <v>1183</v>
      </c>
      <c r="L666" s="7" t="s">
        <v>1040</v>
      </c>
      <c r="M666" s="7">
        <v>40214</v>
      </c>
      <c r="N666" s="7" t="s">
        <v>1041</v>
      </c>
      <c r="O666" t="str">
        <f>IF(COUNTIF($G$2:G666, G666) &gt; 1, INDEX($O$2:O666, MATCH(G666, $G$2:G666, 0)), H666)</f>
        <v>Female</v>
      </c>
      <c r="P666" t="str">
        <f>IF(COUNTIF($G$2:G666, G666) &gt; 1, INDEX($P$2:P666, MATCH(G666, $G$2:G666, 0)), I666)</f>
        <v>Consumer</v>
      </c>
      <c r="Q666" t="str">
        <f>IF(COUNTIF($G$2:G666, G666) &gt; 1, INDEX($Q$2:Q666, MATCH(G666, $G$2:G666, 0)), J666)</f>
        <v>United States</v>
      </c>
      <c r="R666" t="str">
        <f>IF(COUNTIF($G$2:G666, G666) &gt; 1, INDEX($R$2:R666, MATCH(G666, $G$2:G666, 0)), K666)</f>
        <v>Chicago</v>
      </c>
      <c r="S666" t="str">
        <f>IF(COUNTIF($G$2:G666, G666) &gt; 1, INDEX($S$2:S666, MATCH(G666, $G$2:G666, 0)), L666)</f>
        <v>Illinois</v>
      </c>
      <c r="T666">
        <f>IF(COUNTIF($G$2:G666, G666) &gt; 1, INDEX($T$2:T666, MATCH(G666, $G$2:G666, 0)), M666)</f>
        <v>60610</v>
      </c>
      <c r="U666" t="str">
        <f>IF(COUNTIF($G$2:G666, G666) &gt; 1, INDEX($U$2:U666, MATCH(G666, $G$2:G666, 0)), N666)</f>
        <v>Central</v>
      </c>
      <c r="V666" s="7" t="s">
        <v>2153</v>
      </c>
      <c r="W666" s="7" t="s">
        <v>2165</v>
      </c>
      <c r="X666" s="15">
        <f>Orders[[#This Row],[Date3]]</f>
        <v>43517</v>
      </c>
      <c r="Y666" s="15">
        <v>43517</v>
      </c>
      <c r="Z666" s="2">
        <v>0.48541666666666666</v>
      </c>
      <c r="AA666" s="12">
        <v>98.8</v>
      </c>
      <c r="AB666" s="8">
        <v>2</v>
      </c>
      <c r="AC666" s="11">
        <f t="shared" si="53"/>
        <v>9.8800000000000008</v>
      </c>
      <c r="AD666" s="11">
        <f t="shared" si="54"/>
        <v>197.6</v>
      </c>
      <c r="AE666" t="s">
        <v>18</v>
      </c>
      <c r="AF666" s="12">
        <f t="shared" si="51"/>
        <v>188.37207999999998</v>
      </c>
      <c r="AG666" s="4">
        <v>4.6699999999999998E-2</v>
      </c>
      <c r="AH666" s="11">
        <f t="shared" si="52"/>
        <v>9.2279200000000117</v>
      </c>
      <c r="AI666" s="9">
        <v>7.7</v>
      </c>
      <c r="AJ666" s="15" t="str">
        <f>IF(MONTH(Orders[[#This Row],[Date]]) = 1, "Jan",IF(MONTH(Orders[[#This Row],[Date]]) = 2, "Feb", "Mar"))</f>
        <v>Feb</v>
      </c>
    </row>
    <row r="667" spans="1:36" ht="15.75" x14ac:dyDescent="0.25">
      <c r="A667">
        <v>666</v>
      </c>
      <c r="B667" t="s">
        <v>694</v>
      </c>
      <c r="C667">
        <f>VLOOKUP(G667,email!A:B,2,FALSE)</f>
        <v>261</v>
      </c>
      <c r="D667" t="str">
        <f>Orders[[#This Row],[Customer First Name]] &amp;" "&amp; Orders[[#This Row],[Customer Last Name]]</f>
        <v>Tiffany House</v>
      </c>
      <c r="E667" t="s">
        <v>1661</v>
      </c>
      <c r="F667" t="s">
        <v>1662</v>
      </c>
      <c r="G667" t="str">
        <f t="shared" si="50"/>
        <v>tiffany.house@mail.com</v>
      </c>
      <c r="H667" t="s">
        <v>15</v>
      </c>
      <c r="I667" s="7" t="s">
        <v>1042</v>
      </c>
      <c r="J667" s="7" t="s">
        <v>1038</v>
      </c>
      <c r="K667" s="7" t="s">
        <v>1137</v>
      </c>
      <c r="L667" s="7" t="s">
        <v>1054</v>
      </c>
      <c r="M667" s="7">
        <v>75081</v>
      </c>
      <c r="N667" s="7" t="s">
        <v>1055</v>
      </c>
      <c r="O667" t="str">
        <f>IF(COUNTIF($G$2:G667, G667) &gt; 1, INDEX($O$2:O667, MATCH(G667, $G$2:G667, 0)), H667)</f>
        <v>Female</v>
      </c>
      <c r="P667" t="str">
        <f>IF(COUNTIF($G$2:G667, G667) &gt; 1, INDEX($P$2:P667, MATCH(G667, $G$2:G667, 0)), I667)</f>
        <v>Corporate</v>
      </c>
      <c r="Q667" t="str">
        <f>IF(COUNTIF($G$2:G667, G667) &gt; 1, INDEX($Q$2:Q667, MATCH(G667, $G$2:G667, 0)), J667)</f>
        <v>United States</v>
      </c>
      <c r="R667" t="str">
        <f>IF(COUNTIF($G$2:G667, G667) &gt; 1, INDEX($R$2:R667, MATCH(G667, $G$2:G667, 0)), K667)</f>
        <v>Dallas</v>
      </c>
      <c r="S667" t="str">
        <f>IF(COUNTIF($G$2:G667, G667) &gt; 1, INDEX($S$2:S667, MATCH(G667, $G$2:G667, 0)), L667)</f>
        <v>Texas</v>
      </c>
      <c r="T667">
        <f>IF(COUNTIF($G$2:G667, G667) &gt; 1, INDEX($T$2:T667, MATCH(G667, $G$2:G667, 0)), M667)</f>
        <v>75081</v>
      </c>
      <c r="U667" t="str">
        <f>IF(COUNTIF($G$2:G667, G667) &gt; 1, INDEX($U$2:U667, MATCH(G667, $G$2:G667, 0)), N667)</f>
        <v>Central</v>
      </c>
      <c r="V667" s="7" t="s">
        <v>2153</v>
      </c>
      <c r="W667" s="7" t="s">
        <v>2166</v>
      </c>
      <c r="X667" s="15">
        <f>Orders[[#This Row],[Date3]]</f>
        <v>43500</v>
      </c>
      <c r="Y667" s="15">
        <v>43500</v>
      </c>
      <c r="Z667" s="2">
        <v>0.65555555555555556</v>
      </c>
      <c r="AA667" s="12">
        <v>48.63</v>
      </c>
      <c r="AB667" s="8">
        <v>4</v>
      </c>
      <c r="AC667" s="11">
        <f t="shared" si="53"/>
        <v>9.7260000000000009</v>
      </c>
      <c r="AD667" s="11">
        <f t="shared" si="54"/>
        <v>194.52</v>
      </c>
      <c r="AE667" t="s">
        <v>16</v>
      </c>
      <c r="AF667" s="12">
        <f t="shared" si="51"/>
        <v>185.43591600000002</v>
      </c>
      <c r="AG667" s="4">
        <v>4.6699999999999998E-2</v>
      </c>
      <c r="AH667" s="11">
        <f t="shared" si="52"/>
        <v>9.0840839999999901</v>
      </c>
      <c r="AI667" s="9">
        <v>7.6</v>
      </c>
      <c r="AJ667" s="15" t="str">
        <f>IF(MONTH(Orders[[#This Row],[Date]]) = 1, "Jan",IF(MONTH(Orders[[#This Row],[Date]]) = 2, "Feb", "Mar"))</f>
        <v>Feb</v>
      </c>
    </row>
    <row r="668" spans="1:36" ht="15.75" x14ac:dyDescent="0.25">
      <c r="A668">
        <v>667</v>
      </c>
      <c r="B668" t="s">
        <v>695</v>
      </c>
      <c r="C668">
        <f>VLOOKUP(G668,email!A:B,2,FALSE)</f>
        <v>261</v>
      </c>
      <c r="D668" t="str">
        <f>Orders[[#This Row],[Customer First Name]] &amp;" "&amp; Orders[[#This Row],[Customer Last Name]]</f>
        <v>Tiffany House</v>
      </c>
      <c r="E668" t="s">
        <v>1661</v>
      </c>
      <c r="F668" t="s">
        <v>1662</v>
      </c>
      <c r="G668" t="str">
        <f t="shared" si="50"/>
        <v>tiffany.house@mail.com</v>
      </c>
      <c r="H668" t="s">
        <v>15</v>
      </c>
      <c r="I668" s="7" t="s">
        <v>1042</v>
      </c>
      <c r="J668" s="7" t="s">
        <v>1038</v>
      </c>
      <c r="K668" s="7" t="s">
        <v>1137</v>
      </c>
      <c r="L668" s="7" t="s">
        <v>1054</v>
      </c>
      <c r="M668" s="7">
        <v>75081</v>
      </c>
      <c r="N668" s="7" t="s">
        <v>1055</v>
      </c>
      <c r="O668" t="str">
        <f>IF(COUNTIF($G$2:G668, G668) &gt; 1, INDEX($O$2:O668, MATCH(G668, $G$2:G668, 0)), H668)</f>
        <v>Female</v>
      </c>
      <c r="P668" t="str">
        <f>IF(COUNTIF($G$2:G668, G668) &gt; 1, INDEX($P$2:P668, MATCH(G668, $G$2:G668, 0)), I668)</f>
        <v>Corporate</v>
      </c>
      <c r="Q668" t="str">
        <f>IF(COUNTIF($G$2:G668, G668) &gt; 1, INDEX($Q$2:Q668, MATCH(G668, $G$2:G668, 0)), J668)</f>
        <v>United States</v>
      </c>
      <c r="R668" t="str">
        <f>IF(COUNTIF($G$2:G668, G668) &gt; 1, INDEX($R$2:R668, MATCH(G668, $G$2:G668, 0)), K668)</f>
        <v>Dallas</v>
      </c>
      <c r="S668" t="str">
        <f>IF(COUNTIF($G$2:G668, G668) &gt; 1, INDEX($S$2:S668, MATCH(G668, $G$2:G668, 0)), L668)</f>
        <v>Texas</v>
      </c>
      <c r="T668">
        <f>IF(COUNTIF($G$2:G668, G668) &gt; 1, INDEX($T$2:T668, MATCH(G668, $G$2:G668, 0)), M668)</f>
        <v>75081</v>
      </c>
      <c r="U668" t="str">
        <f>IF(COUNTIF($G$2:G668, G668) &gt; 1, INDEX($U$2:U668, MATCH(G668, $G$2:G668, 0)), N668)</f>
        <v>Central</v>
      </c>
      <c r="V668" s="7" t="s">
        <v>2153</v>
      </c>
      <c r="W668" s="7" t="s">
        <v>2162</v>
      </c>
      <c r="X668" s="15">
        <f>Orders[[#This Row],[Date3]]</f>
        <v>43516</v>
      </c>
      <c r="Y668" s="15">
        <v>43516</v>
      </c>
      <c r="Z668" s="2">
        <v>0.54583333333333328</v>
      </c>
      <c r="AA668" s="12">
        <v>57.74</v>
      </c>
      <c r="AB668" s="8">
        <v>3</v>
      </c>
      <c r="AC668" s="11">
        <f t="shared" si="53"/>
        <v>8.6609999999999996</v>
      </c>
      <c r="AD668" s="11">
        <f t="shared" si="54"/>
        <v>173.22</v>
      </c>
      <c r="AE668" t="s">
        <v>16</v>
      </c>
      <c r="AF668" s="12">
        <f t="shared" si="51"/>
        <v>165.13062600000001</v>
      </c>
      <c r="AG668" s="4">
        <v>4.6699999999999998E-2</v>
      </c>
      <c r="AH668" s="11">
        <f t="shared" si="52"/>
        <v>8.0893739999999923</v>
      </c>
      <c r="AI668" s="9">
        <v>7.7</v>
      </c>
      <c r="AJ668" s="15" t="str">
        <f>IF(MONTH(Orders[[#This Row],[Date]]) = 1, "Jan",IF(MONTH(Orders[[#This Row],[Date]]) = 2, "Feb", "Mar"))</f>
        <v>Feb</v>
      </c>
    </row>
    <row r="669" spans="1:36" ht="15.75" x14ac:dyDescent="0.25">
      <c r="A669">
        <v>668</v>
      </c>
      <c r="B669" t="s">
        <v>696</v>
      </c>
      <c r="C669">
        <f>VLOOKUP(G669,email!A:B,2,FALSE)</f>
        <v>261</v>
      </c>
      <c r="D669" t="str">
        <f>Orders[[#This Row],[Customer First Name]] &amp;" "&amp; Orders[[#This Row],[Customer Last Name]]</f>
        <v>Tiffany House</v>
      </c>
      <c r="E669" t="s">
        <v>1661</v>
      </c>
      <c r="F669" t="s">
        <v>1662</v>
      </c>
      <c r="G669" t="str">
        <f t="shared" si="50"/>
        <v>tiffany.house@mail.com</v>
      </c>
      <c r="H669" t="s">
        <v>15</v>
      </c>
      <c r="I669" s="7" t="s">
        <v>1042</v>
      </c>
      <c r="J669" s="7" t="s">
        <v>1038</v>
      </c>
      <c r="K669" s="7" t="s">
        <v>1137</v>
      </c>
      <c r="L669" s="7" t="s">
        <v>1054</v>
      </c>
      <c r="M669" s="7">
        <v>75081</v>
      </c>
      <c r="N669" s="7" t="s">
        <v>1055</v>
      </c>
      <c r="O669" t="str">
        <f>IF(COUNTIF($G$2:G669, G669) &gt; 1, INDEX($O$2:O669, MATCH(G669, $G$2:G669, 0)), H669)</f>
        <v>Female</v>
      </c>
      <c r="P669" t="str">
        <f>IF(COUNTIF($G$2:G669, G669) &gt; 1, INDEX($P$2:P669, MATCH(G669, $G$2:G669, 0)), I669)</f>
        <v>Corporate</v>
      </c>
      <c r="Q669" t="str">
        <f>IF(COUNTIF($G$2:G669, G669) &gt; 1, INDEX($Q$2:Q669, MATCH(G669, $G$2:G669, 0)), J669)</f>
        <v>United States</v>
      </c>
      <c r="R669" t="str">
        <f>IF(COUNTIF($G$2:G669, G669) &gt; 1, INDEX($R$2:R669, MATCH(G669, $G$2:G669, 0)), K669)</f>
        <v>Dallas</v>
      </c>
      <c r="S669" t="str">
        <f>IF(COUNTIF($G$2:G669, G669) &gt; 1, INDEX($S$2:S669, MATCH(G669, $G$2:G669, 0)), L669)</f>
        <v>Texas</v>
      </c>
      <c r="T669">
        <f>IF(COUNTIF($G$2:G669, G669) &gt; 1, INDEX($T$2:T669, MATCH(G669, $G$2:G669, 0)), M669)</f>
        <v>75081</v>
      </c>
      <c r="U669" t="str">
        <f>IF(COUNTIF($G$2:G669, G669) &gt; 1, INDEX($U$2:U669, MATCH(G669, $G$2:G669, 0)), N669)</f>
        <v>Central</v>
      </c>
      <c r="V669" s="7" t="s">
        <v>2158</v>
      </c>
      <c r="W669" s="7" t="s">
        <v>2159</v>
      </c>
      <c r="X669" s="15">
        <f>Orders[[#This Row],[Date3]]</f>
        <v>43519</v>
      </c>
      <c r="Y669" s="15">
        <v>43519</v>
      </c>
      <c r="Z669" s="2">
        <v>0.86319444444444438</v>
      </c>
      <c r="AA669" s="12">
        <v>17.97</v>
      </c>
      <c r="AB669" s="8">
        <v>4</v>
      </c>
      <c r="AC669" s="11">
        <f t="shared" si="53"/>
        <v>3.5939999999999999</v>
      </c>
      <c r="AD669" s="11">
        <f t="shared" si="54"/>
        <v>71.88</v>
      </c>
      <c r="AE669" t="s">
        <v>16</v>
      </c>
      <c r="AF669" s="12">
        <f t="shared" si="51"/>
        <v>66.704639999999998</v>
      </c>
      <c r="AG669" s="4">
        <v>7.2000000000000008E-2</v>
      </c>
      <c r="AH669" s="11">
        <f t="shared" si="52"/>
        <v>5.1753599999999977</v>
      </c>
      <c r="AI669" s="9">
        <v>6.4</v>
      </c>
      <c r="AJ669" s="15" t="str">
        <f>IF(MONTH(Orders[[#This Row],[Date]]) = 1, "Jan",IF(MONTH(Orders[[#This Row],[Date]]) = 2, "Feb", "Mar"))</f>
        <v>Feb</v>
      </c>
    </row>
    <row r="670" spans="1:36" ht="15.75" x14ac:dyDescent="0.25">
      <c r="A670">
        <v>669</v>
      </c>
      <c r="B670" t="s">
        <v>697</v>
      </c>
      <c r="C670">
        <f>VLOOKUP(G670,email!A:B,2,FALSE)</f>
        <v>262</v>
      </c>
      <c r="D670" t="str">
        <f>Orders[[#This Row],[Customer First Name]] &amp;" "&amp; Orders[[#This Row],[Customer Last Name]]</f>
        <v>Resi Pölking</v>
      </c>
      <c r="E670" t="s">
        <v>1663</v>
      </c>
      <c r="F670" t="s">
        <v>1664</v>
      </c>
      <c r="G670" t="str">
        <f t="shared" si="50"/>
        <v>resi.pölking@mail.com</v>
      </c>
      <c r="H670" t="s">
        <v>15</v>
      </c>
      <c r="I670" s="7" t="s">
        <v>1037</v>
      </c>
      <c r="J670" s="7" t="s">
        <v>1038</v>
      </c>
      <c r="K670" s="7" t="s">
        <v>1221</v>
      </c>
      <c r="L670" s="7" t="s">
        <v>1108</v>
      </c>
      <c r="M670" s="7">
        <v>44105</v>
      </c>
      <c r="N670" s="7" t="s">
        <v>1065</v>
      </c>
      <c r="O670" t="str">
        <f>IF(COUNTIF($G$2:G670, G670) &gt; 1, INDEX($O$2:O670, MATCH(G670, $G$2:G670, 0)), H670)</f>
        <v>Female</v>
      </c>
      <c r="P670" t="str">
        <f>IF(COUNTIF($G$2:G670, G670) &gt; 1, INDEX($P$2:P670, MATCH(G670, $G$2:G670, 0)), I670)</f>
        <v>Consumer</v>
      </c>
      <c r="Q670" t="str">
        <f>IF(COUNTIF($G$2:G670, G670) &gt; 1, INDEX($Q$2:Q670, MATCH(G670, $G$2:G670, 0)), J670)</f>
        <v>United States</v>
      </c>
      <c r="R670" t="str">
        <f>IF(COUNTIF($G$2:G670, G670) &gt; 1, INDEX($R$2:R670, MATCH(G670, $G$2:G670, 0)), K670)</f>
        <v>Cleveland</v>
      </c>
      <c r="S670" t="str">
        <f>IF(COUNTIF($G$2:G670, G670) &gt; 1, INDEX($S$2:S670, MATCH(G670, $G$2:G670, 0)), L670)</f>
        <v>Ohio</v>
      </c>
      <c r="T670">
        <f>IF(COUNTIF($G$2:G670, G670) &gt; 1, INDEX($T$2:T670, MATCH(G670, $G$2:G670, 0)), M670)</f>
        <v>44105</v>
      </c>
      <c r="U670" t="str">
        <f>IF(COUNTIF($G$2:G670, G670) &gt; 1, INDEX($U$2:U670, MATCH(G670, $G$2:G670, 0)), N670)</f>
        <v>East</v>
      </c>
      <c r="V670" s="7" t="s">
        <v>2150</v>
      </c>
      <c r="W670" s="7" t="s">
        <v>2157</v>
      </c>
      <c r="X670" s="15">
        <f>Orders[[#This Row],[Date3]]</f>
        <v>43512</v>
      </c>
      <c r="Y670" s="15">
        <v>43512</v>
      </c>
      <c r="Z670" s="2">
        <v>0.59652777777777777</v>
      </c>
      <c r="AA670" s="12">
        <v>47.71</v>
      </c>
      <c r="AB670" s="8">
        <v>6</v>
      </c>
      <c r="AC670" s="11">
        <f t="shared" si="53"/>
        <v>14.313000000000001</v>
      </c>
      <c r="AD670" s="11">
        <f t="shared" si="54"/>
        <v>286.26</v>
      </c>
      <c r="AE670" t="s">
        <v>16</v>
      </c>
      <c r="AF670" s="12">
        <f t="shared" si="51"/>
        <v>255.63018</v>
      </c>
      <c r="AG670" s="4">
        <v>0.107</v>
      </c>
      <c r="AH670" s="11">
        <f t="shared" si="52"/>
        <v>30.629819999999995</v>
      </c>
      <c r="AI670" s="9">
        <v>4.4000000000000004</v>
      </c>
      <c r="AJ670" s="15" t="str">
        <f>IF(MONTH(Orders[[#This Row],[Date]]) = 1, "Jan",IF(MONTH(Orders[[#This Row],[Date]]) = 2, "Feb", "Mar"))</f>
        <v>Feb</v>
      </c>
    </row>
    <row r="671" spans="1:36" ht="15.75" x14ac:dyDescent="0.25">
      <c r="A671">
        <v>670</v>
      </c>
      <c r="B671" t="s">
        <v>698</v>
      </c>
      <c r="C671">
        <f>VLOOKUP(G671,email!A:B,2,FALSE)</f>
        <v>247</v>
      </c>
      <c r="D671" t="str">
        <f>Orders[[#This Row],[Customer First Name]] &amp;" "&amp; Orders[[#This Row],[Customer Last Name]]</f>
        <v>Meg O'Connel</v>
      </c>
      <c r="E671" t="s">
        <v>1641</v>
      </c>
      <c r="F671" t="s">
        <v>1642</v>
      </c>
      <c r="G671" t="str">
        <f t="shared" si="50"/>
        <v>meg.oconnel@mail.com</v>
      </c>
      <c r="H671" t="s">
        <v>15</v>
      </c>
      <c r="I671" s="7" t="s">
        <v>1052</v>
      </c>
      <c r="J671" s="7" t="s">
        <v>1038</v>
      </c>
      <c r="K671" s="7" t="s">
        <v>1083</v>
      </c>
      <c r="L671" s="7" t="s">
        <v>1070</v>
      </c>
      <c r="M671" s="7">
        <v>60653</v>
      </c>
      <c r="N671" s="7" t="s">
        <v>1055</v>
      </c>
      <c r="O671" t="str">
        <f>IF(COUNTIF($G$2:G671, G671) &gt; 1, INDEX($O$2:O671, MATCH(G671, $G$2:G671, 0)), H671)</f>
        <v>Male</v>
      </c>
      <c r="P671" t="str">
        <f>IF(COUNTIF($G$2:G671, G671) &gt; 1, INDEX($P$2:P671, MATCH(G671, $G$2:G671, 0)), I671)</f>
        <v>Home Office</v>
      </c>
      <c r="Q671" t="str">
        <f>IF(COUNTIF($G$2:G671, G671) &gt; 1, INDEX($Q$2:Q671, MATCH(G671, $G$2:G671, 0)), J671)</f>
        <v>United States</v>
      </c>
      <c r="R671" t="str">
        <f>IF(COUNTIF($G$2:G671, G671) &gt; 1, INDEX($R$2:R671, MATCH(G671, $G$2:G671, 0)), K671)</f>
        <v>New York City</v>
      </c>
      <c r="S671" t="str">
        <f>IF(COUNTIF($G$2:G671, G671) &gt; 1, INDEX($S$2:S671, MATCH(G671, $G$2:G671, 0)), L671)</f>
        <v>New York</v>
      </c>
      <c r="T671">
        <f>IF(COUNTIF($G$2:G671, G671) &gt; 1, INDEX($T$2:T671, MATCH(G671, $G$2:G671, 0)), M671)</f>
        <v>10009</v>
      </c>
      <c r="U671" t="str">
        <f>IF(COUNTIF($G$2:G671, G671) &gt; 1, INDEX($U$2:U671, MATCH(G671, $G$2:G671, 0)), N671)</f>
        <v>East</v>
      </c>
      <c r="V671" s="7" t="s">
        <v>2150</v>
      </c>
      <c r="W671" s="7" t="s">
        <v>2157</v>
      </c>
      <c r="X671" s="15">
        <f>Orders[[#This Row],[Date3]]</f>
        <v>43482</v>
      </c>
      <c r="Y671" s="15">
        <v>43482</v>
      </c>
      <c r="Z671" s="2">
        <v>0.41736111111111113</v>
      </c>
      <c r="AA671" s="12">
        <v>40.619999999999997</v>
      </c>
      <c r="AB671" s="8">
        <v>2</v>
      </c>
      <c r="AC671" s="11">
        <f t="shared" si="53"/>
        <v>4.0620000000000003</v>
      </c>
      <c r="AD671" s="11">
        <f t="shared" si="54"/>
        <v>81.239999999999995</v>
      </c>
      <c r="AE671" t="s">
        <v>21</v>
      </c>
      <c r="AF671" s="12">
        <f t="shared" si="51"/>
        <v>72.547319999999999</v>
      </c>
      <c r="AG671" s="4">
        <v>0.107</v>
      </c>
      <c r="AH671" s="11">
        <f t="shared" si="52"/>
        <v>8.6926799999999957</v>
      </c>
      <c r="AI671" s="9">
        <v>4.0999999999999996</v>
      </c>
      <c r="AJ671" s="15" t="str">
        <f>IF(MONTH(Orders[[#This Row],[Date]]) = 1, "Jan",IF(MONTH(Orders[[#This Row],[Date]]) = 2, "Feb", "Mar"))</f>
        <v>Jan</v>
      </c>
    </row>
    <row r="672" spans="1:36" ht="15.75" x14ac:dyDescent="0.25">
      <c r="A672">
        <v>671</v>
      </c>
      <c r="B672" t="s">
        <v>699</v>
      </c>
      <c r="C672">
        <f>VLOOKUP(G672,email!A:B,2,FALSE)</f>
        <v>247</v>
      </c>
      <c r="D672" t="str">
        <f>Orders[[#This Row],[Customer First Name]] &amp;" "&amp; Orders[[#This Row],[Customer Last Name]]</f>
        <v>Meg O'Connel</v>
      </c>
      <c r="E672" t="s">
        <v>1641</v>
      </c>
      <c r="F672" t="s">
        <v>1642</v>
      </c>
      <c r="G672" t="str">
        <f t="shared" si="50"/>
        <v>meg.oconnel@mail.com</v>
      </c>
      <c r="H672" t="s">
        <v>15</v>
      </c>
      <c r="I672" s="7" t="s">
        <v>1052</v>
      </c>
      <c r="J672" s="7" t="s">
        <v>1038</v>
      </c>
      <c r="K672" s="7" t="s">
        <v>1083</v>
      </c>
      <c r="L672" s="7" t="s">
        <v>1070</v>
      </c>
      <c r="M672" s="7">
        <v>60653</v>
      </c>
      <c r="N672" s="7" t="s">
        <v>1055</v>
      </c>
      <c r="O672" t="str">
        <f>IF(COUNTIF($G$2:G672, G672) &gt; 1, INDEX($O$2:O672, MATCH(G672, $G$2:G672, 0)), H672)</f>
        <v>Male</v>
      </c>
      <c r="P672" t="str">
        <f>IF(COUNTIF($G$2:G672, G672) &gt; 1, INDEX($P$2:P672, MATCH(G672, $G$2:G672, 0)), I672)</f>
        <v>Home Office</v>
      </c>
      <c r="Q672" t="str">
        <f>IF(COUNTIF($G$2:G672, G672) &gt; 1, INDEX($Q$2:Q672, MATCH(G672, $G$2:G672, 0)), J672)</f>
        <v>United States</v>
      </c>
      <c r="R672" t="str">
        <f>IF(COUNTIF($G$2:G672, G672) &gt; 1, INDEX($R$2:R672, MATCH(G672, $G$2:G672, 0)), K672)</f>
        <v>New York City</v>
      </c>
      <c r="S672" t="str">
        <f>IF(COUNTIF($G$2:G672, G672) &gt; 1, INDEX($S$2:S672, MATCH(G672, $G$2:G672, 0)), L672)</f>
        <v>New York</v>
      </c>
      <c r="T672">
        <f>IF(COUNTIF($G$2:G672, G672) &gt; 1, INDEX($T$2:T672, MATCH(G672, $G$2:G672, 0)), M672)</f>
        <v>10009</v>
      </c>
      <c r="U672" t="str">
        <f>IF(COUNTIF($G$2:G672, G672) &gt; 1, INDEX($U$2:U672, MATCH(G672, $G$2:G672, 0)), N672)</f>
        <v>East</v>
      </c>
      <c r="V672" s="7" t="s">
        <v>2150</v>
      </c>
      <c r="W672" s="7" t="s">
        <v>2155</v>
      </c>
      <c r="X672" s="15">
        <f>Orders[[#This Row],[Date3]]</f>
        <v>43479</v>
      </c>
      <c r="Y672" s="15">
        <v>43479</v>
      </c>
      <c r="Z672" s="2">
        <v>0.8125</v>
      </c>
      <c r="AA672" s="12">
        <v>56.04</v>
      </c>
      <c r="AB672" s="8">
        <v>10</v>
      </c>
      <c r="AC672" s="11">
        <f t="shared" si="53"/>
        <v>28.02</v>
      </c>
      <c r="AD672" s="11">
        <f t="shared" si="54"/>
        <v>560.4</v>
      </c>
      <c r="AE672" t="s">
        <v>16</v>
      </c>
      <c r="AF672" s="12">
        <f t="shared" si="51"/>
        <v>500.43719999999996</v>
      </c>
      <c r="AG672" s="4">
        <v>0.107</v>
      </c>
      <c r="AH672" s="11">
        <f t="shared" si="52"/>
        <v>59.962800000000016</v>
      </c>
      <c r="AI672" s="9">
        <v>4.4000000000000004</v>
      </c>
      <c r="AJ672" s="15" t="str">
        <f>IF(MONTH(Orders[[#This Row],[Date]]) = 1, "Jan",IF(MONTH(Orders[[#This Row],[Date]]) = 2, "Feb", "Mar"))</f>
        <v>Jan</v>
      </c>
    </row>
    <row r="673" spans="1:36" ht="15.75" x14ac:dyDescent="0.25">
      <c r="A673">
        <v>672</v>
      </c>
      <c r="B673" t="s">
        <v>700</v>
      </c>
      <c r="C673">
        <f>VLOOKUP(G673,email!A:B,2,FALSE)</f>
        <v>247</v>
      </c>
      <c r="D673" t="str">
        <f>Orders[[#This Row],[Customer First Name]] &amp;" "&amp; Orders[[#This Row],[Customer Last Name]]</f>
        <v>Meg O'Connel</v>
      </c>
      <c r="E673" t="s">
        <v>1641</v>
      </c>
      <c r="F673" t="s">
        <v>1642</v>
      </c>
      <c r="G673" t="str">
        <f t="shared" si="50"/>
        <v>meg.oconnel@mail.com</v>
      </c>
      <c r="H673" t="s">
        <v>15</v>
      </c>
      <c r="I673" s="7" t="s">
        <v>1052</v>
      </c>
      <c r="J673" s="7" t="s">
        <v>1038</v>
      </c>
      <c r="K673" s="7" t="s">
        <v>1083</v>
      </c>
      <c r="L673" s="7" t="s">
        <v>1070</v>
      </c>
      <c r="M673" s="7">
        <v>60653</v>
      </c>
      <c r="N673" s="7" t="s">
        <v>1055</v>
      </c>
      <c r="O673" t="str">
        <f>IF(COUNTIF($G$2:G673, G673) &gt; 1, INDEX($O$2:O673, MATCH(G673, $G$2:G673, 0)), H673)</f>
        <v>Male</v>
      </c>
      <c r="P673" t="str">
        <f>IF(COUNTIF($G$2:G673, G673) &gt; 1, INDEX($P$2:P673, MATCH(G673, $G$2:G673, 0)), I673)</f>
        <v>Home Office</v>
      </c>
      <c r="Q673" t="str">
        <f>IF(COUNTIF($G$2:G673, G673) &gt; 1, INDEX($Q$2:Q673, MATCH(G673, $G$2:G673, 0)), J673)</f>
        <v>United States</v>
      </c>
      <c r="R673" t="str">
        <f>IF(COUNTIF($G$2:G673, G673) &gt; 1, INDEX($R$2:R673, MATCH(G673, $G$2:G673, 0)), K673)</f>
        <v>New York City</v>
      </c>
      <c r="S673" t="str">
        <f>IF(COUNTIF($G$2:G673, G673) &gt; 1, INDEX($S$2:S673, MATCH(G673, $G$2:G673, 0)), L673)</f>
        <v>New York</v>
      </c>
      <c r="T673">
        <f>IF(COUNTIF($G$2:G673, G673) &gt; 1, INDEX($T$2:T673, MATCH(G673, $G$2:G673, 0)), M673)</f>
        <v>10009</v>
      </c>
      <c r="U673" t="str">
        <f>IF(COUNTIF($G$2:G673, G673) &gt; 1, INDEX($U$2:U673, MATCH(G673, $G$2:G673, 0)), N673)</f>
        <v>East</v>
      </c>
      <c r="V673" s="7" t="s">
        <v>2153</v>
      </c>
      <c r="W673" s="7" t="s">
        <v>2162</v>
      </c>
      <c r="X673" s="15">
        <f>Orders[[#This Row],[Date3]]</f>
        <v>43554</v>
      </c>
      <c r="Y673" s="15">
        <v>43554</v>
      </c>
      <c r="Z673" s="2">
        <v>0.69027777777777777</v>
      </c>
      <c r="AA673" s="12">
        <v>93.4</v>
      </c>
      <c r="AB673" s="8">
        <v>2</v>
      </c>
      <c r="AC673" s="11">
        <f t="shared" si="53"/>
        <v>9.3400000000000016</v>
      </c>
      <c r="AD673" s="11">
        <f t="shared" si="54"/>
        <v>186.8</v>
      </c>
      <c r="AE673" t="s">
        <v>18</v>
      </c>
      <c r="AF673" s="12">
        <f t="shared" si="51"/>
        <v>178.07644000000002</v>
      </c>
      <c r="AG673" s="4">
        <v>4.6699999999999998E-2</v>
      </c>
      <c r="AH673" s="11">
        <f t="shared" si="52"/>
        <v>8.723559999999992</v>
      </c>
      <c r="AI673" s="9">
        <v>5.5</v>
      </c>
      <c r="AJ673" s="15" t="str">
        <f>IF(MONTH(Orders[[#This Row],[Date]]) = 1, "Jan",IF(MONTH(Orders[[#This Row],[Date]]) = 2, "Feb", "Mar"))</f>
        <v>Mar</v>
      </c>
    </row>
    <row r="674" spans="1:36" ht="15.75" x14ac:dyDescent="0.25">
      <c r="A674">
        <v>673</v>
      </c>
      <c r="B674" t="s">
        <v>701</v>
      </c>
      <c r="C674">
        <f>VLOOKUP(G674,email!A:B,2,FALSE)</f>
        <v>144</v>
      </c>
      <c r="D674" t="str">
        <f>Orders[[#This Row],[Customer First Name]] &amp;" "&amp; Orders[[#This Row],[Customer Last Name]]</f>
        <v>Tamara Dahlen</v>
      </c>
      <c r="E674" t="s">
        <v>1386</v>
      </c>
      <c r="F674" t="s">
        <v>1495</v>
      </c>
      <c r="G674" t="str">
        <f t="shared" si="50"/>
        <v>tamara.dahlen@mail.com</v>
      </c>
      <c r="H674" t="s">
        <v>15</v>
      </c>
      <c r="I674" s="7" t="s">
        <v>1037</v>
      </c>
      <c r="J674" s="7" t="s">
        <v>1038</v>
      </c>
      <c r="K674" s="7" t="s">
        <v>1172</v>
      </c>
      <c r="L674" s="7" t="s">
        <v>1070</v>
      </c>
      <c r="M674" s="7">
        <v>62301</v>
      </c>
      <c r="N674" s="7" t="s">
        <v>1055</v>
      </c>
      <c r="O674" t="str">
        <f>IF(COUNTIF($G$2:G674, G674) &gt; 1, INDEX($O$2:O674, MATCH(G674, $G$2:G674, 0)), H674)</f>
        <v>Male</v>
      </c>
      <c r="P674" t="str">
        <f>IF(COUNTIF($G$2:G674, G674) &gt; 1, INDEX($P$2:P674, MATCH(G674, $G$2:G674, 0)), I674)</f>
        <v>Consumer</v>
      </c>
      <c r="Q674" t="str">
        <f>IF(COUNTIF($G$2:G674, G674) &gt; 1, INDEX($Q$2:Q674, MATCH(G674, $G$2:G674, 0)), J674)</f>
        <v>United States</v>
      </c>
      <c r="R674" t="str">
        <f>IF(COUNTIF($G$2:G674, G674) &gt; 1, INDEX($R$2:R674, MATCH(G674, $G$2:G674, 0)), K674)</f>
        <v>Lowell</v>
      </c>
      <c r="S674" t="str">
        <f>IF(COUNTIF($G$2:G674, G674) &gt; 1, INDEX($S$2:S674, MATCH(G674, $G$2:G674, 0)), L674)</f>
        <v>Massachusetts</v>
      </c>
      <c r="T674">
        <f>IF(COUNTIF($G$2:G674, G674) &gt; 1, INDEX($T$2:T674, MATCH(G674, $G$2:G674, 0)), M674)</f>
        <v>1852</v>
      </c>
      <c r="U674" t="str">
        <f>IF(COUNTIF($G$2:G674, G674) &gt; 1, INDEX($U$2:U674, MATCH(G674, $G$2:G674, 0)), N674)</f>
        <v>East</v>
      </c>
      <c r="V674" s="7" t="s">
        <v>2153</v>
      </c>
      <c r="W674" s="7" t="s">
        <v>1731</v>
      </c>
      <c r="X674" s="15">
        <f>Orders[[#This Row],[Date3]]</f>
        <v>43526</v>
      </c>
      <c r="Y674" s="15">
        <v>43526</v>
      </c>
      <c r="Z674" s="2">
        <v>0.54861111111111105</v>
      </c>
      <c r="AA674" s="12">
        <v>73.41</v>
      </c>
      <c r="AB674" s="8">
        <v>3</v>
      </c>
      <c r="AC674" s="11">
        <f t="shared" si="53"/>
        <v>11.0115</v>
      </c>
      <c r="AD674" s="11">
        <f t="shared" si="54"/>
        <v>220.23</v>
      </c>
      <c r="AE674" t="s">
        <v>16</v>
      </c>
      <c r="AF674" s="12">
        <f t="shared" si="51"/>
        <v>209.94525899999999</v>
      </c>
      <c r="AG674" s="4">
        <v>4.6699999999999998E-2</v>
      </c>
      <c r="AH674" s="11">
        <f t="shared" si="52"/>
        <v>10.284740999999997</v>
      </c>
      <c r="AI674" s="9" t="s">
        <v>96</v>
      </c>
      <c r="AJ674" s="15" t="str">
        <f>IF(MONTH(Orders[[#This Row],[Date]]) = 1, "Jan",IF(MONTH(Orders[[#This Row],[Date]]) = 2, "Feb", "Mar"))</f>
        <v>Mar</v>
      </c>
    </row>
    <row r="675" spans="1:36" ht="15.75" x14ac:dyDescent="0.25">
      <c r="A675">
        <v>674</v>
      </c>
      <c r="B675" t="s">
        <v>702</v>
      </c>
      <c r="C675">
        <f>VLOOKUP(G675,email!A:B,2,FALSE)</f>
        <v>263</v>
      </c>
      <c r="D675" t="str">
        <f>Orders[[#This Row],[Customer First Name]] &amp;" "&amp; Orders[[#This Row],[Customer Last Name]]</f>
        <v>Rob Beeghly</v>
      </c>
      <c r="E675" t="s">
        <v>1591</v>
      </c>
      <c r="F675" t="s">
        <v>1665</v>
      </c>
      <c r="G675" t="str">
        <f t="shared" si="50"/>
        <v>rob.beeghly@mail.com</v>
      </c>
      <c r="H675" t="s">
        <v>15</v>
      </c>
      <c r="I675" s="7" t="s">
        <v>1037</v>
      </c>
      <c r="J675" s="7" t="s">
        <v>1038</v>
      </c>
      <c r="K675" s="7" t="s">
        <v>1107</v>
      </c>
      <c r="L675" s="7" t="s">
        <v>1079</v>
      </c>
      <c r="M675" s="7">
        <v>47201</v>
      </c>
      <c r="N675" s="7" t="s">
        <v>1055</v>
      </c>
      <c r="O675" t="str">
        <f>IF(COUNTIF($G$2:G675, G675) &gt; 1, INDEX($O$2:O675, MATCH(G675, $G$2:G675, 0)), H675)</f>
        <v>Female</v>
      </c>
      <c r="P675" t="str">
        <f>IF(COUNTIF($G$2:G675, G675) &gt; 1, INDEX($P$2:P675, MATCH(G675, $G$2:G675, 0)), I675)</f>
        <v>Consumer</v>
      </c>
      <c r="Q675" t="str">
        <f>IF(COUNTIF($G$2:G675, G675) &gt; 1, INDEX($Q$2:Q675, MATCH(G675, $G$2:G675, 0)), J675)</f>
        <v>United States</v>
      </c>
      <c r="R675" t="str">
        <f>IF(COUNTIF($G$2:G675, G675) &gt; 1, INDEX($R$2:R675, MATCH(G675, $G$2:G675, 0)), K675)</f>
        <v>Columbus</v>
      </c>
      <c r="S675" t="str">
        <f>IF(COUNTIF($G$2:G675, G675) &gt; 1, INDEX($S$2:S675, MATCH(G675, $G$2:G675, 0)), L675)</f>
        <v>Indiana</v>
      </c>
      <c r="T675">
        <f>IF(COUNTIF($G$2:G675, G675) &gt; 1, INDEX($T$2:T675, MATCH(G675, $G$2:G675, 0)), M675)</f>
        <v>47201</v>
      </c>
      <c r="U675" t="str">
        <f>IF(COUNTIF($G$2:G675, G675) &gt; 1, INDEX($U$2:U675, MATCH(G675, $G$2:G675, 0)), N675)</f>
        <v>Central</v>
      </c>
      <c r="V675" s="7" t="s">
        <v>2153</v>
      </c>
      <c r="W675" s="7" t="s">
        <v>2161</v>
      </c>
      <c r="X675" s="15">
        <f>Orders[[#This Row],[Date3]]</f>
        <v>43511</v>
      </c>
      <c r="Y675" s="15">
        <v>43511</v>
      </c>
      <c r="Z675" s="2">
        <v>0.71527777777777779</v>
      </c>
      <c r="AA675" s="12">
        <v>33.64</v>
      </c>
      <c r="AB675" s="8">
        <v>8</v>
      </c>
      <c r="AC675" s="11">
        <f t="shared" si="53"/>
        <v>13.456000000000001</v>
      </c>
      <c r="AD675" s="11">
        <f t="shared" si="54"/>
        <v>269.12</v>
      </c>
      <c r="AE675" t="s">
        <v>21</v>
      </c>
      <c r="AF675" s="12">
        <f t="shared" si="51"/>
        <v>256.55209600000001</v>
      </c>
      <c r="AG675" s="4">
        <v>4.6699999999999998E-2</v>
      </c>
      <c r="AH675" s="11">
        <f t="shared" si="52"/>
        <v>12.567903999999999</v>
      </c>
      <c r="AI675" s="9">
        <v>9.3000000000000007</v>
      </c>
      <c r="AJ675" s="15" t="str">
        <f>IF(MONTH(Orders[[#This Row],[Date]]) = 1, "Jan",IF(MONTH(Orders[[#This Row],[Date]]) = 2, "Feb", "Mar"))</f>
        <v>Feb</v>
      </c>
    </row>
    <row r="676" spans="1:36" ht="15.75" x14ac:dyDescent="0.25">
      <c r="A676">
        <v>675</v>
      </c>
      <c r="B676" t="s">
        <v>703</v>
      </c>
      <c r="C676">
        <f>VLOOKUP(G676,email!A:B,2,FALSE)</f>
        <v>263</v>
      </c>
      <c r="D676" t="str">
        <f>Orders[[#This Row],[Customer First Name]] &amp;" "&amp; Orders[[#This Row],[Customer Last Name]]</f>
        <v>Rob Beeghly</v>
      </c>
      <c r="E676" t="s">
        <v>1591</v>
      </c>
      <c r="F676" t="s">
        <v>1665</v>
      </c>
      <c r="G676" t="str">
        <f t="shared" si="50"/>
        <v>rob.beeghly@mail.com</v>
      </c>
      <c r="H676" t="s">
        <v>15</v>
      </c>
      <c r="I676" s="7" t="s">
        <v>1037</v>
      </c>
      <c r="J676" s="7" t="s">
        <v>1038</v>
      </c>
      <c r="K676" s="7" t="s">
        <v>1107</v>
      </c>
      <c r="L676" s="7" t="s">
        <v>1079</v>
      </c>
      <c r="M676" s="7">
        <v>47201</v>
      </c>
      <c r="N676" s="7" t="s">
        <v>1055</v>
      </c>
      <c r="O676" t="str">
        <f>IF(COUNTIF($G$2:G676, G676) &gt; 1, INDEX($O$2:O676, MATCH(G676, $G$2:G676, 0)), H676)</f>
        <v>Female</v>
      </c>
      <c r="P676" t="str">
        <f>IF(COUNTIF($G$2:G676, G676) &gt; 1, INDEX($P$2:P676, MATCH(G676, $G$2:G676, 0)), I676)</f>
        <v>Consumer</v>
      </c>
      <c r="Q676" t="str">
        <f>IF(COUNTIF($G$2:G676, G676) &gt; 1, INDEX($Q$2:Q676, MATCH(G676, $G$2:G676, 0)), J676)</f>
        <v>United States</v>
      </c>
      <c r="R676" t="str">
        <f>IF(COUNTIF($G$2:G676, G676) &gt; 1, INDEX($R$2:R676, MATCH(G676, $G$2:G676, 0)), K676)</f>
        <v>Columbus</v>
      </c>
      <c r="S676" t="str">
        <f>IF(COUNTIF($G$2:G676, G676) &gt; 1, INDEX($S$2:S676, MATCH(G676, $G$2:G676, 0)), L676)</f>
        <v>Indiana</v>
      </c>
      <c r="T676">
        <f>IF(COUNTIF($G$2:G676, G676) &gt; 1, INDEX($T$2:T676, MATCH(G676, $G$2:G676, 0)), M676)</f>
        <v>47201</v>
      </c>
      <c r="U676" t="str">
        <f>IF(COUNTIF($G$2:G676, G676) &gt; 1, INDEX($U$2:U676, MATCH(G676, $G$2:G676, 0)), N676)</f>
        <v>Central</v>
      </c>
      <c r="V676" s="7" t="s">
        <v>2153</v>
      </c>
      <c r="W676" s="7" t="s">
        <v>2162</v>
      </c>
      <c r="X676" s="15">
        <f>Orders[[#This Row],[Date3]]</f>
        <v>43525</v>
      </c>
      <c r="Y676" s="15">
        <v>43525</v>
      </c>
      <c r="Z676" s="2">
        <v>0.43194444444444446</v>
      </c>
      <c r="AA676" s="12">
        <v>45.48</v>
      </c>
      <c r="AB676" s="8">
        <v>10</v>
      </c>
      <c r="AC676" s="11">
        <f t="shared" si="53"/>
        <v>22.74</v>
      </c>
      <c r="AD676" s="11">
        <f t="shared" si="54"/>
        <v>454.79999999999995</v>
      </c>
      <c r="AE676" t="s">
        <v>21</v>
      </c>
      <c r="AF676" s="12">
        <f t="shared" si="51"/>
        <v>433.56083999999998</v>
      </c>
      <c r="AG676" s="4">
        <v>4.6699999999999998E-2</v>
      </c>
      <c r="AH676" s="11">
        <f t="shared" si="52"/>
        <v>21.23915999999997</v>
      </c>
      <c r="AI676" s="9">
        <v>4.8</v>
      </c>
      <c r="AJ676" s="15" t="str">
        <f>IF(MONTH(Orders[[#This Row],[Date]]) = 1, "Jan",IF(MONTH(Orders[[#This Row],[Date]]) = 2, "Feb", "Mar"))</f>
        <v>Mar</v>
      </c>
    </row>
    <row r="677" spans="1:36" ht="15.75" x14ac:dyDescent="0.25">
      <c r="A677">
        <v>676</v>
      </c>
      <c r="B677" t="s">
        <v>704</v>
      </c>
      <c r="C677">
        <f>VLOOKUP(G677,email!A:B,2,FALSE)</f>
        <v>263</v>
      </c>
      <c r="D677" t="str">
        <f>Orders[[#This Row],[Customer First Name]] &amp;" "&amp; Orders[[#This Row],[Customer Last Name]]</f>
        <v>Rob Beeghly</v>
      </c>
      <c r="E677" t="s">
        <v>1591</v>
      </c>
      <c r="F677" t="s">
        <v>1665</v>
      </c>
      <c r="G677" t="str">
        <f t="shared" si="50"/>
        <v>rob.beeghly@mail.com</v>
      </c>
      <c r="H677" t="s">
        <v>15</v>
      </c>
      <c r="I677" s="7" t="s">
        <v>1037</v>
      </c>
      <c r="J677" s="7" t="s">
        <v>1038</v>
      </c>
      <c r="K677" s="7" t="s">
        <v>1107</v>
      </c>
      <c r="L677" s="7" t="s">
        <v>1079</v>
      </c>
      <c r="M677" s="7">
        <v>47201</v>
      </c>
      <c r="N677" s="7" t="s">
        <v>1055</v>
      </c>
      <c r="O677" t="str">
        <f>IF(COUNTIF($G$2:G677, G677) &gt; 1, INDEX($O$2:O677, MATCH(G677, $G$2:G677, 0)), H677)</f>
        <v>Female</v>
      </c>
      <c r="P677" t="str">
        <f>IF(COUNTIF($G$2:G677, G677) &gt; 1, INDEX($P$2:P677, MATCH(G677, $G$2:G677, 0)), I677)</f>
        <v>Consumer</v>
      </c>
      <c r="Q677" t="str">
        <f>IF(COUNTIF($G$2:G677, G677) &gt; 1, INDEX($Q$2:Q677, MATCH(G677, $G$2:G677, 0)), J677)</f>
        <v>United States</v>
      </c>
      <c r="R677" t="str">
        <f>IF(COUNTIF($G$2:G677, G677) &gt; 1, INDEX($R$2:R677, MATCH(G677, $G$2:G677, 0)), K677)</f>
        <v>Columbus</v>
      </c>
      <c r="S677" t="str">
        <f>IF(COUNTIF($G$2:G677, G677) &gt; 1, INDEX($S$2:S677, MATCH(G677, $G$2:G677, 0)), L677)</f>
        <v>Indiana</v>
      </c>
      <c r="T677">
        <f>IF(COUNTIF($G$2:G677, G677) &gt; 1, INDEX($T$2:T677, MATCH(G677, $G$2:G677, 0)), M677)</f>
        <v>47201</v>
      </c>
      <c r="U677" t="str">
        <f>IF(COUNTIF($G$2:G677, G677) &gt; 1, INDEX($U$2:U677, MATCH(G677, $G$2:G677, 0)), N677)</f>
        <v>Central</v>
      </c>
      <c r="V677" s="7" t="s">
        <v>2158</v>
      </c>
      <c r="W677" s="7" t="s">
        <v>2163</v>
      </c>
      <c r="X677" s="15">
        <f>Orders[[#This Row],[Date3]]</f>
        <v>43520</v>
      </c>
      <c r="Y677" s="15">
        <v>43520</v>
      </c>
      <c r="Z677" s="2">
        <v>0.83124999999999993</v>
      </c>
      <c r="AA677" s="12">
        <v>83.77</v>
      </c>
      <c r="AB677" s="8">
        <v>2</v>
      </c>
      <c r="AC677" s="11">
        <f t="shared" si="53"/>
        <v>8.3770000000000007</v>
      </c>
      <c r="AD677" s="11">
        <f t="shared" si="54"/>
        <v>167.54</v>
      </c>
      <c r="AE677" t="s">
        <v>18</v>
      </c>
      <c r="AF677" s="12">
        <f t="shared" si="51"/>
        <v>155.47711999999999</v>
      </c>
      <c r="AG677" s="4">
        <v>7.2000000000000008E-2</v>
      </c>
      <c r="AH677" s="11">
        <f t="shared" si="52"/>
        <v>12.062880000000007</v>
      </c>
      <c r="AI677" s="9">
        <v>4.5999999999999996</v>
      </c>
      <c r="AJ677" s="15" t="str">
        <f>IF(MONTH(Orders[[#This Row],[Date]]) = 1, "Jan",IF(MONTH(Orders[[#This Row],[Date]]) = 2, "Feb", "Mar"))</f>
        <v>Feb</v>
      </c>
    </row>
    <row r="678" spans="1:36" ht="15.75" x14ac:dyDescent="0.25">
      <c r="A678">
        <v>677</v>
      </c>
      <c r="B678" t="s">
        <v>705</v>
      </c>
      <c r="C678">
        <f>VLOOKUP(G678,email!A:B,2,FALSE)</f>
        <v>264</v>
      </c>
      <c r="D678" t="str">
        <f>Orders[[#This Row],[Customer First Name]] &amp;" "&amp; Orders[[#This Row],[Customer Last Name]]</f>
        <v>Carol Darley</v>
      </c>
      <c r="E678" t="s">
        <v>1666</v>
      </c>
      <c r="F678" t="s">
        <v>1667</v>
      </c>
      <c r="G678" t="str">
        <f t="shared" si="50"/>
        <v>carol.darley@mail.com</v>
      </c>
      <c r="H678" t="s">
        <v>15</v>
      </c>
      <c r="I678" s="7" t="s">
        <v>1037</v>
      </c>
      <c r="J678" s="7" t="s">
        <v>1038</v>
      </c>
      <c r="K678" s="7" t="s">
        <v>1222</v>
      </c>
      <c r="L678" s="7" t="s">
        <v>1054</v>
      </c>
      <c r="M678" s="7">
        <v>75701</v>
      </c>
      <c r="N678" s="7" t="s">
        <v>1055</v>
      </c>
      <c r="O678" t="str">
        <f>IF(COUNTIF($G$2:G678, G678) &gt; 1, INDEX($O$2:O678, MATCH(G678, $G$2:G678, 0)), H678)</f>
        <v>Female</v>
      </c>
      <c r="P678" t="str">
        <f>IF(COUNTIF($G$2:G678, G678) &gt; 1, INDEX($P$2:P678, MATCH(G678, $G$2:G678, 0)), I678)</f>
        <v>Consumer</v>
      </c>
      <c r="Q678" t="str">
        <f>IF(COUNTIF($G$2:G678, G678) &gt; 1, INDEX($Q$2:Q678, MATCH(G678, $G$2:G678, 0)), J678)</f>
        <v>United States</v>
      </c>
      <c r="R678" t="str">
        <f>IF(COUNTIF($G$2:G678, G678) &gt; 1, INDEX($R$2:R678, MATCH(G678, $G$2:G678, 0)), K678)</f>
        <v>Tyler</v>
      </c>
      <c r="S678" t="str">
        <f>IF(COUNTIF($G$2:G678, G678) &gt; 1, INDEX($S$2:S678, MATCH(G678, $G$2:G678, 0)), L678)</f>
        <v>Texas</v>
      </c>
      <c r="T678">
        <f>IF(COUNTIF($G$2:G678, G678) &gt; 1, INDEX($T$2:T678, MATCH(G678, $G$2:G678, 0)), M678)</f>
        <v>75701</v>
      </c>
      <c r="U678" t="str">
        <f>IF(COUNTIF($G$2:G678, G678) &gt; 1, INDEX($U$2:U678, MATCH(G678, $G$2:G678, 0)), N678)</f>
        <v>Central</v>
      </c>
      <c r="V678" s="7" t="s">
        <v>2153</v>
      </c>
      <c r="W678" s="7" t="s">
        <v>2161</v>
      </c>
      <c r="X678" s="15">
        <f>Orders[[#This Row],[Date3]]</f>
        <v>43515</v>
      </c>
      <c r="Y678" s="15">
        <v>43515</v>
      </c>
      <c r="Z678" s="2">
        <v>0.81180555555555556</v>
      </c>
      <c r="AA678" s="12">
        <v>64.08</v>
      </c>
      <c r="AB678" s="8">
        <v>7</v>
      </c>
      <c r="AC678" s="11">
        <f t="shared" si="53"/>
        <v>22.428000000000001</v>
      </c>
      <c r="AD678" s="11">
        <f t="shared" si="54"/>
        <v>448.56</v>
      </c>
      <c r="AE678" t="s">
        <v>21</v>
      </c>
      <c r="AF678" s="12">
        <f t="shared" si="51"/>
        <v>427.61224800000002</v>
      </c>
      <c r="AG678" s="4">
        <v>4.6699999999999998E-2</v>
      </c>
      <c r="AH678" s="11">
        <f t="shared" si="52"/>
        <v>20.94775199999998</v>
      </c>
      <c r="AI678" s="9">
        <v>7.3</v>
      </c>
      <c r="AJ678" s="15" t="str">
        <f>IF(MONTH(Orders[[#This Row],[Date]]) = 1, "Jan",IF(MONTH(Orders[[#This Row],[Date]]) = 2, "Feb", "Mar"))</f>
        <v>Feb</v>
      </c>
    </row>
    <row r="679" spans="1:36" ht="15.75" x14ac:dyDescent="0.25">
      <c r="A679">
        <v>678</v>
      </c>
      <c r="B679" t="s">
        <v>706</v>
      </c>
      <c r="C679">
        <f>VLOOKUP(G679,email!A:B,2,FALSE)</f>
        <v>264</v>
      </c>
      <c r="D679" t="str">
        <f>Orders[[#This Row],[Customer First Name]] &amp;" "&amp; Orders[[#This Row],[Customer Last Name]]</f>
        <v>Carol Darley</v>
      </c>
      <c r="E679" t="s">
        <v>1666</v>
      </c>
      <c r="F679" t="s">
        <v>1667</v>
      </c>
      <c r="G679" t="str">
        <f t="shared" si="50"/>
        <v>carol.darley@mail.com</v>
      </c>
      <c r="H679" t="s">
        <v>15</v>
      </c>
      <c r="I679" s="7" t="s">
        <v>1037</v>
      </c>
      <c r="J679" s="7" t="s">
        <v>1038</v>
      </c>
      <c r="K679" s="7" t="s">
        <v>1222</v>
      </c>
      <c r="L679" s="7" t="s">
        <v>1054</v>
      </c>
      <c r="M679" s="7">
        <v>75701</v>
      </c>
      <c r="N679" s="7" t="s">
        <v>1055</v>
      </c>
      <c r="O679" t="str">
        <f>IF(COUNTIF($G$2:G679, G679) &gt; 1, INDEX($O$2:O679, MATCH(G679, $G$2:G679, 0)), H679)</f>
        <v>Female</v>
      </c>
      <c r="P679" t="str">
        <f>IF(COUNTIF($G$2:G679, G679) &gt; 1, INDEX($P$2:P679, MATCH(G679, $G$2:G679, 0)), I679)</f>
        <v>Consumer</v>
      </c>
      <c r="Q679" t="str">
        <f>IF(COUNTIF($G$2:G679, G679) &gt; 1, INDEX($Q$2:Q679, MATCH(G679, $G$2:G679, 0)), J679)</f>
        <v>United States</v>
      </c>
      <c r="R679" t="str">
        <f>IF(COUNTIF($G$2:G679, G679) &gt; 1, INDEX($R$2:R679, MATCH(G679, $G$2:G679, 0)), K679)</f>
        <v>Tyler</v>
      </c>
      <c r="S679" t="str">
        <f>IF(COUNTIF($G$2:G679, G679) &gt; 1, INDEX($S$2:S679, MATCH(G679, $G$2:G679, 0)), L679)</f>
        <v>Texas</v>
      </c>
      <c r="T679">
        <f>IF(COUNTIF($G$2:G679, G679) &gt; 1, INDEX($T$2:T679, MATCH(G679, $G$2:G679, 0)), M679)</f>
        <v>75701</v>
      </c>
      <c r="U679" t="str">
        <f>IF(COUNTIF($G$2:G679, G679) &gt; 1, INDEX($U$2:U679, MATCH(G679, $G$2:G679, 0)), N679)</f>
        <v>Central</v>
      </c>
      <c r="V679" s="7" t="s">
        <v>2158</v>
      </c>
      <c r="W679" s="7" t="s">
        <v>2163</v>
      </c>
      <c r="X679" s="15">
        <f>Orders[[#This Row],[Date3]]</f>
        <v>43519</v>
      </c>
      <c r="Y679" s="15">
        <v>43519</v>
      </c>
      <c r="Z679" s="2">
        <v>0.77083333333333337</v>
      </c>
      <c r="AA679" s="12">
        <v>73.47</v>
      </c>
      <c r="AB679" s="8">
        <v>4</v>
      </c>
      <c r="AC679" s="11">
        <f t="shared" si="53"/>
        <v>14.694000000000001</v>
      </c>
      <c r="AD679" s="11">
        <f t="shared" si="54"/>
        <v>293.88</v>
      </c>
      <c r="AE679" t="s">
        <v>18</v>
      </c>
      <c r="AF679" s="12">
        <f t="shared" si="51"/>
        <v>272.72064</v>
      </c>
      <c r="AG679" s="4">
        <v>7.2000000000000008E-2</v>
      </c>
      <c r="AH679" s="11">
        <f t="shared" si="52"/>
        <v>21.159359999999992</v>
      </c>
      <c r="AI679" s="9" t="s">
        <v>45</v>
      </c>
      <c r="AJ679" s="15" t="str">
        <f>IF(MONTH(Orders[[#This Row],[Date]]) = 1, "Jan",IF(MONTH(Orders[[#This Row],[Date]]) = 2, "Feb", "Mar"))</f>
        <v>Feb</v>
      </c>
    </row>
    <row r="680" spans="1:36" ht="15.75" x14ac:dyDescent="0.25">
      <c r="A680">
        <v>679</v>
      </c>
      <c r="B680" t="s">
        <v>707</v>
      </c>
      <c r="C680">
        <f>VLOOKUP(G680,email!A:B,2,FALSE)</f>
        <v>264</v>
      </c>
      <c r="D680" t="str">
        <f>Orders[[#This Row],[Customer First Name]] &amp;" "&amp; Orders[[#This Row],[Customer Last Name]]</f>
        <v>Carol Darley</v>
      </c>
      <c r="E680" t="s">
        <v>1666</v>
      </c>
      <c r="F680" t="s">
        <v>1667</v>
      </c>
      <c r="G680" t="str">
        <f t="shared" si="50"/>
        <v>carol.darley@mail.com</v>
      </c>
      <c r="H680" t="s">
        <v>15</v>
      </c>
      <c r="I680" s="7" t="s">
        <v>1037</v>
      </c>
      <c r="J680" s="7" t="s">
        <v>1038</v>
      </c>
      <c r="K680" s="7" t="s">
        <v>1222</v>
      </c>
      <c r="L680" s="7" t="s">
        <v>1054</v>
      </c>
      <c r="M680" s="7">
        <v>75701</v>
      </c>
      <c r="N680" s="7" t="s">
        <v>1055</v>
      </c>
      <c r="O680" t="str">
        <f>IF(COUNTIF($G$2:G680, G680) &gt; 1, INDEX($O$2:O680, MATCH(G680, $G$2:G680, 0)), H680)</f>
        <v>Female</v>
      </c>
      <c r="P680" t="str">
        <f>IF(COUNTIF($G$2:G680, G680) &gt; 1, INDEX($P$2:P680, MATCH(G680, $G$2:G680, 0)), I680)</f>
        <v>Consumer</v>
      </c>
      <c r="Q680" t="str">
        <f>IF(COUNTIF($G$2:G680, G680) &gt; 1, INDEX($Q$2:Q680, MATCH(G680, $G$2:G680, 0)), J680)</f>
        <v>United States</v>
      </c>
      <c r="R680" t="str">
        <f>IF(COUNTIF($G$2:G680, G680) &gt; 1, INDEX($R$2:R680, MATCH(G680, $G$2:G680, 0)), K680)</f>
        <v>Tyler</v>
      </c>
      <c r="S680" t="str">
        <f>IF(COUNTIF($G$2:G680, G680) &gt; 1, INDEX($S$2:S680, MATCH(G680, $G$2:G680, 0)), L680)</f>
        <v>Texas</v>
      </c>
      <c r="T680">
        <f>IF(COUNTIF($G$2:G680, G680) &gt; 1, INDEX($T$2:T680, MATCH(G680, $G$2:G680, 0)), M680)</f>
        <v>75701</v>
      </c>
      <c r="U680" t="str">
        <f>IF(COUNTIF($G$2:G680, G680) &gt; 1, INDEX($U$2:U680, MATCH(G680, $G$2:G680, 0)), N680)</f>
        <v>Central</v>
      </c>
      <c r="V680" s="7" t="s">
        <v>2150</v>
      </c>
      <c r="W680" s="7" t="s">
        <v>2157</v>
      </c>
      <c r="X680" s="15">
        <f>Orders[[#This Row],[Date3]]</f>
        <v>43503</v>
      </c>
      <c r="Y680" s="15">
        <v>43503</v>
      </c>
      <c r="Z680" s="2">
        <v>0.6020833333333333</v>
      </c>
      <c r="AA680" s="12">
        <v>58.95</v>
      </c>
      <c r="AB680" s="8">
        <v>10</v>
      </c>
      <c r="AC680" s="11">
        <f t="shared" si="53"/>
        <v>29.475000000000001</v>
      </c>
      <c r="AD680" s="11">
        <f t="shared" si="54"/>
        <v>589.5</v>
      </c>
      <c r="AE680" t="s">
        <v>16</v>
      </c>
      <c r="AF680" s="12">
        <f t="shared" si="51"/>
        <v>526.42349999999999</v>
      </c>
      <c r="AG680" s="4">
        <v>0.107</v>
      </c>
      <c r="AH680" s="11">
        <f t="shared" si="52"/>
        <v>63.07650000000001</v>
      </c>
      <c r="AI680" s="9">
        <v>8.1</v>
      </c>
      <c r="AJ680" s="15" t="str">
        <f>IF(MONTH(Orders[[#This Row],[Date]]) = 1, "Jan",IF(MONTH(Orders[[#This Row],[Date]]) = 2, "Feb", "Mar"))</f>
        <v>Feb</v>
      </c>
    </row>
    <row r="681" spans="1:36" ht="15.75" x14ac:dyDescent="0.25">
      <c r="A681">
        <v>680</v>
      </c>
      <c r="B681" t="s">
        <v>708</v>
      </c>
      <c r="C681">
        <f>VLOOKUP(G681,email!A:B,2,FALSE)</f>
        <v>264</v>
      </c>
      <c r="D681" t="str">
        <f>Orders[[#This Row],[Customer First Name]] &amp;" "&amp; Orders[[#This Row],[Customer Last Name]]</f>
        <v>Carol Darley</v>
      </c>
      <c r="E681" t="s">
        <v>1666</v>
      </c>
      <c r="F681" t="s">
        <v>1667</v>
      </c>
      <c r="G681" t="str">
        <f t="shared" si="50"/>
        <v>carol.darley@mail.com</v>
      </c>
      <c r="H681" t="s">
        <v>15</v>
      </c>
      <c r="I681" s="7" t="s">
        <v>1037</v>
      </c>
      <c r="J681" s="7" t="s">
        <v>1038</v>
      </c>
      <c r="K681" s="7" t="s">
        <v>1222</v>
      </c>
      <c r="L681" s="7" t="s">
        <v>1054</v>
      </c>
      <c r="M681" s="7">
        <v>75701</v>
      </c>
      <c r="N681" s="7" t="s">
        <v>1055</v>
      </c>
      <c r="O681" t="str">
        <f>IF(COUNTIF($G$2:G681, G681) &gt; 1, INDEX($O$2:O681, MATCH(G681, $G$2:G681, 0)), H681)</f>
        <v>Female</v>
      </c>
      <c r="P681" t="str">
        <f>IF(COUNTIF($G$2:G681, G681) &gt; 1, INDEX($P$2:P681, MATCH(G681, $G$2:G681, 0)), I681)</f>
        <v>Consumer</v>
      </c>
      <c r="Q681" t="str">
        <f>IF(COUNTIF($G$2:G681, G681) &gt; 1, INDEX($Q$2:Q681, MATCH(G681, $G$2:G681, 0)), J681)</f>
        <v>United States</v>
      </c>
      <c r="R681" t="str">
        <f>IF(COUNTIF($G$2:G681, G681) &gt; 1, INDEX($R$2:R681, MATCH(G681, $G$2:G681, 0)), K681)</f>
        <v>Tyler</v>
      </c>
      <c r="S681" t="str">
        <f>IF(COUNTIF($G$2:G681, G681) &gt; 1, INDEX($S$2:S681, MATCH(G681, $G$2:G681, 0)), L681)</f>
        <v>Texas</v>
      </c>
      <c r="T681">
        <f>IF(COUNTIF($G$2:G681, G681) &gt; 1, INDEX($T$2:T681, MATCH(G681, $G$2:G681, 0)), M681)</f>
        <v>75701</v>
      </c>
      <c r="U681" t="str">
        <f>IF(COUNTIF($G$2:G681, G681) &gt; 1, INDEX($U$2:U681, MATCH(G681, $G$2:G681, 0)), N681)</f>
        <v>Central</v>
      </c>
      <c r="V681" s="7" t="s">
        <v>2153</v>
      </c>
      <c r="W681" s="7" t="s">
        <v>2160</v>
      </c>
      <c r="X681" s="15">
        <f>Orders[[#This Row],[Date3]]</f>
        <v>43476</v>
      </c>
      <c r="Y681" s="15">
        <v>43476</v>
      </c>
      <c r="Z681" s="2">
        <v>0.58124999999999993</v>
      </c>
      <c r="AA681" s="12">
        <v>48.5</v>
      </c>
      <c r="AB681" s="8">
        <v>6</v>
      </c>
      <c r="AC681" s="11">
        <f t="shared" si="53"/>
        <v>14.55</v>
      </c>
      <c r="AD681" s="11">
        <f t="shared" si="54"/>
        <v>291</v>
      </c>
      <c r="AE681" t="s">
        <v>16</v>
      </c>
      <c r="AF681" s="12">
        <f t="shared" si="51"/>
        <v>277.41030000000001</v>
      </c>
      <c r="AG681" s="4">
        <v>4.6699999999999998E-2</v>
      </c>
      <c r="AH681" s="11">
        <f t="shared" si="52"/>
        <v>13.589699999999993</v>
      </c>
      <c r="AI681" s="9">
        <v>9.4</v>
      </c>
      <c r="AJ681" s="15" t="str">
        <f>IF(MONTH(Orders[[#This Row],[Date]]) = 1, "Jan",IF(MONTH(Orders[[#This Row],[Date]]) = 2, "Feb", "Mar"))</f>
        <v>Jan</v>
      </c>
    </row>
    <row r="682" spans="1:36" ht="15.75" x14ac:dyDescent="0.25">
      <c r="A682">
        <v>681</v>
      </c>
      <c r="B682" t="s">
        <v>709</v>
      </c>
      <c r="C682">
        <f>VLOOKUP(G682,email!A:B,2,FALSE)</f>
        <v>265</v>
      </c>
      <c r="D682" t="str">
        <f>Orders[[#This Row],[Customer First Name]] &amp;" "&amp; Orders[[#This Row],[Customer Last Name]]</f>
        <v>Doug Jacobs</v>
      </c>
      <c r="E682" t="s">
        <v>1490</v>
      </c>
      <c r="F682" t="s">
        <v>1668</v>
      </c>
      <c r="G682" t="str">
        <f t="shared" si="50"/>
        <v>doug.jacobs@mail.com</v>
      </c>
      <c r="H682" t="s">
        <v>15</v>
      </c>
      <c r="I682" s="7" t="s">
        <v>1037</v>
      </c>
      <c r="J682" s="7" t="s">
        <v>1038</v>
      </c>
      <c r="K682" s="7" t="s">
        <v>1080</v>
      </c>
      <c r="L682" s="7" t="s">
        <v>1081</v>
      </c>
      <c r="M682" s="7">
        <v>10024</v>
      </c>
      <c r="N682" s="7" t="s">
        <v>1065</v>
      </c>
      <c r="O682" t="str">
        <f>IF(COUNTIF($G$2:G682, G682) &gt; 1, INDEX($O$2:O682, MATCH(G682, $G$2:G682, 0)), H682)</f>
        <v>Female</v>
      </c>
      <c r="P682" t="str">
        <f>IF(COUNTIF($G$2:G682, G682) &gt; 1, INDEX($P$2:P682, MATCH(G682, $G$2:G682, 0)), I682)</f>
        <v>Consumer</v>
      </c>
      <c r="Q682" t="str">
        <f>IF(COUNTIF($G$2:G682, G682) &gt; 1, INDEX($Q$2:Q682, MATCH(G682, $G$2:G682, 0)), J682)</f>
        <v>United States</v>
      </c>
      <c r="R682" t="str">
        <f>IF(COUNTIF($G$2:G682, G682) &gt; 1, INDEX($R$2:R682, MATCH(G682, $G$2:G682, 0)), K682)</f>
        <v>New York City</v>
      </c>
      <c r="S682" t="str">
        <f>IF(COUNTIF($G$2:G682, G682) &gt; 1, INDEX($S$2:S682, MATCH(G682, $G$2:G682, 0)), L682)</f>
        <v>New York</v>
      </c>
      <c r="T682">
        <f>IF(COUNTIF($G$2:G682, G682) &gt; 1, INDEX($T$2:T682, MATCH(G682, $G$2:G682, 0)), M682)</f>
        <v>10024</v>
      </c>
      <c r="U682" t="str">
        <f>IF(COUNTIF($G$2:G682, G682) &gt; 1, INDEX($U$2:U682, MATCH(G682, $G$2:G682, 0)), N682)</f>
        <v>East</v>
      </c>
      <c r="V682" s="7" t="s">
        <v>2153</v>
      </c>
      <c r="W682" s="7" t="s">
        <v>2160</v>
      </c>
      <c r="X682" s="15">
        <f>Orders[[#This Row],[Date3]]</f>
        <v>43508</v>
      </c>
      <c r="Y682" s="15">
        <v>43508</v>
      </c>
      <c r="Z682" s="2">
        <v>0.82152777777777775</v>
      </c>
      <c r="AA682" s="12">
        <v>39.479999999999997</v>
      </c>
      <c r="AB682" s="8">
        <v>1</v>
      </c>
      <c r="AC682" s="11">
        <f t="shared" si="53"/>
        <v>1.974</v>
      </c>
      <c r="AD682" s="11">
        <f t="shared" si="54"/>
        <v>39.479999999999997</v>
      </c>
      <c r="AE682" t="s">
        <v>18</v>
      </c>
      <c r="AF682" s="12">
        <f t="shared" si="51"/>
        <v>37.636283999999996</v>
      </c>
      <c r="AG682" s="4">
        <v>4.6699999999999998E-2</v>
      </c>
      <c r="AH682" s="11">
        <f t="shared" si="52"/>
        <v>1.8437160000000006</v>
      </c>
      <c r="AI682" s="9">
        <v>6.5</v>
      </c>
      <c r="AJ682" s="15" t="str">
        <f>IF(MONTH(Orders[[#This Row],[Date]]) = 1, "Jan",IF(MONTH(Orders[[#This Row],[Date]]) = 2, "Feb", "Mar"))</f>
        <v>Feb</v>
      </c>
    </row>
    <row r="683" spans="1:36" ht="15.75" x14ac:dyDescent="0.25">
      <c r="A683">
        <v>682</v>
      </c>
      <c r="B683" t="s">
        <v>710</v>
      </c>
      <c r="C683">
        <f>VLOOKUP(G683,email!A:B,2,FALSE)</f>
        <v>265</v>
      </c>
      <c r="D683" t="str">
        <f>Orders[[#This Row],[Customer First Name]] &amp;" "&amp; Orders[[#This Row],[Customer Last Name]]</f>
        <v>Doug Jacobs</v>
      </c>
      <c r="E683" t="s">
        <v>1490</v>
      </c>
      <c r="F683" t="s">
        <v>1668</v>
      </c>
      <c r="G683" t="str">
        <f t="shared" si="50"/>
        <v>doug.jacobs@mail.com</v>
      </c>
      <c r="H683" t="s">
        <v>15</v>
      </c>
      <c r="I683" s="7" t="s">
        <v>1037</v>
      </c>
      <c r="J683" s="7" t="s">
        <v>1038</v>
      </c>
      <c r="K683" s="7" t="s">
        <v>1080</v>
      </c>
      <c r="L683" s="7" t="s">
        <v>1081</v>
      </c>
      <c r="M683" s="7">
        <v>10024</v>
      </c>
      <c r="N683" s="7" t="s">
        <v>1065</v>
      </c>
      <c r="O683" t="str">
        <f>IF(COUNTIF($G$2:G683, G683) &gt; 1, INDEX($O$2:O683, MATCH(G683, $G$2:G683, 0)), H683)</f>
        <v>Female</v>
      </c>
      <c r="P683" t="str">
        <f>IF(COUNTIF($G$2:G683, G683) &gt; 1, INDEX($P$2:P683, MATCH(G683, $G$2:G683, 0)), I683)</f>
        <v>Consumer</v>
      </c>
      <c r="Q683" t="str">
        <f>IF(COUNTIF($G$2:G683, G683) &gt; 1, INDEX($Q$2:Q683, MATCH(G683, $G$2:G683, 0)), J683)</f>
        <v>United States</v>
      </c>
      <c r="R683" t="str">
        <f>IF(COUNTIF($G$2:G683, G683) &gt; 1, INDEX($R$2:R683, MATCH(G683, $G$2:G683, 0)), K683)</f>
        <v>New York City</v>
      </c>
      <c r="S683" t="str">
        <f>IF(COUNTIF($G$2:G683, G683) &gt; 1, INDEX($S$2:S683, MATCH(G683, $G$2:G683, 0)), L683)</f>
        <v>New York</v>
      </c>
      <c r="T683">
        <f>IF(COUNTIF($G$2:G683, G683) &gt; 1, INDEX($T$2:T683, MATCH(G683, $G$2:G683, 0)), M683)</f>
        <v>10024</v>
      </c>
      <c r="U683" t="str">
        <f>IF(COUNTIF($G$2:G683, G683) &gt; 1, INDEX($U$2:U683, MATCH(G683, $G$2:G683, 0)), N683)</f>
        <v>East</v>
      </c>
      <c r="V683" s="7" t="s">
        <v>2153</v>
      </c>
      <c r="W683" s="7" t="s">
        <v>2156</v>
      </c>
      <c r="X683" s="15">
        <f>Orders[[#This Row],[Date3]]</f>
        <v>43479</v>
      </c>
      <c r="Y683" s="15">
        <v>43479</v>
      </c>
      <c r="Z683" s="2">
        <v>0.42430555555555555</v>
      </c>
      <c r="AA683" s="12">
        <v>34.81</v>
      </c>
      <c r="AB683" s="8">
        <v>1</v>
      </c>
      <c r="AC683" s="11">
        <f t="shared" si="53"/>
        <v>1.7405000000000002</v>
      </c>
      <c r="AD683" s="11">
        <f t="shared" si="54"/>
        <v>34.81</v>
      </c>
      <c r="AE683" t="s">
        <v>21</v>
      </c>
      <c r="AF683" s="12">
        <f t="shared" si="51"/>
        <v>33.184373000000001</v>
      </c>
      <c r="AG683" s="4">
        <v>4.6699999999999998E-2</v>
      </c>
      <c r="AH683" s="11">
        <f t="shared" si="52"/>
        <v>1.6256270000000015</v>
      </c>
      <c r="AI683" s="9" t="s">
        <v>58</v>
      </c>
      <c r="AJ683" s="15" t="str">
        <f>IF(MONTH(Orders[[#This Row],[Date]]) = 1, "Jan",IF(MONTH(Orders[[#This Row],[Date]]) = 2, "Feb", "Mar"))</f>
        <v>Jan</v>
      </c>
    </row>
    <row r="684" spans="1:36" ht="15.75" x14ac:dyDescent="0.25">
      <c r="A684">
        <v>683</v>
      </c>
      <c r="B684" t="s">
        <v>711</v>
      </c>
      <c r="C684">
        <f>VLOOKUP(G684,email!A:B,2,FALSE)</f>
        <v>265</v>
      </c>
      <c r="D684" t="str">
        <f>Orders[[#This Row],[Customer First Name]] &amp;" "&amp; Orders[[#This Row],[Customer Last Name]]</f>
        <v>Doug Jacobs</v>
      </c>
      <c r="E684" t="s">
        <v>1490</v>
      </c>
      <c r="F684" t="s">
        <v>1668</v>
      </c>
      <c r="G684" t="str">
        <f t="shared" si="50"/>
        <v>doug.jacobs@mail.com</v>
      </c>
      <c r="H684" t="s">
        <v>15</v>
      </c>
      <c r="I684" s="7" t="s">
        <v>1037</v>
      </c>
      <c r="J684" s="7" t="s">
        <v>1038</v>
      </c>
      <c r="K684" s="7" t="s">
        <v>1080</v>
      </c>
      <c r="L684" s="7" t="s">
        <v>1081</v>
      </c>
      <c r="M684" s="7">
        <v>10024</v>
      </c>
      <c r="N684" s="7" t="s">
        <v>1065</v>
      </c>
      <c r="O684" t="str">
        <f>IF(COUNTIF($G$2:G684, G684) &gt; 1, INDEX($O$2:O684, MATCH(G684, $G$2:G684, 0)), H684)</f>
        <v>Female</v>
      </c>
      <c r="P684" t="str">
        <f>IF(COUNTIF($G$2:G684, G684) &gt; 1, INDEX($P$2:P684, MATCH(G684, $G$2:G684, 0)), I684)</f>
        <v>Consumer</v>
      </c>
      <c r="Q684" t="str">
        <f>IF(COUNTIF($G$2:G684, G684) &gt; 1, INDEX($Q$2:Q684, MATCH(G684, $G$2:G684, 0)), J684)</f>
        <v>United States</v>
      </c>
      <c r="R684" t="str">
        <f>IF(COUNTIF($G$2:G684, G684) &gt; 1, INDEX($R$2:R684, MATCH(G684, $G$2:G684, 0)), K684)</f>
        <v>New York City</v>
      </c>
      <c r="S684" t="str">
        <f>IF(COUNTIF($G$2:G684, G684) &gt; 1, INDEX($S$2:S684, MATCH(G684, $G$2:G684, 0)), L684)</f>
        <v>New York</v>
      </c>
      <c r="T684">
        <f>IF(COUNTIF($G$2:G684, G684) &gt; 1, INDEX($T$2:T684, MATCH(G684, $G$2:G684, 0)), M684)</f>
        <v>10024</v>
      </c>
      <c r="U684" t="str">
        <f>IF(COUNTIF($G$2:G684, G684) &gt; 1, INDEX($U$2:U684, MATCH(G684, $G$2:G684, 0)), N684)</f>
        <v>East</v>
      </c>
      <c r="V684" s="7" t="s">
        <v>2153</v>
      </c>
      <c r="W684" s="7" t="s">
        <v>2156</v>
      </c>
      <c r="X684" s="15">
        <f>Orders[[#This Row],[Date3]]</f>
        <v>43474</v>
      </c>
      <c r="Y684" s="15">
        <v>43474</v>
      </c>
      <c r="Z684" s="2">
        <v>0.57361111111111118</v>
      </c>
      <c r="AA684" s="12">
        <v>49.32</v>
      </c>
      <c r="AB684" s="8">
        <v>6</v>
      </c>
      <c r="AC684" s="11">
        <f t="shared" si="53"/>
        <v>14.796000000000001</v>
      </c>
      <c r="AD684" s="11">
        <f t="shared" si="54"/>
        <v>295.92</v>
      </c>
      <c r="AE684" t="s">
        <v>16</v>
      </c>
      <c r="AF684" s="12">
        <f t="shared" si="51"/>
        <v>282.10053600000003</v>
      </c>
      <c r="AG684" s="4">
        <v>4.6699999999999998E-2</v>
      </c>
      <c r="AH684" s="11">
        <f t="shared" si="52"/>
        <v>13.819463999999982</v>
      </c>
      <c r="AI684" s="9">
        <v>7.1</v>
      </c>
      <c r="AJ684" s="15" t="str">
        <f>IF(MONTH(Orders[[#This Row],[Date]]) = 1, "Jan",IF(MONTH(Orders[[#This Row],[Date]]) = 2, "Feb", "Mar"))</f>
        <v>Jan</v>
      </c>
    </row>
    <row r="685" spans="1:36" ht="15.75" x14ac:dyDescent="0.25">
      <c r="A685">
        <v>684</v>
      </c>
      <c r="B685" t="s">
        <v>712</v>
      </c>
      <c r="C685">
        <f>VLOOKUP(G685,email!A:B,2,FALSE)</f>
        <v>266</v>
      </c>
      <c r="D685" t="str">
        <f>Orders[[#This Row],[Customer First Name]] &amp;" "&amp; Orders[[#This Row],[Customer Last Name]]</f>
        <v>Grant Thornton</v>
      </c>
      <c r="E685" t="s">
        <v>1669</v>
      </c>
      <c r="F685" t="s">
        <v>1505</v>
      </c>
      <c r="G685" t="str">
        <f t="shared" si="50"/>
        <v>grant.thornton@mail.com</v>
      </c>
      <c r="H685" t="s">
        <v>15</v>
      </c>
      <c r="I685" s="7" t="s">
        <v>1042</v>
      </c>
      <c r="J685" s="7" t="s">
        <v>1038</v>
      </c>
      <c r="K685" s="7" t="s">
        <v>1223</v>
      </c>
      <c r="L685" s="7" t="s">
        <v>1049</v>
      </c>
      <c r="M685" s="7">
        <v>27217</v>
      </c>
      <c r="N685" s="7" t="s">
        <v>1041</v>
      </c>
      <c r="O685" t="str">
        <f>IF(COUNTIF($G$2:G685, G685) &gt; 1, INDEX($O$2:O685, MATCH(G685, $G$2:G685, 0)), H685)</f>
        <v>Female</v>
      </c>
      <c r="P685" t="str">
        <f>IF(COUNTIF($G$2:G685, G685) &gt; 1, INDEX($P$2:P685, MATCH(G685, $G$2:G685, 0)), I685)</f>
        <v>Corporate</v>
      </c>
      <c r="Q685" t="str">
        <f>IF(COUNTIF($G$2:G685, G685) &gt; 1, INDEX($Q$2:Q685, MATCH(G685, $G$2:G685, 0)), J685)</f>
        <v>United States</v>
      </c>
      <c r="R685" t="str">
        <f>IF(COUNTIF($G$2:G685, G685) &gt; 1, INDEX($R$2:R685, MATCH(G685, $G$2:G685, 0)), K685)</f>
        <v>Burlington</v>
      </c>
      <c r="S685" t="str">
        <f>IF(COUNTIF($G$2:G685, G685) &gt; 1, INDEX($S$2:S685, MATCH(G685, $G$2:G685, 0)), L685)</f>
        <v>North Carolina</v>
      </c>
      <c r="T685">
        <f>IF(COUNTIF($G$2:G685, G685) &gt; 1, INDEX($T$2:T685, MATCH(G685, $G$2:G685, 0)), M685)</f>
        <v>27217</v>
      </c>
      <c r="U685" t="str">
        <f>IF(COUNTIF($G$2:G685, G685) &gt; 1, INDEX($U$2:U685, MATCH(G685, $G$2:G685, 0)), N685)</f>
        <v>South</v>
      </c>
      <c r="V685" s="7" t="s">
        <v>2158</v>
      </c>
      <c r="W685" s="7" t="s">
        <v>2167</v>
      </c>
      <c r="X685" s="15">
        <f>Orders[[#This Row],[Date3]]</f>
        <v>43523</v>
      </c>
      <c r="Y685" s="15">
        <v>43523</v>
      </c>
      <c r="Z685" s="2">
        <v>0.51527777777777783</v>
      </c>
      <c r="AA685" s="12">
        <v>21.48</v>
      </c>
      <c r="AB685" s="8">
        <v>2</v>
      </c>
      <c r="AC685" s="11">
        <f t="shared" si="53"/>
        <v>2.1480000000000001</v>
      </c>
      <c r="AD685" s="11">
        <f t="shared" si="54"/>
        <v>42.96</v>
      </c>
      <c r="AE685" t="s">
        <v>16</v>
      </c>
      <c r="AF685" s="12">
        <f t="shared" si="51"/>
        <v>39.866880000000002</v>
      </c>
      <c r="AG685" s="4">
        <v>7.2000000000000008E-2</v>
      </c>
      <c r="AH685" s="11">
        <f t="shared" si="52"/>
        <v>3.093119999999999</v>
      </c>
      <c r="AI685" s="9">
        <v>6.6</v>
      </c>
      <c r="AJ685" s="15" t="str">
        <f>IF(MONTH(Orders[[#This Row],[Date]]) = 1, "Jan",IF(MONTH(Orders[[#This Row],[Date]]) = 2, "Feb", "Mar"))</f>
        <v>Feb</v>
      </c>
    </row>
    <row r="686" spans="1:36" ht="15.75" x14ac:dyDescent="0.25">
      <c r="A686">
        <v>685</v>
      </c>
      <c r="B686" t="s">
        <v>713</v>
      </c>
      <c r="C686">
        <f>VLOOKUP(G686,email!A:B,2,FALSE)</f>
        <v>266</v>
      </c>
      <c r="D686" t="str">
        <f>Orders[[#This Row],[Customer First Name]] &amp;" "&amp; Orders[[#This Row],[Customer Last Name]]</f>
        <v>Grant Thornton</v>
      </c>
      <c r="E686" t="s">
        <v>1669</v>
      </c>
      <c r="F686" t="s">
        <v>1505</v>
      </c>
      <c r="G686" t="str">
        <f t="shared" si="50"/>
        <v>grant.thornton@mail.com</v>
      </c>
      <c r="H686" t="s">
        <v>15</v>
      </c>
      <c r="I686" s="7" t="s">
        <v>1042</v>
      </c>
      <c r="J686" s="7" t="s">
        <v>1038</v>
      </c>
      <c r="K686" s="7" t="s">
        <v>1223</v>
      </c>
      <c r="L686" s="7" t="s">
        <v>1049</v>
      </c>
      <c r="M686" s="7">
        <v>27217</v>
      </c>
      <c r="N686" s="7" t="s">
        <v>1041</v>
      </c>
      <c r="O686" t="str">
        <f>IF(COUNTIF($G$2:G686, G686) &gt; 1, INDEX($O$2:O686, MATCH(G686, $G$2:G686, 0)), H686)</f>
        <v>Female</v>
      </c>
      <c r="P686" t="str">
        <f>IF(COUNTIF($G$2:G686, G686) &gt; 1, INDEX($P$2:P686, MATCH(G686, $G$2:G686, 0)), I686)</f>
        <v>Corporate</v>
      </c>
      <c r="Q686" t="str">
        <f>IF(COUNTIF($G$2:G686, G686) &gt; 1, INDEX($Q$2:Q686, MATCH(G686, $G$2:G686, 0)), J686)</f>
        <v>United States</v>
      </c>
      <c r="R686" t="str">
        <f>IF(COUNTIF($G$2:G686, G686) &gt; 1, INDEX($R$2:R686, MATCH(G686, $G$2:G686, 0)), K686)</f>
        <v>Burlington</v>
      </c>
      <c r="S686" t="str">
        <f>IF(COUNTIF($G$2:G686, G686) &gt; 1, INDEX($S$2:S686, MATCH(G686, $G$2:G686, 0)), L686)</f>
        <v>North Carolina</v>
      </c>
      <c r="T686">
        <f>IF(COUNTIF($G$2:G686, G686) &gt; 1, INDEX($T$2:T686, MATCH(G686, $G$2:G686, 0)), M686)</f>
        <v>27217</v>
      </c>
      <c r="U686" t="str">
        <f>IF(COUNTIF($G$2:G686, G686) &gt; 1, INDEX($U$2:U686, MATCH(G686, $G$2:G686, 0)), N686)</f>
        <v>South</v>
      </c>
      <c r="V686" s="7" t="s">
        <v>2153</v>
      </c>
      <c r="W686" s="7" t="s">
        <v>2161</v>
      </c>
      <c r="X686" s="15">
        <f>Orders[[#This Row],[Date3]]</f>
        <v>43489</v>
      </c>
      <c r="Y686" s="15">
        <v>43489</v>
      </c>
      <c r="Z686" s="2">
        <v>0.80555555555555547</v>
      </c>
      <c r="AA686" s="12">
        <v>23.08</v>
      </c>
      <c r="AB686" s="8">
        <v>6</v>
      </c>
      <c r="AC686" s="11">
        <f t="shared" si="53"/>
        <v>6.9239999999999995</v>
      </c>
      <c r="AD686" s="11">
        <f t="shared" si="54"/>
        <v>138.47999999999999</v>
      </c>
      <c r="AE686" t="s">
        <v>16</v>
      </c>
      <c r="AF686" s="12">
        <f t="shared" si="51"/>
        <v>132.01298399999999</v>
      </c>
      <c r="AG686" s="4">
        <v>4.6699999999999998E-2</v>
      </c>
      <c r="AH686" s="11">
        <f t="shared" si="52"/>
        <v>6.467016000000001</v>
      </c>
      <c r="AI686" s="9">
        <v>4.9000000000000004</v>
      </c>
      <c r="AJ686" s="15" t="str">
        <f>IF(MONTH(Orders[[#This Row],[Date]]) = 1, "Jan",IF(MONTH(Orders[[#This Row],[Date]]) = 2, "Feb", "Mar"))</f>
        <v>Jan</v>
      </c>
    </row>
    <row r="687" spans="1:36" ht="15.75" x14ac:dyDescent="0.25">
      <c r="A687">
        <v>686</v>
      </c>
      <c r="B687" t="s">
        <v>714</v>
      </c>
      <c r="C687">
        <f>VLOOKUP(G687,email!A:B,2,FALSE)</f>
        <v>267</v>
      </c>
      <c r="D687" t="str">
        <f>Orders[[#This Row],[Customer First Name]] &amp;" "&amp; Orders[[#This Row],[Customer Last Name]]</f>
        <v>Michael Chen</v>
      </c>
      <c r="E687" t="s">
        <v>1435</v>
      </c>
      <c r="F687" t="s">
        <v>1670</v>
      </c>
      <c r="G687" t="str">
        <f t="shared" si="50"/>
        <v>michael.chen@mail.com</v>
      </c>
      <c r="H687" t="s">
        <v>15</v>
      </c>
      <c r="I687" s="7" t="s">
        <v>1037</v>
      </c>
      <c r="J687" s="7" t="s">
        <v>1038</v>
      </c>
      <c r="K687" s="7" t="s">
        <v>1088</v>
      </c>
      <c r="L687" s="7" t="s">
        <v>1185</v>
      </c>
      <c r="M687" s="7">
        <v>39212</v>
      </c>
      <c r="N687" s="7" t="s">
        <v>1041</v>
      </c>
      <c r="O687" t="str">
        <f>IF(COUNTIF($G$2:G687, G687) &gt; 1, INDEX($O$2:O687, MATCH(G687, $G$2:G687, 0)), H687)</f>
        <v>Female</v>
      </c>
      <c r="P687" t="str">
        <f>IF(COUNTIF($G$2:G687, G687) &gt; 1, INDEX($P$2:P687, MATCH(G687, $G$2:G687, 0)), I687)</f>
        <v>Consumer</v>
      </c>
      <c r="Q687" t="str">
        <f>IF(COUNTIF($G$2:G687, G687) &gt; 1, INDEX($Q$2:Q687, MATCH(G687, $G$2:G687, 0)), J687)</f>
        <v>United States</v>
      </c>
      <c r="R687" t="str">
        <f>IF(COUNTIF($G$2:G687, G687) &gt; 1, INDEX($R$2:R687, MATCH(G687, $G$2:G687, 0)), K687)</f>
        <v>Jackson</v>
      </c>
      <c r="S687" t="str">
        <f>IF(COUNTIF($G$2:G687, G687) &gt; 1, INDEX($S$2:S687, MATCH(G687, $G$2:G687, 0)), L687)</f>
        <v>Mississippi</v>
      </c>
      <c r="T687">
        <f>IF(COUNTIF($G$2:G687, G687) &gt; 1, INDEX($T$2:T687, MATCH(G687, $G$2:G687, 0)), M687)</f>
        <v>39212</v>
      </c>
      <c r="U687" t="str">
        <f>IF(COUNTIF($G$2:G687, G687) &gt; 1, INDEX($U$2:U687, MATCH(G687, $G$2:G687, 0)), N687)</f>
        <v>South</v>
      </c>
      <c r="V687" s="7" t="s">
        <v>2158</v>
      </c>
      <c r="W687" s="7" t="s">
        <v>2163</v>
      </c>
      <c r="X687" s="15">
        <f>Orders[[#This Row],[Date3]]</f>
        <v>43473</v>
      </c>
      <c r="Y687" s="15">
        <v>43473</v>
      </c>
      <c r="Z687" s="2">
        <v>0.54027777777777775</v>
      </c>
      <c r="AA687" s="12">
        <v>49.1</v>
      </c>
      <c r="AB687" s="8">
        <v>2</v>
      </c>
      <c r="AC687" s="11">
        <f t="shared" si="53"/>
        <v>4.91</v>
      </c>
      <c r="AD687" s="11">
        <f t="shared" si="54"/>
        <v>98.2</v>
      </c>
      <c r="AE687" t="s">
        <v>21</v>
      </c>
      <c r="AF687" s="12">
        <f t="shared" si="51"/>
        <v>91.129599999999996</v>
      </c>
      <c r="AG687" s="4">
        <v>7.2000000000000008E-2</v>
      </c>
      <c r="AH687" s="11">
        <f t="shared" si="52"/>
        <v>7.0704000000000065</v>
      </c>
      <c r="AI687" s="9">
        <v>6.4</v>
      </c>
      <c r="AJ687" s="15" t="str">
        <f>IF(MONTH(Orders[[#This Row],[Date]]) = 1, "Jan",IF(MONTH(Orders[[#This Row],[Date]]) = 2, "Feb", "Mar"))</f>
        <v>Jan</v>
      </c>
    </row>
    <row r="688" spans="1:36" ht="15.75" x14ac:dyDescent="0.25">
      <c r="A688">
        <v>687</v>
      </c>
      <c r="B688" t="s">
        <v>715</v>
      </c>
      <c r="C688">
        <f>VLOOKUP(G688,email!A:B,2,FALSE)</f>
        <v>267</v>
      </c>
      <c r="D688" t="str">
        <f>Orders[[#This Row],[Customer First Name]] &amp;" "&amp; Orders[[#This Row],[Customer Last Name]]</f>
        <v>Michael Chen</v>
      </c>
      <c r="E688" t="s">
        <v>1435</v>
      </c>
      <c r="F688" t="s">
        <v>1670</v>
      </c>
      <c r="G688" t="str">
        <f t="shared" si="50"/>
        <v>michael.chen@mail.com</v>
      </c>
      <c r="H688" t="s">
        <v>15</v>
      </c>
      <c r="I688" s="7" t="s">
        <v>1037</v>
      </c>
      <c r="J688" s="7" t="s">
        <v>1038</v>
      </c>
      <c r="K688" s="7" t="s">
        <v>1088</v>
      </c>
      <c r="L688" s="7" t="s">
        <v>1185</v>
      </c>
      <c r="M688" s="7">
        <v>39212</v>
      </c>
      <c r="N688" s="7" t="s">
        <v>1041</v>
      </c>
      <c r="O688" t="str">
        <f>IF(COUNTIF($G$2:G688, G688) &gt; 1, INDEX($O$2:O688, MATCH(G688, $G$2:G688, 0)), H688)</f>
        <v>Female</v>
      </c>
      <c r="P688" t="str">
        <f>IF(COUNTIF($G$2:G688, G688) &gt; 1, INDEX($P$2:P688, MATCH(G688, $G$2:G688, 0)), I688)</f>
        <v>Consumer</v>
      </c>
      <c r="Q688" t="str">
        <f>IF(COUNTIF($G$2:G688, G688) &gt; 1, INDEX($Q$2:Q688, MATCH(G688, $G$2:G688, 0)), J688)</f>
        <v>United States</v>
      </c>
      <c r="R688" t="str">
        <f>IF(COUNTIF($G$2:G688, G688) &gt; 1, INDEX($R$2:R688, MATCH(G688, $G$2:G688, 0)), K688)</f>
        <v>Jackson</v>
      </c>
      <c r="S688" t="str">
        <f>IF(COUNTIF($G$2:G688, G688) &gt; 1, INDEX($S$2:S688, MATCH(G688, $G$2:G688, 0)), L688)</f>
        <v>Mississippi</v>
      </c>
      <c r="T688">
        <f>IF(COUNTIF($G$2:G688, G688) &gt; 1, INDEX($T$2:T688, MATCH(G688, $G$2:G688, 0)), M688)</f>
        <v>39212</v>
      </c>
      <c r="U688" t="str">
        <f>IF(COUNTIF($G$2:G688, G688) &gt; 1, INDEX($U$2:U688, MATCH(G688, $G$2:G688, 0)), N688)</f>
        <v>South</v>
      </c>
      <c r="V688" s="7" t="s">
        <v>2153</v>
      </c>
      <c r="W688" s="7" t="s">
        <v>2154</v>
      </c>
      <c r="X688" s="15">
        <f>Orders[[#This Row],[Date3]]</f>
        <v>43473</v>
      </c>
      <c r="Y688" s="15">
        <v>43473</v>
      </c>
      <c r="Z688" s="2">
        <v>0.4993055555555555</v>
      </c>
      <c r="AA688" s="12">
        <v>64.83</v>
      </c>
      <c r="AB688" s="8">
        <v>2</v>
      </c>
      <c r="AC688" s="11">
        <f t="shared" si="53"/>
        <v>6.4830000000000005</v>
      </c>
      <c r="AD688" s="11">
        <f t="shared" si="54"/>
        <v>129.66</v>
      </c>
      <c r="AE688" t="s">
        <v>21</v>
      </c>
      <c r="AF688" s="12">
        <f t="shared" si="51"/>
        <v>123.604878</v>
      </c>
      <c r="AG688" s="4">
        <v>4.6699999999999998E-2</v>
      </c>
      <c r="AH688" s="11">
        <f t="shared" si="52"/>
        <v>6.0551219999999972</v>
      </c>
      <c r="AI688" s="9" t="s">
        <v>27</v>
      </c>
      <c r="AJ688" s="15" t="str">
        <f>IF(MONTH(Orders[[#This Row],[Date]]) = 1, "Jan",IF(MONTH(Orders[[#This Row],[Date]]) = 2, "Feb", "Mar"))</f>
        <v>Jan</v>
      </c>
    </row>
    <row r="689" spans="1:36" ht="15.75" x14ac:dyDescent="0.25">
      <c r="A689">
        <v>688</v>
      </c>
      <c r="B689" t="s">
        <v>716</v>
      </c>
      <c r="C689">
        <f>VLOOKUP(G689,email!A:B,2,FALSE)</f>
        <v>267</v>
      </c>
      <c r="D689" t="str">
        <f>Orders[[#This Row],[Customer First Name]] &amp;" "&amp; Orders[[#This Row],[Customer Last Name]]</f>
        <v>Michael Chen</v>
      </c>
      <c r="E689" t="s">
        <v>1435</v>
      </c>
      <c r="F689" t="s">
        <v>1670</v>
      </c>
      <c r="G689" t="str">
        <f t="shared" si="50"/>
        <v>michael.chen@mail.com</v>
      </c>
      <c r="H689" t="s">
        <v>15</v>
      </c>
      <c r="I689" s="7" t="s">
        <v>1037</v>
      </c>
      <c r="J689" s="7" t="s">
        <v>1038</v>
      </c>
      <c r="K689" s="7" t="s">
        <v>1088</v>
      </c>
      <c r="L689" s="7" t="s">
        <v>1185</v>
      </c>
      <c r="M689" s="7">
        <v>39212</v>
      </c>
      <c r="N689" s="7" t="s">
        <v>1041</v>
      </c>
      <c r="O689" t="str">
        <f>IF(COUNTIF($G$2:G689, G689) &gt; 1, INDEX($O$2:O689, MATCH(G689, $G$2:G689, 0)), H689)</f>
        <v>Female</v>
      </c>
      <c r="P689" t="str">
        <f>IF(COUNTIF($G$2:G689, G689) &gt; 1, INDEX($P$2:P689, MATCH(G689, $G$2:G689, 0)), I689)</f>
        <v>Consumer</v>
      </c>
      <c r="Q689" t="str">
        <f>IF(COUNTIF($G$2:G689, G689) &gt; 1, INDEX($Q$2:Q689, MATCH(G689, $G$2:G689, 0)), J689)</f>
        <v>United States</v>
      </c>
      <c r="R689" t="str">
        <f>IF(COUNTIF($G$2:G689, G689) &gt; 1, INDEX($R$2:R689, MATCH(G689, $G$2:G689, 0)), K689)</f>
        <v>Jackson</v>
      </c>
      <c r="S689" t="str">
        <f>IF(COUNTIF($G$2:G689, G689) &gt; 1, INDEX($S$2:S689, MATCH(G689, $G$2:G689, 0)), L689)</f>
        <v>Mississippi</v>
      </c>
      <c r="T689">
        <f>IF(COUNTIF($G$2:G689, G689) &gt; 1, INDEX($T$2:T689, MATCH(G689, $G$2:G689, 0)), M689)</f>
        <v>39212</v>
      </c>
      <c r="U689" t="str">
        <f>IF(COUNTIF($G$2:G689, G689) &gt; 1, INDEX($U$2:U689, MATCH(G689, $G$2:G689, 0)), N689)</f>
        <v>South</v>
      </c>
      <c r="V689" s="7" t="s">
        <v>2153</v>
      </c>
      <c r="W689" s="7" t="s">
        <v>2162</v>
      </c>
      <c r="X689" s="15">
        <f>Orders[[#This Row],[Date3]]</f>
        <v>43481</v>
      </c>
      <c r="Y689" s="15">
        <v>43481</v>
      </c>
      <c r="Z689" s="2">
        <v>0.74930555555555556</v>
      </c>
      <c r="AA689" s="12">
        <v>63.56</v>
      </c>
      <c r="AB689" s="8">
        <v>10</v>
      </c>
      <c r="AC689" s="11">
        <f t="shared" si="53"/>
        <v>31.78</v>
      </c>
      <c r="AD689" s="11">
        <f t="shared" si="54"/>
        <v>635.6</v>
      </c>
      <c r="AE689" t="s">
        <v>18</v>
      </c>
      <c r="AF689" s="12">
        <f t="shared" si="51"/>
        <v>605.91748000000007</v>
      </c>
      <c r="AG689" s="4">
        <v>4.6699999999999998E-2</v>
      </c>
      <c r="AH689" s="11">
        <f t="shared" si="52"/>
        <v>29.682519999999954</v>
      </c>
      <c r="AI689" s="9">
        <v>4.3</v>
      </c>
      <c r="AJ689" s="15" t="str">
        <f>IF(MONTH(Orders[[#This Row],[Date]]) = 1, "Jan",IF(MONTH(Orders[[#This Row],[Date]]) = 2, "Feb", "Mar"))</f>
        <v>Jan</v>
      </c>
    </row>
    <row r="690" spans="1:36" ht="15.75" x14ac:dyDescent="0.25">
      <c r="A690">
        <v>689</v>
      </c>
      <c r="B690" t="s">
        <v>717</v>
      </c>
      <c r="C690">
        <f>VLOOKUP(G690,email!A:B,2,FALSE)</f>
        <v>268</v>
      </c>
      <c r="D690" t="str">
        <f>Orders[[#This Row],[Customer First Name]] &amp;" "&amp; Orders[[#This Row],[Customer Last Name]]</f>
        <v>Ralph Arnett</v>
      </c>
      <c r="E690" t="s">
        <v>1671</v>
      </c>
      <c r="F690" t="s">
        <v>1672</v>
      </c>
      <c r="G690" t="str">
        <f t="shared" si="50"/>
        <v>ralph.arnett@mail.com</v>
      </c>
      <c r="H690" t="s">
        <v>15</v>
      </c>
      <c r="I690" s="7" t="s">
        <v>1037</v>
      </c>
      <c r="J690" s="7" t="s">
        <v>1038</v>
      </c>
      <c r="K690" s="7" t="s">
        <v>1080</v>
      </c>
      <c r="L690" s="7" t="s">
        <v>1081</v>
      </c>
      <c r="M690" s="7">
        <v>10035</v>
      </c>
      <c r="N690" s="7" t="s">
        <v>1065</v>
      </c>
      <c r="O690" t="str">
        <f>IF(COUNTIF($G$2:G690, G690) &gt; 1, INDEX($O$2:O690, MATCH(G690, $G$2:G690, 0)), H690)</f>
        <v>Female</v>
      </c>
      <c r="P690" t="str">
        <f>IF(COUNTIF($G$2:G690, G690) &gt; 1, INDEX($P$2:P690, MATCH(G690, $G$2:G690, 0)), I690)</f>
        <v>Consumer</v>
      </c>
      <c r="Q690" t="str">
        <f>IF(COUNTIF($G$2:G690, G690) &gt; 1, INDEX($Q$2:Q690, MATCH(G690, $G$2:G690, 0)), J690)</f>
        <v>United States</v>
      </c>
      <c r="R690" t="str">
        <f>IF(COUNTIF($G$2:G690, G690) &gt; 1, INDEX($R$2:R690, MATCH(G690, $G$2:G690, 0)), K690)</f>
        <v>New York City</v>
      </c>
      <c r="S690" t="str">
        <f>IF(COUNTIF($G$2:G690, G690) &gt; 1, INDEX($S$2:S690, MATCH(G690, $G$2:G690, 0)), L690)</f>
        <v>New York</v>
      </c>
      <c r="T690">
        <f>IF(COUNTIF($G$2:G690, G690) &gt; 1, INDEX($T$2:T690, MATCH(G690, $G$2:G690, 0)), M690)</f>
        <v>10035</v>
      </c>
      <c r="U690" t="str">
        <f>IF(COUNTIF($G$2:G690, G690) &gt; 1, INDEX($U$2:U690, MATCH(G690, $G$2:G690, 0)), N690)</f>
        <v>East</v>
      </c>
      <c r="V690" s="7" t="s">
        <v>2150</v>
      </c>
      <c r="W690" s="7" t="s">
        <v>2151</v>
      </c>
      <c r="X690" s="15">
        <f>Orders[[#This Row],[Date3]]</f>
        <v>43537</v>
      </c>
      <c r="Y690" s="15">
        <v>43537</v>
      </c>
      <c r="Z690" s="2">
        <v>0.53541666666666665</v>
      </c>
      <c r="AA690" s="12">
        <v>72.88</v>
      </c>
      <c r="AB690" s="8">
        <v>2</v>
      </c>
      <c r="AC690" s="11">
        <f t="shared" si="53"/>
        <v>7.2880000000000003</v>
      </c>
      <c r="AD690" s="11">
        <f t="shared" si="54"/>
        <v>145.76</v>
      </c>
      <c r="AE690" t="s">
        <v>18</v>
      </c>
      <c r="AF690" s="12">
        <f t="shared" si="51"/>
        <v>130.16368</v>
      </c>
      <c r="AG690" s="4">
        <v>0.107</v>
      </c>
      <c r="AH690" s="11">
        <f t="shared" si="52"/>
        <v>15.596319999999992</v>
      </c>
      <c r="AI690" s="9">
        <v>6.1</v>
      </c>
      <c r="AJ690" s="15" t="str">
        <f>IF(MONTH(Orders[[#This Row],[Date]]) = 1, "Jan",IF(MONTH(Orders[[#This Row],[Date]]) = 2, "Feb", "Mar"))</f>
        <v>Mar</v>
      </c>
    </row>
    <row r="691" spans="1:36" ht="15.75" x14ac:dyDescent="0.25">
      <c r="A691">
        <v>690</v>
      </c>
      <c r="B691" t="s">
        <v>718</v>
      </c>
      <c r="C691">
        <f>VLOOKUP(G691,email!A:B,2,FALSE)</f>
        <v>269</v>
      </c>
      <c r="D691" t="str">
        <f>Orders[[#This Row],[Customer First Name]] &amp;" "&amp; Orders[[#This Row],[Customer Last Name]]</f>
        <v>Naresj Patel</v>
      </c>
      <c r="E691" t="s">
        <v>1673</v>
      </c>
      <c r="F691" t="s">
        <v>1674</v>
      </c>
      <c r="G691" t="str">
        <f t="shared" si="50"/>
        <v>naresj.patel@mail.com</v>
      </c>
      <c r="H691" t="s">
        <v>15</v>
      </c>
      <c r="I691" s="7" t="s">
        <v>1037</v>
      </c>
      <c r="J691" s="7" t="s">
        <v>1038</v>
      </c>
      <c r="K691" s="7" t="s">
        <v>1224</v>
      </c>
      <c r="L691" s="7" t="s">
        <v>1087</v>
      </c>
      <c r="M691" s="7">
        <v>22980</v>
      </c>
      <c r="N691" s="7" t="s">
        <v>1041</v>
      </c>
      <c r="O691" t="str">
        <f>IF(COUNTIF($G$2:G691, G691) &gt; 1, INDEX($O$2:O691, MATCH(G691, $G$2:G691, 0)), H691)</f>
        <v>Female</v>
      </c>
      <c r="P691" t="str">
        <f>IF(COUNTIF($G$2:G691, G691) &gt; 1, INDEX($P$2:P691, MATCH(G691, $G$2:G691, 0)), I691)</f>
        <v>Consumer</v>
      </c>
      <c r="Q691" t="str">
        <f>IF(COUNTIF($G$2:G691, G691) &gt; 1, INDEX($Q$2:Q691, MATCH(G691, $G$2:G691, 0)), J691)</f>
        <v>United States</v>
      </c>
      <c r="R691" t="str">
        <f>IF(COUNTIF($G$2:G691, G691) &gt; 1, INDEX($R$2:R691, MATCH(G691, $G$2:G691, 0)), K691)</f>
        <v>Waynesboro</v>
      </c>
      <c r="S691" t="str">
        <f>IF(COUNTIF($G$2:G691, G691) &gt; 1, INDEX($S$2:S691, MATCH(G691, $G$2:G691, 0)), L691)</f>
        <v>Virginia</v>
      </c>
      <c r="T691">
        <f>IF(COUNTIF($G$2:G691, G691) &gt; 1, INDEX($T$2:T691, MATCH(G691, $G$2:G691, 0)), M691)</f>
        <v>22980</v>
      </c>
      <c r="U691" t="str">
        <f>IF(COUNTIF($G$2:G691, G691) &gt; 1, INDEX($U$2:U691, MATCH(G691, $G$2:G691, 0)), N691)</f>
        <v>South</v>
      </c>
      <c r="V691" s="7" t="s">
        <v>2150</v>
      </c>
      <c r="W691" s="7" t="s">
        <v>2157</v>
      </c>
      <c r="X691" s="15">
        <f>Orders[[#This Row],[Date3]]</f>
        <v>43511</v>
      </c>
      <c r="Y691" s="15">
        <v>43511</v>
      </c>
      <c r="Z691" s="2">
        <v>0.44166666666666665</v>
      </c>
      <c r="AA691" s="12">
        <v>67.099999999999994</v>
      </c>
      <c r="AB691" s="8">
        <v>3</v>
      </c>
      <c r="AC691" s="11">
        <f t="shared" si="53"/>
        <v>10.065</v>
      </c>
      <c r="AD691" s="11">
        <f t="shared" si="54"/>
        <v>201.29999999999998</v>
      </c>
      <c r="AE691" t="s">
        <v>18</v>
      </c>
      <c r="AF691" s="12">
        <f t="shared" si="51"/>
        <v>179.76089999999999</v>
      </c>
      <c r="AG691" s="4">
        <v>0.107</v>
      </c>
      <c r="AH691" s="11">
        <f t="shared" si="52"/>
        <v>21.539099999999991</v>
      </c>
      <c r="AI691" s="9">
        <v>7.5</v>
      </c>
      <c r="AJ691" s="15" t="str">
        <f>IF(MONTH(Orders[[#This Row],[Date]]) = 1, "Jan",IF(MONTH(Orders[[#This Row],[Date]]) = 2, "Feb", "Mar"))</f>
        <v>Feb</v>
      </c>
    </row>
    <row r="692" spans="1:36" ht="15.75" x14ac:dyDescent="0.25">
      <c r="A692">
        <v>691</v>
      </c>
      <c r="B692" t="s">
        <v>719</v>
      </c>
      <c r="C692">
        <f>VLOOKUP(G692,email!A:B,2,FALSE)</f>
        <v>269</v>
      </c>
      <c r="D692" t="str">
        <f>Orders[[#This Row],[Customer First Name]] &amp;" "&amp; Orders[[#This Row],[Customer Last Name]]</f>
        <v>Naresj Patel</v>
      </c>
      <c r="E692" t="s">
        <v>1673</v>
      </c>
      <c r="F692" t="s">
        <v>1674</v>
      </c>
      <c r="G692" t="str">
        <f t="shared" si="50"/>
        <v>naresj.patel@mail.com</v>
      </c>
      <c r="H692" t="s">
        <v>15</v>
      </c>
      <c r="I692" s="7" t="s">
        <v>1037</v>
      </c>
      <c r="J692" s="7" t="s">
        <v>1038</v>
      </c>
      <c r="K692" s="7" t="s">
        <v>1224</v>
      </c>
      <c r="L692" s="7" t="s">
        <v>1087</v>
      </c>
      <c r="M692" s="7">
        <v>22980</v>
      </c>
      <c r="N692" s="7" t="s">
        <v>1041</v>
      </c>
      <c r="O692" t="str">
        <f>IF(COUNTIF($G$2:G692, G692) &gt; 1, INDEX($O$2:O692, MATCH(G692, $G$2:G692, 0)), H692)</f>
        <v>Female</v>
      </c>
      <c r="P692" t="str">
        <f>IF(COUNTIF($G$2:G692, G692) &gt; 1, INDEX($P$2:P692, MATCH(G692, $G$2:G692, 0)), I692)</f>
        <v>Consumer</v>
      </c>
      <c r="Q692" t="str">
        <f>IF(COUNTIF($G$2:G692, G692) &gt; 1, INDEX($Q$2:Q692, MATCH(G692, $G$2:G692, 0)), J692)</f>
        <v>United States</v>
      </c>
      <c r="R692" t="str">
        <f>IF(COUNTIF($G$2:G692, G692) &gt; 1, INDEX($R$2:R692, MATCH(G692, $G$2:G692, 0)), K692)</f>
        <v>Waynesboro</v>
      </c>
      <c r="S692" t="str">
        <f>IF(COUNTIF($G$2:G692, G692) &gt; 1, INDEX($S$2:S692, MATCH(G692, $G$2:G692, 0)), L692)</f>
        <v>Virginia</v>
      </c>
      <c r="T692">
        <f>IF(COUNTIF($G$2:G692, G692) &gt; 1, INDEX($T$2:T692, MATCH(G692, $G$2:G692, 0)), M692)</f>
        <v>22980</v>
      </c>
      <c r="U692" t="str">
        <f>IF(COUNTIF($G$2:G692, G692) &gt; 1, INDEX($U$2:U692, MATCH(G692, $G$2:G692, 0)), N692)</f>
        <v>South</v>
      </c>
      <c r="V692" s="7" t="s">
        <v>2158</v>
      </c>
      <c r="W692" s="7" t="s">
        <v>2159</v>
      </c>
      <c r="X692" s="15">
        <f>Orders[[#This Row],[Date3]]</f>
        <v>43490</v>
      </c>
      <c r="Y692" s="15">
        <v>43490</v>
      </c>
      <c r="Z692" s="2">
        <v>0.56805555555555554</v>
      </c>
      <c r="AA692" s="12">
        <v>70.19</v>
      </c>
      <c r="AB692" s="8">
        <v>9</v>
      </c>
      <c r="AC692" s="11">
        <f t="shared" si="53"/>
        <v>31.585500000000003</v>
      </c>
      <c r="AD692" s="11">
        <f t="shared" si="54"/>
        <v>631.71</v>
      </c>
      <c r="AE692" t="s">
        <v>18</v>
      </c>
      <c r="AF692" s="12">
        <f t="shared" si="51"/>
        <v>586.22688000000005</v>
      </c>
      <c r="AG692" s="4">
        <v>7.2000000000000008E-2</v>
      </c>
      <c r="AH692" s="11">
        <f t="shared" si="52"/>
        <v>45.483119999999985</v>
      </c>
      <c r="AI692" s="9">
        <v>6.7</v>
      </c>
      <c r="AJ692" s="15" t="str">
        <f>IF(MONTH(Orders[[#This Row],[Date]]) = 1, "Jan",IF(MONTH(Orders[[#This Row],[Date]]) = 2, "Feb", "Mar"))</f>
        <v>Jan</v>
      </c>
    </row>
    <row r="693" spans="1:36" ht="15.75" x14ac:dyDescent="0.25">
      <c r="A693">
        <v>692</v>
      </c>
      <c r="B693" t="s">
        <v>720</v>
      </c>
      <c r="C693">
        <f>VLOOKUP(G693,email!A:B,2,FALSE)</f>
        <v>269</v>
      </c>
      <c r="D693" t="str">
        <f>Orders[[#This Row],[Customer First Name]] &amp;" "&amp; Orders[[#This Row],[Customer Last Name]]</f>
        <v>Naresj Patel</v>
      </c>
      <c r="E693" t="s">
        <v>1673</v>
      </c>
      <c r="F693" t="s">
        <v>1674</v>
      </c>
      <c r="G693" t="str">
        <f t="shared" si="50"/>
        <v>naresj.patel@mail.com</v>
      </c>
      <c r="H693" t="s">
        <v>15</v>
      </c>
      <c r="I693" s="7" t="s">
        <v>1037</v>
      </c>
      <c r="J693" s="7" t="s">
        <v>1038</v>
      </c>
      <c r="K693" s="7" t="s">
        <v>1224</v>
      </c>
      <c r="L693" s="7" t="s">
        <v>1087</v>
      </c>
      <c r="M693" s="7">
        <v>22980</v>
      </c>
      <c r="N693" s="7" t="s">
        <v>1041</v>
      </c>
      <c r="O693" t="str">
        <f>IF(COUNTIF($G$2:G693, G693) &gt; 1, INDEX($O$2:O693, MATCH(G693, $G$2:G693, 0)), H693)</f>
        <v>Female</v>
      </c>
      <c r="P693" t="str">
        <f>IF(COUNTIF($G$2:G693, G693) &gt; 1, INDEX($P$2:P693, MATCH(G693, $G$2:G693, 0)), I693)</f>
        <v>Consumer</v>
      </c>
      <c r="Q693" t="str">
        <f>IF(COUNTIF($G$2:G693, G693) &gt; 1, INDEX($Q$2:Q693, MATCH(G693, $G$2:G693, 0)), J693)</f>
        <v>United States</v>
      </c>
      <c r="R693" t="str">
        <f>IF(COUNTIF($G$2:G693, G693) &gt; 1, INDEX($R$2:R693, MATCH(G693, $G$2:G693, 0)), K693)</f>
        <v>Waynesboro</v>
      </c>
      <c r="S693" t="str">
        <f>IF(COUNTIF($G$2:G693, G693) &gt; 1, INDEX($S$2:S693, MATCH(G693, $G$2:G693, 0)), L693)</f>
        <v>Virginia</v>
      </c>
      <c r="T693">
        <f>IF(COUNTIF($G$2:G693, G693) &gt; 1, INDEX($T$2:T693, MATCH(G693, $G$2:G693, 0)), M693)</f>
        <v>22980</v>
      </c>
      <c r="U693" t="str">
        <f>IF(COUNTIF($G$2:G693, G693) &gt; 1, INDEX($U$2:U693, MATCH(G693, $G$2:G693, 0)), N693)</f>
        <v>South</v>
      </c>
      <c r="V693" s="7" t="s">
        <v>2153</v>
      </c>
      <c r="W693" s="7" t="s">
        <v>2156</v>
      </c>
      <c r="X693" s="15">
        <f>Orders[[#This Row],[Date3]]</f>
        <v>43536</v>
      </c>
      <c r="Y693" s="15">
        <v>43536</v>
      </c>
      <c r="Z693" s="2">
        <v>0.81874999999999998</v>
      </c>
      <c r="AA693" s="12">
        <v>55.04</v>
      </c>
      <c r="AB693" s="8">
        <v>7</v>
      </c>
      <c r="AC693" s="11">
        <f t="shared" si="53"/>
        <v>19.263999999999999</v>
      </c>
      <c r="AD693" s="11">
        <f t="shared" si="54"/>
        <v>385.28</v>
      </c>
      <c r="AE693" t="s">
        <v>16</v>
      </c>
      <c r="AF693" s="12">
        <f t="shared" si="51"/>
        <v>367.28742399999999</v>
      </c>
      <c r="AG693" s="4">
        <v>4.6699999999999998E-2</v>
      </c>
      <c r="AH693" s="11">
        <f t="shared" si="52"/>
        <v>17.992575999999985</v>
      </c>
      <c r="AI693" s="9">
        <v>5.2</v>
      </c>
      <c r="AJ693" s="15" t="str">
        <f>IF(MONTH(Orders[[#This Row],[Date]]) = 1, "Jan",IF(MONTH(Orders[[#This Row],[Date]]) = 2, "Feb", "Mar"))</f>
        <v>Mar</v>
      </c>
    </row>
    <row r="694" spans="1:36" ht="15.75" x14ac:dyDescent="0.25">
      <c r="A694">
        <v>693</v>
      </c>
      <c r="B694" t="s">
        <v>721</v>
      </c>
      <c r="C694">
        <f>VLOOKUP(G694,email!A:B,2,FALSE)</f>
        <v>270</v>
      </c>
      <c r="D694" t="str">
        <f>Orders[[#This Row],[Customer First Name]] &amp;" "&amp; Orders[[#This Row],[Customer Last Name]]</f>
        <v>Alan Barnes</v>
      </c>
      <c r="E694" t="s">
        <v>1366</v>
      </c>
      <c r="F694" t="s">
        <v>1675</v>
      </c>
      <c r="G694" t="str">
        <f t="shared" si="50"/>
        <v>alan.barnes@mail.com</v>
      </c>
      <c r="H694" t="s">
        <v>15</v>
      </c>
      <c r="I694" s="7" t="s">
        <v>1037</v>
      </c>
      <c r="J694" s="7" t="s">
        <v>1038</v>
      </c>
      <c r="K694" s="7" t="s">
        <v>1043</v>
      </c>
      <c r="L694" s="7" t="s">
        <v>1044</v>
      </c>
      <c r="M694" s="7">
        <v>90036</v>
      </c>
      <c r="N694" s="7" t="s">
        <v>1045</v>
      </c>
      <c r="O694" t="str">
        <f>IF(COUNTIF($G$2:G694, G694) &gt; 1, INDEX($O$2:O694, MATCH(G694, $G$2:G694, 0)), H694)</f>
        <v>Female</v>
      </c>
      <c r="P694" t="str">
        <f>IF(COUNTIF($G$2:G694, G694) &gt; 1, INDEX($P$2:P694, MATCH(G694, $G$2:G694, 0)), I694)</f>
        <v>Consumer</v>
      </c>
      <c r="Q694" t="str">
        <f>IF(COUNTIF($G$2:G694, G694) &gt; 1, INDEX($Q$2:Q694, MATCH(G694, $G$2:G694, 0)), J694)</f>
        <v>United States</v>
      </c>
      <c r="R694" t="str">
        <f>IF(COUNTIF($G$2:G694, G694) &gt; 1, INDEX($R$2:R694, MATCH(G694, $G$2:G694, 0)), K694)</f>
        <v>Los Angeles</v>
      </c>
      <c r="S694" t="str">
        <f>IF(COUNTIF($G$2:G694, G694) &gt; 1, INDEX($S$2:S694, MATCH(G694, $G$2:G694, 0)), L694)</f>
        <v>California</v>
      </c>
      <c r="T694">
        <f>IF(COUNTIF($G$2:G694, G694) &gt; 1, INDEX($T$2:T694, MATCH(G694, $G$2:G694, 0)), M694)</f>
        <v>90036</v>
      </c>
      <c r="U694" t="str">
        <f>IF(COUNTIF($G$2:G694, G694) &gt; 1, INDEX($U$2:U694, MATCH(G694, $G$2:G694, 0)), N694)</f>
        <v>West</v>
      </c>
      <c r="V694" s="7" t="s">
        <v>2158</v>
      </c>
      <c r="W694" s="7" t="s">
        <v>2163</v>
      </c>
      <c r="X694" s="15">
        <f>Orders[[#This Row],[Date3]]</f>
        <v>43528</v>
      </c>
      <c r="Y694" s="15">
        <v>43528</v>
      </c>
      <c r="Z694" s="2">
        <v>0.53055555555555556</v>
      </c>
      <c r="AA694" s="12">
        <v>48.63</v>
      </c>
      <c r="AB694" s="8">
        <v>10</v>
      </c>
      <c r="AC694" s="11">
        <f t="shared" si="53"/>
        <v>24.315000000000001</v>
      </c>
      <c r="AD694" s="11">
        <f t="shared" si="54"/>
        <v>486.3</v>
      </c>
      <c r="AE694" t="s">
        <v>18</v>
      </c>
      <c r="AF694" s="12">
        <f t="shared" si="51"/>
        <v>451.28640000000001</v>
      </c>
      <c r="AG694" s="4">
        <v>7.2000000000000008E-2</v>
      </c>
      <c r="AH694" s="11">
        <f t="shared" si="52"/>
        <v>35.013599999999997</v>
      </c>
      <c r="AI694" s="9">
        <v>8.8000000000000007</v>
      </c>
      <c r="AJ694" s="15" t="str">
        <f>IF(MONTH(Orders[[#This Row],[Date]]) = 1, "Jan",IF(MONTH(Orders[[#This Row],[Date]]) = 2, "Feb", "Mar"))</f>
        <v>Mar</v>
      </c>
    </row>
    <row r="695" spans="1:36" ht="15.75" x14ac:dyDescent="0.25">
      <c r="A695">
        <v>694</v>
      </c>
      <c r="B695" t="s">
        <v>722</v>
      </c>
      <c r="C695">
        <f>VLOOKUP(G695,email!A:B,2,FALSE)</f>
        <v>270</v>
      </c>
      <c r="D695" t="str">
        <f>Orders[[#This Row],[Customer First Name]] &amp;" "&amp; Orders[[#This Row],[Customer Last Name]]</f>
        <v>Alan Barnes</v>
      </c>
      <c r="E695" t="s">
        <v>1366</v>
      </c>
      <c r="F695" t="s">
        <v>1675</v>
      </c>
      <c r="G695" t="str">
        <f t="shared" si="50"/>
        <v>alan.barnes@mail.com</v>
      </c>
      <c r="H695" t="s">
        <v>15</v>
      </c>
      <c r="I695" s="7" t="s">
        <v>1037</v>
      </c>
      <c r="J695" s="7" t="s">
        <v>1038</v>
      </c>
      <c r="K695" s="7" t="s">
        <v>1043</v>
      </c>
      <c r="L695" s="7" t="s">
        <v>1044</v>
      </c>
      <c r="M695" s="7">
        <v>90036</v>
      </c>
      <c r="N695" s="7" t="s">
        <v>1045</v>
      </c>
      <c r="O695" t="str">
        <f>IF(COUNTIF($G$2:G695, G695) &gt; 1, INDEX($O$2:O695, MATCH(G695, $G$2:G695, 0)), H695)</f>
        <v>Female</v>
      </c>
      <c r="P695" t="str">
        <f>IF(COUNTIF($G$2:G695, G695) &gt; 1, INDEX($P$2:P695, MATCH(G695, $G$2:G695, 0)), I695)</f>
        <v>Consumer</v>
      </c>
      <c r="Q695" t="str">
        <f>IF(COUNTIF($G$2:G695, G695) &gt; 1, INDEX($Q$2:Q695, MATCH(G695, $G$2:G695, 0)), J695)</f>
        <v>United States</v>
      </c>
      <c r="R695" t="str">
        <f>IF(COUNTIF($G$2:G695, G695) &gt; 1, INDEX($R$2:R695, MATCH(G695, $G$2:G695, 0)), K695)</f>
        <v>Los Angeles</v>
      </c>
      <c r="S695" t="str">
        <f>IF(COUNTIF($G$2:G695, G695) &gt; 1, INDEX($S$2:S695, MATCH(G695, $G$2:G695, 0)), L695)</f>
        <v>California</v>
      </c>
      <c r="T695">
        <f>IF(COUNTIF($G$2:G695, G695) &gt; 1, INDEX($T$2:T695, MATCH(G695, $G$2:G695, 0)), M695)</f>
        <v>90036</v>
      </c>
      <c r="U695" t="str">
        <f>IF(COUNTIF($G$2:G695, G695) &gt; 1, INDEX($U$2:U695, MATCH(G695, $G$2:G695, 0)), N695)</f>
        <v>West</v>
      </c>
      <c r="V695" s="7" t="s">
        <v>2153</v>
      </c>
      <c r="W695" s="7" t="s">
        <v>2162</v>
      </c>
      <c r="X695" s="15">
        <f>Orders[[#This Row],[Date3]]</f>
        <v>43506</v>
      </c>
      <c r="Y695" s="15">
        <v>43506</v>
      </c>
      <c r="Z695" s="2">
        <v>0.5805555555555556</v>
      </c>
      <c r="AA695" s="12">
        <v>73.38</v>
      </c>
      <c r="AB695" s="8">
        <v>7</v>
      </c>
      <c r="AC695" s="11">
        <f t="shared" si="53"/>
        <v>25.683</v>
      </c>
      <c r="AD695" s="11">
        <f t="shared" si="54"/>
        <v>513.66</v>
      </c>
      <c r="AE695" t="s">
        <v>18</v>
      </c>
      <c r="AF695" s="12">
        <f t="shared" si="51"/>
        <v>489.67207799999994</v>
      </c>
      <c r="AG695" s="4">
        <v>4.6699999999999998E-2</v>
      </c>
      <c r="AH695" s="11">
        <f t="shared" si="52"/>
        <v>23.987922000000026</v>
      </c>
      <c r="AI695" s="9">
        <v>9.5</v>
      </c>
      <c r="AJ695" s="15" t="str">
        <f>IF(MONTH(Orders[[#This Row],[Date]]) = 1, "Jan",IF(MONTH(Orders[[#This Row],[Date]]) = 2, "Feb", "Mar"))</f>
        <v>Feb</v>
      </c>
    </row>
    <row r="696" spans="1:36" ht="15.75" x14ac:dyDescent="0.25">
      <c r="A696">
        <v>695</v>
      </c>
      <c r="B696" t="s">
        <v>723</v>
      </c>
      <c r="C696">
        <f>VLOOKUP(G696,email!A:B,2,FALSE)</f>
        <v>271</v>
      </c>
      <c r="D696" t="str">
        <f>Orders[[#This Row],[Customer First Name]] &amp;" "&amp; Orders[[#This Row],[Customer Last Name]]</f>
        <v>Jesus Ocampo</v>
      </c>
      <c r="E696" t="s">
        <v>1676</v>
      </c>
      <c r="F696" t="s">
        <v>1677</v>
      </c>
      <c r="G696" t="str">
        <f t="shared" si="50"/>
        <v>jesus.ocampo@mail.com</v>
      </c>
      <c r="H696" t="s">
        <v>15</v>
      </c>
      <c r="I696" s="7" t="s">
        <v>1052</v>
      </c>
      <c r="J696" s="7" t="s">
        <v>1038</v>
      </c>
      <c r="K696" s="7" t="s">
        <v>1225</v>
      </c>
      <c r="L696" s="7" t="s">
        <v>1064</v>
      </c>
      <c r="M696" s="7">
        <v>19013</v>
      </c>
      <c r="N696" s="7" t="s">
        <v>1065</v>
      </c>
      <c r="O696" t="str">
        <f>IF(COUNTIF($G$2:G696, G696) &gt; 1, INDEX($O$2:O696, MATCH(G696, $G$2:G696, 0)), H696)</f>
        <v>Female</v>
      </c>
      <c r="P696" t="str">
        <f>IF(COUNTIF($G$2:G696, G696) &gt; 1, INDEX($P$2:P696, MATCH(G696, $G$2:G696, 0)), I696)</f>
        <v>Home Office</v>
      </c>
      <c r="Q696" t="str">
        <f>IF(COUNTIF($G$2:G696, G696) &gt; 1, INDEX($Q$2:Q696, MATCH(G696, $G$2:G696, 0)), J696)</f>
        <v>United States</v>
      </c>
      <c r="R696" t="str">
        <f>IF(COUNTIF($G$2:G696, G696) &gt; 1, INDEX($R$2:R696, MATCH(G696, $G$2:G696, 0)), K696)</f>
        <v>Chester</v>
      </c>
      <c r="S696" t="str">
        <f>IF(COUNTIF($G$2:G696, G696) &gt; 1, INDEX($S$2:S696, MATCH(G696, $G$2:G696, 0)), L696)</f>
        <v>Pennsylvania</v>
      </c>
      <c r="T696">
        <f>IF(COUNTIF($G$2:G696, G696) &gt; 1, INDEX($T$2:T696, MATCH(G696, $G$2:G696, 0)), M696)</f>
        <v>19013</v>
      </c>
      <c r="U696" t="str">
        <f>IF(COUNTIF($G$2:G696, G696) &gt; 1, INDEX($U$2:U696, MATCH(G696, $G$2:G696, 0)), N696)</f>
        <v>East</v>
      </c>
      <c r="V696" s="7" t="s">
        <v>2153</v>
      </c>
      <c r="W696" s="7" t="s">
        <v>1731</v>
      </c>
      <c r="X696" s="15">
        <f>Orders[[#This Row],[Date3]]</f>
        <v>43481</v>
      </c>
      <c r="Y696" s="15">
        <v>43481</v>
      </c>
      <c r="Z696" s="2">
        <v>0.61249999999999993</v>
      </c>
      <c r="AA696" s="12">
        <v>52.6</v>
      </c>
      <c r="AB696" s="8">
        <v>9</v>
      </c>
      <c r="AC696" s="11">
        <f t="shared" si="53"/>
        <v>23.67</v>
      </c>
      <c r="AD696" s="11">
        <f t="shared" si="54"/>
        <v>473.40000000000003</v>
      </c>
      <c r="AE696" t="s">
        <v>18</v>
      </c>
      <c r="AF696" s="12">
        <f t="shared" si="51"/>
        <v>451.29222000000004</v>
      </c>
      <c r="AG696" s="4">
        <v>4.6699999999999998E-2</v>
      </c>
      <c r="AH696" s="11">
        <f t="shared" si="52"/>
        <v>22.107779999999991</v>
      </c>
      <c r="AI696" s="9">
        <v>7.6</v>
      </c>
      <c r="AJ696" s="15" t="str">
        <f>IF(MONTH(Orders[[#This Row],[Date]]) = 1, "Jan",IF(MONTH(Orders[[#This Row],[Date]]) = 2, "Feb", "Mar"))</f>
        <v>Jan</v>
      </c>
    </row>
    <row r="697" spans="1:36" ht="15.75" x14ac:dyDescent="0.25">
      <c r="A697">
        <v>696</v>
      </c>
      <c r="B697" t="s">
        <v>724</v>
      </c>
      <c r="C697">
        <f>VLOOKUP(G697,email!A:B,2,FALSE)</f>
        <v>271</v>
      </c>
      <c r="D697" t="str">
        <f>Orders[[#This Row],[Customer First Name]] &amp;" "&amp; Orders[[#This Row],[Customer Last Name]]</f>
        <v>Jesus Ocampo</v>
      </c>
      <c r="E697" t="s">
        <v>1676</v>
      </c>
      <c r="F697" t="s">
        <v>1677</v>
      </c>
      <c r="G697" t="str">
        <f t="shared" si="50"/>
        <v>jesus.ocampo@mail.com</v>
      </c>
      <c r="H697" t="s">
        <v>15</v>
      </c>
      <c r="I697" s="7" t="s">
        <v>1052</v>
      </c>
      <c r="J697" s="7" t="s">
        <v>1038</v>
      </c>
      <c r="K697" s="7" t="s">
        <v>1225</v>
      </c>
      <c r="L697" s="7" t="s">
        <v>1064</v>
      </c>
      <c r="M697" s="7">
        <v>19013</v>
      </c>
      <c r="N697" s="7" t="s">
        <v>1065</v>
      </c>
      <c r="O697" t="str">
        <f>IF(COUNTIF($G$2:G697, G697) &gt; 1, INDEX($O$2:O697, MATCH(G697, $G$2:G697, 0)), H697)</f>
        <v>Female</v>
      </c>
      <c r="P697" t="str">
        <f>IF(COUNTIF($G$2:G697, G697) &gt; 1, INDEX($P$2:P697, MATCH(G697, $G$2:G697, 0)), I697)</f>
        <v>Home Office</v>
      </c>
      <c r="Q697" t="str">
        <f>IF(COUNTIF($G$2:G697, G697) &gt; 1, INDEX($Q$2:Q697, MATCH(G697, $G$2:G697, 0)), J697)</f>
        <v>United States</v>
      </c>
      <c r="R697" t="str">
        <f>IF(COUNTIF($G$2:G697, G697) &gt; 1, INDEX($R$2:R697, MATCH(G697, $G$2:G697, 0)), K697)</f>
        <v>Chester</v>
      </c>
      <c r="S697" t="str">
        <f>IF(COUNTIF($G$2:G697, G697) &gt; 1, INDEX($S$2:S697, MATCH(G697, $G$2:G697, 0)), L697)</f>
        <v>Pennsylvania</v>
      </c>
      <c r="T697">
        <f>IF(COUNTIF($G$2:G697, G697) &gt; 1, INDEX($T$2:T697, MATCH(G697, $G$2:G697, 0)), M697)</f>
        <v>19013</v>
      </c>
      <c r="U697" t="str">
        <f>IF(COUNTIF($G$2:G697, G697) &gt; 1, INDEX($U$2:U697, MATCH(G697, $G$2:G697, 0)), N697)</f>
        <v>East</v>
      </c>
      <c r="V697" s="7" t="s">
        <v>2153</v>
      </c>
      <c r="W697" s="7" t="s">
        <v>2154</v>
      </c>
      <c r="X697" s="15">
        <f>Orders[[#This Row],[Date3]]</f>
        <v>43494</v>
      </c>
      <c r="Y697" s="15">
        <v>43494</v>
      </c>
      <c r="Z697" s="2">
        <v>0.82291666666666663</v>
      </c>
      <c r="AA697" s="12">
        <v>87.37</v>
      </c>
      <c r="AB697" s="8">
        <v>5</v>
      </c>
      <c r="AC697" s="11">
        <f t="shared" si="53"/>
        <v>21.842500000000001</v>
      </c>
      <c r="AD697" s="11">
        <f t="shared" si="54"/>
        <v>436.85</v>
      </c>
      <c r="AE697" t="s">
        <v>18</v>
      </c>
      <c r="AF697" s="12">
        <f t="shared" si="51"/>
        <v>416.44910500000003</v>
      </c>
      <c r="AG697" s="4">
        <v>4.6699999999999998E-2</v>
      </c>
      <c r="AH697" s="11">
        <f t="shared" si="52"/>
        <v>20.400894999999991</v>
      </c>
      <c r="AI697" s="9">
        <v>6.6</v>
      </c>
      <c r="AJ697" s="15" t="str">
        <f>IF(MONTH(Orders[[#This Row],[Date]]) = 1, "Jan",IF(MONTH(Orders[[#This Row],[Date]]) = 2, "Feb", "Mar"))</f>
        <v>Jan</v>
      </c>
    </row>
    <row r="698" spans="1:36" ht="15.75" x14ac:dyDescent="0.25">
      <c r="A698">
        <v>697</v>
      </c>
      <c r="B698" t="s">
        <v>725</v>
      </c>
      <c r="C698">
        <f>VLOOKUP(G698,email!A:B,2,FALSE)</f>
        <v>271</v>
      </c>
      <c r="D698" t="str">
        <f>Orders[[#This Row],[Customer First Name]] &amp;" "&amp; Orders[[#This Row],[Customer Last Name]]</f>
        <v>Jesus Ocampo</v>
      </c>
      <c r="E698" t="s">
        <v>1676</v>
      </c>
      <c r="F698" t="s">
        <v>1677</v>
      </c>
      <c r="G698" t="str">
        <f t="shared" si="50"/>
        <v>jesus.ocampo@mail.com</v>
      </c>
      <c r="H698" t="s">
        <v>15</v>
      </c>
      <c r="I698" s="7" t="s">
        <v>1052</v>
      </c>
      <c r="J698" s="7" t="s">
        <v>1038</v>
      </c>
      <c r="K698" s="7" t="s">
        <v>1225</v>
      </c>
      <c r="L698" s="7" t="s">
        <v>1064</v>
      </c>
      <c r="M698" s="7">
        <v>19013</v>
      </c>
      <c r="N698" s="7" t="s">
        <v>1065</v>
      </c>
      <c r="O698" t="str">
        <f>IF(COUNTIF($G$2:G698, G698) &gt; 1, INDEX($O$2:O698, MATCH(G698, $G$2:G698, 0)), H698)</f>
        <v>Female</v>
      </c>
      <c r="P698" t="str">
        <f>IF(COUNTIF($G$2:G698, G698) &gt; 1, INDEX($P$2:P698, MATCH(G698, $G$2:G698, 0)), I698)</f>
        <v>Home Office</v>
      </c>
      <c r="Q698" t="str">
        <f>IF(COUNTIF($G$2:G698, G698) &gt; 1, INDEX($Q$2:Q698, MATCH(G698, $G$2:G698, 0)), J698)</f>
        <v>United States</v>
      </c>
      <c r="R698" t="str">
        <f>IF(COUNTIF($G$2:G698, G698) &gt; 1, INDEX($R$2:R698, MATCH(G698, $G$2:G698, 0)), K698)</f>
        <v>Chester</v>
      </c>
      <c r="S698" t="str">
        <f>IF(COUNTIF($G$2:G698, G698) &gt; 1, INDEX($S$2:S698, MATCH(G698, $G$2:G698, 0)), L698)</f>
        <v>Pennsylvania</v>
      </c>
      <c r="T698">
        <f>IF(COUNTIF($G$2:G698, G698) &gt; 1, INDEX($T$2:T698, MATCH(G698, $G$2:G698, 0)), M698)</f>
        <v>19013</v>
      </c>
      <c r="U698" t="str">
        <f>IF(COUNTIF($G$2:G698, G698) &gt; 1, INDEX($U$2:U698, MATCH(G698, $G$2:G698, 0)), N698)</f>
        <v>East</v>
      </c>
      <c r="V698" s="7" t="s">
        <v>2153</v>
      </c>
      <c r="W698" s="7" t="s">
        <v>2164</v>
      </c>
      <c r="X698" s="15">
        <f>Orders[[#This Row],[Date3]]</f>
        <v>43466</v>
      </c>
      <c r="Y698" s="15">
        <v>43466</v>
      </c>
      <c r="Z698" s="2">
        <v>0.85138888888888886</v>
      </c>
      <c r="AA698" s="12">
        <v>27.04</v>
      </c>
      <c r="AB698" s="8">
        <v>4</v>
      </c>
      <c r="AC698" s="11">
        <f t="shared" si="53"/>
        <v>5.4080000000000004</v>
      </c>
      <c r="AD698" s="11">
        <f t="shared" si="54"/>
        <v>108.16</v>
      </c>
      <c r="AE698" t="s">
        <v>16</v>
      </c>
      <c r="AF698" s="12">
        <f t="shared" si="51"/>
        <v>103.10892799999999</v>
      </c>
      <c r="AG698" s="4">
        <v>4.6699999999999998E-2</v>
      </c>
      <c r="AH698" s="11">
        <f t="shared" si="52"/>
        <v>5.0510720000000049</v>
      </c>
      <c r="AI698" s="9">
        <v>6.9</v>
      </c>
      <c r="AJ698" s="15" t="str">
        <f>IF(MONTH(Orders[[#This Row],[Date]]) = 1, "Jan",IF(MONTH(Orders[[#This Row],[Date]]) = 2, "Feb", "Mar"))</f>
        <v>Jan</v>
      </c>
    </row>
    <row r="699" spans="1:36" ht="15.75" x14ac:dyDescent="0.25">
      <c r="A699">
        <v>698</v>
      </c>
      <c r="B699" t="s">
        <v>726</v>
      </c>
      <c r="C699">
        <f>VLOOKUP(G699,email!A:B,2,FALSE)</f>
        <v>271</v>
      </c>
      <c r="D699" t="str">
        <f>Orders[[#This Row],[Customer First Name]] &amp;" "&amp; Orders[[#This Row],[Customer Last Name]]</f>
        <v>Jesus Ocampo</v>
      </c>
      <c r="E699" t="s">
        <v>1676</v>
      </c>
      <c r="F699" t="s">
        <v>1677</v>
      </c>
      <c r="G699" t="str">
        <f t="shared" si="50"/>
        <v>jesus.ocampo@mail.com</v>
      </c>
      <c r="H699" t="s">
        <v>15</v>
      </c>
      <c r="I699" s="7" t="s">
        <v>1052</v>
      </c>
      <c r="J699" s="7" t="s">
        <v>1038</v>
      </c>
      <c r="K699" s="7" t="s">
        <v>1225</v>
      </c>
      <c r="L699" s="7" t="s">
        <v>1064</v>
      </c>
      <c r="M699" s="7">
        <v>19013</v>
      </c>
      <c r="N699" s="7" t="s">
        <v>1065</v>
      </c>
      <c r="O699" t="str">
        <f>IF(COUNTIF($G$2:G699, G699) &gt; 1, INDEX($O$2:O699, MATCH(G699, $G$2:G699, 0)), H699)</f>
        <v>Female</v>
      </c>
      <c r="P699" t="str">
        <f>IF(COUNTIF($G$2:G699, G699) &gt; 1, INDEX($P$2:P699, MATCH(G699, $G$2:G699, 0)), I699)</f>
        <v>Home Office</v>
      </c>
      <c r="Q699" t="str">
        <f>IF(COUNTIF($G$2:G699, G699) &gt; 1, INDEX($Q$2:Q699, MATCH(G699, $G$2:G699, 0)), J699)</f>
        <v>United States</v>
      </c>
      <c r="R699" t="str">
        <f>IF(COUNTIF($G$2:G699, G699) &gt; 1, INDEX($R$2:R699, MATCH(G699, $G$2:G699, 0)), K699)</f>
        <v>Chester</v>
      </c>
      <c r="S699" t="str">
        <f>IF(COUNTIF($G$2:G699, G699) &gt; 1, INDEX($S$2:S699, MATCH(G699, $G$2:G699, 0)), L699)</f>
        <v>Pennsylvania</v>
      </c>
      <c r="T699">
        <f>IF(COUNTIF($G$2:G699, G699) &gt; 1, INDEX($T$2:T699, MATCH(G699, $G$2:G699, 0)), M699)</f>
        <v>19013</v>
      </c>
      <c r="U699" t="str">
        <f>IF(COUNTIF($G$2:G699, G699) &gt; 1, INDEX($U$2:U699, MATCH(G699, $G$2:G699, 0)), N699)</f>
        <v>East</v>
      </c>
      <c r="V699" s="7" t="s">
        <v>2153</v>
      </c>
      <c r="W699" s="7" t="s">
        <v>2154</v>
      </c>
      <c r="X699" s="15">
        <f>Orders[[#This Row],[Date3]]</f>
        <v>43471</v>
      </c>
      <c r="Y699" s="15">
        <v>43471</v>
      </c>
      <c r="Z699" s="2">
        <v>0.82361111111111107</v>
      </c>
      <c r="AA699" s="12">
        <v>62.19</v>
      </c>
      <c r="AB699" s="8">
        <v>4</v>
      </c>
      <c r="AC699" s="11">
        <f t="shared" si="53"/>
        <v>12.438000000000001</v>
      </c>
      <c r="AD699" s="11">
        <f t="shared" si="54"/>
        <v>248.76</v>
      </c>
      <c r="AE699" t="s">
        <v>16</v>
      </c>
      <c r="AF699" s="12">
        <f t="shared" si="51"/>
        <v>237.14290799999998</v>
      </c>
      <c r="AG699" s="4">
        <v>4.6699999999999998E-2</v>
      </c>
      <c r="AH699" s="11">
        <f t="shared" si="52"/>
        <v>11.617092000000014</v>
      </c>
      <c r="AI699" s="9">
        <v>4.3</v>
      </c>
      <c r="AJ699" s="15" t="str">
        <f>IF(MONTH(Orders[[#This Row],[Date]]) = 1, "Jan",IF(MONTH(Orders[[#This Row],[Date]]) = 2, "Feb", "Mar"))</f>
        <v>Jan</v>
      </c>
    </row>
    <row r="700" spans="1:36" ht="15.75" x14ac:dyDescent="0.25">
      <c r="A700">
        <v>699</v>
      </c>
      <c r="B700" t="s">
        <v>727</v>
      </c>
      <c r="C700">
        <f>VLOOKUP(G700,email!A:B,2,FALSE)</f>
        <v>271</v>
      </c>
      <c r="D700" t="str">
        <f>Orders[[#This Row],[Customer First Name]] &amp;" "&amp; Orders[[#This Row],[Customer Last Name]]</f>
        <v>Jesus Ocampo</v>
      </c>
      <c r="E700" t="s">
        <v>1676</v>
      </c>
      <c r="F700" t="s">
        <v>1677</v>
      </c>
      <c r="G700" t="str">
        <f t="shared" si="50"/>
        <v>jesus.ocampo@mail.com</v>
      </c>
      <c r="H700" t="s">
        <v>15</v>
      </c>
      <c r="I700" s="7" t="s">
        <v>1052</v>
      </c>
      <c r="J700" s="7" t="s">
        <v>1038</v>
      </c>
      <c r="K700" s="7" t="s">
        <v>1225</v>
      </c>
      <c r="L700" s="7" t="s">
        <v>1064</v>
      </c>
      <c r="M700" s="7">
        <v>19013</v>
      </c>
      <c r="N700" s="7" t="s">
        <v>1065</v>
      </c>
      <c r="O700" t="str">
        <f>IF(COUNTIF($G$2:G700, G700) &gt; 1, INDEX($O$2:O700, MATCH(G700, $G$2:G700, 0)), H700)</f>
        <v>Female</v>
      </c>
      <c r="P700" t="str">
        <f>IF(COUNTIF($G$2:G700, G700) &gt; 1, INDEX($P$2:P700, MATCH(G700, $G$2:G700, 0)), I700)</f>
        <v>Home Office</v>
      </c>
      <c r="Q700" t="str">
        <f>IF(COUNTIF($G$2:G700, G700) &gt; 1, INDEX($Q$2:Q700, MATCH(G700, $G$2:G700, 0)), J700)</f>
        <v>United States</v>
      </c>
      <c r="R700" t="str">
        <f>IF(COUNTIF($G$2:G700, G700) &gt; 1, INDEX($R$2:R700, MATCH(G700, $G$2:G700, 0)), K700)</f>
        <v>Chester</v>
      </c>
      <c r="S700" t="str">
        <f>IF(COUNTIF($G$2:G700, G700) &gt; 1, INDEX($S$2:S700, MATCH(G700, $G$2:G700, 0)), L700)</f>
        <v>Pennsylvania</v>
      </c>
      <c r="T700">
        <f>IF(COUNTIF($G$2:G700, G700) &gt; 1, INDEX($T$2:T700, MATCH(G700, $G$2:G700, 0)), M700)</f>
        <v>19013</v>
      </c>
      <c r="U700" t="str">
        <f>IF(COUNTIF($G$2:G700, G700) &gt; 1, INDEX($U$2:U700, MATCH(G700, $G$2:G700, 0)), N700)</f>
        <v>East</v>
      </c>
      <c r="V700" s="7" t="s">
        <v>2153</v>
      </c>
      <c r="W700" s="7" t="s">
        <v>1731</v>
      </c>
      <c r="X700" s="15">
        <f>Orders[[#This Row],[Date3]]</f>
        <v>43515</v>
      </c>
      <c r="Y700" s="15">
        <v>43515</v>
      </c>
      <c r="Z700" s="2">
        <v>0.81805555555555554</v>
      </c>
      <c r="AA700" s="12">
        <v>69.58</v>
      </c>
      <c r="AB700" s="8">
        <v>9</v>
      </c>
      <c r="AC700" s="11">
        <f t="shared" si="53"/>
        <v>31.311000000000003</v>
      </c>
      <c r="AD700" s="11">
        <f t="shared" si="54"/>
        <v>626.22</v>
      </c>
      <c r="AE700" t="s">
        <v>21</v>
      </c>
      <c r="AF700" s="12">
        <f t="shared" si="51"/>
        <v>596.97552600000006</v>
      </c>
      <c r="AG700" s="4">
        <v>4.6699999999999998E-2</v>
      </c>
      <c r="AH700" s="11">
        <f t="shared" si="52"/>
        <v>29.244473999999968</v>
      </c>
      <c r="AI700" s="9">
        <v>7.8</v>
      </c>
      <c r="AJ700" s="15" t="str">
        <f>IF(MONTH(Orders[[#This Row],[Date]]) = 1, "Jan",IF(MONTH(Orders[[#This Row],[Date]]) = 2, "Feb", "Mar"))</f>
        <v>Feb</v>
      </c>
    </row>
    <row r="701" spans="1:36" ht="15.75" x14ac:dyDescent="0.25">
      <c r="A701">
        <v>700</v>
      </c>
      <c r="B701" t="s">
        <v>728</v>
      </c>
      <c r="C701">
        <f>VLOOKUP(G701,email!A:B,2,FALSE)</f>
        <v>271</v>
      </c>
      <c r="D701" t="str">
        <f>Orders[[#This Row],[Customer First Name]] &amp;" "&amp; Orders[[#This Row],[Customer Last Name]]</f>
        <v>Jesus Ocampo</v>
      </c>
      <c r="E701" t="s">
        <v>1676</v>
      </c>
      <c r="F701" t="s">
        <v>1677</v>
      </c>
      <c r="G701" t="str">
        <f t="shared" si="50"/>
        <v>jesus.ocampo@mail.com</v>
      </c>
      <c r="H701" t="s">
        <v>15</v>
      </c>
      <c r="I701" s="7" t="s">
        <v>1052</v>
      </c>
      <c r="J701" s="7" t="s">
        <v>1038</v>
      </c>
      <c r="K701" s="7" t="s">
        <v>1225</v>
      </c>
      <c r="L701" s="7" t="s">
        <v>1064</v>
      </c>
      <c r="M701" s="7">
        <v>19013</v>
      </c>
      <c r="N701" s="7" t="s">
        <v>1065</v>
      </c>
      <c r="O701" t="str">
        <f>IF(COUNTIF($G$2:G701, G701) &gt; 1, INDEX($O$2:O701, MATCH(G701, $G$2:G701, 0)), H701)</f>
        <v>Female</v>
      </c>
      <c r="P701" t="str">
        <f>IF(COUNTIF($G$2:G701, G701) &gt; 1, INDEX($P$2:P701, MATCH(G701, $G$2:G701, 0)), I701)</f>
        <v>Home Office</v>
      </c>
      <c r="Q701" t="str">
        <f>IF(COUNTIF($G$2:G701, G701) &gt; 1, INDEX($Q$2:Q701, MATCH(G701, $G$2:G701, 0)), J701)</f>
        <v>United States</v>
      </c>
      <c r="R701" t="str">
        <f>IF(COUNTIF($G$2:G701, G701) &gt; 1, INDEX($R$2:R701, MATCH(G701, $G$2:G701, 0)), K701)</f>
        <v>Chester</v>
      </c>
      <c r="S701" t="str">
        <f>IF(COUNTIF($G$2:G701, G701) &gt; 1, INDEX($S$2:S701, MATCH(G701, $G$2:G701, 0)), L701)</f>
        <v>Pennsylvania</v>
      </c>
      <c r="T701">
        <f>IF(COUNTIF($G$2:G701, G701) &gt; 1, INDEX($T$2:T701, MATCH(G701, $G$2:G701, 0)), M701)</f>
        <v>19013</v>
      </c>
      <c r="U701" t="str">
        <f>IF(COUNTIF($G$2:G701, G701) &gt; 1, INDEX($U$2:U701, MATCH(G701, $G$2:G701, 0)), N701)</f>
        <v>East</v>
      </c>
      <c r="V701" s="7" t="s">
        <v>2153</v>
      </c>
      <c r="W701" s="7" t="s">
        <v>2160</v>
      </c>
      <c r="X701" s="15">
        <f>Orders[[#This Row],[Date3]]</f>
        <v>43477</v>
      </c>
      <c r="Y701" s="15">
        <v>43477</v>
      </c>
      <c r="Z701" s="2">
        <v>0.6791666666666667</v>
      </c>
      <c r="AA701" s="12">
        <v>97.5</v>
      </c>
      <c r="AB701" s="8">
        <v>10</v>
      </c>
      <c r="AC701" s="11">
        <f t="shared" si="53"/>
        <v>48.75</v>
      </c>
      <c r="AD701" s="11">
        <f t="shared" si="54"/>
        <v>975</v>
      </c>
      <c r="AE701" t="s">
        <v>16</v>
      </c>
      <c r="AF701" s="12">
        <f t="shared" si="51"/>
        <v>929.46749999999997</v>
      </c>
      <c r="AG701" s="4">
        <v>4.6699999999999998E-2</v>
      </c>
      <c r="AH701" s="11">
        <f t="shared" si="52"/>
        <v>45.532500000000027</v>
      </c>
      <c r="AI701" s="9" t="s">
        <v>27</v>
      </c>
      <c r="AJ701" s="15" t="str">
        <f>IF(MONTH(Orders[[#This Row],[Date]]) = 1, "Jan",IF(MONTH(Orders[[#This Row],[Date]]) = 2, "Feb", "Mar"))</f>
        <v>Jan</v>
      </c>
    </row>
    <row r="702" spans="1:36" ht="15.75" x14ac:dyDescent="0.25">
      <c r="A702">
        <v>701</v>
      </c>
      <c r="B702" t="s">
        <v>729</v>
      </c>
      <c r="C702">
        <f>VLOOKUP(G702,email!A:B,2,FALSE)</f>
        <v>271</v>
      </c>
      <c r="D702" t="str">
        <f>Orders[[#This Row],[Customer First Name]] &amp;" "&amp; Orders[[#This Row],[Customer Last Name]]</f>
        <v>Jesus Ocampo</v>
      </c>
      <c r="E702" t="s">
        <v>1676</v>
      </c>
      <c r="F702" t="s">
        <v>1677</v>
      </c>
      <c r="G702" t="str">
        <f t="shared" si="50"/>
        <v>jesus.ocampo@mail.com</v>
      </c>
      <c r="H702" t="s">
        <v>15</v>
      </c>
      <c r="I702" s="7" t="s">
        <v>1052</v>
      </c>
      <c r="J702" s="7" t="s">
        <v>1038</v>
      </c>
      <c r="K702" s="7" t="s">
        <v>1225</v>
      </c>
      <c r="L702" s="7" t="s">
        <v>1064</v>
      </c>
      <c r="M702" s="7">
        <v>19013</v>
      </c>
      <c r="N702" s="7" t="s">
        <v>1065</v>
      </c>
      <c r="O702" t="str">
        <f>IF(COUNTIF($G$2:G702, G702) &gt; 1, INDEX($O$2:O702, MATCH(G702, $G$2:G702, 0)), H702)</f>
        <v>Female</v>
      </c>
      <c r="P702" t="str">
        <f>IF(COUNTIF($G$2:G702, G702) &gt; 1, INDEX($P$2:P702, MATCH(G702, $G$2:G702, 0)), I702)</f>
        <v>Home Office</v>
      </c>
      <c r="Q702" t="str">
        <f>IF(COUNTIF($G$2:G702, G702) &gt; 1, INDEX($Q$2:Q702, MATCH(G702, $G$2:G702, 0)), J702)</f>
        <v>United States</v>
      </c>
      <c r="R702" t="str">
        <f>IF(COUNTIF($G$2:G702, G702) &gt; 1, INDEX($R$2:R702, MATCH(G702, $G$2:G702, 0)), K702)</f>
        <v>Chester</v>
      </c>
      <c r="S702" t="str">
        <f>IF(COUNTIF($G$2:G702, G702) &gt; 1, INDEX($S$2:S702, MATCH(G702, $G$2:G702, 0)), L702)</f>
        <v>Pennsylvania</v>
      </c>
      <c r="T702">
        <f>IF(COUNTIF($G$2:G702, G702) &gt; 1, INDEX($T$2:T702, MATCH(G702, $G$2:G702, 0)), M702)</f>
        <v>19013</v>
      </c>
      <c r="U702" t="str">
        <f>IF(COUNTIF($G$2:G702, G702) &gt; 1, INDEX($U$2:U702, MATCH(G702, $G$2:G702, 0)), N702)</f>
        <v>East</v>
      </c>
      <c r="V702" s="7" t="s">
        <v>2153</v>
      </c>
      <c r="W702" s="7" t="s">
        <v>2160</v>
      </c>
      <c r="X702" s="15">
        <f>Orders[[#This Row],[Date3]]</f>
        <v>43503</v>
      </c>
      <c r="Y702" s="15">
        <v>43503</v>
      </c>
      <c r="Z702" s="2">
        <v>0.51597222222222217</v>
      </c>
      <c r="AA702" s="12">
        <v>60.41</v>
      </c>
      <c r="AB702" s="8">
        <v>8</v>
      </c>
      <c r="AC702" s="11">
        <f t="shared" si="53"/>
        <v>24.164000000000001</v>
      </c>
      <c r="AD702" s="11">
        <f t="shared" si="54"/>
        <v>483.28</v>
      </c>
      <c r="AE702" t="s">
        <v>16</v>
      </c>
      <c r="AF702" s="12">
        <f t="shared" si="51"/>
        <v>460.710824</v>
      </c>
      <c r="AG702" s="4">
        <v>4.6699999999999998E-2</v>
      </c>
      <c r="AH702" s="11">
        <f t="shared" si="52"/>
        <v>22.56917599999997</v>
      </c>
      <c r="AI702" s="9">
        <v>9.6</v>
      </c>
      <c r="AJ702" s="15" t="str">
        <f>IF(MONTH(Orders[[#This Row],[Date]]) = 1, "Jan",IF(MONTH(Orders[[#This Row],[Date]]) = 2, "Feb", "Mar"))</f>
        <v>Feb</v>
      </c>
    </row>
    <row r="703" spans="1:36" ht="15.75" x14ac:dyDescent="0.25">
      <c r="A703">
        <v>702</v>
      </c>
      <c r="B703" t="s">
        <v>730</v>
      </c>
      <c r="C703">
        <f>VLOOKUP(G703,email!A:B,2,FALSE)</f>
        <v>115</v>
      </c>
      <c r="D703" t="str">
        <f>Orders[[#This Row],[Customer First Name]] &amp;" "&amp; Orders[[#This Row],[Customer Last Name]]</f>
        <v>Dorris liebe</v>
      </c>
      <c r="E703" t="s">
        <v>1453</v>
      </c>
      <c r="F703" t="s">
        <v>1454</v>
      </c>
      <c r="G703" t="str">
        <f t="shared" si="50"/>
        <v>dorris.liebe@mail.com</v>
      </c>
      <c r="H703" t="s">
        <v>15</v>
      </c>
      <c r="I703" s="7" t="s">
        <v>1042</v>
      </c>
      <c r="J703" s="7" t="s">
        <v>1038</v>
      </c>
      <c r="K703" s="7" t="s">
        <v>1221</v>
      </c>
      <c r="L703" s="7" t="s">
        <v>1108</v>
      </c>
      <c r="M703" s="7">
        <v>44105</v>
      </c>
      <c r="N703" s="7" t="s">
        <v>1065</v>
      </c>
      <c r="O703" t="str">
        <f>IF(COUNTIF($G$2:G703, G703) &gt; 1, INDEX($O$2:O703, MATCH(G703, $G$2:G703, 0)), H703)</f>
        <v>Female</v>
      </c>
      <c r="P703" t="str">
        <f>IF(COUNTIF($G$2:G703, G703) &gt; 1, INDEX($P$2:P703, MATCH(G703, $G$2:G703, 0)), I703)</f>
        <v>Corporate</v>
      </c>
      <c r="Q703" t="str">
        <f>IF(COUNTIF($G$2:G703, G703) &gt; 1, INDEX($Q$2:Q703, MATCH(G703, $G$2:G703, 0)), J703)</f>
        <v>United States</v>
      </c>
      <c r="R703" t="str">
        <f>IF(COUNTIF($G$2:G703, G703) &gt; 1, INDEX($R$2:R703, MATCH(G703, $G$2:G703, 0)), K703)</f>
        <v>Pasadena</v>
      </c>
      <c r="S703" t="str">
        <f>IF(COUNTIF($G$2:G703, G703) &gt; 1, INDEX($S$2:S703, MATCH(G703, $G$2:G703, 0)), L703)</f>
        <v>Texas</v>
      </c>
      <c r="T703">
        <f>IF(COUNTIF($G$2:G703, G703) &gt; 1, INDEX($T$2:T703, MATCH(G703, $G$2:G703, 0)), M703)</f>
        <v>77506</v>
      </c>
      <c r="U703" t="str">
        <f>IF(COUNTIF($G$2:G703, G703) &gt; 1, INDEX($U$2:U703, MATCH(G703, $G$2:G703, 0)), N703)</f>
        <v>Central</v>
      </c>
      <c r="V703" s="7" t="s">
        <v>2150</v>
      </c>
      <c r="W703" s="7" t="s">
        <v>2157</v>
      </c>
      <c r="X703" s="15">
        <f>Orders[[#This Row],[Date3]]</f>
        <v>43551</v>
      </c>
      <c r="Y703" s="15">
        <v>43551</v>
      </c>
      <c r="Z703" s="2">
        <v>0.7993055555555556</v>
      </c>
      <c r="AA703" s="12">
        <v>32.32</v>
      </c>
      <c r="AB703" s="8">
        <v>3</v>
      </c>
      <c r="AC703" s="11">
        <f t="shared" si="53"/>
        <v>4.8480000000000008</v>
      </c>
      <c r="AD703" s="11">
        <f t="shared" si="54"/>
        <v>96.960000000000008</v>
      </c>
      <c r="AE703" t="s">
        <v>21</v>
      </c>
      <c r="AF703" s="12">
        <f t="shared" si="51"/>
        <v>86.585280000000012</v>
      </c>
      <c r="AG703" s="4">
        <v>0.107</v>
      </c>
      <c r="AH703" s="11">
        <f t="shared" si="52"/>
        <v>10.374719999999996</v>
      </c>
      <c r="AI703" s="9">
        <v>4.3</v>
      </c>
      <c r="AJ703" s="15" t="str">
        <f>IF(MONTH(Orders[[#This Row],[Date]]) = 1, "Jan",IF(MONTH(Orders[[#This Row],[Date]]) = 2, "Feb", "Mar"))</f>
        <v>Mar</v>
      </c>
    </row>
    <row r="704" spans="1:36" ht="15.75" x14ac:dyDescent="0.25">
      <c r="A704">
        <v>703</v>
      </c>
      <c r="B704" t="s">
        <v>731</v>
      </c>
      <c r="C704">
        <f>VLOOKUP(G704,email!A:B,2,FALSE)</f>
        <v>156</v>
      </c>
      <c r="D704" t="str">
        <f>Orders[[#This Row],[Customer First Name]] &amp;" "&amp; Orders[[#This Row],[Customer Last Name]]</f>
        <v>Alejandro Savely</v>
      </c>
      <c r="E704" t="s">
        <v>1275</v>
      </c>
      <c r="F704" t="s">
        <v>1513</v>
      </c>
      <c r="G704" t="str">
        <f t="shared" si="50"/>
        <v>alejandro.savely@mail.com</v>
      </c>
      <c r="H704" t="s">
        <v>15</v>
      </c>
      <c r="I704" s="7" t="s">
        <v>1042</v>
      </c>
      <c r="J704" s="7" t="s">
        <v>1038</v>
      </c>
      <c r="K704" s="7" t="s">
        <v>1060</v>
      </c>
      <c r="L704" s="7" t="s">
        <v>1044</v>
      </c>
      <c r="M704" s="7">
        <v>98103</v>
      </c>
      <c r="N704" s="7" t="s">
        <v>1045</v>
      </c>
      <c r="O704" t="str">
        <f>IF(COUNTIF($G$2:G704, G704) &gt; 1, INDEX($O$2:O704, MATCH(G704, $G$2:G704, 0)), H704)</f>
        <v>Female</v>
      </c>
      <c r="P704" t="str">
        <f>IF(COUNTIF($G$2:G704, G704) &gt; 1, INDEX($P$2:P704, MATCH(G704, $G$2:G704, 0)), I704)</f>
        <v>Corporate</v>
      </c>
      <c r="Q704" t="str">
        <f>IF(COUNTIF($G$2:G704, G704) &gt; 1, INDEX($Q$2:Q704, MATCH(G704, $G$2:G704, 0)), J704)</f>
        <v>United States</v>
      </c>
      <c r="R704" t="str">
        <f>IF(COUNTIF($G$2:G704, G704) &gt; 1, INDEX($R$2:R704, MATCH(G704, $G$2:G704, 0)), K704)</f>
        <v>San Francisco</v>
      </c>
      <c r="S704" t="str">
        <f>IF(COUNTIF($G$2:G704, G704) &gt; 1, INDEX($S$2:S704, MATCH(G704, $G$2:G704, 0)), L704)</f>
        <v>California</v>
      </c>
      <c r="T704">
        <f>IF(COUNTIF($G$2:G704, G704) &gt; 1, INDEX($T$2:T704, MATCH(G704, $G$2:G704, 0)), M704)</f>
        <v>94109</v>
      </c>
      <c r="U704" t="str">
        <f>IF(COUNTIF($G$2:G704, G704) &gt; 1, INDEX($U$2:U704, MATCH(G704, $G$2:G704, 0)), N704)</f>
        <v>West</v>
      </c>
      <c r="V704" s="7" t="s">
        <v>2150</v>
      </c>
      <c r="W704" s="7" t="s">
        <v>2157</v>
      </c>
      <c r="X704" s="15">
        <f>Orders[[#This Row],[Date3]]</f>
        <v>43523</v>
      </c>
      <c r="Y704" s="15">
        <v>43523</v>
      </c>
      <c r="Z704" s="2">
        <v>0.7895833333333333</v>
      </c>
      <c r="AA704" s="12">
        <v>19.77</v>
      </c>
      <c r="AB704" s="8">
        <v>10</v>
      </c>
      <c r="AC704" s="11">
        <f t="shared" si="53"/>
        <v>9.8849999999999998</v>
      </c>
      <c r="AD704" s="11">
        <f t="shared" si="54"/>
        <v>197.7</v>
      </c>
      <c r="AE704" t="s">
        <v>21</v>
      </c>
      <c r="AF704" s="12">
        <f t="shared" si="51"/>
        <v>176.5461</v>
      </c>
      <c r="AG704" s="4">
        <v>0.107</v>
      </c>
      <c r="AH704" s="11">
        <f t="shared" si="52"/>
        <v>21.153899999999993</v>
      </c>
      <c r="AI704" s="9" t="s">
        <v>221</v>
      </c>
      <c r="AJ704" s="15" t="str">
        <f>IF(MONTH(Orders[[#This Row],[Date]]) = 1, "Jan",IF(MONTH(Orders[[#This Row],[Date]]) = 2, "Feb", "Mar"))</f>
        <v>Feb</v>
      </c>
    </row>
    <row r="705" spans="1:36" ht="15.75" x14ac:dyDescent="0.25">
      <c r="A705">
        <v>704</v>
      </c>
      <c r="B705" t="s">
        <v>732</v>
      </c>
      <c r="C705">
        <f>VLOOKUP(G705,email!A:B,2,FALSE)</f>
        <v>272</v>
      </c>
      <c r="D705" t="str">
        <f>Orders[[#This Row],[Customer First Name]] &amp;" "&amp; Orders[[#This Row],[Customer Last Name]]</f>
        <v>Jay Kimmel</v>
      </c>
      <c r="E705" t="s">
        <v>1678</v>
      </c>
      <c r="F705" t="s">
        <v>1679</v>
      </c>
      <c r="G705" t="str">
        <f t="shared" si="50"/>
        <v>jay.kimmel@mail.com</v>
      </c>
      <c r="H705" t="s">
        <v>15</v>
      </c>
      <c r="I705" s="7" t="s">
        <v>1037</v>
      </c>
      <c r="J705" s="7" t="s">
        <v>1038</v>
      </c>
      <c r="K705" s="7" t="s">
        <v>1161</v>
      </c>
      <c r="L705" s="7" t="s">
        <v>1044</v>
      </c>
      <c r="M705" s="7">
        <v>90805</v>
      </c>
      <c r="N705" s="7" t="s">
        <v>1045</v>
      </c>
      <c r="O705" t="str">
        <f>IF(COUNTIF($G$2:G705, G705) &gt; 1, INDEX($O$2:O705, MATCH(G705, $G$2:G705, 0)), H705)</f>
        <v>Female</v>
      </c>
      <c r="P705" t="str">
        <f>IF(COUNTIF($G$2:G705, G705) &gt; 1, INDEX($P$2:P705, MATCH(G705, $G$2:G705, 0)), I705)</f>
        <v>Consumer</v>
      </c>
      <c r="Q705" t="str">
        <f>IF(COUNTIF($G$2:G705, G705) &gt; 1, INDEX($Q$2:Q705, MATCH(G705, $G$2:G705, 0)), J705)</f>
        <v>United States</v>
      </c>
      <c r="R705" t="str">
        <f>IF(COUNTIF($G$2:G705, G705) &gt; 1, INDEX($R$2:R705, MATCH(G705, $G$2:G705, 0)), K705)</f>
        <v>Long Beach</v>
      </c>
      <c r="S705" t="str">
        <f>IF(COUNTIF($G$2:G705, G705) &gt; 1, INDEX($S$2:S705, MATCH(G705, $G$2:G705, 0)), L705)</f>
        <v>California</v>
      </c>
      <c r="T705">
        <f>IF(COUNTIF($G$2:G705, G705) &gt; 1, INDEX($T$2:T705, MATCH(G705, $G$2:G705, 0)), M705)</f>
        <v>90805</v>
      </c>
      <c r="U705" t="str">
        <f>IF(COUNTIF($G$2:G705, G705) &gt; 1, INDEX($U$2:U705, MATCH(G705, $G$2:G705, 0)), N705)</f>
        <v>West</v>
      </c>
      <c r="V705" s="7" t="s">
        <v>2150</v>
      </c>
      <c r="W705" s="7" t="s">
        <v>2155</v>
      </c>
      <c r="X705" s="15">
        <f>Orders[[#This Row],[Date3]]</f>
        <v>43471</v>
      </c>
      <c r="Y705" s="15">
        <v>43471</v>
      </c>
      <c r="Z705" s="2">
        <v>0.47083333333333338</v>
      </c>
      <c r="AA705" s="12">
        <v>80.47</v>
      </c>
      <c r="AB705" s="8">
        <v>9</v>
      </c>
      <c r="AC705" s="11">
        <f t="shared" si="53"/>
        <v>36.211500000000001</v>
      </c>
      <c r="AD705" s="11">
        <f t="shared" si="54"/>
        <v>724.23</v>
      </c>
      <c r="AE705" t="s">
        <v>18</v>
      </c>
      <c r="AF705" s="12">
        <f t="shared" si="51"/>
        <v>646.73739</v>
      </c>
      <c r="AG705" s="4">
        <v>0.107</v>
      </c>
      <c r="AH705" s="11">
        <f t="shared" si="52"/>
        <v>77.492610000000013</v>
      </c>
      <c r="AI705" s="9">
        <v>9.1999999999999993</v>
      </c>
      <c r="AJ705" s="15" t="str">
        <f>IF(MONTH(Orders[[#This Row],[Date]]) = 1, "Jan",IF(MONTH(Orders[[#This Row],[Date]]) = 2, "Feb", "Mar"))</f>
        <v>Jan</v>
      </c>
    </row>
    <row r="706" spans="1:36" ht="15.75" x14ac:dyDescent="0.25">
      <c r="A706">
        <v>705</v>
      </c>
      <c r="B706" t="s">
        <v>733</v>
      </c>
      <c r="C706">
        <f>VLOOKUP(G706,email!A:B,2,FALSE)</f>
        <v>273</v>
      </c>
      <c r="D706" t="str">
        <f>Orders[[#This Row],[Customer First Name]] &amp;" "&amp; Orders[[#This Row],[Customer Last Name]]</f>
        <v>Brad Norvell</v>
      </c>
      <c r="E706" t="s">
        <v>1680</v>
      </c>
      <c r="F706" t="s">
        <v>1558</v>
      </c>
      <c r="G706" t="str">
        <f t="shared" ref="G706:G769" si="55">LOWER(E706) &amp; "." &amp; LOWER(SUBSTITUTE(SUBSTITUTE(F706, "'", ""), " ", "")) &amp; "@mail.com"</f>
        <v>brad.norvell@mail.com</v>
      </c>
      <c r="H706" t="s">
        <v>15</v>
      </c>
      <c r="I706" s="7" t="s">
        <v>1042</v>
      </c>
      <c r="J706" s="7" t="s">
        <v>1038</v>
      </c>
      <c r="K706" s="7" t="s">
        <v>1226</v>
      </c>
      <c r="L706" s="7" t="s">
        <v>1049</v>
      </c>
      <c r="M706" s="7">
        <v>27511</v>
      </c>
      <c r="N706" s="7" t="s">
        <v>1041</v>
      </c>
      <c r="O706" t="str">
        <f>IF(COUNTIF($G$2:G706, G706) &gt; 1, INDEX($O$2:O706, MATCH(G706, $G$2:G706, 0)), H706)</f>
        <v>Female</v>
      </c>
      <c r="P706" t="str">
        <f>IF(COUNTIF($G$2:G706, G706) &gt; 1, INDEX($P$2:P706, MATCH(G706, $G$2:G706, 0)), I706)</f>
        <v>Corporate</v>
      </c>
      <c r="Q706" t="str">
        <f>IF(COUNTIF($G$2:G706, G706) &gt; 1, INDEX($Q$2:Q706, MATCH(G706, $G$2:G706, 0)), J706)</f>
        <v>United States</v>
      </c>
      <c r="R706" t="str">
        <f>IF(COUNTIF($G$2:G706, G706) &gt; 1, INDEX($R$2:R706, MATCH(G706, $G$2:G706, 0)), K706)</f>
        <v>Cary</v>
      </c>
      <c r="S706" t="str">
        <f>IF(COUNTIF($G$2:G706, G706) &gt; 1, INDEX($S$2:S706, MATCH(G706, $G$2:G706, 0)), L706)</f>
        <v>North Carolina</v>
      </c>
      <c r="T706">
        <f>IF(COUNTIF($G$2:G706, G706) &gt; 1, INDEX($T$2:T706, MATCH(G706, $G$2:G706, 0)), M706)</f>
        <v>27511</v>
      </c>
      <c r="U706" t="str">
        <f>IF(COUNTIF($G$2:G706, G706) &gt; 1, INDEX($U$2:U706, MATCH(G706, $G$2:G706, 0)), N706)</f>
        <v>South</v>
      </c>
      <c r="V706" s="7" t="s">
        <v>2153</v>
      </c>
      <c r="W706" s="7" t="s">
        <v>2162</v>
      </c>
      <c r="X706" s="15">
        <f>Orders[[#This Row],[Date3]]</f>
        <v>43526</v>
      </c>
      <c r="Y706" s="15">
        <v>43526</v>
      </c>
      <c r="Z706" s="2">
        <v>0.52777777777777779</v>
      </c>
      <c r="AA706" s="12">
        <v>88.39</v>
      </c>
      <c r="AB706" s="8">
        <v>9</v>
      </c>
      <c r="AC706" s="11">
        <f t="shared" si="53"/>
        <v>39.775500000000001</v>
      </c>
      <c r="AD706" s="11">
        <f t="shared" si="54"/>
        <v>795.51</v>
      </c>
      <c r="AE706" t="s">
        <v>18</v>
      </c>
      <c r="AF706" s="12">
        <f t="shared" ref="AF706:AF769" si="56">AD706-AD706*AG706</f>
        <v>758.35968300000002</v>
      </c>
      <c r="AG706" s="4">
        <v>4.6699999999999998E-2</v>
      </c>
      <c r="AH706" s="11">
        <f t="shared" ref="AH706:AH769" si="57">AD706-AF706</f>
        <v>37.150316999999973</v>
      </c>
      <c r="AI706" s="9">
        <v>6.3</v>
      </c>
      <c r="AJ706" s="15" t="str">
        <f>IF(MONTH(Orders[[#This Row],[Date]]) = 1, "Jan",IF(MONTH(Orders[[#This Row],[Date]]) = 2, "Feb", "Mar"))</f>
        <v>Mar</v>
      </c>
    </row>
    <row r="707" spans="1:36" ht="15.75" x14ac:dyDescent="0.25">
      <c r="A707">
        <v>706</v>
      </c>
      <c r="B707" t="s">
        <v>734</v>
      </c>
      <c r="C707">
        <f>VLOOKUP(G707,email!A:B,2,FALSE)</f>
        <v>273</v>
      </c>
      <c r="D707" t="str">
        <f>Orders[[#This Row],[Customer First Name]] &amp;" "&amp; Orders[[#This Row],[Customer Last Name]]</f>
        <v>Brad Norvell</v>
      </c>
      <c r="E707" t="s">
        <v>1680</v>
      </c>
      <c r="F707" t="s">
        <v>1558</v>
      </c>
      <c r="G707" t="str">
        <f t="shared" si="55"/>
        <v>brad.norvell@mail.com</v>
      </c>
      <c r="H707" t="s">
        <v>15</v>
      </c>
      <c r="I707" s="7" t="s">
        <v>1042</v>
      </c>
      <c r="J707" s="7" t="s">
        <v>1038</v>
      </c>
      <c r="K707" s="7" t="s">
        <v>1226</v>
      </c>
      <c r="L707" s="7" t="s">
        <v>1049</v>
      </c>
      <c r="M707" s="7">
        <v>27511</v>
      </c>
      <c r="N707" s="7" t="s">
        <v>1041</v>
      </c>
      <c r="O707" t="str">
        <f>IF(COUNTIF($G$2:G707, G707) &gt; 1, INDEX($O$2:O707, MATCH(G707, $G$2:G707, 0)), H707)</f>
        <v>Female</v>
      </c>
      <c r="P707" t="str">
        <f>IF(COUNTIF($G$2:G707, G707) &gt; 1, INDEX($P$2:P707, MATCH(G707, $G$2:G707, 0)), I707)</f>
        <v>Corporate</v>
      </c>
      <c r="Q707" t="str">
        <f>IF(COUNTIF($G$2:G707, G707) &gt; 1, INDEX($Q$2:Q707, MATCH(G707, $G$2:G707, 0)), J707)</f>
        <v>United States</v>
      </c>
      <c r="R707" t="str">
        <f>IF(COUNTIF($G$2:G707, G707) &gt; 1, INDEX($R$2:R707, MATCH(G707, $G$2:G707, 0)), K707)</f>
        <v>Cary</v>
      </c>
      <c r="S707" t="str">
        <f>IF(COUNTIF($G$2:G707, G707) &gt; 1, INDEX($S$2:S707, MATCH(G707, $G$2:G707, 0)), L707)</f>
        <v>North Carolina</v>
      </c>
      <c r="T707">
        <f>IF(COUNTIF($G$2:G707, G707) &gt; 1, INDEX($T$2:T707, MATCH(G707, $G$2:G707, 0)), M707)</f>
        <v>27511</v>
      </c>
      <c r="U707" t="str">
        <f>IF(COUNTIF($G$2:G707, G707) &gt; 1, INDEX($U$2:U707, MATCH(G707, $G$2:G707, 0)), N707)</f>
        <v>South</v>
      </c>
      <c r="V707" s="7" t="s">
        <v>2153</v>
      </c>
      <c r="W707" s="7" t="s">
        <v>2161</v>
      </c>
      <c r="X707" s="15">
        <f>Orders[[#This Row],[Date3]]</f>
        <v>43553</v>
      </c>
      <c r="Y707" s="15">
        <v>43553</v>
      </c>
      <c r="Z707" s="2">
        <v>0.58750000000000002</v>
      </c>
      <c r="AA707" s="12">
        <v>71.77</v>
      </c>
      <c r="AB707" s="8">
        <v>7</v>
      </c>
      <c r="AC707" s="11">
        <f t="shared" ref="AC707:AC770" si="58">AD707*0.05</f>
        <v>25.119500000000002</v>
      </c>
      <c r="AD707" s="11">
        <f t="shared" ref="AD707:AD770" si="59">AA707*AB707</f>
        <v>502.39</v>
      </c>
      <c r="AE707" t="s">
        <v>18</v>
      </c>
      <c r="AF707" s="12">
        <f t="shared" si="56"/>
        <v>478.92838699999999</v>
      </c>
      <c r="AG707" s="4">
        <v>4.6699999999999998E-2</v>
      </c>
      <c r="AH707" s="11">
        <f t="shared" si="57"/>
        <v>23.461613</v>
      </c>
      <c r="AI707" s="9">
        <v>8.9</v>
      </c>
      <c r="AJ707" s="15" t="str">
        <f>IF(MONTH(Orders[[#This Row],[Date]]) = 1, "Jan",IF(MONTH(Orders[[#This Row],[Date]]) = 2, "Feb", "Mar"))</f>
        <v>Mar</v>
      </c>
    </row>
    <row r="708" spans="1:36" ht="15.75" x14ac:dyDescent="0.25">
      <c r="A708">
        <v>707</v>
      </c>
      <c r="B708" t="s">
        <v>735</v>
      </c>
      <c r="C708">
        <f>VLOOKUP(G708,email!A:B,2,FALSE)</f>
        <v>273</v>
      </c>
      <c r="D708" t="str">
        <f>Orders[[#This Row],[Customer First Name]] &amp;" "&amp; Orders[[#This Row],[Customer Last Name]]</f>
        <v>Brad Norvell</v>
      </c>
      <c r="E708" t="s">
        <v>1680</v>
      </c>
      <c r="F708" t="s">
        <v>1558</v>
      </c>
      <c r="G708" t="str">
        <f t="shared" si="55"/>
        <v>brad.norvell@mail.com</v>
      </c>
      <c r="H708" t="s">
        <v>15</v>
      </c>
      <c r="I708" s="7" t="s">
        <v>1042</v>
      </c>
      <c r="J708" s="7" t="s">
        <v>1038</v>
      </c>
      <c r="K708" s="7" t="s">
        <v>1226</v>
      </c>
      <c r="L708" s="7" t="s">
        <v>1049</v>
      </c>
      <c r="M708" s="7">
        <v>27511</v>
      </c>
      <c r="N708" s="7" t="s">
        <v>1041</v>
      </c>
      <c r="O708" t="str">
        <f>IF(COUNTIF($G$2:G708, G708) &gt; 1, INDEX($O$2:O708, MATCH(G708, $G$2:G708, 0)), H708)</f>
        <v>Female</v>
      </c>
      <c r="P708" t="str">
        <f>IF(COUNTIF($G$2:G708, G708) &gt; 1, INDEX($P$2:P708, MATCH(G708, $G$2:G708, 0)), I708)</f>
        <v>Corporate</v>
      </c>
      <c r="Q708" t="str">
        <f>IF(COUNTIF($G$2:G708, G708) &gt; 1, INDEX($Q$2:Q708, MATCH(G708, $G$2:G708, 0)), J708)</f>
        <v>United States</v>
      </c>
      <c r="R708" t="str">
        <f>IF(COUNTIF($G$2:G708, G708) &gt; 1, INDEX($R$2:R708, MATCH(G708, $G$2:G708, 0)), K708)</f>
        <v>Cary</v>
      </c>
      <c r="S708" t="str">
        <f>IF(COUNTIF($G$2:G708, G708) &gt; 1, INDEX($S$2:S708, MATCH(G708, $G$2:G708, 0)), L708)</f>
        <v>North Carolina</v>
      </c>
      <c r="T708">
        <f>IF(COUNTIF($G$2:G708, G708) &gt; 1, INDEX($T$2:T708, MATCH(G708, $G$2:G708, 0)), M708)</f>
        <v>27511</v>
      </c>
      <c r="U708" t="str">
        <f>IF(COUNTIF($G$2:G708, G708) &gt; 1, INDEX($U$2:U708, MATCH(G708, $G$2:G708, 0)), N708)</f>
        <v>South</v>
      </c>
      <c r="V708" s="7" t="s">
        <v>2158</v>
      </c>
      <c r="W708" s="7" t="s">
        <v>2163</v>
      </c>
      <c r="X708" s="15">
        <f>Orders[[#This Row],[Date3]]</f>
        <v>43496</v>
      </c>
      <c r="Y708" s="15">
        <v>43496</v>
      </c>
      <c r="Z708" s="2">
        <v>0.8666666666666667</v>
      </c>
      <c r="AA708" s="12" t="s">
        <v>736</v>
      </c>
      <c r="AB708" s="8">
        <v>4</v>
      </c>
      <c r="AC708" s="11">
        <f t="shared" si="58"/>
        <v>8.6</v>
      </c>
      <c r="AD708" s="11">
        <f t="shared" si="59"/>
        <v>172</v>
      </c>
      <c r="AE708" t="s">
        <v>16</v>
      </c>
      <c r="AF708" s="12">
        <f t="shared" si="56"/>
        <v>159.61599999999999</v>
      </c>
      <c r="AG708" s="4">
        <v>7.2000000000000008E-2</v>
      </c>
      <c r="AH708" s="11">
        <f t="shared" si="57"/>
        <v>12.384000000000015</v>
      </c>
      <c r="AI708" s="9">
        <v>7.6</v>
      </c>
      <c r="AJ708" s="15" t="str">
        <f>IF(MONTH(Orders[[#This Row],[Date]]) = 1, "Jan",IF(MONTH(Orders[[#This Row],[Date]]) = 2, "Feb", "Mar"))</f>
        <v>Jan</v>
      </c>
    </row>
    <row r="709" spans="1:36" ht="15.75" x14ac:dyDescent="0.25">
      <c r="A709">
        <v>708</v>
      </c>
      <c r="B709" t="s">
        <v>737</v>
      </c>
      <c r="C709">
        <f>VLOOKUP(G709,email!A:B,2,FALSE)</f>
        <v>274</v>
      </c>
      <c r="D709" t="str">
        <f>Orders[[#This Row],[Customer First Name]] &amp;" "&amp; Orders[[#This Row],[Customer Last Name]]</f>
        <v>David Philippe</v>
      </c>
      <c r="E709" t="s">
        <v>1406</v>
      </c>
      <c r="F709" t="s">
        <v>1681</v>
      </c>
      <c r="G709" t="str">
        <f t="shared" si="55"/>
        <v>david.philippe@mail.com</v>
      </c>
      <c r="H709" t="s">
        <v>15</v>
      </c>
      <c r="I709" s="7" t="s">
        <v>1037</v>
      </c>
      <c r="J709" s="7" t="s">
        <v>1038</v>
      </c>
      <c r="K709" s="7" t="s">
        <v>1080</v>
      </c>
      <c r="L709" s="7" t="s">
        <v>1081</v>
      </c>
      <c r="M709" s="7">
        <v>10035</v>
      </c>
      <c r="N709" s="7" t="s">
        <v>1065</v>
      </c>
      <c r="O709" t="str">
        <f>IF(COUNTIF($G$2:G709, G709) &gt; 1, INDEX($O$2:O709, MATCH(G709, $G$2:G709, 0)), H709)</f>
        <v>Female</v>
      </c>
      <c r="P709" t="str">
        <f>IF(COUNTIF($G$2:G709, G709) &gt; 1, INDEX($P$2:P709, MATCH(G709, $G$2:G709, 0)), I709)</f>
        <v>Consumer</v>
      </c>
      <c r="Q709" t="str">
        <f>IF(COUNTIF($G$2:G709, G709) &gt; 1, INDEX($Q$2:Q709, MATCH(G709, $G$2:G709, 0)), J709)</f>
        <v>United States</v>
      </c>
      <c r="R709" t="str">
        <f>IF(COUNTIF($G$2:G709, G709) &gt; 1, INDEX($R$2:R709, MATCH(G709, $G$2:G709, 0)), K709)</f>
        <v>New York City</v>
      </c>
      <c r="S709" t="str">
        <f>IF(COUNTIF($G$2:G709, G709) &gt; 1, INDEX($S$2:S709, MATCH(G709, $G$2:G709, 0)), L709)</f>
        <v>New York</v>
      </c>
      <c r="T709">
        <f>IF(COUNTIF($G$2:G709, G709) &gt; 1, INDEX($T$2:T709, MATCH(G709, $G$2:G709, 0)), M709)</f>
        <v>10035</v>
      </c>
      <c r="U709" t="str">
        <f>IF(COUNTIF($G$2:G709, G709) &gt; 1, INDEX($U$2:U709, MATCH(G709, $G$2:G709, 0)), N709)</f>
        <v>East</v>
      </c>
      <c r="V709" s="7" t="s">
        <v>2158</v>
      </c>
      <c r="W709" s="7" t="s">
        <v>2163</v>
      </c>
      <c r="X709" s="15">
        <f>Orders[[#This Row],[Date3]]</f>
        <v>43486</v>
      </c>
      <c r="Y709" s="15">
        <v>43486</v>
      </c>
      <c r="Z709" s="2">
        <v>0.84236111111111101</v>
      </c>
      <c r="AA709" s="12">
        <v>68.98</v>
      </c>
      <c r="AB709" s="8">
        <v>1</v>
      </c>
      <c r="AC709" s="11">
        <f t="shared" si="58"/>
        <v>3.4490000000000003</v>
      </c>
      <c r="AD709" s="11">
        <f t="shared" si="59"/>
        <v>68.98</v>
      </c>
      <c r="AE709" t="s">
        <v>18</v>
      </c>
      <c r="AF709" s="12">
        <f t="shared" si="56"/>
        <v>64.013440000000003</v>
      </c>
      <c r="AG709" s="4">
        <v>7.2000000000000008E-2</v>
      </c>
      <c r="AH709" s="11">
        <f t="shared" si="57"/>
        <v>4.9665600000000012</v>
      </c>
      <c r="AI709" s="9">
        <v>4.8</v>
      </c>
      <c r="AJ709" s="15" t="str">
        <f>IF(MONTH(Orders[[#This Row],[Date]]) = 1, "Jan",IF(MONTH(Orders[[#This Row],[Date]]) = 2, "Feb", "Mar"))</f>
        <v>Jan</v>
      </c>
    </row>
    <row r="710" spans="1:36" ht="15.75" x14ac:dyDescent="0.25">
      <c r="A710">
        <v>709</v>
      </c>
      <c r="B710" t="s">
        <v>738</v>
      </c>
      <c r="C710">
        <f>VLOOKUP(G710,email!A:B,2,FALSE)</f>
        <v>274</v>
      </c>
      <c r="D710" t="str">
        <f>Orders[[#This Row],[Customer First Name]] &amp;" "&amp; Orders[[#This Row],[Customer Last Name]]</f>
        <v>David Philippe</v>
      </c>
      <c r="E710" t="s">
        <v>1406</v>
      </c>
      <c r="F710" t="s">
        <v>1681</v>
      </c>
      <c r="G710" t="str">
        <f t="shared" si="55"/>
        <v>david.philippe@mail.com</v>
      </c>
      <c r="H710" t="s">
        <v>15</v>
      </c>
      <c r="I710" s="7" t="s">
        <v>1037</v>
      </c>
      <c r="J710" s="7" t="s">
        <v>1038</v>
      </c>
      <c r="K710" s="7" t="s">
        <v>1080</v>
      </c>
      <c r="L710" s="7" t="s">
        <v>1081</v>
      </c>
      <c r="M710" s="7">
        <v>10035</v>
      </c>
      <c r="N710" s="7" t="s">
        <v>1065</v>
      </c>
      <c r="O710" t="str">
        <f>IF(COUNTIF($G$2:G710, G710) &gt; 1, INDEX($O$2:O710, MATCH(G710, $G$2:G710, 0)), H710)</f>
        <v>Female</v>
      </c>
      <c r="P710" t="str">
        <f>IF(COUNTIF($G$2:G710, G710) &gt; 1, INDEX($P$2:P710, MATCH(G710, $G$2:G710, 0)), I710)</f>
        <v>Consumer</v>
      </c>
      <c r="Q710" t="str">
        <f>IF(COUNTIF($G$2:G710, G710) &gt; 1, INDEX($Q$2:Q710, MATCH(G710, $G$2:G710, 0)), J710)</f>
        <v>United States</v>
      </c>
      <c r="R710" t="str">
        <f>IF(COUNTIF($G$2:G710, G710) &gt; 1, INDEX($R$2:R710, MATCH(G710, $G$2:G710, 0)), K710)</f>
        <v>New York City</v>
      </c>
      <c r="S710" t="str">
        <f>IF(COUNTIF($G$2:G710, G710) &gt; 1, INDEX($S$2:S710, MATCH(G710, $G$2:G710, 0)), L710)</f>
        <v>New York</v>
      </c>
      <c r="T710">
        <f>IF(COUNTIF($G$2:G710, G710) &gt; 1, INDEX($T$2:T710, MATCH(G710, $G$2:G710, 0)), M710)</f>
        <v>10035</v>
      </c>
      <c r="U710" t="str">
        <f>IF(COUNTIF($G$2:G710, G710) &gt; 1, INDEX($U$2:U710, MATCH(G710, $G$2:G710, 0)), N710)</f>
        <v>East</v>
      </c>
      <c r="V710" s="7" t="s">
        <v>2150</v>
      </c>
      <c r="W710" s="7" t="s">
        <v>2151</v>
      </c>
      <c r="X710" s="15">
        <f>Orders[[#This Row],[Date3]]</f>
        <v>43485</v>
      </c>
      <c r="Y710" s="15">
        <v>43485</v>
      </c>
      <c r="Z710" s="2">
        <v>0.85902777777777783</v>
      </c>
      <c r="AA710" s="12">
        <v>15.62</v>
      </c>
      <c r="AB710" s="8">
        <v>8</v>
      </c>
      <c r="AC710" s="11">
        <f t="shared" si="58"/>
        <v>6.2480000000000002</v>
      </c>
      <c r="AD710" s="11">
        <f t="shared" si="59"/>
        <v>124.96</v>
      </c>
      <c r="AE710" t="s">
        <v>16</v>
      </c>
      <c r="AF710" s="12">
        <f t="shared" si="56"/>
        <v>111.58928</v>
      </c>
      <c r="AG710" s="4">
        <v>0.107</v>
      </c>
      <c r="AH710" s="11">
        <f t="shared" si="57"/>
        <v>13.370719999999992</v>
      </c>
      <c r="AI710" s="9">
        <v>9.1</v>
      </c>
      <c r="AJ710" s="15" t="str">
        <f>IF(MONTH(Orders[[#This Row],[Date]]) = 1, "Jan",IF(MONTH(Orders[[#This Row],[Date]]) = 2, "Feb", "Mar"))</f>
        <v>Jan</v>
      </c>
    </row>
    <row r="711" spans="1:36" ht="15.75" x14ac:dyDescent="0.25">
      <c r="A711">
        <v>710</v>
      </c>
      <c r="B711" t="s">
        <v>739</v>
      </c>
      <c r="C711">
        <f>VLOOKUP(G711,email!A:B,2,FALSE)</f>
        <v>274</v>
      </c>
      <c r="D711" t="str">
        <f>Orders[[#This Row],[Customer First Name]] &amp;" "&amp; Orders[[#This Row],[Customer Last Name]]</f>
        <v>David Philippe</v>
      </c>
      <c r="E711" t="s">
        <v>1406</v>
      </c>
      <c r="F711" t="s">
        <v>1681</v>
      </c>
      <c r="G711" t="str">
        <f t="shared" si="55"/>
        <v>david.philippe@mail.com</v>
      </c>
      <c r="H711" t="s">
        <v>15</v>
      </c>
      <c r="I711" s="7" t="s">
        <v>1037</v>
      </c>
      <c r="J711" s="7" t="s">
        <v>1038</v>
      </c>
      <c r="K711" s="7" t="s">
        <v>1080</v>
      </c>
      <c r="L711" s="7" t="s">
        <v>1081</v>
      </c>
      <c r="M711" s="7">
        <v>10035</v>
      </c>
      <c r="N711" s="7" t="s">
        <v>1065</v>
      </c>
      <c r="O711" t="str">
        <f>IF(COUNTIF($G$2:G711, G711) &gt; 1, INDEX($O$2:O711, MATCH(G711, $G$2:G711, 0)), H711)</f>
        <v>Female</v>
      </c>
      <c r="P711" t="str">
        <f>IF(COUNTIF($G$2:G711, G711) &gt; 1, INDEX($P$2:P711, MATCH(G711, $G$2:G711, 0)), I711)</f>
        <v>Consumer</v>
      </c>
      <c r="Q711" t="str">
        <f>IF(COUNTIF($G$2:G711, G711) &gt; 1, INDEX($Q$2:Q711, MATCH(G711, $G$2:G711, 0)), J711)</f>
        <v>United States</v>
      </c>
      <c r="R711" t="str">
        <f>IF(COUNTIF($G$2:G711, G711) &gt; 1, INDEX($R$2:R711, MATCH(G711, $G$2:G711, 0)), K711)</f>
        <v>New York City</v>
      </c>
      <c r="S711" t="str">
        <f>IF(COUNTIF($G$2:G711, G711) &gt; 1, INDEX($S$2:S711, MATCH(G711, $G$2:G711, 0)), L711)</f>
        <v>New York</v>
      </c>
      <c r="T711">
        <f>IF(COUNTIF($G$2:G711, G711) &gt; 1, INDEX($T$2:T711, MATCH(G711, $G$2:G711, 0)), M711)</f>
        <v>10035</v>
      </c>
      <c r="U711" t="str">
        <f>IF(COUNTIF($G$2:G711, G711) &gt; 1, INDEX($U$2:U711, MATCH(G711, $G$2:G711, 0)), N711)</f>
        <v>East</v>
      </c>
      <c r="V711" s="7" t="s">
        <v>2153</v>
      </c>
      <c r="W711" s="7" t="s">
        <v>2160</v>
      </c>
      <c r="X711" s="15">
        <f>Orders[[#This Row],[Date3]]</f>
        <v>43482</v>
      </c>
      <c r="Y711" s="15">
        <v>43482</v>
      </c>
      <c r="Z711" s="2">
        <v>0.74930555555555556</v>
      </c>
      <c r="AA711" s="12">
        <v>25.7</v>
      </c>
      <c r="AB711" s="8">
        <v>3</v>
      </c>
      <c r="AC711" s="11">
        <f t="shared" si="58"/>
        <v>3.855</v>
      </c>
      <c r="AD711" s="11">
        <f t="shared" si="59"/>
        <v>77.099999999999994</v>
      </c>
      <c r="AE711" t="s">
        <v>16</v>
      </c>
      <c r="AF711" s="12">
        <f t="shared" si="56"/>
        <v>73.49942999999999</v>
      </c>
      <c r="AG711" s="4">
        <v>4.6699999999999998E-2</v>
      </c>
      <c r="AH711" s="11">
        <f t="shared" si="57"/>
        <v>3.6005700000000047</v>
      </c>
      <c r="AI711" s="9">
        <v>6.1</v>
      </c>
      <c r="AJ711" s="15" t="str">
        <f>IF(MONTH(Orders[[#This Row],[Date]]) = 1, "Jan",IF(MONTH(Orders[[#This Row],[Date]]) = 2, "Feb", "Mar"))</f>
        <v>Jan</v>
      </c>
    </row>
    <row r="712" spans="1:36" ht="15.75" x14ac:dyDescent="0.25">
      <c r="A712">
        <v>711</v>
      </c>
      <c r="B712" t="s">
        <v>740</v>
      </c>
      <c r="C712">
        <f>VLOOKUP(G712,email!A:B,2,FALSE)</f>
        <v>275</v>
      </c>
      <c r="D712" t="str">
        <f>Orders[[#This Row],[Customer First Name]] &amp;" "&amp; Orders[[#This Row],[Customer Last Name]]</f>
        <v>Tracy Hopkins</v>
      </c>
      <c r="E712" t="s">
        <v>1287</v>
      </c>
      <c r="F712" t="s">
        <v>1423</v>
      </c>
      <c r="G712" t="str">
        <f t="shared" si="55"/>
        <v>tracy.hopkins@mail.com</v>
      </c>
      <c r="H712" t="s">
        <v>15</v>
      </c>
      <c r="I712" s="7" t="s">
        <v>1052</v>
      </c>
      <c r="J712" s="7" t="s">
        <v>1038</v>
      </c>
      <c r="K712" s="7" t="s">
        <v>1080</v>
      </c>
      <c r="L712" s="7" t="s">
        <v>1081</v>
      </c>
      <c r="M712" s="7">
        <v>10035</v>
      </c>
      <c r="N712" s="7" t="s">
        <v>1065</v>
      </c>
      <c r="O712" t="str">
        <f>IF(COUNTIF($G$2:G712, G712) &gt; 1, INDEX($O$2:O712, MATCH(G712, $G$2:G712, 0)), H712)</f>
        <v>Female</v>
      </c>
      <c r="P712" t="str">
        <f>IF(COUNTIF($G$2:G712, G712) &gt; 1, INDEX($P$2:P712, MATCH(G712, $G$2:G712, 0)), I712)</f>
        <v>Home Office</v>
      </c>
      <c r="Q712" t="str">
        <f>IF(COUNTIF($G$2:G712, G712) &gt; 1, INDEX($Q$2:Q712, MATCH(G712, $G$2:G712, 0)), J712)</f>
        <v>United States</v>
      </c>
      <c r="R712" t="str">
        <f>IF(COUNTIF($G$2:G712, G712) &gt; 1, INDEX($R$2:R712, MATCH(G712, $G$2:G712, 0)), K712)</f>
        <v>New York City</v>
      </c>
      <c r="S712" t="str">
        <f>IF(COUNTIF($G$2:G712, G712) &gt; 1, INDEX($S$2:S712, MATCH(G712, $G$2:G712, 0)), L712)</f>
        <v>New York</v>
      </c>
      <c r="T712">
        <f>IF(COUNTIF($G$2:G712, G712) &gt; 1, INDEX($T$2:T712, MATCH(G712, $G$2:G712, 0)), M712)</f>
        <v>10035</v>
      </c>
      <c r="U712" t="str">
        <f>IF(COUNTIF($G$2:G712, G712) &gt; 1, INDEX($U$2:U712, MATCH(G712, $G$2:G712, 0)), N712)</f>
        <v>East</v>
      </c>
      <c r="V712" s="7" t="s">
        <v>2153</v>
      </c>
      <c r="W712" s="7" t="s">
        <v>2162</v>
      </c>
      <c r="X712" s="15">
        <f>Orders[[#This Row],[Date3]]</f>
        <v>43524</v>
      </c>
      <c r="Y712" s="15">
        <v>43524</v>
      </c>
      <c r="Z712" s="2">
        <v>0.84583333333333333</v>
      </c>
      <c r="AA712" s="12">
        <v>80.62</v>
      </c>
      <c r="AB712" s="8">
        <v>6</v>
      </c>
      <c r="AC712" s="11">
        <f t="shared" si="58"/>
        <v>24.186000000000003</v>
      </c>
      <c r="AD712" s="11">
        <f t="shared" si="59"/>
        <v>483.72</v>
      </c>
      <c r="AE712" t="s">
        <v>18</v>
      </c>
      <c r="AF712" s="12">
        <f t="shared" si="56"/>
        <v>461.13027600000004</v>
      </c>
      <c r="AG712" s="4">
        <v>4.6699999999999998E-2</v>
      </c>
      <c r="AH712" s="11">
        <f t="shared" si="57"/>
        <v>22.58972399999999</v>
      </c>
      <c r="AI712" s="9">
        <v>9.1</v>
      </c>
      <c r="AJ712" s="15" t="str">
        <f>IF(MONTH(Orders[[#This Row],[Date]]) = 1, "Jan",IF(MONTH(Orders[[#This Row],[Date]]) = 2, "Feb", "Mar"))</f>
        <v>Feb</v>
      </c>
    </row>
    <row r="713" spans="1:36" ht="15.75" x14ac:dyDescent="0.25">
      <c r="A713">
        <v>712</v>
      </c>
      <c r="B713" t="s">
        <v>741</v>
      </c>
      <c r="C713">
        <f>VLOOKUP(G713,email!A:B,2,FALSE)</f>
        <v>276</v>
      </c>
      <c r="D713" t="str">
        <f>Orders[[#This Row],[Customer First Name]] &amp;" "&amp; Orders[[#This Row],[Customer Last Name]]</f>
        <v>Arthur Prichep</v>
      </c>
      <c r="E713" t="s">
        <v>1506</v>
      </c>
      <c r="F713" t="s">
        <v>1682</v>
      </c>
      <c r="G713" t="str">
        <f t="shared" si="55"/>
        <v>arthur.prichep@mail.com</v>
      </c>
      <c r="H713" t="s">
        <v>15</v>
      </c>
      <c r="I713" s="7" t="s">
        <v>1037</v>
      </c>
      <c r="J713" s="7" t="s">
        <v>1038</v>
      </c>
      <c r="K713" s="7" t="s">
        <v>1227</v>
      </c>
      <c r="L713" s="7" t="s">
        <v>1047</v>
      </c>
      <c r="M713" s="7">
        <v>32137</v>
      </c>
      <c r="N713" s="7" t="s">
        <v>1041</v>
      </c>
      <c r="O713" t="str">
        <f>IF(COUNTIF($G$2:G713, G713) &gt; 1, INDEX($O$2:O713, MATCH(G713, $G$2:G713, 0)), H713)</f>
        <v>Female</v>
      </c>
      <c r="P713" t="str">
        <f>IF(COUNTIF($G$2:G713, G713) &gt; 1, INDEX($P$2:P713, MATCH(G713, $G$2:G713, 0)), I713)</f>
        <v>Consumer</v>
      </c>
      <c r="Q713" t="str">
        <f>IF(COUNTIF($G$2:G713, G713) &gt; 1, INDEX($Q$2:Q713, MATCH(G713, $G$2:G713, 0)), J713)</f>
        <v>United States</v>
      </c>
      <c r="R713" t="str">
        <f>IF(COUNTIF($G$2:G713, G713) &gt; 1, INDEX($R$2:R713, MATCH(G713, $G$2:G713, 0)), K713)</f>
        <v>Palm Coast</v>
      </c>
      <c r="S713" t="str">
        <f>IF(COUNTIF($G$2:G713, G713) &gt; 1, INDEX($S$2:S713, MATCH(G713, $G$2:G713, 0)), L713)</f>
        <v>Florida</v>
      </c>
      <c r="T713">
        <f>IF(COUNTIF($G$2:G713, G713) &gt; 1, INDEX($T$2:T713, MATCH(G713, $G$2:G713, 0)), M713)</f>
        <v>32137</v>
      </c>
      <c r="U713" t="str">
        <f>IF(COUNTIF($G$2:G713, G713) &gt; 1, INDEX($U$2:U713, MATCH(G713, $G$2:G713, 0)), N713)</f>
        <v>South</v>
      </c>
      <c r="V713" s="7" t="s">
        <v>2153</v>
      </c>
      <c r="W713" s="7" t="s">
        <v>2164</v>
      </c>
      <c r="X713" s="15">
        <f>Orders[[#This Row],[Date3]]</f>
        <v>43543</v>
      </c>
      <c r="Y713" s="15">
        <v>43543</v>
      </c>
      <c r="Z713" s="2">
        <v>0.66111111111111109</v>
      </c>
      <c r="AA713" s="12">
        <v>75.53</v>
      </c>
      <c r="AB713" s="8">
        <v>4</v>
      </c>
      <c r="AC713" s="11">
        <f t="shared" si="58"/>
        <v>15.106000000000002</v>
      </c>
      <c r="AD713" s="11">
        <f t="shared" si="59"/>
        <v>302.12</v>
      </c>
      <c r="AE713" t="s">
        <v>16</v>
      </c>
      <c r="AF713" s="12">
        <f t="shared" si="56"/>
        <v>288.01099599999998</v>
      </c>
      <c r="AG713" s="4">
        <v>4.6699999999999998E-2</v>
      </c>
      <c r="AH713" s="11">
        <f t="shared" si="57"/>
        <v>14.109004000000027</v>
      </c>
      <c r="AI713" s="9">
        <v>8.3000000000000007</v>
      </c>
      <c r="AJ713" s="15" t="str">
        <f>IF(MONTH(Orders[[#This Row],[Date]]) = 1, "Jan",IF(MONTH(Orders[[#This Row],[Date]]) = 2, "Feb", "Mar"))</f>
        <v>Mar</v>
      </c>
    </row>
    <row r="714" spans="1:36" ht="15.75" x14ac:dyDescent="0.25">
      <c r="A714">
        <v>713</v>
      </c>
      <c r="B714" t="s">
        <v>742</v>
      </c>
      <c r="C714">
        <f>VLOOKUP(G714,email!A:B,2,FALSE)</f>
        <v>277</v>
      </c>
      <c r="D714" t="str">
        <f>Orders[[#This Row],[Customer First Name]] &amp;" "&amp; Orders[[#This Row],[Customer Last Name]]</f>
        <v>Roland Schwarz</v>
      </c>
      <c r="E714" t="s">
        <v>1683</v>
      </c>
      <c r="F714" t="s">
        <v>1684</v>
      </c>
      <c r="G714" t="str">
        <f t="shared" si="55"/>
        <v>roland.schwarz@mail.com</v>
      </c>
      <c r="H714" t="s">
        <v>15</v>
      </c>
      <c r="I714" s="7" t="s">
        <v>1042</v>
      </c>
      <c r="J714" s="7" t="s">
        <v>1038</v>
      </c>
      <c r="K714" s="7" t="s">
        <v>1228</v>
      </c>
      <c r="L714" s="7" t="s">
        <v>1081</v>
      </c>
      <c r="M714" s="7">
        <v>10550</v>
      </c>
      <c r="N714" s="7" t="s">
        <v>1065</v>
      </c>
      <c r="O714" t="str">
        <f>IF(COUNTIF($G$2:G714, G714) &gt; 1, INDEX($O$2:O714, MATCH(G714, $G$2:G714, 0)), H714)</f>
        <v>Female</v>
      </c>
      <c r="P714" t="str">
        <f>IF(COUNTIF($G$2:G714, G714) &gt; 1, INDEX($P$2:P714, MATCH(G714, $G$2:G714, 0)), I714)</f>
        <v>Corporate</v>
      </c>
      <c r="Q714" t="str">
        <f>IF(COUNTIF($G$2:G714, G714) &gt; 1, INDEX($Q$2:Q714, MATCH(G714, $G$2:G714, 0)), J714)</f>
        <v>United States</v>
      </c>
      <c r="R714" t="str">
        <f>IF(COUNTIF($G$2:G714, G714) &gt; 1, INDEX($R$2:R714, MATCH(G714, $G$2:G714, 0)), K714)</f>
        <v>Mount Vernon</v>
      </c>
      <c r="S714" t="str">
        <f>IF(COUNTIF($G$2:G714, G714) &gt; 1, INDEX($S$2:S714, MATCH(G714, $G$2:G714, 0)), L714)</f>
        <v>New York</v>
      </c>
      <c r="T714">
        <f>IF(COUNTIF($G$2:G714, G714) &gt; 1, INDEX($T$2:T714, MATCH(G714, $G$2:G714, 0)), M714)</f>
        <v>10550</v>
      </c>
      <c r="U714" t="str">
        <f>IF(COUNTIF($G$2:G714, G714) &gt; 1, INDEX($U$2:U714, MATCH(G714, $G$2:G714, 0)), N714)</f>
        <v>East</v>
      </c>
      <c r="V714" s="7" t="s">
        <v>2153</v>
      </c>
      <c r="W714" s="7" t="s">
        <v>2161</v>
      </c>
      <c r="X714" s="15">
        <f>Orders[[#This Row],[Date3]]</f>
        <v>43515</v>
      </c>
      <c r="Y714" s="15">
        <v>43515</v>
      </c>
      <c r="Z714" s="2">
        <v>0.63472222222222219</v>
      </c>
      <c r="AA714" s="12">
        <v>77.63</v>
      </c>
      <c r="AB714" s="8">
        <v>9</v>
      </c>
      <c r="AC714" s="11">
        <f t="shared" si="58"/>
        <v>34.933500000000002</v>
      </c>
      <c r="AD714" s="11">
        <f t="shared" si="59"/>
        <v>698.67</v>
      </c>
      <c r="AE714" t="s">
        <v>16</v>
      </c>
      <c r="AF714" s="12">
        <f t="shared" si="56"/>
        <v>666.04211099999998</v>
      </c>
      <c r="AG714" s="4">
        <v>4.6699999999999998E-2</v>
      </c>
      <c r="AH714" s="11">
        <f t="shared" si="57"/>
        <v>32.627888999999982</v>
      </c>
      <c r="AI714" s="9">
        <v>7.2</v>
      </c>
      <c r="AJ714" s="15" t="str">
        <f>IF(MONTH(Orders[[#This Row],[Date]]) = 1, "Jan",IF(MONTH(Orders[[#This Row],[Date]]) = 2, "Feb", "Mar"))</f>
        <v>Feb</v>
      </c>
    </row>
    <row r="715" spans="1:36" ht="15.75" x14ac:dyDescent="0.25">
      <c r="A715">
        <v>714</v>
      </c>
      <c r="B715" t="s">
        <v>743</v>
      </c>
      <c r="C715">
        <f>VLOOKUP(G715,email!A:B,2,FALSE)</f>
        <v>277</v>
      </c>
      <c r="D715" t="str">
        <f>Orders[[#This Row],[Customer First Name]] &amp;" "&amp; Orders[[#This Row],[Customer Last Name]]</f>
        <v>Roland Schwarz</v>
      </c>
      <c r="E715" t="s">
        <v>1683</v>
      </c>
      <c r="F715" t="s">
        <v>1684</v>
      </c>
      <c r="G715" t="str">
        <f t="shared" si="55"/>
        <v>roland.schwarz@mail.com</v>
      </c>
      <c r="H715" t="s">
        <v>15</v>
      </c>
      <c r="I715" s="7" t="s">
        <v>1042</v>
      </c>
      <c r="J715" s="7" t="s">
        <v>1038</v>
      </c>
      <c r="K715" s="7" t="s">
        <v>1228</v>
      </c>
      <c r="L715" s="7" t="s">
        <v>1081</v>
      </c>
      <c r="M715" s="7">
        <v>10550</v>
      </c>
      <c r="N715" s="7" t="s">
        <v>1065</v>
      </c>
      <c r="O715" t="str">
        <f>IF(COUNTIF($G$2:G715, G715) &gt; 1, INDEX($O$2:O715, MATCH(G715, $G$2:G715, 0)), H715)</f>
        <v>Female</v>
      </c>
      <c r="P715" t="str">
        <f>IF(COUNTIF($G$2:G715, G715) &gt; 1, INDEX($P$2:P715, MATCH(G715, $G$2:G715, 0)), I715)</f>
        <v>Corporate</v>
      </c>
      <c r="Q715" t="str">
        <f>IF(COUNTIF($G$2:G715, G715) &gt; 1, INDEX($Q$2:Q715, MATCH(G715, $G$2:G715, 0)), J715)</f>
        <v>United States</v>
      </c>
      <c r="R715" t="str">
        <f>IF(COUNTIF($G$2:G715, G715) &gt; 1, INDEX($R$2:R715, MATCH(G715, $G$2:G715, 0)), K715)</f>
        <v>Mount Vernon</v>
      </c>
      <c r="S715" t="str">
        <f>IF(COUNTIF($G$2:G715, G715) &gt; 1, INDEX($S$2:S715, MATCH(G715, $G$2:G715, 0)), L715)</f>
        <v>New York</v>
      </c>
      <c r="T715">
        <f>IF(COUNTIF($G$2:G715, G715) &gt; 1, INDEX($T$2:T715, MATCH(G715, $G$2:G715, 0)), M715)</f>
        <v>10550</v>
      </c>
      <c r="U715" t="str">
        <f>IF(COUNTIF($G$2:G715, G715) &gt; 1, INDEX($U$2:U715, MATCH(G715, $G$2:G715, 0)), N715)</f>
        <v>East</v>
      </c>
      <c r="V715" s="7" t="s">
        <v>2158</v>
      </c>
      <c r="W715" s="7" t="s">
        <v>2159</v>
      </c>
      <c r="X715" s="15">
        <f>Orders[[#This Row],[Date3]]</f>
        <v>43500</v>
      </c>
      <c r="Y715" s="15">
        <v>43500</v>
      </c>
      <c r="Z715" s="2">
        <v>0.53472222222222221</v>
      </c>
      <c r="AA715" s="12">
        <v>13.85</v>
      </c>
      <c r="AB715" s="8">
        <v>9</v>
      </c>
      <c r="AC715" s="11">
        <f t="shared" si="58"/>
        <v>6.2324999999999999</v>
      </c>
      <c r="AD715" s="11">
        <f t="shared" si="59"/>
        <v>124.64999999999999</v>
      </c>
      <c r="AE715" t="s">
        <v>16</v>
      </c>
      <c r="AF715" s="12">
        <f t="shared" si="56"/>
        <v>115.67519999999999</v>
      </c>
      <c r="AG715" s="4">
        <v>7.2000000000000008E-2</v>
      </c>
      <c r="AH715" s="11">
        <f t="shared" si="57"/>
        <v>8.9748000000000019</v>
      </c>
      <c r="AI715" s="9" t="s">
        <v>45</v>
      </c>
      <c r="AJ715" s="15" t="str">
        <f>IF(MONTH(Orders[[#This Row],[Date]]) = 1, "Jan",IF(MONTH(Orders[[#This Row],[Date]]) = 2, "Feb", "Mar"))</f>
        <v>Feb</v>
      </c>
    </row>
    <row r="716" spans="1:36" ht="15.75" x14ac:dyDescent="0.25">
      <c r="A716">
        <v>715</v>
      </c>
      <c r="B716" t="s">
        <v>744</v>
      </c>
      <c r="C716">
        <f>VLOOKUP(G716,email!A:B,2,FALSE)</f>
        <v>277</v>
      </c>
      <c r="D716" t="str">
        <f>Orders[[#This Row],[Customer First Name]] &amp;" "&amp; Orders[[#This Row],[Customer Last Name]]</f>
        <v>Roland Schwarz</v>
      </c>
      <c r="E716" t="s">
        <v>1683</v>
      </c>
      <c r="F716" t="s">
        <v>1684</v>
      </c>
      <c r="G716" t="str">
        <f t="shared" si="55"/>
        <v>roland.schwarz@mail.com</v>
      </c>
      <c r="H716" t="s">
        <v>15</v>
      </c>
      <c r="I716" s="7" t="s">
        <v>1042</v>
      </c>
      <c r="J716" s="7" t="s">
        <v>1038</v>
      </c>
      <c r="K716" s="7" t="s">
        <v>1228</v>
      </c>
      <c r="L716" s="7" t="s">
        <v>1081</v>
      </c>
      <c r="M716" s="7">
        <v>10550</v>
      </c>
      <c r="N716" s="7" t="s">
        <v>1065</v>
      </c>
      <c r="O716" t="str">
        <f>IF(COUNTIF($G$2:G716, G716) &gt; 1, INDEX($O$2:O716, MATCH(G716, $G$2:G716, 0)), H716)</f>
        <v>Female</v>
      </c>
      <c r="P716" t="str">
        <f>IF(COUNTIF($G$2:G716, G716) &gt; 1, INDEX($P$2:P716, MATCH(G716, $G$2:G716, 0)), I716)</f>
        <v>Corporate</v>
      </c>
      <c r="Q716" t="str">
        <f>IF(COUNTIF($G$2:G716, G716) &gt; 1, INDEX($Q$2:Q716, MATCH(G716, $G$2:G716, 0)), J716)</f>
        <v>United States</v>
      </c>
      <c r="R716" t="str">
        <f>IF(COUNTIF($G$2:G716, G716) &gt; 1, INDEX($R$2:R716, MATCH(G716, $G$2:G716, 0)), K716)</f>
        <v>Mount Vernon</v>
      </c>
      <c r="S716" t="str">
        <f>IF(COUNTIF($G$2:G716, G716) &gt; 1, INDEX($S$2:S716, MATCH(G716, $G$2:G716, 0)), L716)</f>
        <v>New York</v>
      </c>
      <c r="T716">
        <f>IF(COUNTIF($G$2:G716, G716) &gt; 1, INDEX($T$2:T716, MATCH(G716, $G$2:G716, 0)), M716)</f>
        <v>10550</v>
      </c>
      <c r="U716" t="str">
        <f>IF(COUNTIF($G$2:G716, G716) &gt; 1, INDEX($U$2:U716, MATCH(G716, $G$2:G716, 0)), N716)</f>
        <v>East</v>
      </c>
      <c r="V716" s="7" t="s">
        <v>2158</v>
      </c>
      <c r="W716" s="7" t="s">
        <v>2163</v>
      </c>
      <c r="X716" s="15">
        <f>Orders[[#This Row],[Date3]]</f>
        <v>43496</v>
      </c>
      <c r="Y716" s="15">
        <v>43496</v>
      </c>
      <c r="Z716" s="2">
        <v>0.44166666666666665</v>
      </c>
      <c r="AA716" s="12">
        <v>98.7</v>
      </c>
      <c r="AB716" s="8">
        <v>8</v>
      </c>
      <c r="AC716" s="11">
        <f t="shared" si="58"/>
        <v>39.480000000000004</v>
      </c>
      <c r="AD716" s="11">
        <f t="shared" si="59"/>
        <v>789.6</v>
      </c>
      <c r="AE716" t="s">
        <v>16</v>
      </c>
      <c r="AF716" s="12">
        <f t="shared" si="56"/>
        <v>732.74880000000007</v>
      </c>
      <c r="AG716" s="4">
        <v>7.2000000000000008E-2</v>
      </c>
      <c r="AH716" s="11">
        <f t="shared" si="57"/>
        <v>56.851199999999949</v>
      </c>
      <c r="AI716" s="9">
        <v>8.5</v>
      </c>
      <c r="AJ716" s="15" t="str">
        <f>IF(MONTH(Orders[[#This Row],[Date]]) = 1, "Jan",IF(MONTH(Orders[[#This Row],[Date]]) = 2, "Feb", "Mar"))</f>
        <v>Jan</v>
      </c>
    </row>
    <row r="717" spans="1:36" ht="15.75" x14ac:dyDescent="0.25">
      <c r="A717">
        <v>716</v>
      </c>
      <c r="B717" t="s">
        <v>745</v>
      </c>
      <c r="C717">
        <f>VLOOKUP(G717,email!A:B,2,FALSE)</f>
        <v>115</v>
      </c>
      <c r="D717" t="str">
        <f>Orders[[#This Row],[Customer First Name]] &amp;" "&amp; Orders[[#This Row],[Customer Last Name]]</f>
        <v>Dorris liebe</v>
      </c>
      <c r="E717" t="s">
        <v>1453</v>
      </c>
      <c r="F717" t="s">
        <v>1454</v>
      </c>
      <c r="G717" t="str">
        <f t="shared" si="55"/>
        <v>dorris.liebe@mail.com</v>
      </c>
      <c r="H717" t="s">
        <v>15</v>
      </c>
      <c r="I717" s="7" t="s">
        <v>1042</v>
      </c>
      <c r="J717" s="7" t="s">
        <v>1038</v>
      </c>
      <c r="K717" s="7" t="s">
        <v>1050</v>
      </c>
      <c r="L717" s="7" t="s">
        <v>1051</v>
      </c>
      <c r="M717" s="7">
        <v>98105</v>
      </c>
      <c r="N717" s="7" t="s">
        <v>1045</v>
      </c>
      <c r="O717" t="str">
        <f>IF(COUNTIF($G$2:G717, G717) &gt; 1, INDEX($O$2:O717, MATCH(G717, $G$2:G717, 0)), H717)</f>
        <v>Female</v>
      </c>
      <c r="P717" t="str">
        <f>IF(COUNTIF($G$2:G717, G717) &gt; 1, INDEX($P$2:P717, MATCH(G717, $G$2:G717, 0)), I717)</f>
        <v>Corporate</v>
      </c>
      <c r="Q717" t="str">
        <f>IF(COUNTIF($G$2:G717, G717) &gt; 1, INDEX($Q$2:Q717, MATCH(G717, $G$2:G717, 0)), J717)</f>
        <v>United States</v>
      </c>
      <c r="R717" t="str">
        <f>IF(COUNTIF($G$2:G717, G717) &gt; 1, INDEX($R$2:R717, MATCH(G717, $G$2:G717, 0)), K717)</f>
        <v>Pasadena</v>
      </c>
      <c r="S717" t="str">
        <f>IF(COUNTIF($G$2:G717, G717) &gt; 1, INDEX($S$2:S717, MATCH(G717, $G$2:G717, 0)), L717)</f>
        <v>Texas</v>
      </c>
      <c r="T717">
        <f>IF(COUNTIF($G$2:G717, G717) &gt; 1, INDEX($T$2:T717, MATCH(G717, $G$2:G717, 0)), M717)</f>
        <v>77506</v>
      </c>
      <c r="U717" t="str">
        <f>IF(COUNTIF($G$2:G717, G717) &gt; 1, INDEX($U$2:U717, MATCH(G717, $G$2:G717, 0)), N717)</f>
        <v>Central</v>
      </c>
      <c r="V717" s="7" t="s">
        <v>2153</v>
      </c>
      <c r="W717" s="7" t="s">
        <v>2160</v>
      </c>
      <c r="X717" s="15">
        <f>Orders[[#This Row],[Date3]]</f>
        <v>43502</v>
      </c>
      <c r="Y717" s="15">
        <v>43502</v>
      </c>
      <c r="Z717" s="2">
        <v>0.7729166666666667</v>
      </c>
      <c r="AA717" s="12">
        <v>35.68</v>
      </c>
      <c r="AB717" s="8">
        <v>5</v>
      </c>
      <c r="AC717" s="11">
        <f t="shared" si="58"/>
        <v>8.92</v>
      </c>
      <c r="AD717" s="11">
        <f t="shared" si="59"/>
        <v>178.4</v>
      </c>
      <c r="AE717" t="s">
        <v>21</v>
      </c>
      <c r="AF717" s="12">
        <f t="shared" si="56"/>
        <v>170.06872000000001</v>
      </c>
      <c r="AG717" s="4">
        <v>4.6699999999999998E-2</v>
      </c>
      <c r="AH717" s="11">
        <f t="shared" si="57"/>
        <v>8.3312799999999925</v>
      </c>
      <c r="AI717" s="9">
        <v>6.6</v>
      </c>
      <c r="AJ717" s="15" t="str">
        <f>IF(MONTH(Orders[[#This Row],[Date]]) = 1, "Jan",IF(MONTH(Orders[[#This Row],[Date]]) = 2, "Feb", "Mar"))</f>
        <v>Feb</v>
      </c>
    </row>
    <row r="718" spans="1:36" ht="15.75" x14ac:dyDescent="0.25">
      <c r="A718">
        <v>717</v>
      </c>
      <c r="B718" t="s">
        <v>746</v>
      </c>
      <c r="C718">
        <f>VLOOKUP(G718,email!A:B,2,FALSE)</f>
        <v>278</v>
      </c>
      <c r="D718" t="str">
        <f>Orders[[#This Row],[Customer First Name]] &amp;" "&amp; Orders[[#This Row],[Customer Last Name]]</f>
        <v>Seth Vernon</v>
      </c>
      <c r="E718" t="s">
        <v>1685</v>
      </c>
      <c r="F718" t="s">
        <v>1686</v>
      </c>
      <c r="G718" t="str">
        <f t="shared" si="55"/>
        <v>seth.vernon@mail.com</v>
      </c>
      <c r="H718" t="s">
        <v>15</v>
      </c>
      <c r="I718" s="7" t="s">
        <v>1037</v>
      </c>
      <c r="J718" s="7" t="s">
        <v>1038</v>
      </c>
      <c r="K718" s="7" t="s">
        <v>1076</v>
      </c>
      <c r="L718" s="7" t="s">
        <v>1077</v>
      </c>
      <c r="M718" s="7">
        <v>19901</v>
      </c>
      <c r="N718" s="7" t="s">
        <v>1065</v>
      </c>
      <c r="O718" t="str">
        <f>IF(COUNTIF($G$2:G718, G718) &gt; 1, INDEX($O$2:O718, MATCH(G718, $G$2:G718, 0)), H718)</f>
        <v>Female</v>
      </c>
      <c r="P718" t="str">
        <f>IF(COUNTIF($G$2:G718, G718) &gt; 1, INDEX($P$2:P718, MATCH(G718, $G$2:G718, 0)), I718)</f>
        <v>Consumer</v>
      </c>
      <c r="Q718" t="str">
        <f>IF(COUNTIF($G$2:G718, G718) &gt; 1, INDEX($Q$2:Q718, MATCH(G718, $G$2:G718, 0)), J718)</f>
        <v>United States</v>
      </c>
      <c r="R718" t="str">
        <f>IF(COUNTIF($G$2:G718, G718) &gt; 1, INDEX($R$2:R718, MATCH(G718, $G$2:G718, 0)), K718)</f>
        <v>Dover</v>
      </c>
      <c r="S718" t="str">
        <f>IF(COUNTIF($G$2:G718, G718) &gt; 1, INDEX($S$2:S718, MATCH(G718, $G$2:G718, 0)), L718)</f>
        <v>Delaware</v>
      </c>
      <c r="T718">
        <f>IF(COUNTIF($G$2:G718, G718) &gt; 1, INDEX($T$2:T718, MATCH(G718, $G$2:G718, 0)), M718)</f>
        <v>19901</v>
      </c>
      <c r="U718" t="str">
        <f>IF(COUNTIF($G$2:G718, G718) &gt; 1, INDEX($U$2:U718, MATCH(G718, $G$2:G718, 0)), N718)</f>
        <v>East</v>
      </c>
      <c r="V718" s="7" t="s">
        <v>2150</v>
      </c>
      <c r="W718" s="7" t="s">
        <v>2157</v>
      </c>
      <c r="X718" s="15">
        <f>Orders[[#This Row],[Date3]]</f>
        <v>43552</v>
      </c>
      <c r="Y718" s="15">
        <v>43552</v>
      </c>
      <c r="Z718" s="2">
        <v>0.67083333333333339</v>
      </c>
      <c r="AA718" s="12">
        <v>71.459999999999994</v>
      </c>
      <c r="AB718" s="8">
        <v>7</v>
      </c>
      <c r="AC718" s="11">
        <f t="shared" si="58"/>
        <v>25.010999999999999</v>
      </c>
      <c r="AD718" s="11">
        <f t="shared" si="59"/>
        <v>500.21999999999997</v>
      </c>
      <c r="AE718" t="s">
        <v>16</v>
      </c>
      <c r="AF718" s="12">
        <f t="shared" si="56"/>
        <v>446.69646</v>
      </c>
      <c r="AG718" s="4">
        <v>0.107</v>
      </c>
      <c r="AH718" s="11">
        <f t="shared" si="57"/>
        <v>53.523539999999969</v>
      </c>
      <c r="AI718" s="9">
        <v>4.5</v>
      </c>
      <c r="AJ718" s="15" t="str">
        <f>IF(MONTH(Orders[[#This Row],[Date]]) = 1, "Jan",IF(MONTH(Orders[[#This Row],[Date]]) = 2, "Feb", "Mar"))</f>
        <v>Mar</v>
      </c>
    </row>
    <row r="719" spans="1:36" ht="15.75" x14ac:dyDescent="0.25">
      <c r="A719">
        <v>718</v>
      </c>
      <c r="B719" t="s">
        <v>747</v>
      </c>
      <c r="C719">
        <f>VLOOKUP(G719,email!A:B,2,FALSE)</f>
        <v>111</v>
      </c>
      <c r="D719" t="str">
        <f>Orders[[#This Row],[Customer First Name]] &amp;" "&amp; Orders[[#This Row],[Customer Last Name]]</f>
        <v>Kelly Collister</v>
      </c>
      <c r="E719" t="s">
        <v>1445</v>
      </c>
      <c r="F719" t="s">
        <v>1446</v>
      </c>
      <c r="G719" t="str">
        <f t="shared" si="55"/>
        <v>kelly.collister@mail.com</v>
      </c>
      <c r="H719" t="s">
        <v>15</v>
      </c>
      <c r="I719" s="7" t="s">
        <v>1037</v>
      </c>
      <c r="J719" s="7" t="s">
        <v>1038</v>
      </c>
      <c r="K719" s="7" t="s">
        <v>1117</v>
      </c>
      <c r="L719" s="7" t="s">
        <v>1108</v>
      </c>
      <c r="M719" s="7">
        <v>43055</v>
      </c>
      <c r="N719" s="7" t="s">
        <v>1065</v>
      </c>
      <c r="O719" t="str">
        <f>IF(COUNTIF($G$2:G719, G719) &gt; 1, INDEX($O$2:O719, MATCH(G719, $G$2:G719, 0)), H719)</f>
        <v>Female</v>
      </c>
      <c r="P719" t="str">
        <f>IF(COUNTIF($G$2:G719, G719) &gt; 1, INDEX($P$2:P719, MATCH(G719, $G$2:G719, 0)), I719)</f>
        <v>Consumer</v>
      </c>
      <c r="Q719" t="str">
        <f>IF(COUNTIF($G$2:G719, G719) &gt; 1, INDEX($Q$2:Q719, MATCH(G719, $G$2:G719, 0)), J719)</f>
        <v>United States</v>
      </c>
      <c r="R719" t="str">
        <f>IF(COUNTIF($G$2:G719, G719) &gt; 1, INDEX($R$2:R719, MATCH(G719, $G$2:G719, 0)), K719)</f>
        <v>San Diego</v>
      </c>
      <c r="S719" t="str">
        <f>IF(COUNTIF($G$2:G719, G719) &gt; 1, INDEX($S$2:S719, MATCH(G719, $G$2:G719, 0)), L719)</f>
        <v>California</v>
      </c>
      <c r="T719">
        <f>IF(COUNTIF($G$2:G719, G719) &gt; 1, INDEX($T$2:T719, MATCH(G719, $G$2:G719, 0)), M719)</f>
        <v>92037</v>
      </c>
      <c r="U719" t="str">
        <f>IF(COUNTIF($G$2:G719, G719) &gt; 1, INDEX($U$2:U719, MATCH(G719, $G$2:G719, 0)), N719)</f>
        <v>West</v>
      </c>
      <c r="V719" s="7" t="s">
        <v>2150</v>
      </c>
      <c r="W719" s="7" t="s">
        <v>2157</v>
      </c>
      <c r="X719" s="15">
        <f>Orders[[#This Row],[Date3]]</f>
        <v>43484</v>
      </c>
      <c r="Y719" s="15">
        <v>43484</v>
      </c>
      <c r="Z719" s="2">
        <v>0.53263888888888888</v>
      </c>
      <c r="AA719" s="12">
        <v>11.94</v>
      </c>
      <c r="AB719" s="8">
        <v>3</v>
      </c>
      <c r="AC719" s="11">
        <f t="shared" si="58"/>
        <v>1.7910000000000001</v>
      </c>
      <c r="AD719" s="11">
        <f t="shared" si="59"/>
        <v>35.82</v>
      </c>
      <c r="AE719" t="s">
        <v>21</v>
      </c>
      <c r="AF719" s="12">
        <f t="shared" si="56"/>
        <v>31.987259999999999</v>
      </c>
      <c r="AG719" s="4">
        <v>0.107</v>
      </c>
      <c r="AH719" s="11">
        <f t="shared" si="57"/>
        <v>3.8327400000000011</v>
      </c>
      <c r="AI719" s="9">
        <v>8.1</v>
      </c>
      <c r="AJ719" s="15" t="str">
        <f>IF(MONTH(Orders[[#This Row],[Date]]) = 1, "Jan",IF(MONTH(Orders[[#This Row],[Date]]) = 2, "Feb", "Mar"))</f>
        <v>Jan</v>
      </c>
    </row>
    <row r="720" spans="1:36" ht="15.75" x14ac:dyDescent="0.25">
      <c r="A720">
        <v>719</v>
      </c>
      <c r="B720" t="s">
        <v>748</v>
      </c>
      <c r="C720">
        <f>VLOOKUP(G720,email!A:B,2,FALSE)</f>
        <v>279</v>
      </c>
      <c r="D720" t="str">
        <f>Orders[[#This Row],[Customer First Name]] &amp;" "&amp; Orders[[#This Row],[Customer Last Name]]</f>
        <v>Christine Kargatis</v>
      </c>
      <c r="E720" t="s">
        <v>1460</v>
      </c>
      <c r="F720" t="s">
        <v>1687</v>
      </c>
      <c r="G720" t="str">
        <f t="shared" si="55"/>
        <v>christine.kargatis@mail.com</v>
      </c>
      <c r="H720" t="s">
        <v>15</v>
      </c>
      <c r="I720" s="7" t="s">
        <v>1052</v>
      </c>
      <c r="J720" s="7" t="s">
        <v>1038</v>
      </c>
      <c r="K720" s="7" t="s">
        <v>1066</v>
      </c>
      <c r="L720" s="7" t="s">
        <v>1059</v>
      </c>
      <c r="M720" s="7">
        <v>84057</v>
      </c>
      <c r="N720" s="7" t="s">
        <v>1045</v>
      </c>
      <c r="O720" t="str">
        <f>IF(COUNTIF($G$2:G720, G720) &gt; 1, INDEX($O$2:O720, MATCH(G720, $G$2:G720, 0)), H720)</f>
        <v>Female</v>
      </c>
      <c r="P720" t="str">
        <f>IF(COUNTIF($G$2:G720, G720) &gt; 1, INDEX($P$2:P720, MATCH(G720, $G$2:G720, 0)), I720)</f>
        <v>Home Office</v>
      </c>
      <c r="Q720" t="str">
        <f>IF(COUNTIF($G$2:G720, G720) &gt; 1, INDEX($Q$2:Q720, MATCH(G720, $G$2:G720, 0)), J720)</f>
        <v>United States</v>
      </c>
      <c r="R720" t="str">
        <f>IF(COUNTIF($G$2:G720, G720) &gt; 1, INDEX($R$2:R720, MATCH(G720, $G$2:G720, 0)), K720)</f>
        <v>Orem</v>
      </c>
      <c r="S720" t="str">
        <f>IF(COUNTIF($G$2:G720, G720) &gt; 1, INDEX($S$2:S720, MATCH(G720, $G$2:G720, 0)), L720)</f>
        <v>Utah</v>
      </c>
      <c r="T720">
        <f>IF(COUNTIF($G$2:G720, G720) &gt; 1, INDEX($T$2:T720, MATCH(G720, $G$2:G720, 0)), M720)</f>
        <v>84057</v>
      </c>
      <c r="U720" t="str">
        <f>IF(COUNTIF($G$2:G720, G720) &gt; 1, INDEX($U$2:U720, MATCH(G720, $G$2:G720, 0)), N720)</f>
        <v>West</v>
      </c>
      <c r="V720" s="7" t="s">
        <v>2153</v>
      </c>
      <c r="W720" s="7" t="s">
        <v>2160</v>
      </c>
      <c r="X720" s="15">
        <f>Orders[[#This Row],[Date3]]</f>
        <v>43513</v>
      </c>
      <c r="Y720" s="15">
        <v>43513</v>
      </c>
      <c r="Z720" s="2">
        <v>0.56527777777777777</v>
      </c>
      <c r="AA720" s="12">
        <v>45.38</v>
      </c>
      <c r="AB720" s="8">
        <v>3</v>
      </c>
      <c r="AC720" s="11">
        <f t="shared" si="58"/>
        <v>6.8070000000000013</v>
      </c>
      <c r="AD720" s="11">
        <f t="shared" si="59"/>
        <v>136.14000000000001</v>
      </c>
      <c r="AE720" t="s">
        <v>21</v>
      </c>
      <c r="AF720" s="12">
        <f t="shared" si="56"/>
        <v>129.782262</v>
      </c>
      <c r="AG720" s="4">
        <v>4.6699999999999998E-2</v>
      </c>
      <c r="AH720" s="11">
        <f t="shared" si="57"/>
        <v>6.3577380000000119</v>
      </c>
      <c r="AI720" s="9">
        <v>7.2</v>
      </c>
      <c r="AJ720" s="15" t="str">
        <f>IF(MONTH(Orders[[#This Row],[Date]]) = 1, "Jan",IF(MONTH(Orders[[#This Row],[Date]]) = 2, "Feb", "Mar"))</f>
        <v>Feb</v>
      </c>
    </row>
    <row r="721" spans="1:36" ht="15.75" x14ac:dyDescent="0.25">
      <c r="A721">
        <v>720</v>
      </c>
      <c r="B721" t="s">
        <v>749</v>
      </c>
      <c r="C721">
        <f>VLOOKUP(G721,email!A:B,2,FALSE)</f>
        <v>279</v>
      </c>
      <c r="D721" t="str">
        <f>Orders[[#This Row],[Customer First Name]] &amp;" "&amp; Orders[[#This Row],[Customer Last Name]]</f>
        <v>Christine Kargatis</v>
      </c>
      <c r="E721" t="s">
        <v>1460</v>
      </c>
      <c r="F721" t="s">
        <v>1687</v>
      </c>
      <c r="G721" t="str">
        <f t="shared" si="55"/>
        <v>christine.kargatis@mail.com</v>
      </c>
      <c r="H721" t="s">
        <v>15</v>
      </c>
      <c r="I721" s="7" t="s">
        <v>1052</v>
      </c>
      <c r="J721" s="7" t="s">
        <v>1038</v>
      </c>
      <c r="K721" s="7" t="s">
        <v>1066</v>
      </c>
      <c r="L721" s="7" t="s">
        <v>1059</v>
      </c>
      <c r="M721" s="7">
        <v>84057</v>
      </c>
      <c r="N721" s="7" t="s">
        <v>1045</v>
      </c>
      <c r="O721" t="str">
        <f>IF(COUNTIF($G$2:G721, G721) &gt; 1, INDEX($O$2:O721, MATCH(G721, $G$2:G721, 0)), H721)</f>
        <v>Female</v>
      </c>
      <c r="P721" t="str">
        <f>IF(COUNTIF($G$2:G721, G721) &gt; 1, INDEX($P$2:P721, MATCH(G721, $G$2:G721, 0)), I721)</f>
        <v>Home Office</v>
      </c>
      <c r="Q721" t="str">
        <f>IF(COUNTIF($G$2:G721, G721) &gt; 1, INDEX($Q$2:Q721, MATCH(G721, $G$2:G721, 0)), J721)</f>
        <v>United States</v>
      </c>
      <c r="R721" t="str">
        <f>IF(COUNTIF($G$2:G721, G721) &gt; 1, INDEX($R$2:R721, MATCH(G721, $G$2:G721, 0)), K721)</f>
        <v>Orem</v>
      </c>
      <c r="S721" t="str">
        <f>IF(COUNTIF($G$2:G721, G721) &gt; 1, INDEX($S$2:S721, MATCH(G721, $G$2:G721, 0)), L721)</f>
        <v>Utah</v>
      </c>
      <c r="T721">
        <f>IF(COUNTIF($G$2:G721, G721) &gt; 1, INDEX($T$2:T721, MATCH(G721, $G$2:G721, 0)), M721)</f>
        <v>84057</v>
      </c>
      <c r="U721" t="str">
        <f>IF(COUNTIF($G$2:G721, G721) &gt; 1, INDEX($U$2:U721, MATCH(G721, $G$2:G721, 0)), N721)</f>
        <v>West</v>
      </c>
      <c r="V721" s="7" t="s">
        <v>2150</v>
      </c>
      <c r="W721" s="7" t="s">
        <v>2157</v>
      </c>
      <c r="X721" s="15">
        <f>Orders[[#This Row],[Date3]]</f>
        <v>43483</v>
      </c>
      <c r="Y721" s="15">
        <v>43483</v>
      </c>
      <c r="Z721" s="2">
        <v>0.62777777777777777</v>
      </c>
      <c r="AA721" s="12">
        <v>17.48</v>
      </c>
      <c r="AB721" s="8">
        <v>6</v>
      </c>
      <c r="AC721" s="11">
        <f t="shared" si="58"/>
        <v>5.2439999999999998</v>
      </c>
      <c r="AD721" s="11">
        <f t="shared" si="59"/>
        <v>104.88</v>
      </c>
      <c r="AE721" t="s">
        <v>21</v>
      </c>
      <c r="AF721" s="12">
        <f t="shared" si="56"/>
        <v>93.657839999999993</v>
      </c>
      <c r="AG721" s="4">
        <v>0.107</v>
      </c>
      <c r="AH721" s="11">
        <f t="shared" si="57"/>
        <v>11.222160000000002</v>
      </c>
      <c r="AI721" s="9">
        <v>6.1</v>
      </c>
      <c r="AJ721" s="15" t="str">
        <f>IF(MONTH(Orders[[#This Row],[Date]]) = 1, "Jan",IF(MONTH(Orders[[#This Row],[Date]]) = 2, "Feb", "Mar"))</f>
        <v>Jan</v>
      </c>
    </row>
    <row r="722" spans="1:36" ht="15.75" x14ac:dyDescent="0.25">
      <c r="A722">
        <v>721</v>
      </c>
      <c r="B722" t="s">
        <v>750</v>
      </c>
      <c r="C722">
        <f>VLOOKUP(G722,email!A:B,2,FALSE)</f>
        <v>280</v>
      </c>
      <c r="D722" t="str">
        <f>Orders[[#This Row],[Customer First Name]] &amp;" "&amp; Orders[[#This Row],[Customer Last Name]]</f>
        <v>Ross DeVincentis</v>
      </c>
      <c r="E722" t="s">
        <v>1545</v>
      </c>
      <c r="F722" t="s">
        <v>1688</v>
      </c>
      <c r="G722" t="str">
        <f t="shared" si="55"/>
        <v>ross.devincentis@mail.com</v>
      </c>
      <c r="H722" t="s">
        <v>15</v>
      </c>
      <c r="I722" s="7" t="s">
        <v>1052</v>
      </c>
      <c r="J722" s="7" t="s">
        <v>1038</v>
      </c>
      <c r="K722" s="7" t="s">
        <v>1043</v>
      </c>
      <c r="L722" s="7" t="s">
        <v>1044</v>
      </c>
      <c r="M722" s="7">
        <v>90045</v>
      </c>
      <c r="N722" s="7" t="s">
        <v>1045</v>
      </c>
      <c r="O722" t="str">
        <f>IF(COUNTIF($G$2:G722, G722) &gt; 1, INDEX($O$2:O722, MATCH(G722, $G$2:G722, 0)), H722)</f>
        <v>Female</v>
      </c>
      <c r="P722" t="str">
        <f>IF(COUNTIF($G$2:G722, G722) &gt; 1, INDEX($P$2:P722, MATCH(G722, $G$2:G722, 0)), I722)</f>
        <v>Home Office</v>
      </c>
      <c r="Q722" t="str">
        <f>IF(COUNTIF($G$2:G722, G722) &gt; 1, INDEX($Q$2:Q722, MATCH(G722, $G$2:G722, 0)), J722)</f>
        <v>United States</v>
      </c>
      <c r="R722" t="str">
        <f>IF(COUNTIF($G$2:G722, G722) &gt; 1, INDEX($R$2:R722, MATCH(G722, $G$2:G722, 0)), K722)</f>
        <v>Los Angeles</v>
      </c>
      <c r="S722" t="str">
        <f>IF(COUNTIF($G$2:G722, G722) &gt; 1, INDEX($S$2:S722, MATCH(G722, $G$2:G722, 0)), L722)</f>
        <v>California</v>
      </c>
      <c r="T722">
        <f>IF(COUNTIF($G$2:G722, G722) &gt; 1, INDEX($T$2:T722, MATCH(G722, $G$2:G722, 0)), M722)</f>
        <v>90045</v>
      </c>
      <c r="U722" t="str">
        <f>IF(COUNTIF($G$2:G722, G722) &gt; 1, INDEX($U$2:U722, MATCH(G722, $G$2:G722, 0)), N722)</f>
        <v>West</v>
      </c>
      <c r="V722" s="7" t="s">
        <v>2153</v>
      </c>
      <c r="W722" s="7" t="s">
        <v>2162</v>
      </c>
      <c r="X722" s="15">
        <f>Orders[[#This Row],[Date3]]</f>
        <v>43498</v>
      </c>
      <c r="Y722" s="15">
        <v>43498</v>
      </c>
      <c r="Z722" s="2">
        <v>0.86249999999999993</v>
      </c>
      <c r="AA722" s="12">
        <v>25.56</v>
      </c>
      <c r="AB722" s="8">
        <v>7</v>
      </c>
      <c r="AC722" s="11">
        <f t="shared" si="58"/>
        <v>8.9459999999999997</v>
      </c>
      <c r="AD722" s="11">
        <f t="shared" si="59"/>
        <v>178.92</v>
      </c>
      <c r="AE722" t="s">
        <v>18</v>
      </c>
      <c r="AF722" s="12">
        <f t="shared" si="56"/>
        <v>170.564436</v>
      </c>
      <c r="AG722" s="4">
        <v>4.6699999999999998E-2</v>
      </c>
      <c r="AH722" s="11">
        <f t="shared" si="57"/>
        <v>8.3555639999999869</v>
      </c>
      <c r="AI722" s="9">
        <v>7.1</v>
      </c>
      <c r="AJ722" s="15" t="str">
        <f>IF(MONTH(Orders[[#This Row],[Date]]) = 1, "Jan",IF(MONTH(Orders[[#This Row],[Date]]) = 2, "Feb", "Mar"))</f>
        <v>Feb</v>
      </c>
    </row>
    <row r="723" spans="1:36" ht="15.75" x14ac:dyDescent="0.25">
      <c r="A723">
        <v>722</v>
      </c>
      <c r="B723" t="s">
        <v>751</v>
      </c>
      <c r="C723">
        <f>VLOOKUP(G723,email!A:B,2,FALSE)</f>
        <v>173</v>
      </c>
      <c r="D723" t="str">
        <f>Orders[[#This Row],[Customer First Name]] &amp;" "&amp; Orders[[#This Row],[Customer Last Name]]</f>
        <v>Michael Paige</v>
      </c>
      <c r="E723" t="s">
        <v>1435</v>
      </c>
      <c r="F723" t="s">
        <v>1394</v>
      </c>
      <c r="G723" t="str">
        <f t="shared" si="55"/>
        <v>michael.paige@mail.com</v>
      </c>
      <c r="H723" t="s">
        <v>15</v>
      </c>
      <c r="I723" s="7" t="s">
        <v>1042</v>
      </c>
      <c r="J723" s="7" t="s">
        <v>1038</v>
      </c>
      <c r="K723" s="7" t="s">
        <v>1142</v>
      </c>
      <c r="L723" s="7" t="s">
        <v>1075</v>
      </c>
      <c r="M723" s="7">
        <v>48205</v>
      </c>
      <c r="N723" s="7" t="s">
        <v>1055</v>
      </c>
      <c r="O723" t="str">
        <f>IF(COUNTIF($G$2:G723, G723) &gt; 1, INDEX($O$2:O723, MATCH(G723, $G$2:G723, 0)), H723)</f>
        <v>Female</v>
      </c>
      <c r="P723" t="str">
        <f>IF(COUNTIF($G$2:G723, G723) &gt; 1, INDEX($P$2:P723, MATCH(G723, $G$2:G723, 0)), I723)</f>
        <v>Corporate</v>
      </c>
      <c r="Q723" t="str">
        <f>IF(COUNTIF($G$2:G723, G723) &gt; 1, INDEX($Q$2:Q723, MATCH(G723, $G$2:G723, 0)), J723)</f>
        <v>United States</v>
      </c>
      <c r="R723" t="str">
        <f>IF(COUNTIF($G$2:G723, G723) &gt; 1, INDEX($R$2:R723, MATCH(G723, $G$2:G723, 0)), K723)</f>
        <v>Lawrence</v>
      </c>
      <c r="S723" t="str">
        <f>IF(COUNTIF($G$2:G723, G723) &gt; 1, INDEX($S$2:S723, MATCH(G723, $G$2:G723, 0)), L723)</f>
        <v>Massachusetts</v>
      </c>
      <c r="T723">
        <f>IF(COUNTIF($G$2:G723, G723) &gt; 1, INDEX($T$2:T723, MATCH(G723, $G$2:G723, 0)), M723)</f>
        <v>1841</v>
      </c>
      <c r="U723" t="str">
        <f>IF(COUNTIF($G$2:G723, G723) &gt; 1, INDEX($U$2:U723, MATCH(G723, $G$2:G723, 0)), N723)</f>
        <v>East</v>
      </c>
      <c r="V723" s="7" t="s">
        <v>2150</v>
      </c>
      <c r="W723" s="7" t="s">
        <v>2155</v>
      </c>
      <c r="X723" s="15">
        <f>Orders[[#This Row],[Date3]]</f>
        <v>43483</v>
      </c>
      <c r="Y723" s="15">
        <v>43483</v>
      </c>
      <c r="Z723" s="2">
        <v>0.64444444444444449</v>
      </c>
      <c r="AA723" s="12">
        <v>90.63</v>
      </c>
      <c r="AB723" s="8">
        <v>9</v>
      </c>
      <c r="AC723" s="11">
        <f t="shared" si="58"/>
        <v>40.783500000000004</v>
      </c>
      <c r="AD723" s="11">
        <f t="shared" si="59"/>
        <v>815.67</v>
      </c>
      <c r="AE723" t="s">
        <v>18</v>
      </c>
      <c r="AF723" s="12">
        <f t="shared" si="56"/>
        <v>728.39330999999993</v>
      </c>
      <c r="AG723" s="4">
        <v>0.107</v>
      </c>
      <c r="AH723" s="11">
        <f t="shared" si="57"/>
        <v>87.276690000000031</v>
      </c>
      <c r="AI723" s="9">
        <v>5.0999999999999996</v>
      </c>
      <c r="AJ723" s="15" t="str">
        <f>IF(MONTH(Orders[[#This Row],[Date]]) = 1, "Jan",IF(MONTH(Orders[[#This Row],[Date]]) = 2, "Feb", "Mar"))</f>
        <v>Jan</v>
      </c>
    </row>
    <row r="724" spans="1:36" ht="15.75" x14ac:dyDescent="0.25">
      <c r="A724">
        <v>723</v>
      </c>
      <c r="B724" t="s">
        <v>752</v>
      </c>
      <c r="C724">
        <f>VLOOKUP(G724,email!A:B,2,FALSE)</f>
        <v>173</v>
      </c>
      <c r="D724" t="str">
        <f>Orders[[#This Row],[Customer First Name]] &amp;" "&amp; Orders[[#This Row],[Customer Last Name]]</f>
        <v>Michael Paige</v>
      </c>
      <c r="E724" t="s">
        <v>1435</v>
      </c>
      <c r="F724" t="s">
        <v>1394</v>
      </c>
      <c r="G724" t="str">
        <f t="shared" si="55"/>
        <v>michael.paige@mail.com</v>
      </c>
      <c r="H724" t="s">
        <v>15</v>
      </c>
      <c r="I724" s="7" t="s">
        <v>1042</v>
      </c>
      <c r="J724" s="7" t="s">
        <v>1038</v>
      </c>
      <c r="K724" s="7" t="s">
        <v>1142</v>
      </c>
      <c r="L724" s="7" t="s">
        <v>1075</v>
      </c>
      <c r="M724" s="7">
        <v>48205</v>
      </c>
      <c r="N724" s="7" t="s">
        <v>1055</v>
      </c>
      <c r="O724" t="str">
        <f>IF(COUNTIF($G$2:G724, G724) &gt; 1, INDEX($O$2:O724, MATCH(G724, $G$2:G724, 0)), H724)</f>
        <v>Female</v>
      </c>
      <c r="P724" t="str">
        <f>IF(COUNTIF($G$2:G724, G724) &gt; 1, INDEX($P$2:P724, MATCH(G724, $G$2:G724, 0)), I724)</f>
        <v>Corporate</v>
      </c>
      <c r="Q724" t="str">
        <f>IF(COUNTIF($G$2:G724, G724) &gt; 1, INDEX($Q$2:Q724, MATCH(G724, $G$2:G724, 0)), J724)</f>
        <v>United States</v>
      </c>
      <c r="R724" t="str">
        <f>IF(COUNTIF($G$2:G724, G724) &gt; 1, INDEX($R$2:R724, MATCH(G724, $G$2:G724, 0)), K724)</f>
        <v>Lawrence</v>
      </c>
      <c r="S724" t="str">
        <f>IF(COUNTIF($G$2:G724, G724) &gt; 1, INDEX($S$2:S724, MATCH(G724, $G$2:G724, 0)), L724)</f>
        <v>Massachusetts</v>
      </c>
      <c r="T724">
        <f>IF(COUNTIF($G$2:G724, G724) &gt; 1, INDEX($T$2:T724, MATCH(G724, $G$2:G724, 0)), M724)</f>
        <v>1841</v>
      </c>
      <c r="U724" t="str">
        <f>IF(COUNTIF($G$2:G724, G724) &gt; 1, INDEX($U$2:U724, MATCH(G724, $G$2:G724, 0)), N724)</f>
        <v>East</v>
      </c>
      <c r="V724" s="7" t="s">
        <v>2153</v>
      </c>
      <c r="W724" s="7" t="s">
        <v>2156</v>
      </c>
      <c r="X724" s="15">
        <f>Orders[[#This Row],[Date3]]</f>
        <v>43542</v>
      </c>
      <c r="Y724" s="15">
        <v>43542</v>
      </c>
      <c r="Z724" s="2">
        <v>0.57291666666666663</v>
      </c>
      <c r="AA724" s="12">
        <v>44.12</v>
      </c>
      <c r="AB724" s="8">
        <v>3</v>
      </c>
      <c r="AC724" s="11">
        <f t="shared" si="58"/>
        <v>6.6179999999999994</v>
      </c>
      <c r="AD724" s="11">
        <f t="shared" si="59"/>
        <v>132.35999999999999</v>
      </c>
      <c r="AE724" t="s">
        <v>21</v>
      </c>
      <c r="AF724" s="12">
        <f t="shared" si="56"/>
        <v>126.17878799999998</v>
      </c>
      <c r="AG724" s="4">
        <v>4.6699999999999998E-2</v>
      </c>
      <c r="AH724" s="11">
        <f t="shared" si="57"/>
        <v>6.1812120000000021</v>
      </c>
      <c r="AI724" s="9">
        <v>7.9</v>
      </c>
      <c r="AJ724" s="15" t="str">
        <f>IF(MONTH(Orders[[#This Row],[Date]]) = 1, "Jan",IF(MONTH(Orders[[#This Row],[Date]]) = 2, "Feb", "Mar"))</f>
        <v>Mar</v>
      </c>
    </row>
    <row r="725" spans="1:36" ht="15.75" x14ac:dyDescent="0.25">
      <c r="A725">
        <v>724</v>
      </c>
      <c r="B725" t="s">
        <v>753</v>
      </c>
      <c r="C725">
        <f>VLOOKUP(G725,email!A:B,2,FALSE)</f>
        <v>281</v>
      </c>
      <c r="D725" t="str">
        <f>Orders[[#This Row],[Customer First Name]] &amp;" "&amp; Orders[[#This Row],[Customer Last Name]]</f>
        <v>Mathew Reese</v>
      </c>
      <c r="E725" t="s">
        <v>1689</v>
      </c>
      <c r="F725" t="s">
        <v>1690</v>
      </c>
      <c r="G725" t="str">
        <f t="shared" si="55"/>
        <v>mathew.reese@mail.com</v>
      </c>
      <c r="H725" t="s">
        <v>15</v>
      </c>
      <c r="I725" s="7" t="s">
        <v>1052</v>
      </c>
      <c r="J725" s="7" t="s">
        <v>1038</v>
      </c>
      <c r="K725" s="7" t="s">
        <v>1063</v>
      </c>
      <c r="L725" s="7" t="s">
        <v>1064</v>
      </c>
      <c r="M725" s="7">
        <v>19140</v>
      </c>
      <c r="N725" s="7" t="s">
        <v>1065</v>
      </c>
      <c r="O725" t="str">
        <f>IF(COUNTIF($G$2:G725, G725) &gt; 1, INDEX($O$2:O725, MATCH(G725, $G$2:G725, 0)), H725)</f>
        <v>Female</v>
      </c>
      <c r="P725" t="str">
        <f>IF(COUNTIF($G$2:G725, G725) &gt; 1, INDEX($P$2:P725, MATCH(G725, $G$2:G725, 0)), I725)</f>
        <v>Home Office</v>
      </c>
      <c r="Q725" t="str">
        <f>IF(COUNTIF($G$2:G725, G725) &gt; 1, INDEX($Q$2:Q725, MATCH(G725, $G$2:G725, 0)), J725)</f>
        <v>United States</v>
      </c>
      <c r="R725" t="str">
        <f>IF(COUNTIF($G$2:G725, G725) &gt; 1, INDEX($R$2:R725, MATCH(G725, $G$2:G725, 0)), K725)</f>
        <v>Philadelphia</v>
      </c>
      <c r="S725" t="str">
        <f>IF(COUNTIF($G$2:G725, G725) &gt; 1, INDEX($S$2:S725, MATCH(G725, $G$2:G725, 0)), L725)</f>
        <v>Pennsylvania</v>
      </c>
      <c r="T725">
        <f>IF(COUNTIF($G$2:G725, G725) &gt; 1, INDEX($T$2:T725, MATCH(G725, $G$2:G725, 0)), M725)</f>
        <v>19140</v>
      </c>
      <c r="U725" t="str">
        <f>IF(COUNTIF($G$2:G725, G725) &gt; 1, INDEX($U$2:U725, MATCH(G725, $G$2:G725, 0)), N725)</f>
        <v>East</v>
      </c>
      <c r="V725" s="7" t="s">
        <v>2150</v>
      </c>
      <c r="W725" s="7" t="s">
        <v>2157</v>
      </c>
      <c r="X725" s="15">
        <f>Orders[[#This Row],[Date3]]</f>
        <v>43476</v>
      </c>
      <c r="Y725" s="15">
        <v>43476</v>
      </c>
      <c r="Z725" s="2">
        <v>0.84027777777777779</v>
      </c>
      <c r="AA725" s="12">
        <v>36.770000000000003</v>
      </c>
      <c r="AB725" s="8">
        <v>7</v>
      </c>
      <c r="AC725" s="11">
        <f t="shared" si="58"/>
        <v>12.869500000000002</v>
      </c>
      <c r="AD725" s="11">
        <f t="shared" si="59"/>
        <v>257.39000000000004</v>
      </c>
      <c r="AE725" t="s">
        <v>18</v>
      </c>
      <c r="AF725" s="12">
        <f t="shared" si="56"/>
        <v>229.84927000000005</v>
      </c>
      <c r="AG725" s="4">
        <v>0.107</v>
      </c>
      <c r="AH725" s="11">
        <f t="shared" si="57"/>
        <v>27.540729999999996</v>
      </c>
      <c r="AI725" s="9">
        <v>7.4</v>
      </c>
      <c r="AJ725" s="15" t="str">
        <f>IF(MONTH(Orders[[#This Row],[Date]]) = 1, "Jan",IF(MONTH(Orders[[#This Row],[Date]]) = 2, "Feb", "Mar"))</f>
        <v>Jan</v>
      </c>
    </row>
    <row r="726" spans="1:36" ht="15.75" x14ac:dyDescent="0.25">
      <c r="A726">
        <v>725</v>
      </c>
      <c r="B726" t="s">
        <v>754</v>
      </c>
      <c r="C726">
        <f>VLOOKUP(G726,email!A:B,2,FALSE)</f>
        <v>282</v>
      </c>
      <c r="D726" t="str">
        <f>Orders[[#This Row],[Customer First Name]] &amp;" "&amp; Orders[[#This Row],[Customer Last Name]]</f>
        <v>Steve Chapman</v>
      </c>
      <c r="E726" t="s">
        <v>1293</v>
      </c>
      <c r="F726" t="s">
        <v>1691</v>
      </c>
      <c r="G726" t="str">
        <f t="shared" si="55"/>
        <v>steve.chapman@mail.com</v>
      </c>
      <c r="H726" t="s">
        <v>15</v>
      </c>
      <c r="I726" s="7" t="s">
        <v>1042</v>
      </c>
      <c r="J726" s="7" t="s">
        <v>1038</v>
      </c>
      <c r="K726" s="7" t="s">
        <v>1229</v>
      </c>
      <c r="L726" s="7" t="s">
        <v>1047</v>
      </c>
      <c r="M726" s="7">
        <v>33012</v>
      </c>
      <c r="N726" s="7" t="s">
        <v>1041</v>
      </c>
      <c r="O726" t="str">
        <f>IF(COUNTIF($G$2:G726, G726) &gt; 1, INDEX($O$2:O726, MATCH(G726, $G$2:G726, 0)), H726)</f>
        <v>Female</v>
      </c>
      <c r="P726" t="str">
        <f>IF(COUNTIF($G$2:G726, G726) &gt; 1, INDEX($P$2:P726, MATCH(G726, $G$2:G726, 0)), I726)</f>
        <v>Corporate</v>
      </c>
      <c r="Q726" t="str">
        <f>IF(COUNTIF($G$2:G726, G726) &gt; 1, INDEX($Q$2:Q726, MATCH(G726, $G$2:G726, 0)), J726)</f>
        <v>United States</v>
      </c>
      <c r="R726" t="str">
        <f>IF(COUNTIF($G$2:G726, G726) &gt; 1, INDEX($R$2:R726, MATCH(G726, $G$2:G726, 0)), K726)</f>
        <v>Hialeah</v>
      </c>
      <c r="S726" t="str">
        <f>IF(COUNTIF($G$2:G726, G726) &gt; 1, INDEX($S$2:S726, MATCH(G726, $G$2:G726, 0)), L726)</f>
        <v>Florida</v>
      </c>
      <c r="T726">
        <f>IF(COUNTIF($G$2:G726, G726) &gt; 1, INDEX($T$2:T726, MATCH(G726, $G$2:G726, 0)), M726)</f>
        <v>33012</v>
      </c>
      <c r="U726" t="str">
        <f>IF(COUNTIF($G$2:G726, G726) &gt; 1, INDEX($U$2:U726, MATCH(G726, $G$2:G726, 0)), N726)</f>
        <v>South</v>
      </c>
      <c r="V726" s="7" t="s">
        <v>2153</v>
      </c>
      <c r="W726" s="7" t="s">
        <v>2166</v>
      </c>
      <c r="X726" s="15">
        <f>Orders[[#This Row],[Date3]]</f>
        <v>43500</v>
      </c>
      <c r="Y726" s="15">
        <v>43500</v>
      </c>
      <c r="Z726" s="2">
        <v>0.78680555555555554</v>
      </c>
      <c r="AA726" s="12">
        <v>23.34</v>
      </c>
      <c r="AB726" s="8">
        <v>4</v>
      </c>
      <c r="AC726" s="11">
        <f t="shared" si="58"/>
        <v>4.6680000000000001</v>
      </c>
      <c r="AD726" s="11">
        <f t="shared" si="59"/>
        <v>93.36</v>
      </c>
      <c r="AE726" t="s">
        <v>16</v>
      </c>
      <c r="AF726" s="12">
        <f t="shared" si="56"/>
        <v>89.000088000000005</v>
      </c>
      <c r="AG726" s="4">
        <v>4.6699999999999998E-2</v>
      </c>
      <c r="AH726" s="11">
        <f t="shared" si="57"/>
        <v>4.3599119999999942</v>
      </c>
      <c r="AI726" s="9">
        <v>7.4</v>
      </c>
      <c r="AJ726" s="15" t="str">
        <f>IF(MONTH(Orders[[#This Row],[Date]]) = 1, "Jan",IF(MONTH(Orders[[#This Row],[Date]]) = 2, "Feb", "Mar"))</f>
        <v>Feb</v>
      </c>
    </row>
    <row r="727" spans="1:36" ht="15.75" x14ac:dyDescent="0.25">
      <c r="A727">
        <v>726</v>
      </c>
      <c r="B727" t="s">
        <v>755</v>
      </c>
      <c r="C727">
        <f>VLOOKUP(G727,email!A:B,2,FALSE)</f>
        <v>283</v>
      </c>
      <c r="D727" t="str">
        <f>Orders[[#This Row],[Customer First Name]] &amp;" "&amp; Orders[[#This Row],[Customer Last Name]]</f>
        <v>Jay Fein</v>
      </c>
      <c r="E727" t="s">
        <v>1678</v>
      </c>
      <c r="F727" t="s">
        <v>1692</v>
      </c>
      <c r="G727" t="str">
        <f t="shared" si="55"/>
        <v>jay.fein@mail.com</v>
      </c>
      <c r="H727" t="s">
        <v>15</v>
      </c>
      <c r="I727" s="7" t="s">
        <v>1037</v>
      </c>
      <c r="J727" s="7" t="s">
        <v>1038</v>
      </c>
      <c r="K727" s="7" t="s">
        <v>1165</v>
      </c>
      <c r="L727" s="7" t="s">
        <v>1054</v>
      </c>
      <c r="M727" s="7">
        <v>78745</v>
      </c>
      <c r="N727" s="7" t="s">
        <v>1055</v>
      </c>
      <c r="O727" t="str">
        <f>IF(COUNTIF($G$2:G727, G727) &gt; 1, INDEX($O$2:O727, MATCH(G727, $G$2:G727, 0)), H727)</f>
        <v>Female</v>
      </c>
      <c r="P727" t="str">
        <f>IF(COUNTIF($G$2:G727, G727) &gt; 1, INDEX($P$2:P727, MATCH(G727, $G$2:G727, 0)), I727)</f>
        <v>Consumer</v>
      </c>
      <c r="Q727" t="str">
        <f>IF(COUNTIF($G$2:G727, G727) &gt; 1, INDEX($Q$2:Q727, MATCH(G727, $G$2:G727, 0)), J727)</f>
        <v>United States</v>
      </c>
      <c r="R727" t="str">
        <f>IF(COUNTIF($G$2:G727, G727) &gt; 1, INDEX($R$2:R727, MATCH(G727, $G$2:G727, 0)), K727)</f>
        <v>Austin</v>
      </c>
      <c r="S727" t="str">
        <f>IF(COUNTIF($G$2:G727, G727) &gt; 1, INDEX($S$2:S727, MATCH(G727, $G$2:G727, 0)), L727)</f>
        <v>Texas</v>
      </c>
      <c r="T727">
        <f>IF(COUNTIF($G$2:G727, G727) &gt; 1, INDEX($T$2:T727, MATCH(G727, $G$2:G727, 0)), M727)</f>
        <v>78745</v>
      </c>
      <c r="U727" t="str">
        <f>IF(COUNTIF($G$2:G727, G727) &gt; 1, INDEX($U$2:U727, MATCH(G727, $G$2:G727, 0)), N727)</f>
        <v>Central</v>
      </c>
      <c r="V727" s="7" t="s">
        <v>2153</v>
      </c>
      <c r="W727" s="7" t="s">
        <v>2164</v>
      </c>
      <c r="X727" s="15">
        <f>Orders[[#This Row],[Date3]]</f>
        <v>43502</v>
      </c>
      <c r="Y727" s="15">
        <v>43502</v>
      </c>
      <c r="Z727" s="2">
        <v>0.6</v>
      </c>
      <c r="AA727" s="12">
        <v>28.5</v>
      </c>
      <c r="AB727" s="8">
        <v>8</v>
      </c>
      <c r="AC727" s="11">
        <f t="shared" si="58"/>
        <v>11.4</v>
      </c>
      <c r="AD727" s="11">
        <f t="shared" si="59"/>
        <v>228</v>
      </c>
      <c r="AE727" t="s">
        <v>18</v>
      </c>
      <c r="AF727" s="12">
        <f t="shared" si="56"/>
        <v>217.35239999999999</v>
      </c>
      <c r="AG727" s="4">
        <v>4.6699999999999998E-2</v>
      </c>
      <c r="AH727" s="11">
        <f t="shared" si="57"/>
        <v>10.647600000000011</v>
      </c>
      <c r="AI727" s="9">
        <v>6.6</v>
      </c>
      <c r="AJ727" s="15" t="str">
        <f>IF(MONTH(Orders[[#This Row],[Date]]) = 1, "Jan",IF(MONTH(Orders[[#This Row],[Date]]) = 2, "Feb", "Mar"))</f>
        <v>Feb</v>
      </c>
    </row>
    <row r="728" spans="1:36" ht="15.75" x14ac:dyDescent="0.25">
      <c r="A728">
        <v>727</v>
      </c>
      <c r="B728" t="s">
        <v>756</v>
      </c>
      <c r="C728">
        <f>VLOOKUP(G728,email!A:B,2,FALSE)</f>
        <v>283</v>
      </c>
      <c r="D728" t="str">
        <f>Orders[[#This Row],[Customer First Name]] &amp;" "&amp; Orders[[#This Row],[Customer Last Name]]</f>
        <v>Jay Fein</v>
      </c>
      <c r="E728" t="s">
        <v>1678</v>
      </c>
      <c r="F728" t="s">
        <v>1692</v>
      </c>
      <c r="G728" t="str">
        <f t="shared" si="55"/>
        <v>jay.fein@mail.com</v>
      </c>
      <c r="H728" t="s">
        <v>15</v>
      </c>
      <c r="I728" s="7" t="s">
        <v>1037</v>
      </c>
      <c r="J728" s="7" t="s">
        <v>1038</v>
      </c>
      <c r="K728" s="7" t="s">
        <v>1165</v>
      </c>
      <c r="L728" s="7" t="s">
        <v>1054</v>
      </c>
      <c r="M728" s="7">
        <v>78745</v>
      </c>
      <c r="N728" s="7" t="s">
        <v>1055</v>
      </c>
      <c r="O728" t="str">
        <f>IF(COUNTIF($G$2:G728, G728) &gt; 1, INDEX($O$2:O728, MATCH(G728, $G$2:G728, 0)), H728)</f>
        <v>Female</v>
      </c>
      <c r="P728" t="str">
        <f>IF(COUNTIF($G$2:G728, G728) &gt; 1, INDEX($P$2:P728, MATCH(G728, $G$2:G728, 0)), I728)</f>
        <v>Consumer</v>
      </c>
      <c r="Q728" t="str">
        <f>IF(COUNTIF($G$2:G728, G728) &gt; 1, INDEX($Q$2:Q728, MATCH(G728, $G$2:G728, 0)), J728)</f>
        <v>United States</v>
      </c>
      <c r="R728" t="str">
        <f>IF(COUNTIF($G$2:G728, G728) &gt; 1, INDEX($R$2:R728, MATCH(G728, $G$2:G728, 0)), K728)</f>
        <v>Austin</v>
      </c>
      <c r="S728" t="str">
        <f>IF(COUNTIF($G$2:G728, G728) &gt; 1, INDEX($S$2:S728, MATCH(G728, $G$2:G728, 0)), L728)</f>
        <v>Texas</v>
      </c>
      <c r="T728">
        <f>IF(COUNTIF($G$2:G728, G728) &gt; 1, INDEX($T$2:T728, MATCH(G728, $G$2:G728, 0)), M728)</f>
        <v>78745</v>
      </c>
      <c r="U728" t="str">
        <f>IF(COUNTIF($G$2:G728, G728) &gt; 1, INDEX($U$2:U728, MATCH(G728, $G$2:G728, 0)), N728)</f>
        <v>Central</v>
      </c>
      <c r="V728" s="7" t="s">
        <v>2158</v>
      </c>
      <c r="W728" s="7" t="s">
        <v>2159</v>
      </c>
      <c r="X728" s="15">
        <f>Orders[[#This Row],[Date3]]</f>
        <v>43473</v>
      </c>
      <c r="Y728" s="15">
        <v>43473</v>
      </c>
      <c r="Z728" s="2">
        <v>0.48749999999999999</v>
      </c>
      <c r="AA728" s="12">
        <v>55.57</v>
      </c>
      <c r="AB728" s="8">
        <v>3</v>
      </c>
      <c r="AC728" s="11">
        <f t="shared" si="58"/>
        <v>8.3355000000000015</v>
      </c>
      <c r="AD728" s="11">
        <f t="shared" si="59"/>
        <v>166.71</v>
      </c>
      <c r="AE728" t="s">
        <v>21</v>
      </c>
      <c r="AF728" s="12">
        <f t="shared" si="56"/>
        <v>154.70688000000001</v>
      </c>
      <c r="AG728" s="4">
        <v>7.2000000000000008E-2</v>
      </c>
      <c r="AH728" s="11">
        <f t="shared" si="57"/>
        <v>12.003119999999996</v>
      </c>
      <c r="AI728" s="9">
        <v>5.9</v>
      </c>
      <c r="AJ728" s="15" t="str">
        <f>IF(MONTH(Orders[[#This Row],[Date]]) = 1, "Jan",IF(MONTH(Orders[[#This Row],[Date]]) = 2, "Feb", "Mar"))</f>
        <v>Jan</v>
      </c>
    </row>
    <row r="729" spans="1:36" ht="15.75" x14ac:dyDescent="0.25">
      <c r="A729">
        <v>728</v>
      </c>
      <c r="B729" t="s">
        <v>757</v>
      </c>
      <c r="C729">
        <f>VLOOKUP(G729,email!A:B,2,FALSE)</f>
        <v>284</v>
      </c>
      <c r="D729" t="str">
        <f>Orders[[#This Row],[Customer First Name]] &amp;" "&amp; Orders[[#This Row],[Customer Last Name]]</f>
        <v>Emily Grady</v>
      </c>
      <c r="E729" t="s">
        <v>1283</v>
      </c>
      <c r="F729" t="s">
        <v>1563</v>
      </c>
      <c r="G729" t="str">
        <f t="shared" si="55"/>
        <v>emily.grady@mail.com</v>
      </c>
      <c r="H729" t="s">
        <v>15</v>
      </c>
      <c r="I729" s="7" t="s">
        <v>1037</v>
      </c>
      <c r="J729" s="7" t="s">
        <v>1038</v>
      </c>
      <c r="K729" s="7" t="s">
        <v>1230</v>
      </c>
      <c r="L729" s="7" t="s">
        <v>1081</v>
      </c>
      <c r="M729" s="7">
        <v>11572</v>
      </c>
      <c r="N729" s="7" t="s">
        <v>1065</v>
      </c>
      <c r="O729" t="str">
        <f>IF(COUNTIF($G$2:G729, G729) &gt; 1, INDEX($O$2:O729, MATCH(G729, $G$2:G729, 0)), H729)</f>
        <v>Female</v>
      </c>
      <c r="P729" t="str">
        <f>IF(COUNTIF($G$2:G729, G729) &gt; 1, INDEX($P$2:P729, MATCH(G729, $G$2:G729, 0)), I729)</f>
        <v>Consumer</v>
      </c>
      <c r="Q729" t="str">
        <f>IF(COUNTIF($G$2:G729, G729) &gt; 1, INDEX($Q$2:Q729, MATCH(G729, $G$2:G729, 0)), J729)</f>
        <v>United States</v>
      </c>
      <c r="R729" t="str">
        <f>IF(COUNTIF($G$2:G729, G729) &gt; 1, INDEX($R$2:R729, MATCH(G729, $G$2:G729, 0)), K729)</f>
        <v>Oceanside</v>
      </c>
      <c r="S729" t="str">
        <f>IF(COUNTIF($G$2:G729, G729) &gt; 1, INDEX($S$2:S729, MATCH(G729, $G$2:G729, 0)), L729)</f>
        <v>New York</v>
      </c>
      <c r="T729">
        <f>IF(COUNTIF($G$2:G729, G729) &gt; 1, INDEX($T$2:T729, MATCH(G729, $G$2:G729, 0)), M729)</f>
        <v>11572</v>
      </c>
      <c r="U729" t="str">
        <f>IF(COUNTIF($G$2:G729, G729) &gt; 1, INDEX($U$2:U729, MATCH(G729, $G$2:G729, 0)), N729)</f>
        <v>East</v>
      </c>
      <c r="V729" s="7" t="s">
        <v>2153</v>
      </c>
      <c r="W729" s="7" t="s">
        <v>2162</v>
      </c>
      <c r="X729" s="15">
        <f>Orders[[#This Row],[Date3]]</f>
        <v>43529</v>
      </c>
      <c r="Y729" s="15">
        <v>43529</v>
      </c>
      <c r="Z729" s="2">
        <v>0.74236111111111114</v>
      </c>
      <c r="AA729" s="12">
        <v>69.739999999999995</v>
      </c>
      <c r="AB729" s="8">
        <v>10</v>
      </c>
      <c r="AC729" s="11">
        <f t="shared" si="58"/>
        <v>34.869999999999997</v>
      </c>
      <c r="AD729" s="11">
        <f t="shared" si="59"/>
        <v>697.4</v>
      </c>
      <c r="AE729" t="s">
        <v>21</v>
      </c>
      <c r="AF729" s="12">
        <f t="shared" si="56"/>
        <v>664.83141999999998</v>
      </c>
      <c r="AG729" s="4">
        <v>4.6699999999999998E-2</v>
      </c>
      <c r="AH729" s="11">
        <f t="shared" si="57"/>
        <v>32.568579999999997</v>
      </c>
      <c r="AI729" s="9">
        <v>8.9</v>
      </c>
      <c r="AJ729" s="15" t="str">
        <f>IF(MONTH(Orders[[#This Row],[Date]]) = 1, "Jan",IF(MONTH(Orders[[#This Row],[Date]]) = 2, "Feb", "Mar"))</f>
        <v>Mar</v>
      </c>
    </row>
    <row r="730" spans="1:36" ht="15.75" x14ac:dyDescent="0.25">
      <c r="A730">
        <v>729</v>
      </c>
      <c r="B730" t="s">
        <v>758</v>
      </c>
      <c r="C730">
        <f>VLOOKUP(G730,email!A:B,2,FALSE)</f>
        <v>284</v>
      </c>
      <c r="D730" t="str">
        <f>Orders[[#This Row],[Customer First Name]] &amp;" "&amp; Orders[[#This Row],[Customer Last Name]]</f>
        <v>Emily Grady</v>
      </c>
      <c r="E730" t="s">
        <v>1283</v>
      </c>
      <c r="F730" t="s">
        <v>1563</v>
      </c>
      <c r="G730" t="str">
        <f t="shared" si="55"/>
        <v>emily.grady@mail.com</v>
      </c>
      <c r="H730" t="s">
        <v>15</v>
      </c>
      <c r="I730" s="7" t="s">
        <v>1037</v>
      </c>
      <c r="J730" s="7" t="s">
        <v>1038</v>
      </c>
      <c r="K730" s="7" t="s">
        <v>1230</v>
      </c>
      <c r="L730" s="7" t="s">
        <v>1081</v>
      </c>
      <c r="M730" s="7">
        <v>11572</v>
      </c>
      <c r="N730" s="7" t="s">
        <v>1065</v>
      </c>
      <c r="O730" t="str">
        <f>IF(COUNTIF($G$2:G730, G730) &gt; 1, INDEX($O$2:O730, MATCH(G730, $G$2:G730, 0)), H730)</f>
        <v>Female</v>
      </c>
      <c r="P730" t="str">
        <f>IF(COUNTIF($G$2:G730, G730) &gt; 1, INDEX($P$2:P730, MATCH(G730, $G$2:G730, 0)), I730)</f>
        <v>Consumer</v>
      </c>
      <c r="Q730" t="str">
        <f>IF(COUNTIF($G$2:G730, G730) &gt; 1, INDEX($Q$2:Q730, MATCH(G730, $G$2:G730, 0)), J730)</f>
        <v>United States</v>
      </c>
      <c r="R730" t="str">
        <f>IF(COUNTIF($G$2:G730, G730) &gt; 1, INDEX($R$2:R730, MATCH(G730, $G$2:G730, 0)), K730)</f>
        <v>Oceanside</v>
      </c>
      <c r="S730" t="str">
        <f>IF(COUNTIF($G$2:G730, G730) &gt; 1, INDEX($S$2:S730, MATCH(G730, $G$2:G730, 0)), L730)</f>
        <v>New York</v>
      </c>
      <c r="T730">
        <f>IF(COUNTIF($G$2:G730, G730) &gt; 1, INDEX($T$2:T730, MATCH(G730, $G$2:G730, 0)), M730)</f>
        <v>11572</v>
      </c>
      <c r="U730" t="str">
        <f>IF(COUNTIF($G$2:G730, G730) &gt; 1, INDEX($U$2:U730, MATCH(G730, $G$2:G730, 0)), N730)</f>
        <v>East</v>
      </c>
      <c r="V730" s="7" t="s">
        <v>2150</v>
      </c>
      <c r="W730" s="7" t="s">
        <v>2155</v>
      </c>
      <c r="X730" s="15">
        <f>Orders[[#This Row],[Date3]]</f>
        <v>43540</v>
      </c>
      <c r="Y730" s="15">
        <v>43540</v>
      </c>
      <c r="Z730" s="2">
        <v>0.6479166666666667</v>
      </c>
      <c r="AA730" s="12">
        <v>97.26</v>
      </c>
      <c r="AB730" s="8">
        <v>4</v>
      </c>
      <c r="AC730" s="11">
        <f t="shared" si="58"/>
        <v>19.452000000000002</v>
      </c>
      <c r="AD730" s="11">
        <f t="shared" si="59"/>
        <v>389.04</v>
      </c>
      <c r="AE730" t="s">
        <v>16</v>
      </c>
      <c r="AF730" s="12">
        <f t="shared" si="56"/>
        <v>347.41272000000004</v>
      </c>
      <c r="AG730" s="4">
        <v>0.107</v>
      </c>
      <c r="AH730" s="11">
        <f t="shared" si="57"/>
        <v>41.627279999999985</v>
      </c>
      <c r="AI730" s="9">
        <v>6.8</v>
      </c>
      <c r="AJ730" s="15" t="str">
        <f>IF(MONTH(Orders[[#This Row],[Date]]) = 1, "Jan",IF(MONTH(Orders[[#This Row],[Date]]) = 2, "Feb", "Mar"))</f>
        <v>Mar</v>
      </c>
    </row>
    <row r="731" spans="1:36" ht="15.75" x14ac:dyDescent="0.25">
      <c r="A731">
        <v>730</v>
      </c>
      <c r="B731" t="s">
        <v>759</v>
      </c>
      <c r="C731">
        <f>VLOOKUP(G731,email!A:B,2,FALSE)</f>
        <v>284</v>
      </c>
      <c r="D731" t="str">
        <f>Orders[[#This Row],[Customer First Name]] &amp;" "&amp; Orders[[#This Row],[Customer Last Name]]</f>
        <v>Emily Grady</v>
      </c>
      <c r="E731" t="s">
        <v>1283</v>
      </c>
      <c r="F731" t="s">
        <v>1563</v>
      </c>
      <c r="G731" t="str">
        <f t="shared" si="55"/>
        <v>emily.grady@mail.com</v>
      </c>
      <c r="H731" t="s">
        <v>15</v>
      </c>
      <c r="I731" s="7" t="s">
        <v>1037</v>
      </c>
      <c r="J731" s="7" t="s">
        <v>1038</v>
      </c>
      <c r="K731" s="7" t="s">
        <v>1230</v>
      </c>
      <c r="L731" s="7" t="s">
        <v>1081</v>
      </c>
      <c r="M731" s="7">
        <v>11572</v>
      </c>
      <c r="N731" s="7" t="s">
        <v>1065</v>
      </c>
      <c r="O731" t="str">
        <f>IF(COUNTIF($G$2:G731, G731) &gt; 1, INDEX($O$2:O731, MATCH(G731, $G$2:G731, 0)), H731)</f>
        <v>Female</v>
      </c>
      <c r="P731" t="str">
        <f>IF(COUNTIF($G$2:G731, G731) &gt; 1, INDEX($P$2:P731, MATCH(G731, $G$2:G731, 0)), I731)</f>
        <v>Consumer</v>
      </c>
      <c r="Q731" t="str">
        <f>IF(COUNTIF($G$2:G731, G731) &gt; 1, INDEX($Q$2:Q731, MATCH(G731, $G$2:G731, 0)), J731)</f>
        <v>United States</v>
      </c>
      <c r="R731" t="str">
        <f>IF(COUNTIF($G$2:G731, G731) &gt; 1, INDEX($R$2:R731, MATCH(G731, $G$2:G731, 0)), K731)</f>
        <v>Oceanside</v>
      </c>
      <c r="S731" t="str">
        <f>IF(COUNTIF($G$2:G731, G731) &gt; 1, INDEX($S$2:S731, MATCH(G731, $G$2:G731, 0)), L731)</f>
        <v>New York</v>
      </c>
      <c r="T731">
        <f>IF(COUNTIF($G$2:G731, G731) &gt; 1, INDEX($T$2:T731, MATCH(G731, $G$2:G731, 0)), M731)</f>
        <v>11572</v>
      </c>
      <c r="U731" t="str">
        <f>IF(COUNTIF($G$2:G731, G731) &gt; 1, INDEX($U$2:U731, MATCH(G731, $G$2:G731, 0)), N731)</f>
        <v>East</v>
      </c>
      <c r="V731" s="7" t="s">
        <v>2153</v>
      </c>
      <c r="W731" s="7" t="s">
        <v>2156</v>
      </c>
      <c r="X731" s="15">
        <f>Orders[[#This Row],[Date3]]</f>
        <v>43533</v>
      </c>
      <c r="Y731" s="15">
        <v>43533</v>
      </c>
      <c r="Z731" s="2">
        <v>0.45416666666666666</v>
      </c>
      <c r="AA731" s="12">
        <v>52.18</v>
      </c>
      <c r="AB731" s="8">
        <v>7</v>
      </c>
      <c r="AC731" s="11">
        <f t="shared" si="58"/>
        <v>18.263000000000002</v>
      </c>
      <c r="AD731" s="11">
        <f t="shared" si="59"/>
        <v>365.26</v>
      </c>
      <c r="AE731" t="s">
        <v>18</v>
      </c>
      <c r="AF731" s="12">
        <f t="shared" si="56"/>
        <v>348.202358</v>
      </c>
      <c r="AG731" s="4">
        <v>4.6699999999999998E-2</v>
      </c>
      <c r="AH731" s="11">
        <f t="shared" si="57"/>
        <v>17.057641999999987</v>
      </c>
      <c r="AI731" s="9">
        <v>9.3000000000000007</v>
      </c>
      <c r="AJ731" s="15" t="str">
        <f>IF(MONTH(Orders[[#This Row],[Date]]) = 1, "Jan",IF(MONTH(Orders[[#This Row],[Date]]) = 2, "Feb", "Mar"))</f>
        <v>Mar</v>
      </c>
    </row>
    <row r="732" spans="1:36" ht="15.75" x14ac:dyDescent="0.25">
      <c r="A732">
        <v>731</v>
      </c>
      <c r="B732" t="s">
        <v>760</v>
      </c>
      <c r="C732">
        <f>VLOOKUP(G732,email!A:B,2,FALSE)</f>
        <v>284</v>
      </c>
      <c r="D732" t="str">
        <f>Orders[[#This Row],[Customer First Name]] &amp;" "&amp; Orders[[#This Row],[Customer Last Name]]</f>
        <v>Emily Grady</v>
      </c>
      <c r="E732" t="s">
        <v>1283</v>
      </c>
      <c r="F732" t="s">
        <v>1563</v>
      </c>
      <c r="G732" t="str">
        <f t="shared" si="55"/>
        <v>emily.grady@mail.com</v>
      </c>
      <c r="H732" t="s">
        <v>15</v>
      </c>
      <c r="I732" s="7" t="s">
        <v>1037</v>
      </c>
      <c r="J732" s="7" t="s">
        <v>1038</v>
      </c>
      <c r="K732" s="7" t="s">
        <v>1230</v>
      </c>
      <c r="L732" s="7" t="s">
        <v>1081</v>
      </c>
      <c r="M732" s="7">
        <v>11572</v>
      </c>
      <c r="N732" s="7" t="s">
        <v>1065</v>
      </c>
      <c r="O732" t="str">
        <f>IF(COUNTIF($G$2:G732, G732) &gt; 1, INDEX($O$2:O732, MATCH(G732, $G$2:G732, 0)), H732)</f>
        <v>Female</v>
      </c>
      <c r="P732" t="str">
        <f>IF(COUNTIF($G$2:G732, G732) &gt; 1, INDEX($P$2:P732, MATCH(G732, $G$2:G732, 0)), I732)</f>
        <v>Consumer</v>
      </c>
      <c r="Q732" t="str">
        <f>IF(COUNTIF($G$2:G732, G732) &gt; 1, INDEX($Q$2:Q732, MATCH(G732, $G$2:G732, 0)), J732)</f>
        <v>United States</v>
      </c>
      <c r="R732" t="str">
        <f>IF(COUNTIF($G$2:G732, G732) &gt; 1, INDEX($R$2:R732, MATCH(G732, $G$2:G732, 0)), K732)</f>
        <v>Oceanside</v>
      </c>
      <c r="S732" t="str">
        <f>IF(COUNTIF($G$2:G732, G732) &gt; 1, INDEX($S$2:S732, MATCH(G732, $G$2:G732, 0)), L732)</f>
        <v>New York</v>
      </c>
      <c r="T732">
        <f>IF(COUNTIF($G$2:G732, G732) &gt; 1, INDEX($T$2:T732, MATCH(G732, $G$2:G732, 0)), M732)</f>
        <v>11572</v>
      </c>
      <c r="U732" t="str">
        <f>IF(COUNTIF($G$2:G732, G732) &gt; 1, INDEX($U$2:U732, MATCH(G732, $G$2:G732, 0)), N732)</f>
        <v>East</v>
      </c>
      <c r="V732" s="7" t="s">
        <v>2150</v>
      </c>
      <c r="W732" s="7" t="s">
        <v>2152</v>
      </c>
      <c r="X732" s="15">
        <f>Orders[[#This Row],[Date3]]</f>
        <v>43525</v>
      </c>
      <c r="Y732" s="15">
        <v>43525</v>
      </c>
      <c r="Z732" s="2">
        <v>0.68263888888888891</v>
      </c>
      <c r="AA732" s="12">
        <v>22.32</v>
      </c>
      <c r="AB732" s="8">
        <v>4</v>
      </c>
      <c r="AC732" s="11">
        <f t="shared" si="58"/>
        <v>4.4640000000000004</v>
      </c>
      <c r="AD732" s="11">
        <f t="shared" si="59"/>
        <v>89.28</v>
      </c>
      <c r="AE732" t="s">
        <v>21</v>
      </c>
      <c r="AF732" s="12">
        <f t="shared" si="56"/>
        <v>79.727040000000002</v>
      </c>
      <c r="AG732" s="4">
        <v>0.107</v>
      </c>
      <c r="AH732" s="11">
        <f t="shared" si="57"/>
        <v>9.5529599999999988</v>
      </c>
      <c r="AI732" s="9">
        <v>4.4000000000000004</v>
      </c>
      <c r="AJ732" s="15" t="str">
        <f>IF(MONTH(Orders[[#This Row],[Date]]) = 1, "Jan",IF(MONTH(Orders[[#This Row],[Date]]) = 2, "Feb", "Mar"))</f>
        <v>Mar</v>
      </c>
    </row>
    <row r="733" spans="1:36" ht="15.75" x14ac:dyDescent="0.25">
      <c r="A733">
        <v>732</v>
      </c>
      <c r="B733" t="s">
        <v>761</v>
      </c>
      <c r="C733">
        <f>VLOOKUP(G733,email!A:B,2,FALSE)</f>
        <v>284</v>
      </c>
      <c r="D733" t="str">
        <f>Orders[[#This Row],[Customer First Name]] &amp;" "&amp; Orders[[#This Row],[Customer Last Name]]</f>
        <v>Emily Grady</v>
      </c>
      <c r="E733" t="s">
        <v>1283</v>
      </c>
      <c r="F733" t="s">
        <v>1563</v>
      </c>
      <c r="G733" t="str">
        <f t="shared" si="55"/>
        <v>emily.grady@mail.com</v>
      </c>
      <c r="H733" t="s">
        <v>15</v>
      </c>
      <c r="I733" s="7" t="s">
        <v>1037</v>
      </c>
      <c r="J733" s="7" t="s">
        <v>1038</v>
      </c>
      <c r="K733" s="7" t="s">
        <v>1230</v>
      </c>
      <c r="L733" s="7" t="s">
        <v>1081</v>
      </c>
      <c r="M733" s="7">
        <v>11572</v>
      </c>
      <c r="N733" s="7" t="s">
        <v>1065</v>
      </c>
      <c r="O733" t="str">
        <f>IF(COUNTIF($G$2:G733, G733) &gt; 1, INDEX($O$2:O733, MATCH(G733, $G$2:G733, 0)), H733)</f>
        <v>Female</v>
      </c>
      <c r="P733" t="str">
        <f>IF(COUNTIF($G$2:G733, G733) &gt; 1, INDEX($P$2:P733, MATCH(G733, $G$2:G733, 0)), I733)</f>
        <v>Consumer</v>
      </c>
      <c r="Q733" t="str">
        <f>IF(COUNTIF($G$2:G733, G733) &gt; 1, INDEX($Q$2:Q733, MATCH(G733, $G$2:G733, 0)), J733)</f>
        <v>United States</v>
      </c>
      <c r="R733" t="str">
        <f>IF(COUNTIF($G$2:G733, G733) &gt; 1, INDEX($R$2:R733, MATCH(G733, $G$2:G733, 0)), K733)</f>
        <v>Oceanside</v>
      </c>
      <c r="S733" t="str">
        <f>IF(COUNTIF($G$2:G733, G733) &gt; 1, INDEX($S$2:S733, MATCH(G733, $G$2:G733, 0)), L733)</f>
        <v>New York</v>
      </c>
      <c r="T733">
        <f>IF(COUNTIF($G$2:G733, G733) &gt; 1, INDEX($T$2:T733, MATCH(G733, $G$2:G733, 0)), M733)</f>
        <v>11572</v>
      </c>
      <c r="U733" t="str">
        <f>IF(COUNTIF($G$2:G733, G733) &gt; 1, INDEX($U$2:U733, MATCH(G733, $G$2:G733, 0)), N733)</f>
        <v>East</v>
      </c>
      <c r="V733" s="7" t="s">
        <v>2153</v>
      </c>
      <c r="W733" s="7" t="s">
        <v>2154</v>
      </c>
      <c r="X733" s="15">
        <f>Orders[[#This Row],[Date3]]</f>
        <v>43524</v>
      </c>
      <c r="Y733" s="15">
        <v>43524</v>
      </c>
      <c r="Z733" s="2">
        <v>0.81458333333333333</v>
      </c>
      <c r="AA733" s="12" t="s">
        <v>762</v>
      </c>
      <c r="AB733" s="8">
        <v>3</v>
      </c>
      <c r="AC733" s="11">
        <f t="shared" si="58"/>
        <v>8.4</v>
      </c>
      <c r="AD733" s="11">
        <f t="shared" si="59"/>
        <v>168</v>
      </c>
      <c r="AE733" t="s">
        <v>16</v>
      </c>
      <c r="AF733" s="12">
        <f t="shared" si="56"/>
        <v>160.15440000000001</v>
      </c>
      <c r="AG733" s="4">
        <v>4.6699999999999998E-2</v>
      </c>
      <c r="AH733" s="11">
        <f t="shared" si="57"/>
        <v>7.8455999999999904</v>
      </c>
      <c r="AI733" s="9">
        <v>4.8</v>
      </c>
      <c r="AJ733" s="15" t="str">
        <f>IF(MONTH(Orders[[#This Row],[Date]]) = 1, "Jan",IF(MONTH(Orders[[#This Row],[Date]]) = 2, "Feb", "Mar"))</f>
        <v>Feb</v>
      </c>
    </row>
    <row r="734" spans="1:36" ht="15.75" x14ac:dyDescent="0.25">
      <c r="A734">
        <v>733</v>
      </c>
      <c r="B734" t="s">
        <v>763</v>
      </c>
      <c r="C734">
        <f>VLOOKUP(G734,email!A:B,2,FALSE)</f>
        <v>285</v>
      </c>
      <c r="D734" t="str">
        <f>Orders[[#This Row],[Customer First Name]] &amp;" "&amp; Orders[[#This Row],[Customer Last Name]]</f>
        <v>Darrin Sayre</v>
      </c>
      <c r="E734" t="s">
        <v>1262</v>
      </c>
      <c r="F734" t="s">
        <v>1693</v>
      </c>
      <c r="G734" t="str">
        <f t="shared" si="55"/>
        <v>darrin.sayre@mail.com</v>
      </c>
      <c r="H734" t="s">
        <v>15</v>
      </c>
      <c r="I734" s="7" t="s">
        <v>1052</v>
      </c>
      <c r="J734" s="7" t="s">
        <v>1038</v>
      </c>
      <c r="K734" s="7" t="s">
        <v>1050</v>
      </c>
      <c r="L734" s="7" t="s">
        <v>1051</v>
      </c>
      <c r="M734" s="7">
        <v>98115</v>
      </c>
      <c r="N734" s="7" t="s">
        <v>1045</v>
      </c>
      <c r="O734" t="str">
        <f>IF(COUNTIF($G$2:G734, G734) &gt; 1, INDEX($O$2:O734, MATCH(G734, $G$2:G734, 0)), H734)</f>
        <v>Female</v>
      </c>
      <c r="P734" t="str">
        <f>IF(COUNTIF($G$2:G734, G734) &gt; 1, INDEX($P$2:P734, MATCH(G734, $G$2:G734, 0)), I734)</f>
        <v>Home Office</v>
      </c>
      <c r="Q734" t="str">
        <f>IF(COUNTIF($G$2:G734, G734) &gt; 1, INDEX($Q$2:Q734, MATCH(G734, $G$2:G734, 0)), J734)</f>
        <v>United States</v>
      </c>
      <c r="R734" t="str">
        <f>IF(COUNTIF($G$2:G734, G734) &gt; 1, INDEX($R$2:R734, MATCH(G734, $G$2:G734, 0)), K734)</f>
        <v>Seattle</v>
      </c>
      <c r="S734" t="str">
        <f>IF(COUNTIF($G$2:G734, G734) &gt; 1, INDEX($S$2:S734, MATCH(G734, $G$2:G734, 0)), L734)</f>
        <v>Washington</v>
      </c>
      <c r="T734">
        <f>IF(COUNTIF($G$2:G734, G734) &gt; 1, INDEX($T$2:T734, MATCH(G734, $G$2:G734, 0)), M734)</f>
        <v>98115</v>
      </c>
      <c r="U734" t="str">
        <f>IF(COUNTIF($G$2:G734, G734) &gt; 1, INDEX($U$2:U734, MATCH(G734, $G$2:G734, 0)), N734)</f>
        <v>West</v>
      </c>
      <c r="V734" s="7" t="s">
        <v>2153</v>
      </c>
      <c r="W734" s="7" t="s">
        <v>2156</v>
      </c>
      <c r="X734" s="15">
        <f>Orders[[#This Row],[Date3]]</f>
        <v>43504</v>
      </c>
      <c r="Y734" s="15">
        <v>43504</v>
      </c>
      <c r="Z734" s="2">
        <v>0.48541666666666666</v>
      </c>
      <c r="AA734" s="12">
        <v>19.7</v>
      </c>
      <c r="AB734" s="8">
        <v>1</v>
      </c>
      <c r="AC734" s="11">
        <f t="shared" si="58"/>
        <v>0.98499999999999999</v>
      </c>
      <c r="AD734" s="11">
        <f t="shared" si="59"/>
        <v>19.7</v>
      </c>
      <c r="AE734" t="s">
        <v>16</v>
      </c>
      <c r="AF734" s="12">
        <f t="shared" si="56"/>
        <v>18.780010000000001</v>
      </c>
      <c r="AG734" s="4">
        <v>4.6699999999999998E-2</v>
      </c>
      <c r="AH734" s="11">
        <f t="shared" si="57"/>
        <v>0.91998999999999853</v>
      </c>
      <c r="AI734" s="9">
        <v>9.5</v>
      </c>
      <c r="AJ734" s="15" t="str">
        <f>IF(MONTH(Orders[[#This Row],[Date]]) = 1, "Jan",IF(MONTH(Orders[[#This Row],[Date]]) = 2, "Feb", "Mar"))</f>
        <v>Feb</v>
      </c>
    </row>
    <row r="735" spans="1:36" ht="15.75" x14ac:dyDescent="0.25">
      <c r="A735">
        <v>734</v>
      </c>
      <c r="B735" t="s">
        <v>764</v>
      </c>
      <c r="C735">
        <f>VLOOKUP(G735,email!A:B,2,FALSE)</f>
        <v>285</v>
      </c>
      <c r="D735" t="str">
        <f>Orders[[#This Row],[Customer First Name]] &amp;" "&amp; Orders[[#This Row],[Customer Last Name]]</f>
        <v>Darrin Sayre</v>
      </c>
      <c r="E735" t="s">
        <v>1262</v>
      </c>
      <c r="F735" t="s">
        <v>1693</v>
      </c>
      <c r="G735" t="str">
        <f t="shared" si="55"/>
        <v>darrin.sayre@mail.com</v>
      </c>
      <c r="H735" t="s">
        <v>15</v>
      </c>
      <c r="I735" s="7" t="s">
        <v>1052</v>
      </c>
      <c r="J735" s="7" t="s">
        <v>1038</v>
      </c>
      <c r="K735" s="7" t="s">
        <v>1050</v>
      </c>
      <c r="L735" s="7" t="s">
        <v>1051</v>
      </c>
      <c r="M735" s="7">
        <v>98115</v>
      </c>
      <c r="N735" s="7" t="s">
        <v>1045</v>
      </c>
      <c r="O735" t="str">
        <f>IF(COUNTIF($G$2:G735, G735) &gt; 1, INDEX($O$2:O735, MATCH(G735, $G$2:G735, 0)), H735)</f>
        <v>Female</v>
      </c>
      <c r="P735" t="str">
        <f>IF(COUNTIF($G$2:G735, G735) &gt; 1, INDEX($P$2:P735, MATCH(G735, $G$2:G735, 0)), I735)</f>
        <v>Home Office</v>
      </c>
      <c r="Q735" t="str">
        <f>IF(COUNTIF($G$2:G735, G735) &gt; 1, INDEX($Q$2:Q735, MATCH(G735, $G$2:G735, 0)), J735)</f>
        <v>United States</v>
      </c>
      <c r="R735" t="str">
        <f>IF(COUNTIF($G$2:G735, G735) &gt; 1, INDEX($R$2:R735, MATCH(G735, $G$2:G735, 0)), K735)</f>
        <v>Seattle</v>
      </c>
      <c r="S735" t="str">
        <f>IF(COUNTIF($G$2:G735, G735) &gt; 1, INDEX($S$2:S735, MATCH(G735, $G$2:G735, 0)), L735)</f>
        <v>Washington</v>
      </c>
      <c r="T735">
        <f>IF(COUNTIF($G$2:G735, G735) &gt; 1, INDEX($T$2:T735, MATCH(G735, $G$2:G735, 0)), M735)</f>
        <v>98115</v>
      </c>
      <c r="U735" t="str">
        <f>IF(COUNTIF($G$2:G735, G735) &gt; 1, INDEX($U$2:U735, MATCH(G735, $G$2:G735, 0)), N735)</f>
        <v>West</v>
      </c>
      <c r="V735" s="7" t="s">
        <v>2158</v>
      </c>
      <c r="W735" s="7" t="s">
        <v>2163</v>
      </c>
      <c r="X735" s="15">
        <f>Orders[[#This Row],[Date3]]</f>
        <v>43489</v>
      </c>
      <c r="Y735" s="15">
        <v>43489</v>
      </c>
      <c r="Z735" s="2">
        <v>0.44305555555555554</v>
      </c>
      <c r="AA735" s="12">
        <v>75.88</v>
      </c>
      <c r="AB735" s="8">
        <v>7</v>
      </c>
      <c r="AC735" s="11">
        <f t="shared" si="58"/>
        <v>26.558</v>
      </c>
      <c r="AD735" s="11">
        <f t="shared" si="59"/>
        <v>531.16</v>
      </c>
      <c r="AE735" t="s">
        <v>16</v>
      </c>
      <c r="AF735" s="12">
        <f t="shared" si="56"/>
        <v>492.91647999999998</v>
      </c>
      <c r="AG735" s="4">
        <v>7.2000000000000008E-2</v>
      </c>
      <c r="AH735" s="11">
        <f t="shared" si="57"/>
        <v>38.24351999999999</v>
      </c>
      <c r="AI735" s="9">
        <v>8.9</v>
      </c>
      <c r="AJ735" s="15" t="str">
        <f>IF(MONTH(Orders[[#This Row],[Date]]) = 1, "Jan",IF(MONTH(Orders[[#This Row],[Date]]) = 2, "Feb", "Mar"))</f>
        <v>Jan</v>
      </c>
    </row>
    <row r="736" spans="1:36" ht="15.75" x14ac:dyDescent="0.25">
      <c r="A736">
        <v>735</v>
      </c>
      <c r="B736" t="s">
        <v>765</v>
      </c>
      <c r="C736">
        <f>VLOOKUP(G736,email!A:B,2,FALSE)</f>
        <v>285</v>
      </c>
      <c r="D736" t="str">
        <f>Orders[[#This Row],[Customer First Name]] &amp;" "&amp; Orders[[#This Row],[Customer Last Name]]</f>
        <v>Darrin Sayre</v>
      </c>
      <c r="E736" t="s">
        <v>1262</v>
      </c>
      <c r="F736" t="s">
        <v>1693</v>
      </c>
      <c r="G736" t="str">
        <f t="shared" si="55"/>
        <v>darrin.sayre@mail.com</v>
      </c>
      <c r="H736" t="s">
        <v>15</v>
      </c>
      <c r="I736" s="7" t="s">
        <v>1052</v>
      </c>
      <c r="J736" s="7" t="s">
        <v>1038</v>
      </c>
      <c r="K736" s="7" t="s">
        <v>1050</v>
      </c>
      <c r="L736" s="7" t="s">
        <v>1051</v>
      </c>
      <c r="M736" s="7">
        <v>98115</v>
      </c>
      <c r="N736" s="7" t="s">
        <v>1045</v>
      </c>
      <c r="O736" t="str">
        <f>IF(COUNTIF($G$2:G736, G736) &gt; 1, INDEX($O$2:O736, MATCH(G736, $G$2:G736, 0)), H736)</f>
        <v>Female</v>
      </c>
      <c r="P736" t="str">
        <f>IF(COUNTIF($G$2:G736, G736) &gt; 1, INDEX($P$2:P736, MATCH(G736, $G$2:G736, 0)), I736)</f>
        <v>Home Office</v>
      </c>
      <c r="Q736" t="str">
        <f>IF(COUNTIF($G$2:G736, G736) &gt; 1, INDEX($Q$2:Q736, MATCH(G736, $G$2:G736, 0)), J736)</f>
        <v>United States</v>
      </c>
      <c r="R736" t="str">
        <f>IF(COUNTIF($G$2:G736, G736) &gt; 1, INDEX($R$2:R736, MATCH(G736, $G$2:G736, 0)), K736)</f>
        <v>Seattle</v>
      </c>
      <c r="S736" t="str">
        <f>IF(COUNTIF($G$2:G736, G736) &gt; 1, INDEX($S$2:S736, MATCH(G736, $G$2:G736, 0)), L736)</f>
        <v>Washington</v>
      </c>
      <c r="T736">
        <f>IF(COUNTIF($G$2:G736, G736) &gt; 1, INDEX($T$2:T736, MATCH(G736, $G$2:G736, 0)), M736)</f>
        <v>98115</v>
      </c>
      <c r="U736" t="str">
        <f>IF(COUNTIF($G$2:G736, G736) &gt; 1, INDEX($U$2:U736, MATCH(G736, $G$2:G736, 0)), N736)</f>
        <v>West</v>
      </c>
      <c r="V736" s="7" t="s">
        <v>2153</v>
      </c>
      <c r="W736" s="7" t="s">
        <v>2160</v>
      </c>
      <c r="X736" s="15">
        <f>Orders[[#This Row],[Date3]]</f>
        <v>43525</v>
      </c>
      <c r="Y736" s="15">
        <v>43525</v>
      </c>
      <c r="Z736" s="2">
        <v>0.8354166666666667</v>
      </c>
      <c r="AA736" s="12">
        <v>53.72</v>
      </c>
      <c r="AB736" s="8">
        <v>1</v>
      </c>
      <c r="AC736" s="11">
        <f t="shared" si="58"/>
        <v>2.6859999999999999</v>
      </c>
      <c r="AD736" s="11">
        <f t="shared" si="59"/>
        <v>53.72</v>
      </c>
      <c r="AE736" t="s">
        <v>16</v>
      </c>
      <c r="AF736" s="12">
        <f t="shared" si="56"/>
        <v>51.211275999999998</v>
      </c>
      <c r="AG736" s="4">
        <v>4.6699999999999998E-2</v>
      </c>
      <c r="AH736" s="11">
        <f t="shared" si="57"/>
        <v>2.5087240000000008</v>
      </c>
      <c r="AI736" s="9">
        <v>6.4</v>
      </c>
      <c r="AJ736" s="15" t="str">
        <f>IF(MONTH(Orders[[#This Row],[Date]]) = 1, "Jan",IF(MONTH(Orders[[#This Row],[Date]]) = 2, "Feb", "Mar"))</f>
        <v>Mar</v>
      </c>
    </row>
    <row r="737" spans="1:36" ht="15.75" x14ac:dyDescent="0.25">
      <c r="A737">
        <v>736</v>
      </c>
      <c r="B737" t="s">
        <v>766</v>
      </c>
      <c r="C737">
        <f>VLOOKUP(G737,email!A:B,2,FALSE)</f>
        <v>285</v>
      </c>
      <c r="D737" t="str">
        <f>Orders[[#This Row],[Customer First Name]] &amp;" "&amp; Orders[[#This Row],[Customer Last Name]]</f>
        <v>Darrin Sayre</v>
      </c>
      <c r="E737" t="s">
        <v>1262</v>
      </c>
      <c r="F737" t="s">
        <v>1693</v>
      </c>
      <c r="G737" t="str">
        <f t="shared" si="55"/>
        <v>darrin.sayre@mail.com</v>
      </c>
      <c r="H737" t="s">
        <v>15</v>
      </c>
      <c r="I737" s="7" t="s">
        <v>1052</v>
      </c>
      <c r="J737" s="7" t="s">
        <v>1038</v>
      </c>
      <c r="K737" s="7" t="s">
        <v>1050</v>
      </c>
      <c r="L737" s="7" t="s">
        <v>1051</v>
      </c>
      <c r="M737" s="7">
        <v>98115</v>
      </c>
      <c r="N737" s="7" t="s">
        <v>1045</v>
      </c>
      <c r="O737" t="str">
        <f>IF(COUNTIF($G$2:G737, G737) &gt; 1, INDEX($O$2:O737, MATCH(G737, $G$2:G737, 0)), H737)</f>
        <v>Female</v>
      </c>
      <c r="P737" t="str">
        <f>IF(COUNTIF($G$2:G737, G737) &gt; 1, INDEX($P$2:P737, MATCH(G737, $G$2:G737, 0)), I737)</f>
        <v>Home Office</v>
      </c>
      <c r="Q737" t="str">
        <f>IF(COUNTIF($G$2:G737, G737) &gt; 1, INDEX($Q$2:Q737, MATCH(G737, $G$2:G737, 0)), J737)</f>
        <v>United States</v>
      </c>
      <c r="R737" t="str">
        <f>IF(COUNTIF($G$2:G737, G737) &gt; 1, INDEX($R$2:R737, MATCH(G737, $G$2:G737, 0)), K737)</f>
        <v>Seattle</v>
      </c>
      <c r="S737" t="str">
        <f>IF(COUNTIF($G$2:G737, G737) &gt; 1, INDEX($S$2:S737, MATCH(G737, $G$2:G737, 0)), L737)</f>
        <v>Washington</v>
      </c>
      <c r="T737">
        <f>IF(COUNTIF($G$2:G737, G737) &gt; 1, INDEX($T$2:T737, MATCH(G737, $G$2:G737, 0)), M737)</f>
        <v>98115</v>
      </c>
      <c r="U737" t="str">
        <f>IF(COUNTIF($G$2:G737, G737) &gt; 1, INDEX($U$2:U737, MATCH(G737, $G$2:G737, 0)), N737)</f>
        <v>West</v>
      </c>
      <c r="V737" s="7" t="s">
        <v>2153</v>
      </c>
      <c r="W737" s="7" t="s">
        <v>2160</v>
      </c>
      <c r="X737" s="15">
        <f>Orders[[#This Row],[Date3]]</f>
        <v>43534</v>
      </c>
      <c r="Y737" s="15">
        <v>43534</v>
      </c>
      <c r="Z737" s="2">
        <v>0.52708333333333335</v>
      </c>
      <c r="AA737" s="12">
        <v>81.95</v>
      </c>
      <c r="AB737" s="8">
        <v>10</v>
      </c>
      <c r="AC737" s="11">
        <f t="shared" si="58"/>
        <v>40.975000000000001</v>
      </c>
      <c r="AD737" s="11">
        <f t="shared" si="59"/>
        <v>819.5</v>
      </c>
      <c r="AE737" t="s">
        <v>21</v>
      </c>
      <c r="AF737" s="12">
        <f t="shared" si="56"/>
        <v>781.22934999999995</v>
      </c>
      <c r="AG737" s="4">
        <v>4.6699999999999998E-2</v>
      </c>
      <c r="AH737" s="11">
        <f t="shared" si="57"/>
        <v>38.270650000000046</v>
      </c>
      <c r="AI737" s="9" t="s">
        <v>45</v>
      </c>
      <c r="AJ737" s="15" t="str">
        <f>IF(MONTH(Orders[[#This Row],[Date]]) = 1, "Jan",IF(MONTH(Orders[[#This Row],[Date]]) = 2, "Feb", "Mar"))</f>
        <v>Mar</v>
      </c>
    </row>
    <row r="738" spans="1:36" ht="15.75" x14ac:dyDescent="0.25">
      <c r="A738">
        <v>737</v>
      </c>
      <c r="B738" t="s">
        <v>767</v>
      </c>
      <c r="C738">
        <f>VLOOKUP(G738,email!A:B,2,FALSE)</f>
        <v>285</v>
      </c>
      <c r="D738" t="str">
        <f>Orders[[#This Row],[Customer First Name]] &amp;" "&amp; Orders[[#This Row],[Customer Last Name]]</f>
        <v>Darrin Sayre</v>
      </c>
      <c r="E738" t="s">
        <v>1262</v>
      </c>
      <c r="F738" t="s">
        <v>1693</v>
      </c>
      <c r="G738" t="str">
        <f t="shared" si="55"/>
        <v>darrin.sayre@mail.com</v>
      </c>
      <c r="H738" t="s">
        <v>15</v>
      </c>
      <c r="I738" s="7" t="s">
        <v>1052</v>
      </c>
      <c r="J738" s="7" t="s">
        <v>1038</v>
      </c>
      <c r="K738" s="7" t="s">
        <v>1050</v>
      </c>
      <c r="L738" s="7" t="s">
        <v>1051</v>
      </c>
      <c r="M738" s="7">
        <v>98115</v>
      </c>
      <c r="N738" s="7" t="s">
        <v>1045</v>
      </c>
      <c r="O738" t="str">
        <f>IF(COUNTIF($G$2:G738, G738) &gt; 1, INDEX($O$2:O738, MATCH(G738, $G$2:G738, 0)), H738)</f>
        <v>Female</v>
      </c>
      <c r="P738" t="str">
        <f>IF(COUNTIF($G$2:G738, G738) &gt; 1, INDEX($P$2:P738, MATCH(G738, $G$2:G738, 0)), I738)</f>
        <v>Home Office</v>
      </c>
      <c r="Q738" t="str">
        <f>IF(COUNTIF($G$2:G738, G738) &gt; 1, INDEX($Q$2:Q738, MATCH(G738, $G$2:G738, 0)), J738)</f>
        <v>United States</v>
      </c>
      <c r="R738" t="str">
        <f>IF(COUNTIF($G$2:G738, G738) &gt; 1, INDEX($R$2:R738, MATCH(G738, $G$2:G738, 0)), K738)</f>
        <v>Seattle</v>
      </c>
      <c r="S738" t="str">
        <f>IF(COUNTIF($G$2:G738, G738) &gt; 1, INDEX($S$2:S738, MATCH(G738, $G$2:G738, 0)), L738)</f>
        <v>Washington</v>
      </c>
      <c r="T738">
        <f>IF(COUNTIF($G$2:G738, G738) &gt; 1, INDEX($T$2:T738, MATCH(G738, $G$2:G738, 0)), M738)</f>
        <v>98115</v>
      </c>
      <c r="U738" t="str">
        <f>IF(COUNTIF($G$2:G738, G738) &gt; 1, INDEX($U$2:U738, MATCH(G738, $G$2:G738, 0)), N738)</f>
        <v>West</v>
      </c>
      <c r="V738" s="7" t="s">
        <v>2150</v>
      </c>
      <c r="W738" s="7" t="s">
        <v>2151</v>
      </c>
      <c r="X738" s="15">
        <f>Orders[[#This Row],[Date3]]</f>
        <v>43547</v>
      </c>
      <c r="Y738" s="15">
        <v>43547</v>
      </c>
      <c r="Z738" s="2">
        <v>0.66597222222222219</v>
      </c>
      <c r="AA738" s="12">
        <v>81.2</v>
      </c>
      <c r="AB738" s="8">
        <v>7</v>
      </c>
      <c r="AC738" s="11">
        <f t="shared" si="58"/>
        <v>28.42</v>
      </c>
      <c r="AD738" s="11">
        <f t="shared" si="59"/>
        <v>568.4</v>
      </c>
      <c r="AE738" t="s">
        <v>21</v>
      </c>
      <c r="AF738" s="12">
        <f t="shared" si="56"/>
        <v>507.58119999999997</v>
      </c>
      <c r="AG738" s="4">
        <v>0.107</v>
      </c>
      <c r="AH738" s="11">
        <f t="shared" si="57"/>
        <v>60.81880000000001</v>
      </c>
      <c r="AI738" s="9">
        <v>8.1</v>
      </c>
      <c r="AJ738" s="15" t="str">
        <f>IF(MONTH(Orders[[#This Row],[Date]]) = 1, "Jan",IF(MONTH(Orders[[#This Row],[Date]]) = 2, "Feb", "Mar"))</f>
        <v>Mar</v>
      </c>
    </row>
    <row r="739" spans="1:36" ht="15.75" x14ac:dyDescent="0.25">
      <c r="A739">
        <v>738</v>
      </c>
      <c r="B739" t="s">
        <v>768</v>
      </c>
      <c r="C739">
        <f>VLOOKUP(G739,email!A:B,2,FALSE)</f>
        <v>285</v>
      </c>
      <c r="D739" t="str">
        <f>Orders[[#This Row],[Customer First Name]] &amp;" "&amp; Orders[[#This Row],[Customer Last Name]]</f>
        <v>Darrin Sayre</v>
      </c>
      <c r="E739" t="s">
        <v>1262</v>
      </c>
      <c r="F739" t="s">
        <v>1693</v>
      </c>
      <c r="G739" t="str">
        <f t="shared" si="55"/>
        <v>darrin.sayre@mail.com</v>
      </c>
      <c r="H739" t="s">
        <v>15</v>
      </c>
      <c r="I739" s="7" t="s">
        <v>1052</v>
      </c>
      <c r="J739" s="7" t="s">
        <v>1038</v>
      </c>
      <c r="K739" s="7" t="s">
        <v>1050</v>
      </c>
      <c r="L739" s="7" t="s">
        <v>1051</v>
      </c>
      <c r="M739" s="7">
        <v>98115</v>
      </c>
      <c r="N739" s="7" t="s">
        <v>1045</v>
      </c>
      <c r="O739" t="str">
        <f>IF(COUNTIF($G$2:G739, G739) &gt; 1, INDEX($O$2:O739, MATCH(G739, $G$2:G739, 0)), H739)</f>
        <v>Female</v>
      </c>
      <c r="P739" t="str">
        <f>IF(COUNTIF($G$2:G739, G739) &gt; 1, INDEX($P$2:P739, MATCH(G739, $G$2:G739, 0)), I739)</f>
        <v>Home Office</v>
      </c>
      <c r="Q739" t="str">
        <f>IF(COUNTIF($G$2:G739, G739) &gt; 1, INDEX($Q$2:Q739, MATCH(G739, $G$2:G739, 0)), J739)</f>
        <v>United States</v>
      </c>
      <c r="R739" t="str">
        <f>IF(COUNTIF($G$2:G739, G739) &gt; 1, INDEX($R$2:R739, MATCH(G739, $G$2:G739, 0)), K739)</f>
        <v>Seattle</v>
      </c>
      <c r="S739" t="str">
        <f>IF(COUNTIF($G$2:G739, G739) &gt; 1, INDEX($S$2:S739, MATCH(G739, $G$2:G739, 0)), L739)</f>
        <v>Washington</v>
      </c>
      <c r="T739">
        <f>IF(COUNTIF($G$2:G739, G739) &gt; 1, INDEX($T$2:T739, MATCH(G739, $G$2:G739, 0)), M739)</f>
        <v>98115</v>
      </c>
      <c r="U739" t="str">
        <f>IF(COUNTIF($G$2:G739, G739) &gt; 1, INDEX($U$2:U739, MATCH(G739, $G$2:G739, 0)), N739)</f>
        <v>West</v>
      </c>
      <c r="V739" s="7" t="s">
        <v>2153</v>
      </c>
      <c r="W739" s="7" t="s">
        <v>2160</v>
      </c>
      <c r="X739" s="15">
        <f>Orders[[#This Row],[Date3]]</f>
        <v>43494</v>
      </c>
      <c r="Y739" s="15">
        <v>43494</v>
      </c>
      <c r="Z739" s="2">
        <v>0.60138888888888886</v>
      </c>
      <c r="AA739" s="12">
        <v>58.76</v>
      </c>
      <c r="AB739" s="8">
        <v>10</v>
      </c>
      <c r="AC739" s="11">
        <f t="shared" si="58"/>
        <v>29.380000000000003</v>
      </c>
      <c r="AD739" s="11">
        <f t="shared" si="59"/>
        <v>587.6</v>
      </c>
      <c r="AE739" t="s">
        <v>16</v>
      </c>
      <c r="AF739" s="12">
        <f t="shared" si="56"/>
        <v>560.15908000000002</v>
      </c>
      <c r="AG739" s="4">
        <v>4.6699999999999998E-2</v>
      </c>
      <c r="AH739" s="11">
        <f t="shared" si="57"/>
        <v>27.440920000000006</v>
      </c>
      <c r="AI739" s="9" t="s">
        <v>151</v>
      </c>
      <c r="AJ739" s="15" t="str">
        <f>IF(MONTH(Orders[[#This Row],[Date]]) = 1, "Jan",IF(MONTH(Orders[[#This Row],[Date]]) = 2, "Feb", "Mar"))</f>
        <v>Jan</v>
      </c>
    </row>
    <row r="740" spans="1:36" ht="15.75" x14ac:dyDescent="0.25">
      <c r="A740">
        <v>739</v>
      </c>
      <c r="B740" t="s">
        <v>769</v>
      </c>
      <c r="C740">
        <f>VLOOKUP(G740,email!A:B,2,FALSE)</f>
        <v>48</v>
      </c>
      <c r="D740" t="str">
        <f>Orders[[#This Row],[Customer First Name]] &amp;" "&amp; Orders[[#This Row],[Customer Last Name]]</f>
        <v>Gary Zandusky</v>
      </c>
      <c r="E740" t="s">
        <v>1334</v>
      </c>
      <c r="F740" t="s">
        <v>1350</v>
      </c>
      <c r="G740" t="str">
        <f t="shared" si="55"/>
        <v>gary.zandusky@mail.com</v>
      </c>
      <c r="H740" t="s">
        <v>15</v>
      </c>
      <c r="I740" s="7" t="s">
        <v>1037</v>
      </c>
      <c r="J740" s="7" t="s">
        <v>1038</v>
      </c>
      <c r="K740" s="7" t="s">
        <v>1060</v>
      </c>
      <c r="L740" s="7" t="s">
        <v>1044</v>
      </c>
      <c r="M740" s="7">
        <v>94110</v>
      </c>
      <c r="N740" s="7" t="s">
        <v>1045</v>
      </c>
      <c r="O740" t="str">
        <f>IF(COUNTIF($G$2:G740, G740) &gt; 1, INDEX($O$2:O740, MATCH(G740, $G$2:G740, 0)), H740)</f>
        <v>Female</v>
      </c>
      <c r="P740" t="str">
        <f>IF(COUNTIF($G$2:G740, G740) &gt; 1, INDEX($P$2:P740, MATCH(G740, $G$2:G740, 0)), I740)</f>
        <v>Consumer</v>
      </c>
      <c r="Q740" t="str">
        <f>IF(COUNTIF($G$2:G740, G740) &gt; 1, INDEX($Q$2:Q740, MATCH(G740, $G$2:G740, 0)), J740)</f>
        <v>United States</v>
      </c>
      <c r="R740" t="str">
        <f>IF(COUNTIF($G$2:G740, G740) &gt; 1, INDEX($R$2:R740, MATCH(G740, $G$2:G740, 0)), K740)</f>
        <v>Rochester</v>
      </c>
      <c r="S740" t="str">
        <f>IF(COUNTIF($G$2:G740, G740) &gt; 1, INDEX($S$2:S740, MATCH(G740, $G$2:G740, 0)), L740)</f>
        <v>Minnesota</v>
      </c>
      <c r="T740">
        <f>IF(COUNTIF($G$2:G740, G740) &gt; 1, INDEX($T$2:T740, MATCH(G740, $G$2:G740, 0)), M740)</f>
        <v>55901</v>
      </c>
      <c r="U740" t="str">
        <f>IF(COUNTIF($G$2:G740, G740) &gt; 1, INDEX($U$2:U740, MATCH(G740, $G$2:G740, 0)), N740)</f>
        <v>Central</v>
      </c>
      <c r="V740" s="7" t="s">
        <v>2158</v>
      </c>
      <c r="W740" s="7" t="s">
        <v>2163</v>
      </c>
      <c r="X740" s="15">
        <f>Orders[[#This Row],[Date3]]</f>
        <v>43477</v>
      </c>
      <c r="Y740" s="15">
        <v>43477</v>
      </c>
      <c r="Z740" s="2">
        <v>0.76527777777777783</v>
      </c>
      <c r="AA740" s="12">
        <v>91.56</v>
      </c>
      <c r="AB740" s="8">
        <v>8</v>
      </c>
      <c r="AC740" s="11">
        <f t="shared" si="58"/>
        <v>36.624000000000002</v>
      </c>
      <c r="AD740" s="11">
        <f t="shared" si="59"/>
        <v>732.48</v>
      </c>
      <c r="AE740" t="s">
        <v>16</v>
      </c>
      <c r="AF740" s="12">
        <f t="shared" si="56"/>
        <v>679.74144000000001</v>
      </c>
      <c r="AG740" s="4">
        <v>7.2000000000000008E-2</v>
      </c>
      <c r="AH740" s="11">
        <f t="shared" si="57"/>
        <v>52.738560000000007</v>
      </c>
      <c r="AI740" s="9" t="s">
        <v>45</v>
      </c>
      <c r="AJ740" s="15" t="str">
        <f>IF(MONTH(Orders[[#This Row],[Date]]) = 1, "Jan",IF(MONTH(Orders[[#This Row],[Date]]) = 2, "Feb", "Mar"))</f>
        <v>Jan</v>
      </c>
    </row>
    <row r="741" spans="1:36" ht="15.75" x14ac:dyDescent="0.25">
      <c r="A741">
        <v>740</v>
      </c>
      <c r="B741" t="s">
        <v>770</v>
      </c>
      <c r="C741">
        <f>VLOOKUP(G741,email!A:B,2,FALSE)</f>
        <v>286</v>
      </c>
      <c r="D741" t="str">
        <f>Orders[[#This Row],[Customer First Name]] &amp;" "&amp; Orders[[#This Row],[Customer Last Name]]</f>
        <v>Phillina Ober</v>
      </c>
      <c r="E741" t="s">
        <v>1694</v>
      </c>
      <c r="F741" t="s">
        <v>1695</v>
      </c>
      <c r="G741" t="str">
        <f t="shared" si="55"/>
        <v>phillina.ober@mail.com</v>
      </c>
      <c r="H741" t="s">
        <v>15</v>
      </c>
      <c r="I741" s="7" t="s">
        <v>1052</v>
      </c>
      <c r="J741" s="7" t="s">
        <v>1038</v>
      </c>
      <c r="K741" s="7" t="s">
        <v>1069</v>
      </c>
      <c r="L741" s="7" t="s">
        <v>1070</v>
      </c>
      <c r="M741" s="7">
        <v>60540</v>
      </c>
      <c r="N741" s="7" t="s">
        <v>1055</v>
      </c>
      <c r="O741" t="str">
        <f>IF(COUNTIF($G$2:G741, G741) &gt; 1, INDEX($O$2:O741, MATCH(G741, $G$2:G741, 0)), H741)</f>
        <v>Female</v>
      </c>
      <c r="P741" t="str">
        <f>IF(COUNTIF($G$2:G741, G741) &gt; 1, INDEX($P$2:P741, MATCH(G741, $G$2:G741, 0)), I741)</f>
        <v>Home Office</v>
      </c>
      <c r="Q741" t="str">
        <f>IF(COUNTIF($G$2:G741, G741) &gt; 1, INDEX($Q$2:Q741, MATCH(G741, $G$2:G741, 0)), J741)</f>
        <v>United States</v>
      </c>
      <c r="R741" t="str">
        <f>IF(COUNTIF($G$2:G741, G741) &gt; 1, INDEX($R$2:R741, MATCH(G741, $G$2:G741, 0)), K741)</f>
        <v>Naperville</v>
      </c>
      <c r="S741" t="str">
        <f>IF(COUNTIF($G$2:G741, G741) &gt; 1, INDEX($S$2:S741, MATCH(G741, $G$2:G741, 0)), L741)</f>
        <v>Illinois</v>
      </c>
      <c r="T741">
        <f>IF(COUNTIF($G$2:G741, G741) &gt; 1, INDEX($T$2:T741, MATCH(G741, $G$2:G741, 0)), M741)</f>
        <v>60540</v>
      </c>
      <c r="U741" t="str">
        <f>IF(COUNTIF($G$2:G741, G741) &gt; 1, INDEX($U$2:U741, MATCH(G741, $G$2:G741, 0)), N741)</f>
        <v>Central</v>
      </c>
      <c r="V741" s="7" t="s">
        <v>2153</v>
      </c>
      <c r="W741" s="7" t="s">
        <v>2154</v>
      </c>
      <c r="X741" s="15">
        <f>Orders[[#This Row],[Date3]]</f>
        <v>43544</v>
      </c>
      <c r="Y741" s="15">
        <v>43544</v>
      </c>
      <c r="Z741" s="2">
        <v>0.48055555555555557</v>
      </c>
      <c r="AA741" s="12">
        <v>93.96</v>
      </c>
      <c r="AB741" s="8">
        <v>9</v>
      </c>
      <c r="AC741" s="11">
        <f t="shared" si="58"/>
        <v>42.282000000000004</v>
      </c>
      <c r="AD741" s="11">
        <f t="shared" si="59"/>
        <v>845.64</v>
      </c>
      <c r="AE741" t="s">
        <v>18</v>
      </c>
      <c r="AF741" s="12">
        <f t="shared" si="56"/>
        <v>806.14861199999996</v>
      </c>
      <c r="AG741" s="4">
        <v>4.6699999999999998E-2</v>
      </c>
      <c r="AH741" s="11">
        <f t="shared" si="57"/>
        <v>39.491388000000029</v>
      </c>
      <c r="AI741" s="9">
        <v>9.8000000000000007</v>
      </c>
      <c r="AJ741" s="15" t="str">
        <f>IF(MONTH(Orders[[#This Row],[Date]]) = 1, "Jan",IF(MONTH(Orders[[#This Row],[Date]]) = 2, "Feb", "Mar"))</f>
        <v>Mar</v>
      </c>
    </row>
    <row r="742" spans="1:36" ht="15.75" x14ac:dyDescent="0.25">
      <c r="A742">
        <v>741</v>
      </c>
      <c r="B742" t="s">
        <v>771</v>
      </c>
      <c r="C742">
        <f>VLOOKUP(G742,email!A:B,2,FALSE)</f>
        <v>286</v>
      </c>
      <c r="D742" t="str">
        <f>Orders[[#This Row],[Customer First Name]] &amp;" "&amp; Orders[[#This Row],[Customer Last Name]]</f>
        <v>Phillina Ober</v>
      </c>
      <c r="E742" t="s">
        <v>1694</v>
      </c>
      <c r="F742" t="s">
        <v>1695</v>
      </c>
      <c r="G742" t="str">
        <f t="shared" si="55"/>
        <v>phillina.ober@mail.com</v>
      </c>
      <c r="H742" t="s">
        <v>15</v>
      </c>
      <c r="I742" s="7" t="s">
        <v>1052</v>
      </c>
      <c r="J742" s="7" t="s">
        <v>1038</v>
      </c>
      <c r="K742" s="7" t="s">
        <v>1069</v>
      </c>
      <c r="L742" s="7" t="s">
        <v>1070</v>
      </c>
      <c r="M742" s="7">
        <v>60540</v>
      </c>
      <c r="N742" s="7" t="s">
        <v>1055</v>
      </c>
      <c r="O742" t="str">
        <f>IF(COUNTIF($G$2:G742, G742) &gt; 1, INDEX($O$2:O742, MATCH(G742, $G$2:G742, 0)), H742)</f>
        <v>Female</v>
      </c>
      <c r="P742" t="str">
        <f>IF(COUNTIF($G$2:G742, G742) &gt; 1, INDEX($P$2:P742, MATCH(G742, $G$2:G742, 0)), I742)</f>
        <v>Home Office</v>
      </c>
      <c r="Q742" t="str">
        <f>IF(COUNTIF($G$2:G742, G742) &gt; 1, INDEX($Q$2:Q742, MATCH(G742, $G$2:G742, 0)), J742)</f>
        <v>United States</v>
      </c>
      <c r="R742" t="str">
        <f>IF(COUNTIF($G$2:G742, G742) &gt; 1, INDEX($R$2:R742, MATCH(G742, $G$2:G742, 0)), K742)</f>
        <v>Naperville</v>
      </c>
      <c r="S742" t="str">
        <f>IF(COUNTIF($G$2:G742, G742) &gt; 1, INDEX($S$2:S742, MATCH(G742, $G$2:G742, 0)), L742)</f>
        <v>Illinois</v>
      </c>
      <c r="T742">
        <f>IF(COUNTIF($G$2:G742, G742) &gt; 1, INDEX($T$2:T742, MATCH(G742, $G$2:G742, 0)), M742)</f>
        <v>60540</v>
      </c>
      <c r="U742" t="str">
        <f>IF(COUNTIF($G$2:G742, G742) &gt; 1, INDEX($U$2:U742, MATCH(G742, $G$2:G742, 0)), N742)</f>
        <v>Central</v>
      </c>
      <c r="V742" s="7" t="s">
        <v>2153</v>
      </c>
      <c r="W742" s="7" t="s">
        <v>2156</v>
      </c>
      <c r="X742" s="15">
        <f>Orders[[#This Row],[Date3]]</f>
        <v>43547</v>
      </c>
      <c r="Y742" s="15">
        <v>43547</v>
      </c>
      <c r="Z742" s="2">
        <v>0.52847222222222223</v>
      </c>
      <c r="AA742" s="12">
        <v>55.61</v>
      </c>
      <c r="AB742" s="8">
        <v>7</v>
      </c>
      <c r="AC742" s="11">
        <f t="shared" si="58"/>
        <v>19.4635</v>
      </c>
      <c r="AD742" s="11">
        <f t="shared" si="59"/>
        <v>389.27</v>
      </c>
      <c r="AE742" t="s">
        <v>18</v>
      </c>
      <c r="AF742" s="12">
        <f t="shared" si="56"/>
        <v>371.09109100000001</v>
      </c>
      <c r="AG742" s="4">
        <v>4.6699999999999998E-2</v>
      </c>
      <c r="AH742" s="11">
        <f t="shared" si="57"/>
        <v>18.178908999999976</v>
      </c>
      <c r="AI742" s="9">
        <v>8.5</v>
      </c>
      <c r="AJ742" s="15" t="str">
        <f>IF(MONTH(Orders[[#This Row],[Date]]) = 1, "Jan",IF(MONTH(Orders[[#This Row],[Date]]) = 2, "Feb", "Mar"))</f>
        <v>Mar</v>
      </c>
    </row>
    <row r="743" spans="1:36" ht="15.75" x14ac:dyDescent="0.25">
      <c r="A743">
        <v>742</v>
      </c>
      <c r="B743" t="s">
        <v>772</v>
      </c>
      <c r="C743">
        <f>VLOOKUP(G743,email!A:B,2,FALSE)</f>
        <v>286</v>
      </c>
      <c r="D743" t="str">
        <f>Orders[[#This Row],[Customer First Name]] &amp;" "&amp; Orders[[#This Row],[Customer Last Name]]</f>
        <v>Phillina Ober</v>
      </c>
      <c r="E743" t="s">
        <v>1694</v>
      </c>
      <c r="F743" t="s">
        <v>1695</v>
      </c>
      <c r="G743" t="str">
        <f t="shared" si="55"/>
        <v>phillina.ober@mail.com</v>
      </c>
      <c r="H743" t="s">
        <v>15</v>
      </c>
      <c r="I743" s="7" t="s">
        <v>1052</v>
      </c>
      <c r="J743" s="7" t="s">
        <v>1038</v>
      </c>
      <c r="K743" s="7" t="s">
        <v>1069</v>
      </c>
      <c r="L743" s="7" t="s">
        <v>1070</v>
      </c>
      <c r="M743" s="7">
        <v>60540</v>
      </c>
      <c r="N743" s="7" t="s">
        <v>1055</v>
      </c>
      <c r="O743" t="str">
        <f>IF(COUNTIF($G$2:G743, G743) &gt; 1, INDEX($O$2:O743, MATCH(G743, $G$2:G743, 0)), H743)</f>
        <v>Female</v>
      </c>
      <c r="P743" t="str">
        <f>IF(COUNTIF($G$2:G743, G743) &gt; 1, INDEX($P$2:P743, MATCH(G743, $G$2:G743, 0)), I743)</f>
        <v>Home Office</v>
      </c>
      <c r="Q743" t="str">
        <f>IF(COUNTIF($G$2:G743, G743) &gt; 1, INDEX($Q$2:Q743, MATCH(G743, $G$2:G743, 0)), J743)</f>
        <v>United States</v>
      </c>
      <c r="R743" t="str">
        <f>IF(COUNTIF($G$2:G743, G743) &gt; 1, INDEX($R$2:R743, MATCH(G743, $G$2:G743, 0)), K743)</f>
        <v>Naperville</v>
      </c>
      <c r="S743" t="str">
        <f>IF(COUNTIF($G$2:G743, G743) &gt; 1, INDEX($S$2:S743, MATCH(G743, $G$2:G743, 0)), L743)</f>
        <v>Illinois</v>
      </c>
      <c r="T743">
        <f>IF(COUNTIF($G$2:G743, G743) &gt; 1, INDEX($T$2:T743, MATCH(G743, $G$2:G743, 0)), M743)</f>
        <v>60540</v>
      </c>
      <c r="U743" t="str">
        <f>IF(COUNTIF($G$2:G743, G743) &gt; 1, INDEX($U$2:U743, MATCH(G743, $G$2:G743, 0)), N743)</f>
        <v>Central</v>
      </c>
      <c r="V743" s="7" t="s">
        <v>2153</v>
      </c>
      <c r="W743" s="7" t="s">
        <v>2160</v>
      </c>
      <c r="X743" s="15">
        <f>Orders[[#This Row],[Date3]]</f>
        <v>43479</v>
      </c>
      <c r="Y743" s="15">
        <v>43479</v>
      </c>
      <c r="Z743" s="2">
        <v>0.63888888888888895</v>
      </c>
      <c r="AA743" s="12">
        <v>84.83</v>
      </c>
      <c r="AB743" s="8">
        <v>1</v>
      </c>
      <c r="AC743" s="11">
        <f t="shared" si="58"/>
        <v>4.2415000000000003</v>
      </c>
      <c r="AD743" s="11">
        <f t="shared" si="59"/>
        <v>84.83</v>
      </c>
      <c r="AE743" t="s">
        <v>16</v>
      </c>
      <c r="AF743" s="12">
        <f t="shared" si="56"/>
        <v>80.868438999999995</v>
      </c>
      <c r="AG743" s="4">
        <v>4.6699999999999998E-2</v>
      </c>
      <c r="AH743" s="11">
        <f t="shared" si="57"/>
        <v>3.9615610000000032</v>
      </c>
      <c r="AI743" s="9">
        <v>8.8000000000000007</v>
      </c>
      <c r="AJ743" s="15" t="str">
        <f>IF(MONTH(Orders[[#This Row],[Date]]) = 1, "Jan",IF(MONTH(Orders[[#This Row],[Date]]) = 2, "Feb", "Mar"))</f>
        <v>Jan</v>
      </c>
    </row>
    <row r="744" spans="1:36" ht="15.75" x14ac:dyDescent="0.25">
      <c r="A744">
        <v>743</v>
      </c>
      <c r="B744" t="s">
        <v>773</v>
      </c>
      <c r="C744">
        <f>VLOOKUP(G744,email!A:B,2,FALSE)</f>
        <v>287</v>
      </c>
      <c r="D744" t="str">
        <f>Orders[[#This Row],[Customer First Name]] &amp;" "&amp; Orders[[#This Row],[Customer Last Name]]</f>
        <v>Sung Shariari</v>
      </c>
      <c r="E744" t="s">
        <v>1480</v>
      </c>
      <c r="F744" t="s">
        <v>1696</v>
      </c>
      <c r="G744" t="str">
        <f t="shared" si="55"/>
        <v>sung.shariari@mail.com</v>
      </c>
      <c r="H744" t="s">
        <v>15</v>
      </c>
      <c r="I744" s="7" t="s">
        <v>1037</v>
      </c>
      <c r="J744" s="7" t="s">
        <v>1038</v>
      </c>
      <c r="K744" s="7" t="s">
        <v>1137</v>
      </c>
      <c r="L744" s="7" t="s">
        <v>1054</v>
      </c>
      <c r="M744" s="7">
        <v>75220</v>
      </c>
      <c r="N744" s="7" t="s">
        <v>1055</v>
      </c>
      <c r="O744" t="str">
        <f>IF(COUNTIF($G$2:G744, G744) &gt; 1, INDEX($O$2:O744, MATCH(G744, $G$2:G744, 0)), H744)</f>
        <v>Female</v>
      </c>
      <c r="P744" t="str">
        <f>IF(COUNTIF($G$2:G744, G744) &gt; 1, INDEX($P$2:P744, MATCH(G744, $G$2:G744, 0)), I744)</f>
        <v>Consumer</v>
      </c>
      <c r="Q744" t="str">
        <f>IF(COUNTIF($G$2:G744, G744) &gt; 1, INDEX($Q$2:Q744, MATCH(G744, $G$2:G744, 0)), J744)</f>
        <v>United States</v>
      </c>
      <c r="R744" t="str">
        <f>IF(COUNTIF($G$2:G744, G744) &gt; 1, INDEX($R$2:R744, MATCH(G744, $G$2:G744, 0)), K744)</f>
        <v>Dallas</v>
      </c>
      <c r="S744" t="str">
        <f>IF(COUNTIF($G$2:G744, G744) &gt; 1, INDEX($S$2:S744, MATCH(G744, $G$2:G744, 0)), L744)</f>
        <v>Texas</v>
      </c>
      <c r="T744">
        <f>IF(COUNTIF($G$2:G744, G744) &gt; 1, INDEX($T$2:T744, MATCH(G744, $G$2:G744, 0)), M744)</f>
        <v>75220</v>
      </c>
      <c r="U744" t="str">
        <f>IF(COUNTIF($G$2:G744, G744) &gt; 1, INDEX($U$2:U744, MATCH(G744, $G$2:G744, 0)), N744)</f>
        <v>Central</v>
      </c>
      <c r="V744" s="7" t="s">
        <v>2153</v>
      </c>
      <c r="W744" s="7" t="s">
        <v>2166</v>
      </c>
      <c r="X744" s="15">
        <f>Orders[[#This Row],[Date3]]</f>
        <v>43508</v>
      </c>
      <c r="Y744" s="15">
        <v>43508</v>
      </c>
      <c r="Z744" s="2">
        <v>0.60625000000000007</v>
      </c>
      <c r="AA744" s="12">
        <v>71.63</v>
      </c>
      <c r="AB744" s="8">
        <v>2</v>
      </c>
      <c r="AC744" s="11">
        <f t="shared" si="58"/>
        <v>7.1630000000000003</v>
      </c>
      <c r="AD744" s="11">
        <f t="shared" si="59"/>
        <v>143.26</v>
      </c>
      <c r="AE744" t="s">
        <v>16</v>
      </c>
      <c r="AF744" s="12">
        <f t="shared" si="56"/>
        <v>136.56975799999998</v>
      </c>
      <c r="AG744" s="4">
        <v>4.6699999999999998E-2</v>
      </c>
      <c r="AH744" s="11">
        <f t="shared" si="57"/>
        <v>6.690242000000012</v>
      </c>
      <c r="AI744" s="9">
        <v>8.8000000000000007</v>
      </c>
      <c r="AJ744" s="15" t="str">
        <f>IF(MONTH(Orders[[#This Row],[Date]]) = 1, "Jan",IF(MONTH(Orders[[#This Row],[Date]]) = 2, "Feb", "Mar"))</f>
        <v>Feb</v>
      </c>
    </row>
    <row r="745" spans="1:36" ht="15.75" x14ac:dyDescent="0.25">
      <c r="A745">
        <v>744</v>
      </c>
      <c r="B745" t="s">
        <v>774</v>
      </c>
      <c r="C745">
        <f>VLOOKUP(G745,email!A:B,2,FALSE)</f>
        <v>287</v>
      </c>
      <c r="D745" t="str">
        <f>Orders[[#This Row],[Customer First Name]] &amp;" "&amp; Orders[[#This Row],[Customer Last Name]]</f>
        <v>Sung Shariari</v>
      </c>
      <c r="E745" t="s">
        <v>1480</v>
      </c>
      <c r="F745" t="s">
        <v>1696</v>
      </c>
      <c r="G745" t="str">
        <f t="shared" si="55"/>
        <v>sung.shariari@mail.com</v>
      </c>
      <c r="H745" t="s">
        <v>15</v>
      </c>
      <c r="I745" s="7" t="s">
        <v>1037</v>
      </c>
      <c r="J745" s="7" t="s">
        <v>1038</v>
      </c>
      <c r="K745" s="7" t="s">
        <v>1137</v>
      </c>
      <c r="L745" s="7" t="s">
        <v>1054</v>
      </c>
      <c r="M745" s="7">
        <v>75220</v>
      </c>
      <c r="N745" s="7" t="s">
        <v>1055</v>
      </c>
      <c r="O745" t="str">
        <f>IF(COUNTIF($G$2:G745, G745) &gt; 1, INDEX($O$2:O745, MATCH(G745, $G$2:G745, 0)), H745)</f>
        <v>Female</v>
      </c>
      <c r="P745" t="str">
        <f>IF(COUNTIF($G$2:G745, G745) &gt; 1, INDEX($P$2:P745, MATCH(G745, $G$2:G745, 0)), I745)</f>
        <v>Consumer</v>
      </c>
      <c r="Q745" t="str">
        <f>IF(COUNTIF($G$2:G745, G745) &gt; 1, INDEX($Q$2:Q745, MATCH(G745, $G$2:G745, 0)), J745)</f>
        <v>United States</v>
      </c>
      <c r="R745" t="str">
        <f>IF(COUNTIF($G$2:G745, G745) &gt; 1, INDEX($R$2:R745, MATCH(G745, $G$2:G745, 0)), K745)</f>
        <v>Dallas</v>
      </c>
      <c r="S745" t="str">
        <f>IF(COUNTIF($G$2:G745, G745) &gt; 1, INDEX($S$2:S745, MATCH(G745, $G$2:G745, 0)), L745)</f>
        <v>Texas</v>
      </c>
      <c r="T745">
        <f>IF(COUNTIF($G$2:G745, G745) &gt; 1, INDEX($T$2:T745, MATCH(G745, $G$2:G745, 0)), M745)</f>
        <v>75220</v>
      </c>
      <c r="U745" t="str">
        <f>IF(COUNTIF($G$2:G745, G745) &gt; 1, INDEX($U$2:U745, MATCH(G745, $G$2:G745, 0)), N745)</f>
        <v>Central</v>
      </c>
      <c r="V745" s="7" t="s">
        <v>2153</v>
      </c>
      <c r="W745" s="7" t="s">
        <v>2162</v>
      </c>
      <c r="X745" s="15">
        <f>Orders[[#This Row],[Date3]]</f>
        <v>43516</v>
      </c>
      <c r="Y745" s="15">
        <v>43516</v>
      </c>
      <c r="Z745" s="2">
        <v>0.64513888888888882</v>
      </c>
      <c r="AA745" s="12">
        <v>37.69</v>
      </c>
      <c r="AB745" s="8">
        <v>2</v>
      </c>
      <c r="AC745" s="11">
        <f t="shared" si="58"/>
        <v>3.7690000000000001</v>
      </c>
      <c r="AD745" s="11">
        <f t="shared" si="59"/>
        <v>75.38</v>
      </c>
      <c r="AE745" t="s">
        <v>16</v>
      </c>
      <c r="AF745" s="12">
        <f t="shared" si="56"/>
        <v>71.859753999999995</v>
      </c>
      <c r="AG745" s="4">
        <v>4.6699999999999998E-2</v>
      </c>
      <c r="AH745" s="11">
        <f t="shared" si="57"/>
        <v>3.5202460000000002</v>
      </c>
      <c r="AI745" s="9">
        <v>9.5</v>
      </c>
      <c r="AJ745" s="15" t="str">
        <f>IF(MONTH(Orders[[#This Row],[Date]]) = 1, "Jan",IF(MONTH(Orders[[#This Row],[Date]]) = 2, "Feb", "Mar"))</f>
        <v>Feb</v>
      </c>
    </row>
    <row r="746" spans="1:36" ht="15.75" x14ac:dyDescent="0.25">
      <c r="A746">
        <v>745</v>
      </c>
      <c r="B746" t="s">
        <v>775</v>
      </c>
      <c r="C746">
        <f>VLOOKUP(G746,email!A:B,2,FALSE)</f>
        <v>287</v>
      </c>
      <c r="D746" t="str">
        <f>Orders[[#This Row],[Customer First Name]] &amp;" "&amp; Orders[[#This Row],[Customer Last Name]]</f>
        <v>Sung Shariari</v>
      </c>
      <c r="E746" t="s">
        <v>1480</v>
      </c>
      <c r="F746" t="s">
        <v>1696</v>
      </c>
      <c r="G746" t="str">
        <f t="shared" si="55"/>
        <v>sung.shariari@mail.com</v>
      </c>
      <c r="H746" t="s">
        <v>15</v>
      </c>
      <c r="I746" s="7" t="s">
        <v>1037</v>
      </c>
      <c r="J746" s="7" t="s">
        <v>1038</v>
      </c>
      <c r="K746" s="7" t="s">
        <v>1137</v>
      </c>
      <c r="L746" s="7" t="s">
        <v>1054</v>
      </c>
      <c r="M746" s="7">
        <v>75220</v>
      </c>
      <c r="N746" s="7" t="s">
        <v>1055</v>
      </c>
      <c r="O746" t="str">
        <f>IF(COUNTIF($G$2:G746, G746) &gt; 1, INDEX($O$2:O746, MATCH(G746, $G$2:G746, 0)), H746)</f>
        <v>Female</v>
      </c>
      <c r="P746" t="str">
        <f>IF(COUNTIF($G$2:G746, G746) &gt; 1, INDEX($P$2:P746, MATCH(G746, $G$2:G746, 0)), I746)</f>
        <v>Consumer</v>
      </c>
      <c r="Q746" t="str">
        <f>IF(COUNTIF($G$2:G746, G746) &gt; 1, INDEX($Q$2:Q746, MATCH(G746, $G$2:G746, 0)), J746)</f>
        <v>United States</v>
      </c>
      <c r="R746" t="str">
        <f>IF(COUNTIF($G$2:G746, G746) &gt; 1, INDEX($R$2:R746, MATCH(G746, $G$2:G746, 0)), K746)</f>
        <v>Dallas</v>
      </c>
      <c r="S746" t="str">
        <f>IF(COUNTIF($G$2:G746, G746) &gt; 1, INDEX($S$2:S746, MATCH(G746, $G$2:G746, 0)), L746)</f>
        <v>Texas</v>
      </c>
      <c r="T746">
        <f>IF(COUNTIF($G$2:G746, G746) &gt; 1, INDEX($T$2:T746, MATCH(G746, $G$2:G746, 0)), M746)</f>
        <v>75220</v>
      </c>
      <c r="U746" t="str">
        <f>IF(COUNTIF($G$2:G746, G746) &gt; 1, INDEX($U$2:U746, MATCH(G746, $G$2:G746, 0)), N746)</f>
        <v>Central</v>
      </c>
      <c r="V746" s="7" t="s">
        <v>2153</v>
      </c>
      <c r="W746" s="7" t="s">
        <v>2162</v>
      </c>
      <c r="X746" s="15">
        <f>Orders[[#This Row],[Date3]]</f>
        <v>43467</v>
      </c>
      <c r="Y746" s="15">
        <v>43467</v>
      </c>
      <c r="Z746" s="2">
        <v>0.67986111111111114</v>
      </c>
      <c r="AA746" s="12">
        <v>31.67</v>
      </c>
      <c r="AB746" s="8">
        <v>8</v>
      </c>
      <c r="AC746" s="11">
        <f t="shared" si="58"/>
        <v>12.668000000000001</v>
      </c>
      <c r="AD746" s="11">
        <f t="shared" si="59"/>
        <v>253.36</v>
      </c>
      <c r="AE746" t="s">
        <v>21</v>
      </c>
      <c r="AF746" s="12">
        <f t="shared" si="56"/>
        <v>241.52808800000003</v>
      </c>
      <c r="AG746" s="4">
        <v>4.6699999999999998E-2</v>
      </c>
      <c r="AH746" s="11">
        <f t="shared" si="57"/>
        <v>11.831911999999988</v>
      </c>
      <c r="AI746" s="9">
        <v>5.6</v>
      </c>
      <c r="AJ746" s="15" t="str">
        <f>IF(MONTH(Orders[[#This Row],[Date]]) = 1, "Jan",IF(MONTH(Orders[[#This Row],[Date]]) = 2, "Feb", "Mar"))</f>
        <v>Jan</v>
      </c>
    </row>
    <row r="747" spans="1:36" ht="15.75" x14ac:dyDescent="0.25">
      <c r="A747">
        <v>746</v>
      </c>
      <c r="B747" t="s">
        <v>776</v>
      </c>
      <c r="C747">
        <f>VLOOKUP(G747,email!A:B,2,FALSE)</f>
        <v>287</v>
      </c>
      <c r="D747" t="str">
        <f>Orders[[#This Row],[Customer First Name]] &amp;" "&amp; Orders[[#This Row],[Customer Last Name]]</f>
        <v>Sung Shariari</v>
      </c>
      <c r="E747" t="s">
        <v>1480</v>
      </c>
      <c r="F747" t="s">
        <v>1696</v>
      </c>
      <c r="G747" t="str">
        <f t="shared" si="55"/>
        <v>sung.shariari@mail.com</v>
      </c>
      <c r="H747" t="s">
        <v>15</v>
      </c>
      <c r="I747" s="7" t="s">
        <v>1037</v>
      </c>
      <c r="J747" s="7" t="s">
        <v>1038</v>
      </c>
      <c r="K747" s="7" t="s">
        <v>1137</v>
      </c>
      <c r="L747" s="7" t="s">
        <v>1054</v>
      </c>
      <c r="M747" s="7">
        <v>75220</v>
      </c>
      <c r="N747" s="7" t="s">
        <v>1055</v>
      </c>
      <c r="O747" t="str">
        <f>IF(COUNTIF($G$2:G747, G747) &gt; 1, INDEX($O$2:O747, MATCH(G747, $G$2:G747, 0)), H747)</f>
        <v>Female</v>
      </c>
      <c r="P747" t="str">
        <f>IF(COUNTIF($G$2:G747, G747) &gt; 1, INDEX($P$2:P747, MATCH(G747, $G$2:G747, 0)), I747)</f>
        <v>Consumer</v>
      </c>
      <c r="Q747" t="str">
        <f>IF(COUNTIF($G$2:G747, G747) &gt; 1, INDEX($Q$2:Q747, MATCH(G747, $G$2:G747, 0)), J747)</f>
        <v>United States</v>
      </c>
      <c r="R747" t="str">
        <f>IF(COUNTIF($G$2:G747, G747) &gt; 1, INDEX($R$2:R747, MATCH(G747, $G$2:G747, 0)), K747)</f>
        <v>Dallas</v>
      </c>
      <c r="S747" t="str">
        <f>IF(COUNTIF($G$2:G747, G747) &gt; 1, INDEX($S$2:S747, MATCH(G747, $G$2:G747, 0)), L747)</f>
        <v>Texas</v>
      </c>
      <c r="T747">
        <f>IF(COUNTIF($G$2:G747, G747) &gt; 1, INDEX($T$2:T747, MATCH(G747, $G$2:G747, 0)), M747)</f>
        <v>75220</v>
      </c>
      <c r="U747" t="str">
        <f>IF(COUNTIF($G$2:G747, G747) &gt; 1, INDEX($U$2:U747, MATCH(G747, $G$2:G747, 0)), N747)</f>
        <v>Central</v>
      </c>
      <c r="V747" s="7" t="s">
        <v>2153</v>
      </c>
      <c r="W747" s="7" t="s">
        <v>2166</v>
      </c>
      <c r="X747" s="15">
        <f>Orders[[#This Row],[Date3]]</f>
        <v>43498</v>
      </c>
      <c r="Y747" s="15">
        <v>43498</v>
      </c>
      <c r="Z747" s="2">
        <v>0.68958333333333333</v>
      </c>
      <c r="AA747" s="12">
        <v>38.42</v>
      </c>
      <c r="AB747" s="8">
        <v>1</v>
      </c>
      <c r="AC747" s="11">
        <f t="shared" si="58"/>
        <v>1.9210000000000003</v>
      </c>
      <c r="AD747" s="11">
        <f t="shared" si="59"/>
        <v>38.42</v>
      </c>
      <c r="AE747" t="s">
        <v>18</v>
      </c>
      <c r="AF747" s="12">
        <f t="shared" si="56"/>
        <v>36.625786000000005</v>
      </c>
      <c r="AG747" s="4">
        <v>4.6699999999999998E-2</v>
      </c>
      <c r="AH747" s="11">
        <f t="shared" si="57"/>
        <v>1.7942139999999966</v>
      </c>
      <c r="AI747" s="9">
        <v>8.6</v>
      </c>
      <c r="AJ747" s="15" t="str">
        <f>IF(MONTH(Orders[[#This Row],[Date]]) = 1, "Jan",IF(MONTH(Orders[[#This Row],[Date]]) = 2, "Feb", "Mar"))</f>
        <v>Feb</v>
      </c>
    </row>
    <row r="748" spans="1:36" ht="15.75" x14ac:dyDescent="0.25">
      <c r="A748">
        <v>747</v>
      </c>
      <c r="B748" t="s">
        <v>777</v>
      </c>
      <c r="C748">
        <f>VLOOKUP(G748,email!A:B,2,FALSE)</f>
        <v>187</v>
      </c>
      <c r="D748" t="str">
        <f>Orders[[#This Row],[Customer First Name]] &amp;" "&amp; Orders[[#This Row],[Customer Last Name]]</f>
        <v>Maya Herman</v>
      </c>
      <c r="E748" t="s">
        <v>1560</v>
      </c>
      <c r="F748" t="s">
        <v>1561</v>
      </c>
      <c r="G748" t="str">
        <f t="shared" si="55"/>
        <v>maya.herman@mail.com</v>
      </c>
      <c r="H748" t="s">
        <v>15</v>
      </c>
      <c r="I748" s="7" t="s">
        <v>1042</v>
      </c>
      <c r="J748" s="7" t="s">
        <v>1038</v>
      </c>
      <c r="K748" s="7" t="s">
        <v>1146</v>
      </c>
      <c r="L748" s="7" t="s">
        <v>1044</v>
      </c>
      <c r="M748" s="7">
        <v>92105</v>
      </c>
      <c r="N748" s="7" t="s">
        <v>1045</v>
      </c>
      <c r="O748" t="str">
        <f>IF(COUNTIF($G$2:G748, G748) &gt; 1, INDEX($O$2:O748, MATCH(G748, $G$2:G748, 0)), H748)</f>
        <v>Male</v>
      </c>
      <c r="P748" t="str">
        <f>IF(COUNTIF($G$2:G748, G748) &gt; 1, INDEX($P$2:P748, MATCH(G748, $G$2:G748, 0)), I748)</f>
        <v>Corporate</v>
      </c>
      <c r="Q748" t="str">
        <f>IF(COUNTIF($G$2:G748, G748) &gt; 1, INDEX($Q$2:Q748, MATCH(G748, $G$2:G748, 0)), J748)</f>
        <v>United States</v>
      </c>
      <c r="R748" t="str">
        <f>IF(COUNTIF($G$2:G748, G748) &gt; 1, INDEX($R$2:R748, MATCH(G748, $G$2:G748, 0)), K748)</f>
        <v>Lindenhurst</v>
      </c>
      <c r="S748" t="str">
        <f>IF(COUNTIF($G$2:G748, G748) &gt; 1, INDEX($S$2:S748, MATCH(G748, $G$2:G748, 0)), L748)</f>
        <v>New York</v>
      </c>
      <c r="T748">
        <f>IF(COUNTIF($G$2:G748, G748) &gt; 1, INDEX($T$2:T748, MATCH(G748, $G$2:G748, 0)), M748)</f>
        <v>11757</v>
      </c>
      <c r="U748" t="str">
        <f>IF(COUNTIF($G$2:G748, G748) &gt; 1, INDEX($U$2:U748, MATCH(G748, $G$2:G748, 0)), N748)</f>
        <v>East</v>
      </c>
      <c r="V748" s="7" t="s">
        <v>2150</v>
      </c>
      <c r="W748" s="7" t="s">
        <v>2155</v>
      </c>
      <c r="X748" s="15">
        <f>Orders[[#This Row],[Date3]]</f>
        <v>43473</v>
      </c>
      <c r="Y748" s="15">
        <v>43473</v>
      </c>
      <c r="Z748" s="2">
        <v>0.79652777777777783</v>
      </c>
      <c r="AA748" s="12">
        <v>65.23</v>
      </c>
      <c r="AB748" s="8">
        <v>10</v>
      </c>
      <c r="AC748" s="11">
        <f t="shared" si="58"/>
        <v>32.615000000000002</v>
      </c>
      <c r="AD748" s="11">
        <f t="shared" si="59"/>
        <v>652.30000000000007</v>
      </c>
      <c r="AE748" t="s">
        <v>21</v>
      </c>
      <c r="AF748" s="12">
        <f t="shared" si="56"/>
        <v>582.50390000000004</v>
      </c>
      <c r="AG748" s="4">
        <v>0.107</v>
      </c>
      <c r="AH748" s="11">
        <f t="shared" si="57"/>
        <v>69.796100000000024</v>
      </c>
      <c r="AI748" s="9">
        <v>5.2</v>
      </c>
      <c r="AJ748" s="15" t="str">
        <f>IF(MONTH(Orders[[#This Row],[Date]]) = 1, "Jan",IF(MONTH(Orders[[#This Row],[Date]]) = 2, "Feb", "Mar"))</f>
        <v>Jan</v>
      </c>
    </row>
    <row r="749" spans="1:36" ht="15.75" x14ac:dyDescent="0.25">
      <c r="A749">
        <v>748</v>
      </c>
      <c r="B749" t="s">
        <v>778</v>
      </c>
      <c r="C749">
        <f>VLOOKUP(G749,email!A:B,2,FALSE)</f>
        <v>187</v>
      </c>
      <c r="D749" t="str">
        <f>Orders[[#This Row],[Customer First Name]] &amp;" "&amp; Orders[[#This Row],[Customer Last Name]]</f>
        <v>Maya Herman</v>
      </c>
      <c r="E749" t="s">
        <v>1560</v>
      </c>
      <c r="F749" t="s">
        <v>1561</v>
      </c>
      <c r="G749" t="str">
        <f t="shared" si="55"/>
        <v>maya.herman@mail.com</v>
      </c>
      <c r="H749" t="s">
        <v>15</v>
      </c>
      <c r="I749" s="7" t="s">
        <v>1042</v>
      </c>
      <c r="J749" s="7" t="s">
        <v>1038</v>
      </c>
      <c r="K749" s="7" t="s">
        <v>1146</v>
      </c>
      <c r="L749" s="7" t="s">
        <v>1044</v>
      </c>
      <c r="M749" s="7">
        <v>92105</v>
      </c>
      <c r="N749" s="7" t="s">
        <v>1045</v>
      </c>
      <c r="O749" t="str">
        <f>IF(COUNTIF($G$2:G749, G749) &gt; 1, INDEX($O$2:O749, MATCH(G749, $G$2:G749, 0)), H749)</f>
        <v>Male</v>
      </c>
      <c r="P749" t="str">
        <f>IF(COUNTIF($G$2:G749, G749) &gt; 1, INDEX($P$2:P749, MATCH(G749, $G$2:G749, 0)), I749)</f>
        <v>Corporate</v>
      </c>
      <c r="Q749" t="str">
        <f>IF(COUNTIF($G$2:G749, G749) &gt; 1, INDEX($Q$2:Q749, MATCH(G749, $G$2:G749, 0)), J749)</f>
        <v>United States</v>
      </c>
      <c r="R749" t="str">
        <f>IF(COUNTIF($G$2:G749, G749) &gt; 1, INDEX($R$2:R749, MATCH(G749, $G$2:G749, 0)), K749)</f>
        <v>Lindenhurst</v>
      </c>
      <c r="S749" t="str">
        <f>IF(COUNTIF($G$2:G749, G749) &gt; 1, INDEX($S$2:S749, MATCH(G749, $G$2:G749, 0)), L749)</f>
        <v>New York</v>
      </c>
      <c r="T749">
        <f>IF(COUNTIF($G$2:G749, G749) &gt; 1, INDEX($T$2:T749, MATCH(G749, $G$2:G749, 0)), M749)</f>
        <v>11757</v>
      </c>
      <c r="U749" t="str">
        <f>IF(COUNTIF($G$2:G749, G749) &gt; 1, INDEX($U$2:U749, MATCH(G749, $G$2:G749, 0)), N749)</f>
        <v>East</v>
      </c>
      <c r="V749" s="7" t="s">
        <v>2153</v>
      </c>
      <c r="W749" s="7" t="s">
        <v>2156</v>
      </c>
      <c r="X749" s="15">
        <f>Orders[[#This Row],[Date3]]</f>
        <v>43495</v>
      </c>
      <c r="Y749" s="15">
        <v>43495</v>
      </c>
      <c r="Z749" s="2">
        <v>0.61319444444444449</v>
      </c>
      <c r="AA749" s="12">
        <v>10.53</v>
      </c>
      <c r="AB749" s="8">
        <v>5</v>
      </c>
      <c r="AC749" s="11">
        <f t="shared" si="58"/>
        <v>2.6325000000000003</v>
      </c>
      <c r="AD749" s="11">
        <f t="shared" si="59"/>
        <v>52.65</v>
      </c>
      <c r="AE749" t="s">
        <v>21</v>
      </c>
      <c r="AF749" s="12">
        <f t="shared" si="56"/>
        <v>50.191244999999995</v>
      </c>
      <c r="AG749" s="4">
        <v>4.6699999999999998E-2</v>
      </c>
      <c r="AH749" s="11">
        <f t="shared" si="57"/>
        <v>2.4587550000000036</v>
      </c>
      <c r="AI749" s="9">
        <v>5.8</v>
      </c>
      <c r="AJ749" s="15" t="str">
        <f>IF(MONTH(Orders[[#This Row],[Date]]) = 1, "Jan",IF(MONTH(Orders[[#This Row],[Date]]) = 2, "Feb", "Mar"))</f>
        <v>Jan</v>
      </c>
    </row>
    <row r="750" spans="1:36" ht="15.75" x14ac:dyDescent="0.25">
      <c r="A750">
        <v>749</v>
      </c>
      <c r="B750" t="s">
        <v>779</v>
      </c>
      <c r="C750">
        <f>VLOOKUP(G750,email!A:B,2,FALSE)</f>
        <v>288</v>
      </c>
      <c r="D750" t="str">
        <f>Orders[[#This Row],[Customer First Name]] &amp;" "&amp; Orders[[#This Row],[Customer Last Name]]</f>
        <v>Peter Bühler</v>
      </c>
      <c r="E750" t="s">
        <v>1697</v>
      </c>
      <c r="F750" t="s">
        <v>1698</v>
      </c>
      <c r="G750" t="str">
        <f t="shared" si="55"/>
        <v>peter.bühler@mail.com</v>
      </c>
      <c r="H750" t="s">
        <v>15</v>
      </c>
      <c r="I750" s="7" t="s">
        <v>1037</v>
      </c>
      <c r="J750" s="7" t="s">
        <v>1038</v>
      </c>
      <c r="K750" s="7" t="s">
        <v>1231</v>
      </c>
      <c r="L750" s="7" t="s">
        <v>1070</v>
      </c>
      <c r="M750" s="7">
        <v>60201</v>
      </c>
      <c r="N750" s="7" t="s">
        <v>1055</v>
      </c>
      <c r="O750" t="str">
        <f>IF(COUNTIF($G$2:G750, G750) &gt; 1, INDEX($O$2:O750, MATCH(G750, $G$2:G750, 0)), H750)</f>
        <v>Female</v>
      </c>
      <c r="P750" t="str">
        <f>IF(COUNTIF($G$2:G750, G750) &gt; 1, INDEX($P$2:P750, MATCH(G750, $G$2:G750, 0)), I750)</f>
        <v>Consumer</v>
      </c>
      <c r="Q750" t="str">
        <f>IF(COUNTIF($G$2:G750, G750) &gt; 1, INDEX($Q$2:Q750, MATCH(G750, $G$2:G750, 0)), J750)</f>
        <v>United States</v>
      </c>
      <c r="R750" t="str">
        <f>IF(COUNTIF($G$2:G750, G750) &gt; 1, INDEX($R$2:R750, MATCH(G750, $G$2:G750, 0)), K750)</f>
        <v>Evanston</v>
      </c>
      <c r="S750" t="str">
        <f>IF(COUNTIF($G$2:G750, G750) &gt; 1, INDEX($S$2:S750, MATCH(G750, $G$2:G750, 0)), L750)</f>
        <v>Illinois</v>
      </c>
      <c r="T750">
        <f>IF(COUNTIF($G$2:G750, G750) &gt; 1, INDEX($T$2:T750, MATCH(G750, $G$2:G750, 0)), M750)</f>
        <v>60201</v>
      </c>
      <c r="U750" t="str">
        <f>IF(COUNTIF($G$2:G750, G750) &gt; 1, INDEX($U$2:U750, MATCH(G750, $G$2:G750, 0)), N750)</f>
        <v>Central</v>
      </c>
      <c r="V750" s="7" t="s">
        <v>2158</v>
      </c>
      <c r="W750" s="7" t="s">
        <v>2159</v>
      </c>
      <c r="X750" s="15">
        <f>Orders[[#This Row],[Date3]]</f>
        <v>43550</v>
      </c>
      <c r="Y750" s="15">
        <v>43550</v>
      </c>
      <c r="Z750" s="2">
        <v>0.81111111111111101</v>
      </c>
      <c r="AA750" s="12">
        <v>12.29</v>
      </c>
      <c r="AB750" s="8">
        <v>9</v>
      </c>
      <c r="AC750" s="11">
        <f t="shared" si="58"/>
        <v>5.5305</v>
      </c>
      <c r="AD750" s="11">
        <f t="shared" si="59"/>
        <v>110.60999999999999</v>
      </c>
      <c r="AE750" t="s">
        <v>21</v>
      </c>
      <c r="AF750" s="12">
        <f t="shared" si="56"/>
        <v>102.64607999999998</v>
      </c>
      <c r="AG750" s="4">
        <v>7.2000000000000008E-2</v>
      </c>
      <c r="AH750" s="11">
        <f t="shared" si="57"/>
        <v>7.9639200000000017</v>
      </c>
      <c r="AI750" s="9" t="s">
        <v>27</v>
      </c>
      <c r="AJ750" s="15" t="str">
        <f>IF(MONTH(Orders[[#This Row],[Date]]) = 1, "Jan",IF(MONTH(Orders[[#This Row],[Date]]) = 2, "Feb", "Mar"))</f>
        <v>Mar</v>
      </c>
    </row>
    <row r="751" spans="1:36" ht="15.75" x14ac:dyDescent="0.25">
      <c r="A751">
        <v>750</v>
      </c>
      <c r="B751" t="s">
        <v>780</v>
      </c>
      <c r="C751">
        <f>VLOOKUP(G751,email!A:B,2,FALSE)</f>
        <v>289</v>
      </c>
      <c r="D751" t="str">
        <f>Orders[[#This Row],[Customer First Name]] &amp;" "&amp; Orders[[#This Row],[Customer Last Name]]</f>
        <v>Roland Fjeld</v>
      </c>
      <c r="E751" t="s">
        <v>1683</v>
      </c>
      <c r="F751" t="s">
        <v>1699</v>
      </c>
      <c r="G751" t="str">
        <f t="shared" si="55"/>
        <v>roland.fjeld@mail.com</v>
      </c>
      <c r="H751" t="s">
        <v>15</v>
      </c>
      <c r="I751" s="7" t="s">
        <v>1037</v>
      </c>
      <c r="J751" s="7" t="s">
        <v>1038</v>
      </c>
      <c r="K751" s="7" t="s">
        <v>1232</v>
      </c>
      <c r="L751" s="7" t="s">
        <v>1075</v>
      </c>
      <c r="M751" s="7">
        <v>48183</v>
      </c>
      <c r="N751" s="7" t="s">
        <v>1055</v>
      </c>
      <c r="O751" t="str">
        <f>IF(COUNTIF($G$2:G751, G751) &gt; 1, INDEX($O$2:O751, MATCH(G751, $G$2:G751, 0)), H751)</f>
        <v>Female</v>
      </c>
      <c r="P751" t="str">
        <f>IF(COUNTIF($G$2:G751, G751) &gt; 1, INDEX($P$2:P751, MATCH(G751, $G$2:G751, 0)), I751)</f>
        <v>Consumer</v>
      </c>
      <c r="Q751" t="str">
        <f>IF(COUNTIF($G$2:G751, G751) &gt; 1, INDEX($Q$2:Q751, MATCH(G751, $G$2:G751, 0)), J751)</f>
        <v>United States</v>
      </c>
      <c r="R751" t="str">
        <f>IF(COUNTIF($G$2:G751, G751) &gt; 1, INDEX($R$2:R751, MATCH(G751, $G$2:G751, 0)), K751)</f>
        <v>Trenton</v>
      </c>
      <c r="S751" t="str">
        <f>IF(COUNTIF($G$2:G751, G751) &gt; 1, INDEX($S$2:S751, MATCH(G751, $G$2:G751, 0)), L751)</f>
        <v>Michigan</v>
      </c>
      <c r="T751">
        <f>IF(COUNTIF($G$2:G751, G751) &gt; 1, INDEX($T$2:T751, MATCH(G751, $G$2:G751, 0)), M751)</f>
        <v>48183</v>
      </c>
      <c r="U751" t="str">
        <f>IF(COUNTIF($G$2:G751, G751) &gt; 1, INDEX($U$2:U751, MATCH(G751, $G$2:G751, 0)), N751)</f>
        <v>Central</v>
      </c>
      <c r="V751" s="7" t="s">
        <v>2153</v>
      </c>
      <c r="W751" s="7" t="s">
        <v>2160</v>
      </c>
      <c r="X751" s="15">
        <f>Orders[[#This Row],[Date3]]</f>
        <v>43480</v>
      </c>
      <c r="Y751" s="15">
        <v>43480</v>
      </c>
      <c r="Z751" s="2">
        <v>0.86388888888888893</v>
      </c>
      <c r="AA751" s="12">
        <v>81.23</v>
      </c>
      <c r="AB751" s="8">
        <v>7</v>
      </c>
      <c r="AC751" s="11">
        <f t="shared" si="58"/>
        <v>28.430500000000002</v>
      </c>
      <c r="AD751" s="11">
        <f t="shared" si="59"/>
        <v>568.61</v>
      </c>
      <c r="AE751" t="s">
        <v>18</v>
      </c>
      <c r="AF751" s="12">
        <f t="shared" si="56"/>
        <v>542.05591300000003</v>
      </c>
      <c r="AG751" s="4">
        <v>4.6699999999999998E-2</v>
      </c>
      <c r="AH751" s="11">
        <f t="shared" si="57"/>
        <v>26.554086999999981</v>
      </c>
      <c r="AI751" s="9" t="s">
        <v>151</v>
      </c>
      <c r="AJ751" s="15" t="str">
        <f>IF(MONTH(Orders[[#This Row],[Date]]) = 1, "Jan",IF(MONTH(Orders[[#This Row],[Date]]) = 2, "Feb", "Mar"))</f>
        <v>Jan</v>
      </c>
    </row>
    <row r="752" spans="1:36" ht="15.75" x14ac:dyDescent="0.25">
      <c r="A752">
        <v>751</v>
      </c>
      <c r="B752" t="s">
        <v>781</v>
      </c>
      <c r="C752">
        <f>VLOOKUP(G752,email!A:B,2,FALSE)</f>
        <v>289</v>
      </c>
      <c r="D752" t="str">
        <f>Orders[[#This Row],[Customer First Name]] &amp;" "&amp; Orders[[#This Row],[Customer Last Name]]</f>
        <v>Roland Fjeld</v>
      </c>
      <c r="E752" t="s">
        <v>1683</v>
      </c>
      <c r="F752" t="s">
        <v>1699</v>
      </c>
      <c r="G752" t="str">
        <f t="shared" si="55"/>
        <v>roland.fjeld@mail.com</v>
      </c>
      <c r="H752" t="s">
        <v>15</v>
      </c>
      <c r="I752" s="7" t="s">
        <v>1037</v>
      </c>
      <c r="J752" s="7" t="s">
        <v>1038</v>
      </c>
      <c r="K752" s="7" t="s">
        <v>1232</v>
      </c>
      <c r="L752" s="7" t="s">
        <v>1075</v>
      </c>
      <c r="M752" s="7">
        <v>48183</v>
      </c>
      <c r="N752" s="7" t="s">
        <v>1055</v>
      </c>
      <c r="O752" t="str">
        <f>IF(COUNTIF($G$2:G752, G752) &gt; 1, INDEX($O$2:O752, MATCH(G752, $G$2:G752, 0)), H752)</f>
        <v>Female</v>
      </c>
      <c r="P752" t="str">
        <f>IF(COUNTIF($G$2:G752, G752) &gt; 1, INDEX($P$2:P752, MATCH(G752, $G$2:G752, 0)), I752)</f>
        <v>Consumer</v>
      </c>
      <c r="Q752" t="str">
        <f>IF(COUNTIF($G$2:G752, G752) &gt; 1, INDEX($Q$2:Q752, MATCH(G752, $G$2:G752, 0)), J752)</f>
        <v>United States</v>
      </c>
      <c r="R752" t="str">
        <f>IF(COUNTIF($G$2:G752, G752) &gt; 1, INDEX($R$2:R752, MATCH(G752, $G$2:G752, 0)), K752)</f>
        <v>Trenton</v>
      </c>
      <c r="S752" t="str">
        <f>IF(COUNTIF($G$2:G752, G752) &gt; 1, INDEX($S$2:S752, MATCH(G752, $G$2:G752, 0)), L752)</f>
        <v>Michigan</v>
      </c>
      <c r="T752">
        <f>IF(COUNTIF($G$2:G752, G752) &gt; 1, INDEX($T$2:T752, MATCH(G752, $G$2:G752, 0)), M752)</f>
        <v>48183</v>
      </c>
      <c r="U752" t="str">
        <f>IF(COUNTIF($G$2:G752, G752) &gt; 1, INDEX($U$2:U752, MATCH(G752, $G$2:G752, 0)), N752)</f>
        <v>Central</v>
      </c>
      <c r="V752" s="7" t="s">
        <v>2150</v>
      </c>
      <c r="W752" s="7" t="s">
        <v>2157</v>
      </c>
      <c r="X752" s="15">
        <f>Orders[[#This Row],[Date3]]</f>
        <v>43538</v>
      </c>
      <c r="Y752" s="15">
        <v>43538</v>
      </c>
      <c r="Z752" s="2">
        <v>0.4694444444444445</v>
      </c>
      <c r="AA752" s="12">
        <v>22.32</v>
      </c>
      <c r="AB752" s="8">
        <v>4</v>
      </c>
      <c r="AC752" s="11">
        <f t="shared" si="58"/>
        <v>4.4640000000000004</v>
      </c>
      <c r="AD752" s="11">
        <f t="shared" si="59"/>
        <v>89.28</v>
      </c>
      <c r="AE752" t="s">
        <v>16</v>
      </c>
      <c r="AF752" s="12">
        <f t="shared" si="56"/>
        <v>79.727040000000002</v>
      </c>
      <c r="AG752" s="4">
        <v>0.107</v>
      </c>
      <c r="AH752" s="11">
        <f t="shared" si="57"/>
        <v>9.5529599999999988</v>
      </c>
      <c r="AI752" s="9">
        <v>4.0999999999999996</v>
      </c>
      <c r="AJ752" s="15" t="str">
        <f>IF(MONTH(Orders[[#This Row],[Date]]) = 1, "Jan",IF(MONTH(Orders[[#This Row],[Date]]) = 2, "Feb", "Mar"))</f>
        <v>Mar</v>
      </c>
    </row>
    <row r="753" spans="1:36" ht="15.75" x14ac:dyDescent="0.25">
      <c r="A753">
        <v>752</v>
      </c>
      <c r="B753" t="s">
        <v>782</v>
      </c>
      <c r="C753">
        <f>VLOOKUP(G753,email!A:B,2,FALSE)</f>
        <v>289</v>
      </c>
      <c r="D753" t="str">
        <f>Orders[[#This Row],[Customer First Name]] &amp;" "&amp; Orders[[#This Row],[Customer Last Name]]</f>
        <v>Roland Fjeld</v>
      </c>
      <c r="E753" t="s">
        <v>1683</v>
      </c>
      <c r="F753" t="s">
        <v>1699</v>
      </c>
      <c r="G753" t="str">
        <f t="shared" si="55"/>
        <v>roland.fjeld@mail.com</v>
      </c>
      <c r="H753" t="s">
        <v>15</v>
      </c>
      <c r="I753" s="7" t="s">
        <v>1037</v>
      </c>
      <c r="J753" s="7" t="s">
        <v>1038</v>
      </c>
      <c r="K753" s="7" t="s">
        <v>1232</v>
      </c>
      <c r="L753" s="7" t="s">
        <v>1075</v>
      </c>
      <c r="M753" s="7">
        <v>48183</v>
      </c>
      <c r="N753" s="7" t="s">
        <v>1055</v>
      </c>
      <c r="O753" t="str">
        <f>IF(COUNTIF($G$2:G753, G753) &gt; 1, INDEX($O$2:O753, MATCH(G753, $G$2:G753, 0)), H753)</f>
        <v>Female</v>
      </c>
      <c r="P753" t="str">
        <f>IF(COUNTIF($G$2:G753, G753) &gt; 1, INDEX($P$2:P753, MATCH(G753, $G$2:G753, 0)), I753)</f>
        <v>Consumer</v>
      </c>
      <c r="Q753" t="str">
        <f>IF(COUNTIF($G$2:G753, G753) &gt; 1, INDEX($Q$2:Q753, MATCH(G753, $G$2:G753, 0)), J753)</f>
        <v>United States</v>
      </c>
      <c r="R753" t="str">
        <f>IF(COUNTIF($G$2:G753, G753) &gt; 1, INDEX($R$2:R753, MATCH(G753, $G$2:G753, 0)), K753)</f>
        <v>Trenton</v>
      </c>
      <c r="S753" t="str">
        <f>IF(COUNTIF($G$2:G753, G753) &gt; 1, INDEX($S$2:S753, MATCH(G753, $G$2:G753, 0)), L753)</f>
        <v>Michigan</v>
      </c>
      <c r="T753">
        <f>IF(COUNTIF($G$2:G753, G753) &gt; 1, INDEX($T$2:T753, MATCH(G753, $G$2:G753, 0)), M753)</f>
        <v>48183</v>
      </c>
      <c r="U753" t="str">
        <f>IF(COUNTIF($G$2:G753, G753) &gt; 1, INDEX($U$2:U753, MATCH(G753, $G$2:G753, 0)), N753)</f>
        <v>Central</v>
      </c>
      <c r="V753" s="7" t="s">
        <v>2153</v>
      </c>
      <c r="W753" s="7" t="s">
        <v>1731</v>
      </c>
      <c r="X753" s="15">
        <f>Orders[[#This Row],[Date3]]</f>
        <v>43499</v>
      </c>
      <c r="Y753" s="15">
        <v>43499</v>
      </c>
      <c r="Z753" s="2">
        <v>0.4381944444444445</v>
      </c>
      <c r="AA753" s="12">
        <v>27.28</v>
      </c>
      <c r="AB753" s="8">
        <v>5</v>
      </c>
      <c r="AC753" s="11">
        <f t="shared" si="58"/>
        <v>6.82</v>
      </c>
      <c r="AD753" s="11">
        <f t="shared" si="59"/>
        <v>136.4</v>
      </c>
      <c r="AE753" t="s">
        <v>21</v>
      </c>
      <c r="AF753" s="12">
        <f t="shared" si="56"/>
        <v>130.03012000000001</v>
      </c>
      <c r="AG753" s="4">
        <v>4.6699999999999998E-2</v>
      </c>
      <c r="AH753" s="11">
        <f t="shared" si="57"/>
        <v>6.3698799999999949</v>
      </c>
      <c r="AI753" s="9">
        <v>8.6</v>
      </c>
      <c r="AJ753" s="15" t="str">
        <f>IF(MONTH(Orders[[#This Row],[Date]]) = 1, "Jan",IF(MONTH(Orders[[#This Row],[Date]]) = 2, "Feb", "Mar"))</f>
        <v>Feb</v>
      </c>
    </row>
    <row r="754" spans="1:36" ht="15.75" x14ac:dyDescent="0.25">
      <c r="A754">
        <v>753</v>
      </c>
      <c r="B754" t="s">
        <v>783</v>
      </c>
      <c r="C754">
        <f>VLOOKUP(G754,email!A:B,2,FALSE)</f>
        <v>289</v>
      </c>
      <c r="D754" t="str">
        <f>Orders[[#This Row],[Customer First Name]] &amp;" "&amp; Orders[[#This Row],[Customer Last Name]]</f>
        <v>Roland Fjeld</v>
      </c>
      <c r="E754" t="s">
        <v>1683</v>
      </c>
      <c r="F754" t="s">
        <v>1699</v>
      </c>
      <c r="G754" t="str">
        <f t="shared" si="55"/>
        <v>roland.fjeld@mail.com</v>
      </c>
      <c r="H754" t="s">
        <v>15</v>
      </c>
      <c r="I754" s="7" t="s">
        <v>1037</v>
      </c>
      <c r="J754" s="7" t="s">
        <v>1038</v>
      </c>
      <c r="K754" s="7" t="s">
        <v>1232</v>
      </c>
      <c r="L754" s="7" t="s">
        <v>1075</v>
      </c>
      <c r="M754" s="7">
        <v>48183</v>
      </c>
      <c r="N754" s="7" t="s">
        <v>1055</v>
      </c>
      <c r="O754" t="str">
        <f>IF(COUNTIF($G$2:G754, G754) &gt; 1, INDEX($O$2:O754, MATCH(G754, $G$2:G754, 0)), H754)</f>
        <v>Female</v>
      </c>
      <c r="P754" t="str">
        <f>IF(COUNTIF($G$2:G754, G754) &gt; 1, INDEX($P$2:P754, MATCH(G754, $G$2:G754, 0)), I754)</f>
        <v>Consumer</v>
      </c>
      <c r="Q754" t="str">
        <f>IF(COUNTIF($G$2:G754, G754) &gt; 1, INDEX($Q$2:Q754, MATCH(G754, $G$2:G754, 0)), J754)</f>
        <v>United States</v>
      </c>
      <c r="R754" t="str">
        <f>IF(COUNTIF($G$2:G754, G754) &gt; 1, INDEX($R$2:R754, MATCH(G754, $G$2:G754, 0)), K754)</f>
        <v>Trenton</v>
      </c>
      <c r="S754" t="str">
        <f>IF(COUNTIF($G$2:G754, G754) &gt; 1, INDEX($S$2:S754, MATCH(G754, $G$2:G754, 0)), L754)</f>
        <v>Michigan</v>
      </c>
      <c r="T754">
        <f>IF(COUNTIF($G$2:G754, G754) &gt; 1, INDEX($T$2:T754, MATCH(G754, $G$2:G754, 0)), M754)</f>
        <v>48183</v>
      </c>
      <c r="U754" t="str">
        <f>IF(COUNTIF($G$2:G754, G754) &gt; 1, INDEX($U$2:U754, MATCH(G754, $G$2:G754, 0)), N754)</f>
        <v>Central</v>
      </c>
      <c r="V754" s="7" t="s">
        <v>2153</v>
      </c>
      <c r="W754" s="7" t="s">
        <v>2160</v>
      </c>
      <c r="X754" s="15">
        <f>Orders[[#This Row],[Date3]]</f>
        <v>43518</v>
      </c>
      <c r="Y754" s="15">
        <v>43518</v>
      </c>
      <c r="Z754" s="2">
        <v>0.52083333333333337</v>
      </c>
      <c r="AA754" s="12">
        <v>17.420000000000002</v>
      </c>
      <c r="AB754" s="8">
        <v>10</v>
      </c>
      <c r="AC754" s="11">
        <f t="shared" si="58"/>
        <v>8.7100000000000009</v>
      </c>
      <c r="AD754" s="11">
        <f t="shared" si="59"/>
        <v>174.20000000000002</v>
      </c>
      <c r="AE754" t="s">
        <v>16</v>
      </c>
      <c r="AF754" s="12">
        <f t="shared" si="56"/>
        <v>166.06486000000001</v>
      </c>
      <c r="AG754" s="4">
        <v>4.6699999999999998E-2</v>
      </c>
      <c r="AH754" s="11">
        <f t="shared" si="57"/>
        <v>8.1351400000000069</v>
      </c>
      <c r="AI754" s="9" t="s">
        <v>58</v>
      </c>
      <c r="AJ754" s="15" t="str">
        <f>IF(MONTH(Orders[[#This Row],[Date]]) = 1, "Jan",IF(MONTH(Orders[[#This Row],[Date]]) = 2, "Feb", "Mar"))</f>
        <v>Feb</v>
      </c>
    </row>
    <row r="755" spans="1:36" ht="15.75" x14ac:dyDescent="0.25">
      <c r="A755">
        <v>754</v>
      </c>
      <c r="B755" t="s">
        <v>784</v>
      </c>
      <c r="C755">
        <f>VLOOKUP(G755,email!A:B,2,FALSE)</f>
        <v>290</v>
      </c>
      <c r="D755" t="str">
        <f>Orders[[#This Row],[Customer First Name]] &amp;" "&amp; Orders[[#This Row],[Customer Last Name]]</f>
        <v>Yoseph Carroll</v>
      </c>
      <c r="E755" t="s">
        <v>1700</v>
      </c>
      <c r="F755" t="s">
        <v>1619</v>
      </c>
      <c r="G755" t="str">
        <f t="shared" si="55"/>
        <v>yoseph.carroll@mail.com</v>
      </c>
      <c r="H755" t="s">
        <v>15</v>
      </c>
      <c r="I755" s="7" t="s">
        <v>1042</v>
      </c>
      <c r="J755" s="7" t="s">
        <v>1038</v>
      </c>
      <c r="K755" s="7" t="s">
        <v>1060</v>
      </c>
      <c r="L755" s="7" t="s">
        <v>1044</v>
      </c>
      <c r="M755" s="7">
        <v>94110</v>
      </c>
      <c r="N755" s="7" t="s">
        <v>1045</v>
      </c>
      <c r="O755" t="str">
        <f>IF(COUNTIF($G$2:G755, G755) &gt; 1, INDEX($O$2:O755, MATCH(G755, $G$2:G755, 0)), H755)</f>
        <v>Female</v>
      </c>
      <c r="P755" t="str">
        <f>IF(COUNTIF($G$2:G755, G755) &gt; 1, INDEX($P$2:P755, MATCH(G755, $G$2:G755, 0)), I755)</f>
        <v>Corporate</v>
      </c>
      <c r="Q755" t="str">
        <f>IF(COUNTIF($G$2:G755, G755) &gt; 1, INDEX($Q$2:Q755, MATCH(G755, $G$2:G755, 0)), J755)</f>
        <v>United States</v>
      </c>
      <c r="R755" t="str">
        <f>IF(COUNTIF($G$2:G755, G755) &gt; 1, INDEX($R$2:R755, MATCH(G755, $G$2:G755, 0)), K755)</f>
        <v>San Francisco</v>
      </c>
      <c r="S755" t="str">
        <f>IF(COUNTIF($G$2:G755, G755) &gt; 1, INDEX($S$2:S755, MATCH(G755, $G$2:G755, 0)), L755)</f>
        <v>California</v>
      </c>
      <c r="T755">
        <f>IF(COUNTIF($G$2:G755, G755) &gt; 1, INDEX($T$2:T755, MATCH(G755, $G$2:G755, 0)), M755)</f>
        <v>94110</v>
      </c>
      <c r="U755" t="str">
        <f>IF(COUNTIF($G$2:G755, G755) &gt; 1, INDEX($U$2:U755, MATCH(G755, $G$2:G755, 0)), N755)</f>
        <v>West</v>
      </c>
      <c r="V755" s="7" t="s">
        <v>2158</v>
      </c>
      <c r="W755" s="7" t="s">
        <v>2168</v>
      </c>
      <c r="X755" s="15">
        <f>Orders[[#This Row],[Date3]]</f>
        <v>43489</v>
      </c>
      <c r="Y755" s="15">
        <v>43489</v>
      </c>
      <c r="Z755" s="2">
        <v>0.62847222222222221</v>
      </c>
      <c r="AA755" s="12">
        <v>73.28</v>
      </c>
      <c r="AB755" s="8">
        <v>5</v>
      </c>
      <c r="AC755" s="11">
        <f t="shared" si="58"/>
        <v>18.32</v>
      </c>
      <c r="AD755" s="11">
        <f t="shared" si="59"/>
        <v>366.4</v>
      </c>
      <c r="AE755" t="s">
        <v>16</v>
      </c>
      <c r="AF755" s="12">
        <f t="shared" si="56"/>
        <v>340.01919999999996</v>
      </c>
      <c r="AG755" s="4">
        <v>7.2000000000000008E-2</v>
      </c>
      <c r="AH755" s="11">
        <f t="shared" si="57"/>
        <v>26.380800000000022</v>
      </c>
      <c r="AI755" s="9">
        <v>8.4</v>
      </c>
      <c r="AJ755" s="15" t="str">
        <f>IF(MONTH(Orders[[#This Row],[Date]]) = 1, "Jan",IF(MONTH(Orders[[#This Row],[Date]]) = 2, "Feb", "Mar"))</f>
        <v>Jan</v>
      </c>
    </row>
    <row r="756" spans="1:36" ht="15.75" x14ac:dyDescent="0.25">
      <c r="A756">
        <v>755</v>
      </c>
      <c r="B756" t="s">
        <v>785</v>
      </c>
      <c r="C756">
        <f>VLOOKUP(G756,email!A:B,2,FALSE)</f>
        <v>235</v>
      </c>
      <c r="D756" t="str">
        <f>Orders[[#This Row],[Customer First Name]] &amp;" "&amp; Orders[[#This Row],[Customer Last Name]]</f>
        <v>Melanie Seite</v>
      </c>
      <c r="E756" t="s">
        <v>1620</v>
      </c>
      <c r="F756" t="s">
        <v>1621</v>
      </c>
      <c r="G756" t="str">
        <f t="shared" si="55"/>
        <v>melanie.seite@mail.com</v>
      </c>
      <c r="H756" t="s">
        <v>15</v>
      </c>
      <c r="I756" s="7" t="s">
        <v>1037</v>
      </c>
      <c r="J756" s="7" t="s">
        <v>1038</v>
      </c>
      <c r="K756" s="7" t="s">
        <v>1043</v>
      </c>
      <c r="L756" s="7" t="s">
        <v>1044</v>
      </c>
      <c r="M756" s="7">
        <v>90036</v>
      </c>
      <c r="N756" s="7" t="s">
        <v>1045</v>
      </c>
      <c r="O756" t="str">
        <f>IF(COUNTIF($G$2:G756, G756) &gt; 1, INDEX($O$2:O756, MATCH(G756, $G$2:G756, 0)), H756)</f>
        <v>Male</v>
      </c>
      <c r="P756" t="str">
        <f>IF(COUNTIF($G$2:G756, G756) &gt; 1, INDEX($P$2:P756, MATCH(G756, $G$2:G756, 0)), I756)</f>
        <v>Consumer</v>
      </c>
      <c r="Q756" t="str">
        <f>IF(COUNTIF($G$2:G756, G756) &gt; 1, INDEX($Q$2:Q756, MATCH(G756, $G$2:G756, 0)), J756)</f>
        <v>United States</v>
      </c>
      <c r="R756" t="str">
        <f>IF(COUNTIF($G$2:G756, G756) &gt; 1, INDEX($R$2:R756, MATCH(G756, $G$2:G756, 0)), K756)</f>
        <v>Laredo</v>
      </c>
      <c r="S756" t="str">
        <f>IF(COUNTIF($G$2:G756, G756) &gt; 1, INDEX($S$2:S756, MATCH(G756, $G$2:G756, 0)), L756)</f>
        <v>Texas</v>
      </c>
      <c r="T756">
        <f>IF(COUNTIF($G$2:G756, G756) &gt; 1, INDEX($T$2:T756, MATCH(G756, $G$2:G756, 0)), M756)</f>
        <v>78041</v>
      </c>
      <c r="U756" t="str">
        <f>IF(COUNTIF($G$2:G756, G756) &gt; 1, INDEX($U$2:U756, MATCH(G756, $G$2:G756, 0)), N756)</f>
        <v>Central</v>
      </c>
      <c r="V756" s="7" t="s">
        <v>2150</v>
      </c>
      <c r="W756" s="7" t="s">
        <v>2157</v>
      </c>
      <c r="X756" s="15">
        <f>Orders[[#This Row],[Date3]]</f>
        <v>43490</v>
      </c>
      <c r="Y756" s="15">
        <v>43490</v>
      </c>
      <c r="Z756" s="2">
        <v>0.77083333333333337</v>
      </c>
      <c r="AA756" s="12">
        <v>84.87</v>
      </c>
      <c r="AB756" s="8">
        <v>3</v>
      </c>
      <c r="AC756" s="11">
        <f t="shared" si="58"/>
        <v>12.730500000000001</v>
      </c>
      <c r="AD756" s="11">
        <f t="shared" si="59"/>
        <v>254.61</v>
      </c>
      <c r="AE756" t="s">
        <v>16</v>
      </c>
      <c r="AF756" s="12">
        <f t="shared" si="56"/>
        <v>227.36673000000002</v>
      </c>
      <c r="AG756" s="4">
        <v>0.107</v>
      </c>
      <c r="AH756" s="11">
        <f t="shared" si="57"/>
        <v>27.243269999999995</v>
      </c>
      <c r="AI756" s="9">
        <v>7.4</v>
      </c>
      <c r="AJ756" s="15" t="str">
        <f>IF(MONTH(Orders[[#This Row],[Date]]) = 1, "Jan",IF(MONTH(Orders[[#This Row],[Date]]) = 2, "Feb", "Mar"))</f>
        <v>Jan</v>
      </c>
    </row>
    <row r="757" spans="1:36" ht="15.75" x14ac:dyDescent="0.25">
      <c r="A757">
        <v>756</v>
      </c>
      <c r="B757" t="s">
        <v>786</v>
      </c>
      <c r="C757">
        <f>VLOOKUP(G757,email!A:B,2,FALSE)</f>
        <v>241</v>
      </c>
      <c r="D757" t="str">
        <f>Orders[[#This Row],[Customer First Name]] &amp;" "&amp; Orders[[#This Row],[Customer Last Name]]</f>
        <v>Nona Balk</v>
      </c>
      <c r="E757" t="s">
        <v>1629</v>
      </c>
      <c r="F757" t="s">
        <v>1630</v>
      </c>
      <c r="G757" t="str">
        <f t="shared" si="55"/>
        <v>nona.balk@mail.com</v>
      </c>
      <c r="H757" t="s">
        <v>15</v>
      </c>
      <c r="I757" s="7" t="s">
        <v>1042</v>
      </c>
      <c r="J757" s="7" t="s">
        <v>1038</v>
      </c>
      <c r="K757" s="7" t="s">
        <v>1189</v>
      </c>
      <c r="L757" s="7" t="s">
        <v>1047</v>
      </c>
      <c r="M757" s="7">
        <v>32216</v>
      </c>
      <c r="N757" s="7" t="s">
        <v>1041</v>
      </c>
      <c r="O757" t="str">
        <f>IF(COUNTIF($G$2:G757, G757) &gt; 1, INDEX($O$2:O757, MATCH(G757, $G$2:G757, 0)), H757)</f>
        <v>Male</v>
      </c>
      <c r="P757" t="str">
        <f>IF(COUNTIF($G$2:G757, G757) &gt; 1, INDEX($P$2:P757, MATCH(G757, $G$2:G757, 0)), I757)</f>
        <v>Corporate</v>
      </c>
      <c r="Q757" t="str">
        <f>IF(COUNTIF($G$2:G757, G757) &gt; 1, INDEX($Q$2:Q757, MATCH(G757, $G$2:G757, 0)), J757)</f>
        <v>United States</v>
      </c>
      <c r="R757" t="str">
        <f>IF(COUNTIF($G$2:G757, G757) &gt; 1, INDEX($R$2:R757, MATCH(G757, $G$2:G757, 0)), K757)</f>
        <v>Dallas</v>
      </c>
      <c r="S757" t="str">
        <f>IF(COUNTIF($G$2:G757, G757) &gt; 1, INDEX($S$2:S757, MATCH(G757, $G$2:G757, 0)), L757)</f>
        <v>Texas</v>
      </c>
      <c r="T757">
        <f>IF(COUNTIF($G$2:G757, G757) &gt; 1, INDEX($T$2:T757, MATCH(G757, $G$2:G757, 0)), M757)</f>
        <v>75217</v>
      </c>
      <c r="U757" t="str">
        <f>IF(COUNTIF($G$2:G757, G757) &gt; 1, INDEX($U$2:U757, MATCH(G757, $G$2:G757, 0)), N757)</f>
        <v>Central</v>
      </c>
      <c r="V757" s="7" t="s">
        <v>2150</v>
      </c>
      <c r="W757" s="7" t="s">
        <v>2155</v>
      </c>
      <c r="X757" s="15">
        <f>Orders[[#This Row],[Date3]]</f>
        <v>43533</v>
      </c>
      <c r="Y757" s="15">
        <v>43533</v>
      </c>
      <c r="Z757" s="2">
        <v>0.5541666666666667</v>
      </c>
      <c r="AA757" s="12">
        <v>97.29</v>
      </c>
      <c r="AB757" s="8">
        <v>8</v>
      </c>
      <c r="AC757" s="11">
        <f t="shared" si="58"/>
        <v>38.916000000000004</v>
      </c>
      <c r="AD757" s="11">
        <f t="shared" si="59"/>
        <v>778.32</v>
      </c>
      <c r="AE757" t="s">
        <v>21</v>
      </c>
      <c r="AF757" s="12">
        <f t="shared" si="56"/>
        <v>695.03976</v>
      </c>
      <c r="AG757" s="4">
        <v>0.107</v>
      </c>
      <c r="AH757" s="11">
        <f t="shared" si="57"/>
        <v>83.280240000000049</v>
      </c>
      <c r="AI757" s="9">
        <v>6.2</v>
      </c>
      <c r="AJ757" s="15" t="str">
        <f>IF(MONTH(Orders[[#This Row],[Date]]) = 1, "Jan",IF(MONTH(Orders[[#This Row],[Date]]) = 2, "Feb", "Mar"))</f>
        <v>Mar</v>
      </c>
    </row>
    <row r="758" spans="1:36" ht="15.75" x14ac:dyDescent="0.25">
      <c r="A758">
        <v>757</v>
      </c>
      <c r="B758" t="s">
        <v>787</v>
      </c>
      <c r="C758">
        <f>VLOOKUP(G758,email!A:B,2,FALSE)</f>
        <v>291</v>
      </c>
      <c r="D758" t="str">
        <f>Orders[[#This Row],[Customer First Name]] &amp;" "&amp; Orders[[#This Row],[Customer Last Name]]</f>
        <v>Debra Catini</v>
      </c>
      <c r="E758" t="s">
        <v>1701</v>
      </c>
      <c r="F758" t="s">
        <v>1702</v>
      </c>
      <c r="G758" t="str">
        <f t="shared" si="55"/>
        <v>debra.catini@mail.com</v>
      </c>
      <c r="H758" t="s">
        <v>15</v>
      </c>
      <c r="I758" s="7" t="s">
        <v>1037</v>
      </c>
      <c r="J758" s="7" t="s">
        <v>1038</v>
      </c>
      <c r="K758" s="7" t="s">
        <v>1233</v>
      </c>
      <c r="L758" s="7" t="s">
        <v>1073</v>
      </c>
      <c r="M758" s="7">
        <v>55016</v>
      </c>
      <c r="N758" s="7" t="s">
        <v>1055</v>
      </c>
      <c r="O758" t="str">
        <f>IF(COUNTIF($G$2:G758, G758) &gt; 1, INDEX($O$2:O758, MATCH(G758, $G$2:G758, 0)), H758)</f>
        <v>Female</v>
      </c>
      <c r="P758" t="str">
        <f>IF(COUNTIF($G$2:G758, G758) &gt; 1, INDEX($P$2:P758, MATCH(G758, $G$2:G758, 0)), I758)</f>
        <v>Consumer</v>
      </c>
      <c r="Q758" t="str">
        <f>IF(COUNTIF($G$2:G758, G758) &gt; 1, INDEX($Q$2:Q758, MATCH(G758, $G$2:G758, 0)), J758)</f>
        <v>United States</v>
      </c>
      <c r="R758" t="str">
        <f>IF(COUNTIF($G$2:G758, G758) &gt; 1, INDEX($R$2:R758, MATCH(G758, $G$2:G758, 0)), K758)</f>
        <v>Cottage Grove</v>
      </c>
      <c r="S758" t="str">
        <f>IF(COUNTIF($G$2:G758, G758) &gt; 1, INDEX($S$2:S758, MATCH(G758, $G$2:G758, 0)), L758)</f>
        <v>Minnesota</v>
      </c>
      <c r="T758">
        <f>IF(COUNTIF($G$2:G758, G758) &gt; 1, INDEX($T$2:T758, MATCH(G758, $G$2:G758, 0)), M758)</f>
        <v>55016</v>
      </c>
      <c r="U758" t="str">
        <f>IF(COUNTIF($G$2:G758, G758) &gt; 1, INDEX($U$2:U758, MATCH(G758, $G$2:G758, 0)), N758)</f>
        <v>Central</v>
      </c>
      <c r="V758" s="7" t="s">
        <v>2153</v>
      </c>
      <c r="W758" s="7" t="s">
        <v>2156</v>
      </c>
      <c r="X758" s="15">
        <f>Orders[[#This Row],[Date3]]</f>
        <v>43513</v>
      </c>
      <c r="Y758" s="15">
        <v>43513</v>
      </c>
      <c r="Z758" s="2">
        <v>0.64444444444444449</v>
      </c>
      <c r="AA758" s="12">
        <v>35.74</v>
      </c>
      <c r="AB758" s="8">
        <v>8</v>
      </c>
      <c r="AC758" s="11">
        <f t="shared" si="58"/>
        <v>14.296000000000001</v>
      </c>
      <c r="AD758" s="11">
        <f t="shared" si="59"/>
        <v>285.92</v>
      </c>
      <c r="AE758" t="s">
        <v>16</v>
      </c>
      <c r="AF758" s="12">
        <f t="shared" si="56"/>
        <v>272.56753600000002</v>
      </c>
      <c r="AG758" s="4">
        <v>4.6699999999999998E-2</v>
      </c>
      <c r="AH758" s="11">
        <f t="shared" si="57"/>
        <v>13.352463999999998</v>
      </c>
      <c r="AI758" s="9">
        <v>4.9000000000000004</v>
      </c>
      <c r="AJ758" s="15" t="str">
        <f>IF(MONTH(Orders[[#This Row],[Date]]) = 1, "Jan",IF(MONTH(Orders[[#This Row],[Date]]) = 2, "Feb", "Mar"))</f>
        <v>Feb</v>
      </c>
    </row>
    <row r="759" spans="1:36" ht="15.75" x14ac:dyDescent="0.25">
      <c r="A759">
        <v>758</v>
      </c>
      <c r="B759" t="s">
        <v>788</v>
      </c>
      <c r="C759">
        <f>VLOOKUP(G759,email!A:B,2,FALSE)</f>
        <v>291</v>
      </c>
      <c r="D759" t="str">
        <f>Orders[[#This Row],[Customer First Name]] &amp;" "&amp; Orders[[#This Row],[Customer Last Name]]</f>
        <v>Debra Catini</v>
      </c>
      <c r="E759" t="s">
        <v>1701</v>
      </c>
      <c r="F759" t="s">
        <v>1702</v>
      </c>
      <c r="G759" t="str">
        <f t="shared" si="55"/>
        <v>debra.catini@mail.com</v>
      </c>
      <c r="H759" t="s">
        <v>15</v>
      </c>
      <c r="I759" s="7" t="s">
        <v>1037</v>
      </c>
      <c r="J759" s="7" t="s">
        <v>1038</v>
      </c>
      <c r="K759" s="7" t="s">
        <v>1233</v>
      </c>
      <c r="L759" s="7" t="s">
        <v>1073</v>
      </c>
      <c r="M759" s="7">
        <v>55016</v>
      </c>
      <c r="N759" s="7" t="s">
        <v>1055</v>
      </c>
      <c r="O759" t="str">
        <f>IF(COUNTIF($G$2:G759, G759) &gt; 1, INDEX($O$2:O759, MATCH(G759, $G$2:G759, 0)), H759)</f>
        <v>Female</v>
      </c>
      <c r="P759" t="str">
        <f>IF(COUNTIF($G$2:G759, G759) &gt; 1, INDEX($P$2:P759, MATCH(G759, $G$2:G759, 0)), I759)</f>
        <v>Consumer</v>
      </c>
      <c r="Q759" t="str">
        <f>IF(COUNTIF($G$2:G759, G759) &gt; 1, INDEX($Q$2:Q759, MATCH(G759, $G$2:G759, 0)), J759)</f>
        <v>United States</v>
      </c>
      <c r="R759" t="str">
        <f>IF(COUNTIF($G$2:G759, G759) &gt; 1, INDEX($R$2:R759, MATCH(G759, $G$2:G759, 0)), K759)</f>
        <v>Cottage Grove</v>
      </c>
      <c r="S759" t="str">
        <f>IF(COUNTIF($G$2:G759, G759) &gt; 1, INDEX($S$2:S759, MATCH(G759, $G$2:G759, 0)), L759)</f>
        <v>Minnesota</v>
      </c>
      <c r="T759">
        <f>IF(COUNTIF($G$2:G759, G759) &gt; 1, INDEX($T$2:T759, MATCH(G759, $G$2:G759, 0)), M759)</f>
        <v>55016</v>
      </c>
      <c r="U759" t="str">
        <f>IF(COUNTIF($G$2:G759, G759) &gt; 1, INDEX($U$2:U759, MATCH(G759, $G$2:G759, 0)), N759)</f>
        <v>Central</v>
      </c>
      <c r="V759" s="7" t="s">
        <v>2158</v>
      </c>
      <c r="W759" s="7" t="s">
        <v>2163</v>
      </c>
      <c r="X759" s="15">
        <f>Orders[[#This Row],[Date3]]</f>
        <v>43476</v>
      </c>
      <c r="Y759" s="15">
        <v>43476</v>
      </c>
      <c r="Z759" s="2">
        <v>0.49444444444444446</v>
      </c>
      <c r="AA759" s="12">
        <v>96.52</v>
      </c>
      <c r="AB759" s="8">
        <v>6</v>
      </c>
      <c r="AC759" s="11">
        <f t="shared" si="58"/>
        <v>28.956000000000003</v>
      </c>
      <c r="AD759" s="11">
        <f t="shared" si="59"/>
        <v>579.12</v>
      </c>
      <c r="AE759" t="s">
        <v>18</v>
      </c>
      <c r="AF759" s="12">
        <f t="shared" si="56"/>
        <v>537.42336</v>
      </c>
      <c r="AG759" s="4">
        <v>7.2000000000000008E-2</v>
      </c>
      <c r="AH759" s="11">
        <f t="shared" si="57"/>
        <v>41.696640000000002</v>
      </c>
      <c r="AI759" s="9">
        <v>4.5</v>
      </c>
      <c r="AJ759" s="15" t="str">
        <f>IF(MONTH(Orders[[#This Row],[Date]]) = 1, "Jan",IF(MONTH(Orders[[#This Row],[Date]]) = 2, "Feb", "Mar"))</f>
        <v>Jan</v>
      </c>
    </row>
    <row r="760" spans="1:36" ht="15.75" x14ac:dyDescent="0.25">
      <c r="A760">
        <v>759</v>
      </c>
      <c r="B760" t="s">
        <v>789</v>
      </c>
      <c r="C760">
        <f>VLOOKUP(G760,email!A:B,2,FALSE)</f>
        <v>292</v>
      </c>
      <c r="D760" t="str">
        <f>Orders[[#This Row],[Customer First Name]] &amp;" "&amp; Orders[[#This Row],[Customer Last Name]]</f>
        <v>Christine Phan</v>
      </c>
      <c r="E760" t="s">
        <v>1460</v>
      </c>
      <c r="F760" t="s">
        <v>1593</v>
      </c>
      <c r="G760" t="str">
        <f t="shared" si="55"/>
        <v>christine.phan@mail.com</v>
      </c>
      <c r="H760" t="s">
        <v>15</v>
      </c>
      <c r="I760" s="7" t="s">
        <v>1042</v>
      </c>
      <c r="J760" s="7" t="s">
        <v>1038</v>
      </c>
      <c r="K760" s="7" t="s">
        <v>1080</v>
      </c>
      <c r="L760" s="7" t="s">
        <v>1081</v>
      </c>
      <c r="M760" s="7">
        <v>10009</v>
      </c>
      <c r="N760" s="7" t="s">
        <v>1065</v>
      </c>
      <c r="O760" t="str">
        <f>IF(COUNTIF($G$2:G760, G760) &gt; 1, INDEX($O$2:O760, MATCH(G760, $G$2:G760, 0)), H760)</f>
        <v>Female</v>
      </c>
      <c r="P760" t="str">
        <f>IF(COUNTIF($G$2:G760, G760) &gt; 1, INDEX($P$2:P760, MATCH(G760, $G$2:G760, 0)), I760)</f>
        <v>Corporate</v>
      </c>
      <c r="Q760" t="str">
        <f>IF(COUNTIF($G$2:G760, G760) &gt; 1, INDEX($Q$2:Q760, MATCH(G760, $G$2:G760, 0)), J760)</f>
        <v>United States</v>
      </c>
      <c r="R760" t="str">
        <f>IF(COUNTIF($G$2:G760, G760) &gt; 1, INDEX($R$2:R760, MATCH(G760, $G$2:G760, 0)), K760)</f>
        <v>New York City</v>
      </c>
      <c r="S760" t="str">
        <f>IF(COUNTIF($G$2:G760, G760) &gt; 1, INDEX($S$2:S760, MATCH(G760, $G$2:G760, 0)), L760)</f>
        <v>New York</v>
      </c>
      <c r="T760">
        <f>IF(COUNTIF($G$2:G760, G760) &gt; 1, INDEX($T$2:T760, MATCH(G760, $G$2:G760, 0)), M760)</f>
        <v>10009</v>
      </c>
      <c r="U760" t="str">
        <f>IF(COUNTIF($G$2:G760, G760) &gt; 1, INDEX($U$2:U760, MATCH(G760, $G$2:G760, 0)), N760)</f>
        <v>East</v>
      </c>
      <c r="V760" s="7" t="s">
        <v>2153</v>
      </c>
      <c r="W760" s="7" t="s">
        <v>2160</v>
      </c>
      <c r="X760" s="15">
        <f>Orders[[#This Row],[Date3]]</f>
        <v>43523</v>
      </c>
      <c r="Y760" s="15">
        <v>43523</v>
      </c>
      <c r="Z760" s="2">
        <v>0.76666666666666661</v>
      </c>
      <c r="AA760" s="12">
        <v>18.850000000000001</v>
      </c>
      <c r="AB760" s="8">
        <v>10</v>
      </c>
      <c r="AC760" s="11">
        <f t="shared" si="58"/>
        <v>9.4250000000000007</v>
      </c>
      <c r="AD760" s="11">
        <f t="shared" si="59"/>
        <v>188.5</v>
      </c>
      <c r="AE760" t="s">
        <v>16</v>
      </c>
      <c r="AF760" s="12">
        <f t="shared" si="56"/>
        <v>179.69704999999999</v>
      </c>
      <c r="AG760" s="4">
        <v>4.6699999999999998E-2</v>
      </c>
      <c r="AH760" s="11">
        <f t="shared" si="57"/>
        <v>8.8029500000000098</v>
      </c>
      <c r="AI760" s="9">
        <v>5.6</v>
      </c>
      <c r="AJ760" s="15" t="str">
        <f>IF(MONTH(Orders[[#This Row],[Date]]) = 1, "Jan",IF(MONTH(Orders[[#This Row],[Date]]) = 2, "Feb", "Mar"))</f>
        <v>Feb</v>
      </c>
    </row>
    <row r="761" spans="1:36" ht="15.75" x14ac:dyDescent="0.25">
      <c r="A761">
        <v>760</v>
      </c>
      <c r="B761" t="s">
        <v>790</v>
      </c>
      <c r="C761">
        <f>VLOOKUP(G761,email!A:B,2,FALSE)</f>
        <v>293</v>
      </c>
      <c r="D761" t="str">
        <f>Orders[[#This Row],[Customer First Name]] &amp;" "&amp; Orders[[#This Row],[Customer Last Name]]</f>
        <v>Barry Französisch</v>
      </c>
      <c r="E761" t="s">
        <v>1463</v>
      </c>
      <c r="F761" t="s">
        <v>1534</v>
      </c>
      <c r="G761" t="str">
        <f t="shared" si="55"/>
        <v>barry.französisch@mail.com</v>
      </c>
      <c r="H761" t="s">
        <v>15</v>
      </c>
      <c r="I761" s="7" t="s">
        <v>1042</v>
      </c>
      <c r="J761" s="7" t="s">
        <v>1038</v>
      </c>
      <c r="K761" s="7" t="s">
        <v>1207</v>
      </c>
      <c r="L761" s="7" t="s">
        <v>1057</v>
      </c>
      <c r="M761" s="7">
        <v>54302</v>
      </c>
      <c r="N761" s="7" t="s">
        <v>1055</v>
      </c>
      <c r="O761" t="str">
        <f>IF(COUNTIF($G$2:G761, G761) &gt; 1, INDEX($O$2:O761, MATCH(G761, $G$2:G761, 0)), H761)</f>
        <v>Female</v>
      </c>
      <c r="P761" t="str">
        <f>IF(COUNTIF($G$2:G761, G761) &gt; 1, INDEX($P$2:P761, MATCH(G761, $G$2:G761, 0)), I761)</f>
        <v>Corporate</v>
      </c>
      <c r="Q761" t="str">
        <f>IF(COUNTIF($G$2:G761, G761) &gt; 1, INDEX($Q$2:Q761, MATCH(G761, $G$2:G761, 0)), J761)</f>
        <v>United States</v>
      </c>
      <c r="R761" t="str">
        <f>IF(COUNTIF($G$2:G761, G761) &gt; 1, INDEX($R$2:R761, MATCH(G761, $G$2:G761, 0)), K761)</f>
        <v>Green Bay</v>
      </c>
      <c r="S761" t="str">
        <f>IF(COUNTIF($G$2:G761, G761) &gt; 1, INDEX($S$2:S761, MATCH(G761, $G$2:G761, 0)), L761)</f>
        <v>Wisconsin</v>
      </c>
      <c r="T761">
        <f>IF(COUNTIF($G$2:G761, G761) &gt; 1, INDEX($T$2:T761, MATCH(G761, $G$2:G761, 0)), M761)</f>
        <v>54302</v>
      </c>
      <c r="U761" t="str">
        <f>IF(COUNTIF($G$2:G761, G761) &gt; 1, INDEX($U$2:U761, MATCH(G761, $G$2:G761, 0)), N761)</f>
        <v>Central</v>
      </c>
      <c r="V761" s="7" t="s">
        <v>2153</v>
      </c>
      <c r="W761" s="7" t="s">
        <v>2162</v>
      </c>
      <c r="X761" s="15">
        <f>Orders[[#This Row],[Date3]]</f>
        <v>43549</v>
      </c>
      <c r="Y761" s="15">
        <v>43549</v>
      </c>
      <c r="Z761" s="2">
        <v>0.6381944444444444</v>
      </c>
      <c r="AA761" s="12">
        <v>55.39</v>
      </c>
      <c r="AB761" s="8">
        <v>4</v>
      </c>
      <c r="AC761" s="11">
        <f t="shared" si="58"/>
        <v>11.078000000000001</v>
      </c>
      <c r="AD761" s="11">
        <f t="shared" si="59"/>
        <v>221.56</v>
      </c>
      <c r="AE761" t="s">
        <v>16</v>
      </c>
      <c r="AF761" s="12">
        <f t="shared" si="56"/>
        <v>211.21314799999999</v>
      </c>
      <c r="AG761" s="4">
        <v>4.6699999999999998E-2</v>
      </c>
      <c r="AH761" s="11">
        <f t="shared" si="57"/>
        <v>10.346852000000013</v>
      </c>
      <c r="AI761" s="9" t="s">
        <v>27</v>
      </c>
      <c r="AJ761" s="15" t="str">
        <f>IF(MONTH(Orders[[#This Row],[Date]]) = 1, "Jan",IF(MONTH(Orders[[#This Row],[Date]]) = 2, "Feb", "Mar"))</f>
        <v>Mar</v>
      </c>
    </row>
    <row r="762" spans="1:36" ht="15.75" x14ac:dyDescent="0.25">
      <c r="A762">
        <v>761</v>
      </c>
      <c r="B762" t="s">
        <v>791</v>
      </c>
      <c r="C762">
        <f>VLOOKUP(G762,email!A:B,2,FALSE)</f>
        <v>240</v>
      </c>
      <c r="D762" t="str">
        <f>Orders[[#This Row],[Customer First Name]] &amp;" "&amp; Orders[[#This Row],[Customer Last Name]]</f>
        <v>Andrew Roberts</v>
      </c>
      <c r="E762" t="s">
        <v>1267</v>
      </c>
      <c r="F762" t="s">
        <v>1628</v>
      </c>
      <c r="G762" t="str">
        <f t="shared" si="55"/>
        <v>andrew.roberts@mail.com</v>
      </c>
      <c r="H762" t="s">
        <v>20</v>
      </c>
      <c r="I762" s="7" t="s">
        <v>1037</v>
      </c>
      <c r="J762" s="7" t="s">
        <v>1038</v>
      </c>
      <c r="K762" s="7" t="s">
        <v>1043</v>
      </c>
      <c r="L762" s="7" t="s">
        <v>1044</v>
      </c>
      <c r="M762" s="7">
        <v>90004</v>
      </c>
      <c r="N762" s="7" t="s">
        <v>1045</v>
      </c>
      <c r="O762" t="str">
        <f>IF(COUNTIF($G$2:G762, G762) &gt; 1, INDEX($O$2:O762, MATCH(G762, $G$2:G762, 0)), H762)</f>
        <v>Male</v>
      </c>
      <c r="P762" t="str">
        <f>IF(COUNTIF($G$2:G762, G762) &gt; 1, INDEX($P$2:P762, MATCH(G762, $G$2:G762, 0)), I762)</f>
        <v>Consumer</v>
      </c>
      <c r="Q762" t="str">
        <f>IF(COUNTIF($G$2:G762, G762) &gt; 1, INDEX($Q$2:Q762, MATCH(G762, $G$2:G762, 0)), J762)</f>
        <v>United States</v>
      </c>
      <c r="R762" t="str">
        <f>IF(COUNTIF($G$2:G762, G762) &gt; 1, INDEX($R$2:R762, MATCH(G762, $G$2:G762, 0)), K762)</f>
        <v>Philadelphia</v>
      </c>
      <c r="S762" t="str">
        <f>IF(COUNTIF($G$2:G762, G762) &gt; 1, INDEX($S$2:S762, MATCH(G762, $G$2:G762, 0)), L762)</f>
        <v>Pennsylvania</v>
      </c>
      <c r="T762">
        <f>IF(COUNTIF($G$2:G762, G762) &gt; 1, INDEX($T$2:T762, MATCH(G762, $G$2:G762, 0)), M762)</f>
        <v>19134</v>
      </c>
      <c r="U762" t="str">
        <f>IF(COUNTIF($G$2:G762, G762) &gt; 1, INDEX($U$2:U762, MATCH(G762, $G$2:G762, 0)), N762)</f>
        <v>East</v>
      </c>
      <c r="V762" s="7" t="s">
        <v>2153</v>
      </c>
      <c r="W762" s="7" t="s">
        <v>2162</v>
      </c>
      <c r="X762" s="15">
        <f>Orders[[#This Row],[Date3]]</f>
        <v>43507</v>
      </c>
      <c r="Y762" s="15">
        <v>43507</v>
      </c>
      <c r="Z762" s="2">
        <v>0.44305555555555554</v>
      </c>
      <c r="AA762" s="12">
        <v>77.2</v>
      </c>
      <c r="AB762" s="8">
        <v>10</v>
      </c>
      <c r="AC762" s="11">
        <f t="shared" si="58"/>
        <v>38.6</v>
      </c>
      <c r="AD762" s="11">
        <f t="shared" si="59"/>
        <v>772</v>
      </c>
      <c r="AE762" t="s">
        <v>21</v>
      </c>
      <c r="AF762" s="12">
        <f t="shared" si="56"/>
        <v>735.94759999999997</v>
      </c>
      <c r="AG762" s="4">
        <v>4.6699999999999998E-2</v>
      </c>
      <c r="AH762" s="11">
        <f t="shared" si="57"/>
        <v>36.052400000000034</v>
      </c>
      <c r="AI762" s="9">
        <v>5.6</v>
      </c>
      <c r="AJ762" s="15" t="str">
        <f>IF(MONTH(Orders[[#This Row],[Date]]) = 1, "Jan",IF(MONTH(Orders[[#This Row],[Date]]) = 2, "Feb", "Mar"))</f>
        <v>Feb</v>
      </c>
    </row>
    <row r="763" spans="1:36" ht="15.75" x14ac:dyDescent="0.25">
      <c r="A763">
        <v>762</v>
      </c>
      <c r="B763" t="s">
        <v>792</v>
      </c>
      <c r="C763">
        <f>VLOOKUP(G763,email!A:B,2,FALSE)</f>
        <v>37</v>
      </c>
      <c r="D763" t="str">
        <f>Orders[[#This Row],[Customer First Name]] &amp;" "&amp; Orders[[#This Row],[Customer Last Name]]</f>
        <v>Julie Creighton</v>
      </c>
      <c r="E763" t="s">
        <v>1329</v>
      </c>
      <c r="F763" t="s">
        <v>1330</v>
      </c>
      <c r="G763" t="str">
        <f t="shared" si="55"/>
        <v>julie.creighton@mail.com</v>
      </c>
      <c r="H763" t="s">
        <v>15</v>
      </c>
      <c r="I763" s="7" t="s">
        <v>1042</v>
      </c>
      <c r="J763" s="7" t="s">
        <v>1038</v>
      </c>
      <c r="K763" s="7" t="s">
        <v>1200</v>
      </c>
      <c r="L763" s="7" t="s">
        <v>1168</v>
      </c>
      <c r="M763" s="7">
        <v>30318</v>
      </c>
      <c r="N763" s="7" t="s">
        <v>1041</v>
      </c>
      <c r="O763" t="str">
        <f>IF(COUNTIF($G$2:G763, G763) &gt; 1, INDEX($O$2:O763, MATCH(G763, $G$2:G763, 0)), H763)</f>
        <v>Female</v>
      </c>
      <c r="P763" t="str">
        <f>IF(COUNTIF($G$2:G763, G763) &gt; 1, INDEX($P$2:P763, MATCH(G763, $G$2:G763, 0)), I763)</f>
        <v>Corporate</v>
      </c>
      <c r="Q763" t="str">
        <f>IF(COUNTIF($G$2:G763, G763) &gt; 1, INDEX($Q$2:Q763, MATCH(G763, $G$2:G763, 0)), J763)</f>
        <v>United States</v>
      </c>
      <c r="R763" t="str">
        <f>IF(COUNTIF($G$2:G763, G763) &gt; 1, INDEX($R$2:R763, MATCH(G763, $G$2:G763, 0)), K763)</f>
        <v>Durham</v>
      </c>
      <c r="S763" t="str">
        <f>IF(COUNTIF($G$2:G763, G763) &gt; 1, INDEX($S$2:S763, MATCH(G763, $G$2:G763, 0)), L763)</f>
        <v>North Carolina</v>
      </c>
      <c r="T763">
        <f>IF(COUNTIF($G$2:G763, G763) &gt; 1, INDEX($T$2:T763, MATCH(G763, $G$2:G763, 0)), M763)</f>
        <v>27707</v>
      </c>
      <c r="U763" t="str">
        <f>IF(COUNTIF($G$2:G763, G763) &gt; 1, INDEX($U$2:U763, MATCH(G763, $G$2:G763, 0)), N763)</f>
        <v>South</v>
      </c>
      <c r="V763" s="7" t="s">
        <v>2153</v>
      </c>
      <c r="W763" s="7" t="s">
        <v>2154</v>
      </c>
      <c r="X763" s="15">
        <f>Orders[[#This Row],[Date3]]</f>
        <v>43496</v>
      </c>
      <c r="Y763" s="15">
        <v>43496</v>
      </c>
      <c r="Z763" s="2">
        <v>0.6333333333333333</v>
      </c>
      <c r="AA763" s="12">
        <v>72.13</v>
      </c>
      <c r="AB763" s="8">
        <v>10</v>
      </c>
      <c r="AC763" s="11">
        <f t="shared" si="58"/>
        <v>36.064999999999998</v>
      </c>
      <c r="AD763" s="11">
        <f t="shared" si="59"/>
        <v>721.3</v>
      </c>
      <c r="AE763" t="s">
        <v>21</v>
      </c>
      <c r="AF763" s="12">
        <f t="shared" si="56"/>
        <v>687.61528999999996</v>
      </c>
      <c r="AG763" s="4">
        <v>4.6699999999999998E-2</v>
      </c>
      <c r="AH763" s="11">
        <f t="shared" si="57"/>
        <v>33.684709999999995</v>
      </c>
      <c r="AI763" s="9">
        <v>4.2</v>
      </c>
      <c r="AJ763" s="15" t="str">
        <f>IF(MONTH(Orders[[#This Row],[Date]]) = 1, "Jan",IF(MONTH(Orders[[#This Row],[Date]]) = 2, "Feb", "Mar"))</f>
        <v>Jan</v>
      </c>
    </row>
    <row r="764" spans="1:36" ht="15.75" x14ac:dyDescent="0.25">
      <c r="A764">
        <v>763</v>
      </c>
      <c r="B764" t="s">
        <v>793</v>
      </c>
      <c r="C764">
        <f>VLOOKUP(G764,email!A:B,2,FALSE)</f>
        <v>294</v>
      </c>
      <c r="D764" t="str">
        <f>Orders[[#This Row],[Customer First Name]] &amp;" "&amp; Orders[[#This Row],[Customer Last Name]]</f>
        <v>Lisa Hazard</v>
      </c>
      <c r="E764" t="s">
        <v>1703</v>
      </c>
      <c r="F764" t="s">
        <v>1704</v>
      </c>
      <c r="G764" t="str">
        <f t="shared" si="55"/>
        <v>lisa.hazard@mail.com</v>
      </c>
      <c r="H764" t="s">
        <v>15</v>
      </c>
      <c r="I764" s="7" t="s">
        <v>1037</v>
      </c>
      <c r="J764" s="7" t="s">
        <v>1038</v>
      </c>
      <c r="K764" s="7" t="s">
        <v>1107</v>
      </c>
      <c r="L764" s="7" t="s">
        <v>1108</v>
      </c>
      <c r="M764" s="7">
        <v>43229</v>
      </c>
      <c r="N764" s="7" t="s">
        <v>1065</v>
      </c>
      <c r="O764" t="str">
        <f>IF(COUNTIF($G$2:G764, G764) &gt; 1, INDEX($O$2:O764, MATCH(G764, $G$2:G764, 0)), H764)</f>
        <v>Female</v>
      </c>
      <c r="P764" t="str">
        <f>IF(COUNTIF($G$2:G764, G764) &gt; 1, INDEX($P$2:P764, MATCH(G764, $G$2:G764, 0)), I764)</f>
        <v>Consumer</v>
      </c>
      <c r="Q764" t="str">
        <f>IF(COUNTIF($G$2:G764, G764) &gt; 1, INDEX($Q$2:Q764, MATCH(G764, $G$2:G764, 0)), J764)</f>
        <v>United States</v>
      </c>
      <c r="R764" t="str">
        <f>IF(COUNTIF($G$2:G764, G764) &gt; 1, INDEX($R$2:R764, MATCH(G764, $G$2:G764, 0)), K764)</f>
        <v>Columbus</v>
      </c>
      <c r="S764" t="str">
        <f>IF(COUNTIF($G$2:G764, G764) &gt; 1, INDEX($S$2:S764, MATCH(G764, $G$2:G764, 0)), L764)</f>
        <v>Ohio</v>
      </c>
      <c r="T764">
        <f>IF(COUNTIF($G$2:G764, G764) &gt; 1, INDEX($T$2:T764, MATCH(G764, $G$2:G764, 0)), M764)</f>
        <v>43229</v>
      </c>
      <c r="U764" t="str">
        <f>IF(COUNTIF($G$2:G764, G764) &gt; 1, INDEX($U$2:U764, MATCH(G764, $G$2:G764, 0)), N764)</f>
        <v>East</v>
      </c>
      <c r="V764" s="7" t="s">
        <v>2158</v>
      </c>
      <c r="W764" s="7" t="s">
        <v>2159</v>
      </c>
      <c r="X764" s="15">
        <f>Orders[[#This Row],[Date3]]</f>
        <v>43485</v>
      </c>
      <c r="Y764" s="15">
        <v>43485</v>
      </c>
      <c r="Z764" s="2">
        <v>0.7416666666666667</v>
      </c>
      <c r="AA764" s="12">
        <v>63.88</v>
      </c>
      <c r="AB764" s="8">
        <v>8</v>
      </c>
      <c r="AC764" s="11">
        <f t="shared" si="58"/>
        <v>25.552000000000003</v>
      </c>
      <c r="AD764" s="11">
        <f t="shared" si="59"/>
        <v>511.04</v>
      </c>
      <c r="AE764" t="s">
        <v>16</v>
      </c>
      <c r="AF764" s="12">
        <f t="shared" si="56"/>
        <v>474.24512000000004</v>
      </c>
      <c r="AG764" s="4">
        <v>7.2000000000000008E-2</v>
      </c>
      <c r="AH764" s="11">
        <f t="shared" si="57"/>
        <v>36.794879999999978</v>
      </c>
      <c r="AI764" s="9">
        <v>9.9</v>
      </c>
      <c r="AJ764" s="15" t="str">
        <f>IF(MONTH(Orders[[#This Row],[Date]]) = 1, "Jan",IF(MONTH(Orders[[#This Row],[Date]]) = 2, "Feb", "Mar"))</f>
        <v>Jan</v>
      </c>
    </row>
    <row r="765" spans="1:36" ht="15.75" x14ac:dyDescent="0.25">
      <c r="A765">
        <v>764</v>
      </c>
      <c r="B765" t="s">
        <v>794</v>
      </c>
      <c r="C765">
        <f>VLOOKUP(G765,email!A:B,2,FALSE)</f>
        <v>295</v>
      </c>
      <c r="D765" t="str">
        <f>Orders[[#This Row],[Customer First Name]] &amp;" "&amp; Orders[[#This Row],[Customer Last Name]]</f>
        <v>Chris Selesnick</v>
      </c>
      <c r="E765" t="s">
        <v>1705</v>
      </c>
      <c r="F765" t="s">
        <v>1706</v>
      </c>
      <c r="G765" t="str">
        <f t="shared" si="55"/>
        <v>chris.selesnick@mail.com</v>
      </c>
      <c r="H765" t="s">
        <v>20</v>
      </c>
      <c r="I765" s="7" t="s">
        <v>1042</v>
      </c>
      <c r="J765" s="7" t="s">
        <v>1038</v>
      </c>
      <c r="K765" s="7" t="s">
        <v>1234</v>
      </c>
      <c r="L765" s="7" t="s">
        <v>1127</v>
      </c>
      <c r="M765" s="7">
        <v>71111</v>
      </c>
      <c r="N765" s="7" t="s">
        <v>1041</v>
      </c>
      <c r="O765" t="str">
        <f>IF(COUNTIF($G$2:G765, G765) &gt; 1, INDEX($O$2:O765, MATCH(G765, $G$2:G765, 0)), H765)</f>
        <v>Male</v>
      </c>
      <c r="P765" t="str">
        <f>IF(COUNTIF($G$2:G765, G765) &gt; 1, INDEX($P$2:P765, MATCH(G765, $G$2:G765, 0)), I765)</f>
        <v>Corporate</v>
      </c>
      <c r="Q765" t="str">
        <f>IF(COUNTIF($G$2:G765, G765) &gt; 1, INDEX($Q$2:Q765, MATCH(G765, $G$2:G765, 0)), J765)</f>
        <v>United States</v>
      </c>
      <c r="R765" t="str">
        <f>IF(COUNTIF($G$2:G765, G765) &gt; 1, INDEX($R$2:R765, MATCH(G765, $G$2:G765, 0)), K765)</f>
        <v>Bossier City</v>
      </c>
      <c r="S765" t="str">
        <f>IF(COUNTIF($G$2:G765, G765) &gt; 1, INDEX($S$2:S765, MATCH(G765, $G$2:G765, 0)), L765)</f>
        <v>Louisiana</v>
      </c>
      <c r="T765">
        <f>IF(COUNTIF($G$2:G765, G765) &gt; 1, INDEX($T$2:T765, MATCH(G765, $G$2:G765, 0)), M765)</f>
        <v>71111</v>
      </c>
      <c r="U765" t="str">
        <f>IF(COUNTIF($G$2:G765, G765) &gt; 1, INDEX($U$2:U765, MATCH(G765, $G$2:G765, 0)), N765)</f>
        <v>South</v>
      </c>
      <c r="V765" s="7" t="s">
        <v>2153</v>
      </c>
      <c r="W765" s="7" t="s">
        <v>2164</v>
      </c>
      <c r="X765" s="15">
        <f>Orders[[#This Row],[Date3]]</f>
        <v>43550</v>
      </c>
      <c r="Y765" s="15">
        <v>43550</v>
      </c>
      <c r="Z765" s="2">
        <v>0.46319444444444446</v>
      </c>
      <c r="AA765" s="12">
        <v>10.69</v>
      </c>
      <c r="AB765" s="8">
        <v>5</v>
      </c>
      <c r="AC765" s="11">
        <f t="shared" si="58"/>
        <v>2.6724999999999999</v>
      </c>
      <c r="AD765" s="11">
        <f t="shared" si="59"/>
        <v>53.449999999999996</v>
      </c>
      <c r="AE765" t="s">
        <v>16</v>
      </c>
      <c r="AF765" s="12">
        <f t="shared" si="56"/>
        <v>50.953885</v>
      </c>
      <c r="AG765" s="4">
        <v>4.6699999999999998E-2</v>
      </c>
      <c r="AH765" s="11">
        <f t="shared" si="57"/>
        <v>2.4961149999999961</v>
      </c>
      <c r="AI765" s="9">
        <v>7.6</v>
      </c>
      <c r="AJ765" s="15" t="str">
        <f>IF(MONTH(Orders[[#This Row],[Date]]) = 1, "Jan",IF(MONTH(Orders[[#This Row],[Date]]) = 2, "Feb", "Mar"))</f>
        <v>Mar</v>
      </c>
    </row>
    <row r="766" spans="1:36" ht="15.75" x14ac:dyDescent="0.25">
      <c r="A766">
        <v>765</v>
      </c>
      <c r="B766" t="s">
        <v>795</v>
      </c>
      <c r="C766">
        <f>VLOOKUP(G766,email!A:B,2,FALSE)</f>
        <v>295</v>
      </c>
      <c r="D766" t="str">
        <f>Orders[[#This Row],[Customer First Name]] &amp;" "&amp; Orders[[#This Row],[Customer Last Name]]</f>
        <v>Chris Selesnick</v>
      </c>
      <c r="E766" t="s">
        <v>1705</v>
      </c>
      <c r="F766" t="s">
        <v>1706</v>
      </c>
      <c r="G766" t="str">
        <f t="shared" si="55"/>
        <v>chris.selesnick@mail.com</v>
      </c>
      <c r="H766" t="s">
        <v>20</v>
      </c>
      <c r="I766" s="7" t="s">
        <v>1042</v>
      </c>
      <c r="J766" s="7" t="s">
        <v>1038</v>
      </c>
      <c r="K766" s="7" t="s">
        <v>1234</v>
      </c>
      <c r="L766" s="7" t="s">
        <v>1127</v>
      </c>
      <c r="M766" s="7">
        <v>71111</v>
      </c>
      <c r="N766" s="7" t="s">
        <v>1041</v>
      </c>
      <c r="O766" t="str">
        <f>IF(COUNTIF($G$2:G766, G766) &gt; 1, INDEX($O$2:O766, MATCH(G766, $G$2:G766, 0)), H766)</f>
        <v>Male</v>
      </c>
      <c r="P766" t="str">
        <f>IF(COUNTIF($G$2:G766, G766) &gt; 1, INDEX($P$2:P766, MATCH(G766, $G$2:G766, 0)), I766)</f>
        <v>Corporate</v>
      </c>
      <c r="Q766" t="str">
        <f>IF(COUNTIF($G$2:G766, G766) &gt; 1, INDEX($Q$2:Q766, MATCH(G766, $G$2:G766, 0)), J766)</f>
        <v>United States</v>
      </c>
      <c r="R766" t="str">
        <f>IF(COUNTIF($G$2:G766, G766) &gt; 1, INDEX($R$2:R766, MATCH(G766, $G$2:G766, 0)), K766)</f>
        <v>Bossier City</v>
      </c>
      <c r="S766" t="str">
        <f>IF(COUNTIF($G$2:G766, G766) &gt; 1, INDEX($S$2:S766, MATCH(G766, $G$2:G766, 0)), L766)</f>
        <v>Louisiana</v>
      </c>
      <c r="T766">
        <f>IF(COUNTIF($G$2:G766, G766) &gt; 1, INDEX($T$2:T766, MATCH(G766, $G$2:G766, 0)), M766)</f>
        <v>71111</v>
      </c>
      <c r="U766" t="str">
        <f>IF(COUNTIF($G$2:G766, G766) &gt; 1, INDEX($U$2:U766, MATCH(G766, $G$2:G766, 0)), N766)</f>
        <v>South</v>
      </c>
      <c r="V766" s="7" t="s">
        <v>2153</v>
      </c>
      <c r="W766" s="7" t="s">
        <v>2164</v>
      </c>
      <c r="X766" s="15">
        <f>Orders[[#This Row],[Date3]]</f>
        <v>43485</v>
      </c>
      <c r="Y766" s="15">
        <v>43485</v>
      </c>
      <c r="Z766" s="2">
        <v>0.65833333333333333</v>
      </c>
      <c r="AA766" s="12">
        <v>55.5</v>
      </c>
      <c r="AB766" s="8">
        <v>4</v>
      </c>
      <c r="AC766" s="11">
        <f t="shared" si="58"/>
        <v>11.100000000000001</v>
      </c>
      <c r="AD766" s="11">
        <f t="shared" si="59"/>
        <v>222</v>
      </c>
      <c r="AE766" t="s">
        <v>21</v>
      </c>
      <c r="AF766" s="12">
        <f t="shared" si="56"/>
        <v>211.6326</v>
      </c>
      <c r="AG766" s="4">
        <v>4.6699999999999998E-2</v>
      </c>
      <c r="AH766" s="11">
        <f t="shared" si="57"/>
        <v>10.367400000000004</v>
      </c>
      <c r="AI766" s="9">
        <v>6.6</v>
      </c>
      <c r="AJ766" s="15" t="str">
        <f>IF(MONTH(Orders[[#This Row],[Date]]) = 1, "Jan",IF(MONTH(Orders[[#This Row],[Date]]) = 2, "Feb", "Mar"))</f>
        <v>Jan</v>
      </c>
    </row>
    <row r="767" spans="1:36" ht="15.75" x14ac:dyDescent="0.25">
      <c r="A767">
        <v>766</v>
      </c>
      <c r="B767" t="s">
        <v>796</v>
      </c>
      <c r="C767">
        <f>VLOOKUP(G767,email!A:B,2,FALSE)</f>
        <v>295</v>
      </c>
      <c r="D767" t="str">
        <f>Orders[[#This Row],[Customer First Name]] &amp;" "&amp; Orders[[#This Row],[Customer Last Name]]</f>
        <v>Chris Selesnick</v>
      </c>
      <c r="E767" t="s">
        <v>1705</v>
      </c>
      <c r="F767" t="s">
        <v>1706</v>
      </c>
      <c r="G767" t="str">
        <f t="shared" si="55"/>
        <v>chris.selesnick@mail.com</v>
      </c>
      <c r="H767" t="s">
        <v>20</v>
      </c>
      <c r="I767" s="7" t="s">
        <v>1042</v>
      </c>
      <c r="J767" s="7" t="s">
        <v>1038</v>
      </c>
      <c r="K767" s="7" t="s">
        <v>1234</v>
      </c>
      <c r="L767" s="7" t="s">
        <v>1127</v>
      </c>
      <c r="M767" s="7">
        <v>71111</v>
      </c>
      <c r="N767" s="7" t="s">
        <v>1041</v>
      </c>
      <c r="O767" t="str">
        <f>IF(COUNTIF($G$2:G767, G767) &gt; 1, INDEX($O$2:O767, MATCH(G767, $G$2:G767, 0)), H767)</f>
        <v>Male</v>
      </c>
      <c r="P767" t="str">
        <f>IF(COUNTIF($G$2:G767, G767) &gt; 1, INDEX($P$2:P767, MATCH(G767, $G$2:G767, 0)), I767)</f>
        <v>Corporate</v>
      </c>
      <c r="Q767" t="str">
        <f>IF(COUNTIF($G$2:G767, G767) &gt; 1, INDEX($Q$2:Q767, MATCH(G767, $G$2:G767, 0)), J767)</f>
        <v>United States</v>
      </c>
      <c r="R767" t="str">
        <f>IF(COUNTIF($G$2:G767, G767) &gt; 1, INDEX($R$2:R767, MATCH(G767, $G$2:G767, 0)), K767)</f>
        <v>Bossier City</v>
      </c>
      <c r="S767" t="str">
        <f>IF(COUNTIF($G$2:G767, G767) &gt; 1, INDEX($S$2:S767, MATCH(G767, $G$2:G767, 0)), L767)</f>
        <v>Louisiana</v>
      </c>
      <c r="T767">
        <f>IF(COUNTIF($G$2:G767, G767) &gt; 1, INDEX($T$2:T767, MATCH(G767, $G$2:G767, 0)), M767)</f>
        <v>71111</v>
      </c>
      <c r="U767" t="str">
        <f>IF(COUNTIF($G$2:G767, G767) &gt; 1, INDEX($U$2:U767, MATCH(G767, $G$2:G767, 0)), N767)</f>
        <v>South</v>
      </c>
      <c r="V767" s="7" t="s">
        <v>2158</v>
      </c>
      <c r="W767" s="7" t="s">
        <v>2163</v>
      </c>
      <c r="X767" s="15">
        <f>Orders[[#This Row],[Date3]]</f>
        <v>43529</v>
      </c>
      <c r="Y767" s="15">
        <v>43529</v>
      </c>
      <c r="Z767" s="2">
        <v>0.81944444444444453</v>
      </c>
      <c r="AA767" s="12">
        <v>95.46</v>
      </c>
      <c r="AB767" s="8">
        <v>8</v>
      </c>
      <c r="AC767" s="11">
        <f t="shared" si="58"/>
        <v>38.183999999999997</v>
      </c>
      <c r="AD767" s="11">
        <f t="shared" si="59"/>
        <v>763.68</v>
      </c>
      <c r="AE767" t="s">
        <v>16</v>
      </c>
      <c r="AF767" s="12">
        <f t="shared" si="56"/>
        <v>708.69503999999995</v>
      </c>
      <c r="AG767" s="4">
        <v>7.2000000000000008E-2</v>
      </c>
      <c r="AH767" s="11">
        <f t="shared" si="57"/>
        <v>54.984960000000001</v>
      </c>
      <c r="AI767" s="9">
        <v>4.7</v>
      </c>
      <c r="AJ767" s="15" t="str">
        <f>IF(MONTH(Orders[[#This Row],[Date]]) = 1, "Jan",IF(MONTH(Orders[[#This Row],[Date]]) = 2, "Feb", "Mar"))</f>
        <v>Mar</v>
      </c>
    </row>
    <row r="768" spans="1:36" ht="15.75" x14ac:dyDescent="0.25">
      <c r="A768">
        <v>767</v>
      </c>
      <c r="B768" t="s">
        <v>797</v>
      </c>
      <c r="C768">
        <f>VLOOKUP(G768,email!A:B,2,FALSE)</f>
        <v>295</v>
      </c>
      <c r="D768" t="str">
        <f>Orders[[#This Row],[Customer First Name]] &amp;" "&amp; Orders[[#This Row],[Customer Last Name]]</f>
        <v>Chris Selesnick</v>
      </c>
      <c r="E768" t="s">
        <v>1705</v>
      </c>
      <c r="F768" t="s">
        <v>1706</v>
      </c>
      <c r="G768" t="str">
        <f t="shared" si="55"/>
        <v>chris.selesnick@mail.com</v>
      </c>
      <c r="H768" t="s">
        <v>20</v>
      </c>
      <c r="I768" s="7" t="s">
        <v>1042</v>
      </c>
      <c r="J768" s="7" t="s">
        <v>1038</v>
      </c>
      <c r="K768" s="7" t="s">
        <v>1234</v>
      </c>
      <c r="L768" s="7" t="s">
        <v>1127</v>
      </c>
      <c r="M768" s="7">
        <v>71111</v>
      </c>
      <c r="N768" s="7" t="s">
        <v>1041</v>
      </c>
      <c r="O768" t="str">
        <f>IF(COUNTIF($G$2:G768, G768) &gt; 1, INDEX($O$2:O768, MATCH(G768, $G$2:G768, 0)), H768)</f>
        <v>Male</v>
      </c>
      <c r="P768" t="str">
        <f>IF(COUNTIF($G$2:G768, G768) &gt; 1, INDEX($P$2:P768, MATCH(G768, $G$2:G768, 0)), I768)</f>
        <v>Corporate</v>
      </c>
      <c r="Q768" t="str">
        <f>IF(COUNTIF($G$2:G768, G768) &gt; 1, INDEX($Q$2:Q768, MATCH(G768, $G$2:G768, 0)), J768)</f>
        <v>United States</v>
      </c>
      <c r="R768" t="str">
        <f>IF(COUNTIF($G$2:G768, G768) &gt; 1, INDEX($R$2:R768, MATCH(G768, $G$2:G768, 0)), K768)</f>
        <v>Bossier City</v>
      </c>
      <c r="S768" t="str">
        <f>IF(COUNTIF($G$2:G768, G768) &gt; 1, INDEX($S$2:S768, MATCH(G768, $G$2:G768, 0)), L768)</f>
        <v>Louisiana</v>
      </c>
      <c r="T768">
        <f>IF(COUNTIF($G$2:G768, G768) &gt; 1, INDEX($T$2:T768, MATCH(G768, $G$2:G768, 0)), M768)</f>
        <v>71111</v>
      </c>
      <c r="U768" t="str">
        <f>IF(COUNTIF($G$2:G768, G768) &gt; 1, INDEX($U$2:U768, MATCH(G768, $G$2:G768, 0)), N768)</f>
        <v>South</v>
      </c>
      <c r="V768" s="7" t="s">
        <v>2153</v>
      </c>
      <c r="W768" s="7" t="s">
        <v>2160</v>
      </c>
      <c r="X768" s="15">
        <f>Orders[[#This Row],[Date3]]</f>
        <v>43470</v>
      </c>
      <c r="Y768" s="15">
        <v>43470</v>
      </c>
      <c r="Z768" s="2">
        <v>0.85416666666666663</v>
      </c>
      <c r="AA768" s="12">
        <v>76.06</v>
      </c>
      <c r="AB768" s="8">
        <v>3</v>
      </c>
      <c r="AC768" s="11">
        <f t="shared" si="58"/>
        <v>11.409000000000001</v>
      </c>
      <c r="AD768" s="11">
        <f t="shared" si="59"/>
        <v>228.18</v>
      </c>
      <c r="AE768" t="s">
        <v>21</v>
      </c>
      <c r="AF768" s="12">
        <f t="shared" si="56"/>
        <v>217.52399400000002</v>
      </c>
      <c r="AG768" s="4">
        <v>4.6699999999999998E-2</v>
      </c>
      <c r="AH768" s="11">
        <f t="shared" si="57"/>
        <v>10.656005999999991</v>
      </c>
      <c r="AI768" s="9">
        <v>9.8000000000000007</v>
      </c>
      <c r="AJ768" s="15" t="str">
        <f>IF(MONTH(Orders[[#This Row],[Date]]) = 1, "Jan",IF(MONTH(Orders[[#This Row],[Date]]) = 2, "Feb", "Mar"))</f>
        <v>Jan</v>
      </c>
    </row>
    <row r="769" spans="1:36" ht="15.75" x14ac:dyDescent="0.25">
      <c r="A769">
        <v>768</v>
      </c>
      <c r="B769" t="s">
        <v>798</v>
      </c>
      <c r="C769">
        <f>VLOOKUP(G769,email!A:B,2,FALSE)</f>
        <v>295</v>
      </c>
      <c r="D769" t="str">
        <f>Orders[[#This Row],[Customer First Name]] &amp;" "&amp; Orders[[#This Row],[Customer Last Name]]</f>
        <v>Chris Selesnick</v>
      </c>
      <c r="E769" t="s">
        <v>1705</v>
      </c>
      <c r="F769" t="s">
        <v>1706</v>
      </c>
      <c r="G769" t="str">
        <f t="shared" si="55"/>
        <v>chris.selesnick@mail.com</v>
      </c>
      <c r="H769" t="s">
        <v>20</v>
      </c>
      <c r="I769" s="7" t="s">
        <v>1042</v>
      </c>
      <c r="J769" s="7" t="s">
        <v>1038</v>
      </c>
      <c r="K769" s="7" t="s">
        <v>1234</v>
      </c>
      <c r="L769" s="7" t="s">
        <v>1127</v>
      </c>
      <c r="M769" s="7">
        <v>71111</v>
      </c>
      <c r="N769" s="7" t="s">
        <v>1041</v>
      </c>
      <c r="O769" t="str">
        <f>IF(COUNTIF($G$2:G769, G769) &gt; 1, INDEX($O$2:O769, MATCH(G769, $G$2:G769, 0)), H769)</f>
        <v>Male</v>
      </c>
      <c r="P769" t="str">
        <f>IF(COUNTIF($G$2:G769, G769) &gt; 1, INDEX($P$2:P769, MATCH(G769, $G$2:G769, 0)), I769)</f>
        <v>Corporate</v>
      </c>
      <c r="Q769" t="str">
        <f>IF(COUNTIF($G$2:G769, G769) &gt; 1, INDEX($Q$2:Q769, MATCH(G769, $G$2:G769, 0)), J769)</f>
        <v>United States</v>
      </c>
      <c r="R769" t="str">
        <f>IF(COUNTIF($G$2:G769, G769) &gt; 1, INDEX($R$2:R769, MATCH(G769, $G$2:G769, 0)), K769)</f>
        <v>Bossier City</v>
      </c>
      <c r="S769" t="str">
        <f>IF(COUNTIF($G$2:G769, G769) &gt; 1, INDEX($S$2:S769, MATCH(G769, $G$2:G769, 0)), L769)</f>
        <v>Louisiana</v>
      </c>
      <c r="T769">
        <f>IF(COUNTIF($G$2:G769, G769) &gt; 1, INDEX($T$2:T769, MATCH(G769, $G$2:G769, 0)), M769)</f>
        <v>71111</v>
      </c>
      <c r="U769" t="str">
        <f>IF(COUNTIF($G$2:G769, G769) &gt; 1, INDEX($U$2:U769, MATCH(G769, $G$2:G769, 0)), N769)</f>
        <v>South</v>
      </c>
      <c r="V769" s="7" t="s">
        <v>2153</v>
      </c>
      <c r="W769" s="7" t="s">
        <v>2156</v>
      </c>
      <c r="X769" s="15">
        <f>Orders[[#This Row],[Date3]]</f>
        <v>43509</v>
      </c>
      <c r="Y769" s="15">
        <v>43509</v>
      </c>
      <c r="Z769" s="2">
        <v>0.58263888888888882</v>
      </c>
      <c r="AA769" s="12">
        <v>13.69</v>
      </c>
      <c r="AB769" s="8">
        <v>6</v>
      </c>
      <c r="AC769" s="11">
        <f t="shared" si="58"/>
        <v>4.1070000000000002</v>
      </c>
      <c r="AD769" s="11">
        <f t="shared" si="59"/>
        <v>82.14</v>
      </c>
      <c r="AE769" t="s">
        <v>18</v>
      </c>
      <c r="AF769" s="12">
        <f t="shared" si="56"/>
        <v>78.304062000000002</v>
      </c>
      <c r="AG769" s="4">
        <v>4.6699999999999998E-2</v>
      </c>
      <c r="AH769" s="11">
        <f t="shared" si="57"/>
        <v>3.8359379999999987</v>
      </c>
      <c r="AI769" s="9">
        <v>6.3</v>
      </c>
      <c r="AJ769" s="15" t="str">
        <f>IF(MONTH(Orders[[#This Row],[Date]]) = 1, "Jan",IF(MONTH(Orders[[#This Row],[Date]]) = 2, "Feb", "Mar"))</f>
        <v>Feb</v>
      </c>
    </row>
    <row r="770" spans="1:36" ht="15.75" x14ac:dyDescent="0.25">
      <c r="A770">
        <v>769</v>
      </c>
      <c r="B770" t="s">
        <v>799</v>
      </c>
      <c r="C770">
        <f>VLOOKUP(G770,email!A:B,2,FALSE)</f>
        <v>296</v>
      </c>
      <c r="D770" t="str">
        <f>Orders[[#This Row],[Customer First Name]] &amp;" "&amp; Orders[[#This Row],[Customer Last Name]]</f>
        <v>Anthony Johnson</v>
      </c>
      <c r="E770" t="s">
        <v>1653</v>
      </c>
      <c r="F770" t="s">
        <v>1707</v>
      </c>
      <c r="G770" t="str">
        <f t="shared" ref="G770:G833" si="60">LOWER(E770) &amp; "." &amp; LOWER(SUBSTITUTE(SUBSTITUTE(F770, "'", ""), " ", "")) &amp; "@mail.com"</f>
        <v>anthony.johnson@mail.com</v>
      </c>
      <c r="H770" t="s">
        <v>20</v>
      </c>
      <c r="I770" s="7" t="s">
        <v>1042</v>
      </c>
      <c r="J770" s="7" t="s">
        <v>1038</v>
      </c>
      <c r="K770" s="7" t="s">
        <v>1160</v>
      </c>
      <c r="L770" s="7" t="s">
        <v>1047</v>
      </c>
      <c r="M770" s="7">
        <v>33710</v>
      </c>
      <c r="N770" s="7" t="s">
        <v>1041</v>
      </c>
      <c r="O770" t="str">
        <f>IF(COUNTIF($G$2:G770, G770) &gt; 1, INDEX($O$2:O770, MATCH(G770, $G$2:G770, 0)), H770)</f>
        <v>Male</v>
      </c>
      <c r="P770" t="str">
        <f>IF(COUNTIF($G$2:G770, G770) &gt; 1, INDEX($P$2:P770, MATCH(G770, $G$2:G770, 0)), I770)</f>
        <v>Corporate</v>
      </c>
      <c r="Q770" t="str">
        <f>IF(COUNTIF($G$2:G770, G770) &gt; 1, INDEX($Q$2:Q770, MATCH(G770, $G$2:G770, 0)), J770)</f>
        <v>United States</v>
      </c>
      <c r="R770" t="str">
        <f>IF(COUNTIF($G$2:G770, G770) &gt; 1, INDEX($R$2:R770, MATCH(G770, $G$2:G770, 0)), K770)</f>
        <v>Saint Petersburg</v>
      </c>
      <c r="S770" t="str">
        <f>IF(COUNTIF($G$2:G770, G770) &gt; 1, INDEX($S$2:S770, MATCH(G770, $G$2:G770, 0)), L770)</f>
        <v>Florida</v>
      </c>
      <c r="T770">
        <f>IF(COUNTIF($G$2:G770, G770) &gt; 1, INDEX($T$2:T770, MATCH(G770, $G$2:G770, 0)), M770)</f>
        <v>33710</v>
      </c>
      <c r="U770" t="str">
        <f>IF(COUNTIF($G$2:G770, G770) &gt; 1, INDEX($U$2:U770, MATCH(G770, $G$2:G770, 0)), N770)</f>
        <v>South</v>
      </c>
      <c r="V770" s="7" t="s">
        <v>2150</v>
      </c>
      <c r="W770" s="7" t="s">
        <v>2157</v>
      </c>
      <c r="X770" s="15">
        <f>Orders[[#This Row],[Date3]]</f>
        <v>43540</v>
      </c>
      <c r="Y770" s="15">
        <v>43540</v>
      </c>
      <c r="Z770" s="2">
        <v>0.78541666666666676</v>
      </c>
      <c r="AA770" s="12">
        <v>95.64</v>
      </c>
      <c r="AB770" s="8">
        <v>4</v>
      </c>
      <c r="AC770" s="11">
        <f t="shared" si="58"/>
        <v>19.128</v>
      </c>
      <c r="AD770" s="11">
        <f t="shared" si="59"/>
        <v>382.56</v>
      </c>
      <c r="AE770" t="s">
        <v>18</v>
      </c>
      <c r="AF770" s="12">
        <f t="shared" ref="AF770:AF833" si="61">AD770-AD770*AG770</f>
        <v>341.62608</v>
      </c>
      <c r="AG770" s="4">
        <v>0.107</v>
      </c>
      <c r="AH770" s="11">
        <f t="shared" ref="AH770:AH833" si="62">AD770-AF770</f>
        <v>40.933920000000001</v>
      </c>
      <c r="AI770" s="9">
        <v>7.9</v>
      </c>
      <c r="AJ770" s="15" t="str">
        <f>IF(MONTH(Orders[[#This Row],[Date]]) = 1, "Jan",IF(MONTH(Orders[[#This Row],[Date]]) = 2, "Feb", "Mar"))</f>
        <v>Mar</v>
      </c>
    </row>
    <row r="771" spans="1:36" ht="15.75" x14ac:dyDescent="0.25">
      <c r="A771">
        <v>770</v>
      </c>
      <c r="B771" t="s">
        <v>800</v>
      </c>
      <c r="C771">
        <f>VLOOKUP(G771,email!A:B,2,FALSE)</f>
        <v>98</v>
      </c>
      <c r="D771" t="str">
        <f>Orders[[#This Row],[Customer First Name]] &amp;" "&amp; Orders[[#This Row],[Customer Last Name]]</f>
        <v>Laurel Elliston</v>
      </c>
      <c r="E771" t="s">
        <v>1431</v>
      </c>
      <c r="F771" t="s">
        <v>1432</v>
      </c>
      <c r="G771" t="str">
        <f t="shared" si="60"/>
        <v>laurel.elliston@mail.com</v>
      </c>
      <c r="H771" t="s">
        <v>20</v>
      </c>
      <c r="I771" s="7" t="s">
        <v>1037</v>
      </c>
      <c r="J771" s="7" t="s">
        <v>1038</v>
      </c>
      <c r="K771" s="7" t="s">
        <v>1157</v>
      </c>
      <c r="L771" s="7" t="s">
        <v>1087</v>
      </c>
      <c r="M771" s="7">
        <v>22204</v>
      </c>
      <c r="N771" s="7" t="s">
        <v>1041</v>
      </c>
      <c r="O771" t="str">
        <f>IF(COUNTIF($G$2:G771, G771) &gt; 1, INDEX($O$2:O771, MATCH(G771, $G$2:G771, 0)), H771)</f>
        <v>Male</v>
      </c>
      <c r="P771" t="str">
        <f>IF(COUNTIF($G$2:G771, G771) &gt; 1, INDEX($P$2:P771, MATCH(G771, $G$2:G771, 0)), I771)</f>
        <v>Consumer</v>
      </c>
      <c r="Q771" t="str">
        <f>IF(COUNTIF($G$2:G771, G771) &gt; 1, INDEX($Q$2:Q771, MATCH(G771, $G$2:G771, 0)), J771)</f>
        <v>United States</v>
      </c>
      <c r="R771" t="str">
        <f>IF(COUNTIF($G$2:G771, G771) &gt; 1, INDEX($R$2:R771, MATCH(G771, $G$2:G771, 0)), K771)</f>
        <v>Whittier</v>
      </c>
      <c r="S771" t="str">
        <f>IF(COUNTIF($G$2:G771, G771) &gt; 1, INDEX($S$2:S771, MATCH(G771, $G$2:G771, 0)), L771)</f>
        <v>California</v>
      </c>
      <c r="T771">
        <f>IF(COUNTIF($G$2:G771, G771) &gt; 1, INDEX($T$2:T771, MATCH(G771, $G$2:G771, 0)), M771)</f>
        <v>90604</v>
      </c>
      <c r="U771" t="str">
        <f>IF(COUNTIF($G$2:G771, G771) &gt; 1, INDEX($U$2:U771, MATCH(G771, $G$2:G771, 0)), N771)</f>
        <v>West</v>
      </c>
      <c r="V771" s="7" t="s">
        <v>2150</v>
      </c>
      <c r="W771" s="7" t="s">
        <v>2152</v>
      </c>
      <c r="X771" s="15">
        <f>Orders[[#This Row],[Date3]]</f>
        <v>43480</v>
      </c>
      <c r="Y771" s="15">
        <v>43480</v>
      </c>
      <c r="Z771" s="2">
        <v>0.72499999999999998</v>
      </c>
      <c r="AA771" s="12">
        <v>11.43</v>
      </c>
      <c r="AB771" s="8">
        <v>6</v>
      </c>
      <c r="AC771" s="11">
        <f t="shared" ref="AC771:AC834" si="63">AD771*0.05</f>
        <v>3.4290000000000003</v>
      </c>
      <c r="AD771" s="11">
        <f t="shared" ref="AD771:AD834" si="64">AA771*AB771</f>
        <v>68.58</v>
      </c>
      <c r="AE771" t="s">
        <v>18</v>
      </c>
      <c r="AF771" s="12">
        <f t="shared" si="61"/>
        <v>61.24194</v>
      </c>
      <c r="AG771" s="4">
        <v>0.107</v>
      </c>
      <c r="AH771" s="11">
        <f t="shared" si="62"/>
        <v>7.3380599999999987</v>
      </c>
      <c r="AI771" s="9">
        <v>7.7</v>
      </c>
      <c r="AJ771" s="15" t="str">
        <f>IF(MONTH(Orders[[#This Row],[Date]]) = 1, "Jan",IF(MONTH(Orders[[#This Row],[Date]]) = 2, "Feb", "Mar"))</f>
        <v>Jan</v>
      </c>
    </row>
    <row r="772" spans="1:36" ht="15.75" x14ac:dyDescent="0.25">
      <c r="A772">
        <v>771</v>
      </c>
      <c r="B772" t="s">
        <v>801</v>
      </c>
      <c r="C772">
        <f>VLOOKUP(G772,email!A:B,2,FALSE)</f>
        <v>297</v>
      </c>
      <c r="D772" t="str">
        <f>Orders[[#This Row],[Customer First Name]] &amp;" "&amp; Orders[[#This Row],[Customer Last Name]]</f>
        <v>Benjamin Venier</v>
      </c>
      <c r="E772" t="s">
        <v>1708</v>
      </c>
      <c r="F772" t="s">
        <v>1709</v>
      </c>
      <c r="G772" t="str">
        <f t="shared" si="60"/>
        <v>benjamin.venier@mail.com</v>
      </c>
      <c r="H772" t="s">
        <v>20</v>
      </c>
      <c r="I772" s="7" t="s">
        <v>1042</v>
      </c>
      <c r="J772" s="7" t="s">
        <v>1038</v>
      </c>
      <c r="K772" s="7" t="s">
        <v>1174</v>
      </c>
      <c r="L772" s="7" t="s">
        <v>1106</v>
      </c>
      <c r="M772" s="7">
        <v>50315</v>
      </c>
      <c r="N772" s="7" t="s">
        <v>1055</v>
      </c>
      <c r="O772" t="str">
        <f>IF(COUNTIF($G$2:G772, G772) &gt; 1, INDEX($O$2:O772, MATCH(G772, $G$2:G772, 0)), H772)</f>
        <v>Male</v>
      </c>
      <c r="P772" t="str">
        <f>IF(COUNTIF($G$2:G772, G772) &gt; 1, INDEX($P$2:P772, MATCH(G772, $G$2:G772, 0)), I772)</f>
        <v>Corporate</v>
      </c>
      <c r="Q772" t="str">
        <f>IF(COUNTIF($G$2:G772, G772) &gt; 1, INDEX($Q$2:Q772, MATCH(G772, $G$2:G772, 0)), J772)</f>
        <v>United States</v>
      </c>
      <c r="R772" t="str">
        <f>IF(COUNTIF($G$2:G772, G772) &gt; 1, INDEX($R$2:R772, MATCH(G772, $G$2:G772, 0)), K772)</f>
        <v>Des Moines</v>
      </c>
      <c r="S772" t="str">
        <f>IF(COUNTIF($G$2:G772, G772) &gt; 1, INDEX($S$2:S772, MATCH(G772, $G$2:G772, 0)), L772)</f>
        <v>Iowa</v>
      </c>
      <c r="T772">
        <f>IF(COUNTIF($G$2:G772, G772) &gt; 1, INDEX($T$2:T772, MATCH(G772, $G$2:G772, 0)), M772)</f>
        <v>50315</v>
      </c>
      <c r="U772" t="str">
        <f>IF(COUNTIF($G$2:G772, G772) &gt; 1, INDEX($U$2:U772, MATCH(G772, $G$2:G772, 0)), N772)</f>
        <v>Central</v>
      </c>
      <c r="V772" s="7" t="s">
        <v>2153</v>
      </c>
      <c r="W772" s="7" t="s">
        <v>2160</v>
      </c>
      <c r="X772" s="15">
        <f>Orders[[#This Row],[Date3]]</f>
        <v>43522</v>
      </c>
      <c r="Y772" s="15">
        <v>43522</v>
      </c>
      <c r="Z772" s="2">
        <v>0.49861111111111112</v>
      </c>
      <c r="AA772" s="12">
        <v>95.54</v>
      </c>
      <c r="AB772" s="8">
        <v>4</v>
      </c>
      <c r="AC772" s="11">
        <f t="shared" si="63"/>
        <v>19.108000000000001</v>
      </c>
      <c r="AD772" s="11">
        <f t="shared" si="64"/>
        <v>382.16</v>
      </c>
      <c r="AE772" t="s">
        <v>16</v>
      </c>
      <c r="AF772" s="12">
        <f t="shared" si="61"/>
        <v>364.31312800000001</v>
      </c>
      <c r="AG772" s="4">
        <v>4.6699999999999998E-2</v>
      </c>
      <c r="AH772" s="11">
        <f t="shared" si="62"/>
        <v>17.846872000000019</v>
      </c>
      <c r="AI772" s="9">
        <v>4.5</v>
      </c>
      <c r="AJ772" s="15" t="str">
        <f>IF(MONTH(Orders[[#This Row],[Date]]) = 1, "Jan",IF(MONTH(Orders[[#This Row],[Date]]) = 2, "Feb", "Mar"))</f>
        <v>Feb</v>
      </c>
    </row>
    <row r="773" spans="1:36" ht="15.75" x14ac:dyDescent="0.25">
      <c r="A773">
        <v>772</v>
      </c>
      <c r="B773" t="s">
        <v>802</v>
      </c>
      <c r="C773">
        <f>VLOOKUP(G773,email!A:B,2,FALSE)</f>
        <v>297</v>
      </c>
      <c r="D773" t="str">
        <f>Orders[[#This Row],[Customer First Name]] &amp;" "&amp; Orders[[#This Row],[Customer Last Name]]</f>
        <v>Benjamin Venier</v>
      </c>
      <c r="E773" t="s">
        <v>1708</v>
      </c>
      <c r="F773" t="s">
        <v>1709</v>
      </c>
      <c r="G773" t="str">
        <f t="shared" si="60"/>
        <v>benjamin.venier@mail.com</v>
      </c>
      <c r="H773" t="s">
        <v>20</v>
      </c>
      <c r="I773" s="7" t="s">
        <v>1042</v>
      </c>
      <c r="J773" s="7" t="s">
        <v>1038</v>
      </c>
      <c r="K773" s="7" t="s">
        <v>1174</v>
      </c>
      <c r="L773" s="7" t="s">
        <v>1106</v>
      </c>
      <c r="M773" s="7">
        <v>50315</v>
      </c>
      <c r="N773" s="7" t="s">
        <v>1055</v>
      </c>
      <c r="O773" t="str">
        <f>IF(COUNTIF($G$2:G773, G773) &gt; 1, INDEX($O$2:O773, MATCH(G773, $G$2:G773, 0)), H773)</f>
        <v>Male</v>
      </c>
      <c r="P773" t="str">
        <f>IF(COUNTIF($G$2:G773, G773) &gt; 1, INDEX($P$2:P773, MATCH(G773, $G$2:G773, 0)), I773)</f>
        <v>Corporate</v>
      </c>
      <c r="Q773" t="str">
        <f>IF(COUNTIF($G$2:G773, G773) &gt; 1, INDEX($Q$2:Q773, MATCH(G773, $G$2:G773, 0)), J773)</f>
        <v>United States</v>
      </c>
      <c r="R773" t="str">
        <f>IF(COUNTIF($G$2:G773, G773) &gt; 1, INDEX($R$2:R773, MATCH(G773, $G$2:G773, 0)), K773)</f>
        <v>Des Moines</v>
      </c>
      <c r="S773" t="str">
        <f>IF(COUNTIF($G$2:G773, G773) &gt; 1, INDEX($S$2:S773, MATCH(G773, $G$2:G773, 0)), L773)</f>
        <v>Iowa</v>
      </c>
      <c r="T773">
        <f>IF(COUNTIF($G$2:G773, G773) &gt; 1, INDEX($T$2:T773, MATCH(G773, $G$2:G773, 0)), M773)</f>
        <v>50315</v>
      </c>
      <c r="U773" t="str">
        <f>IF(COUNTIF($G$2:G773, G773) &gt; 1, INDEX($U$2:U773, MATCH(G773, $G$2:G773, 0)), N773)</f>
        <v>Central</v>
      </c>
      <c r="V773" s="7" t="s">
        <v>2158</v>
      </c>
      <c r="W773" s="7" t="s">
        <v>2159</v>
      </c>
      <c r="X773" s="15">
        <f>Orders[[#This Row],[Date3]]</f>
        <v>43523</v>
      </c>
      <c r="Y773" s="15">
        <v>43523</v>
      </c>
      <c r="Z773" s="2">
        <v>0.79236111111111107</v>
      </c>
      <c r="AA773" s="12">
        <v>85.87</v>
      </c>
      <c r="AB773" s="8">
        <v>7</v>
      </c>
      <c r="AC773" s="11">
        <f t="shared" si="63"/>
        <v>30.054500000000004</v>
      </c>
      <c r="AD773" s="11">
        <f t="shared" si="64"/>
        <v>601.09</v>
      </c>
      <c r="AE773" t="s">
        <v>21</v>
      </c>
      <c r="AF773" s="12">
        <f t="shared" si="61"/>
        <v>557.81151999999997</v>
      </c>
      <c r="AG773" s="4">
        <v>7.2000000000000008E-2</v>
      </c>
      <c r="AH773" s="11">
        <f t="shared" si="62"/>
        <v>43.278480000000059</v>
      </c>
      <c r="AI773" s="9" t="s">
        <v>27</v>
      </c>
      <c r="AJ773" s="15" t="str">
        <f>IF(MONTH(Orders[[#This Row],[Date]]) = 1, "Jan",IF(MONTH(Orders[[#This Row],[Date]]) = 2, "Feb", "Mar"))</f>
        <v>Feb</v>
      </c>
    </row>
    <row r="774" spans="1:36" ht="15.75" x14ac:dyDescent="0.25">
      <c r="A774">
        <v>773</v>
      </c>
      <c r="B774" t="s">
        <v>803</v>
      </c>
      <c r="C774">
        <f>VLOOKUP(G774,email!A:B,2,FALSE)</f>
        <v>297</v>
      </c>
      <c r="D774" t="str">
        <f>Orders[[#This Row],[Customer First Name]] &amp;" "&amp; Orders[[#This Row],[Customer Last Name]]</f>
        <v>Benjamin Venier</v>
      </c>
      <c r="E774" t="s">
        <v>1708</v>
      </c>
      <c r="F774" t="s">
        <v>1709</v>
      </c>
      <c r="G774" t="str">
        <f t="shared" si="60"/>
        <v>benjamin.venier@mail.com</v>
      </c>
      <c r="H774" t="s">
        <v>20</v>
      </c>
      <c r="I774" s="7" t="s">
        <v>1042</v>
      </c>
      <c r="J774" s="7" t="s">
        <v>1038</v>
      </c>
      <c r="K774" s="7" t="s">
        <v>1174</v>
      </c>
      <c r="L774" s="7" t="s">
        <v>1106</v>
      </c>
      <c r="M774" s="7">
        <v>50315</v>
      </c>
      <c r="N774" s="7" t="s">
        <v>1055</v>
      </c>
      <c r="O774" t="str">
        <f>IF(COUNTIF($G$2:G774, G774) &gt; 1, INDEX($O$2:O774, MATCH(G774, $G$2:G774, 0)), H774)</f>
        <v>Male</v>
      </c>
      <c r="P774" t="str">
        <f>IF(COUNTIF($G$2:G774, G774) &gt; 1, INDEX($P$2:P774, MATCH(G774, $G$2:G774, 0)), I774)</f>
        <v>Corporate</v>
      </c>
      <c r="Q774" t="str">
        <f>IF(COUNTIF($G$2:G774, G774) &gt; 1, INDEX($Q$2:Q774, MATCH(G774, $G$2:G774, 0)), J774)</f>
        <v>United States</v>
      </c>
      <c r="R774" t="str">
        <f>IF(COUNTIF($G$2:G774, G774) &gt; 1, INDEX($R$2:R774, MATCH(G774, $G$2:G774, 0)), K774)</f>
        <v>Des Moines</v>
      </c>
      <c r="S774" t="str">
        <f>IF(COUNTIF($G$2:G774, G774) &gt; 1, INDEX($S$2:S774, MATCH(G774, $G$2:G774, 0)), L774)</f>
        <v>Iowa</v>
      </c>
      <c r="T774">
        <f>IF(COUNTIF($G$2:G774, G774) &gt; 1, INDEX($T$2:T774, MATCH(G774, $G$2:G774, 0)), M774)</f>
        <v>50315</v>
      </c>
      <c r="U774" t="str">
        <f>IF(COUNTIF($G$2:G774, G774) &gt; 1, INDEX($U$2:U774, MATCH(G774, $G$2:G774, 0)), N774)</f>
        <v>Central</v>
      </c>
      <c r="V774" s="7" t="s">
        <v>2153</v>
      </c>
      <c r="W774" s="7" t="s">
        <v>2160</v>
      </c>
      <c r="X774" s="15">
        <f>Orders[[#This Row],[Date3]]</f>
        <v>43513</v>
      </c>
      <c r="Y774" s="15">
        <v>43513</v>
      </c>
      <c r="Z774" s="2">
        <v>0.70138888888888884</v>
      </c>
      <c r="AA774" s="12">
        <v>67.989999999999995</v>
      </c>
      <c r="AB774" s="8">
        <v>7</v>
      </c>
      <c r="AC774" s="11">
        <f t="shared" si="63"/>
        <v>23.796499999999998</v>
      </c>
      <c r="AD774" s="11">
        <f t="shared" si="64"/>
        <v>475.92999999999995</v>
      </c>
      <c r="AE774" t="s">
        <v>16</v>
      </c>
      <c r="AF774" s="12">
        <f t="shared" si="61"/>
        <v>453.70406899999995</v>
      </c>
      <c r="AG774" s="4">
        <v>4.6699999999999998E-2</v>
      </c>
      <c r="AH774" s="11">
        <f t="shared" si="62"/>
        <v>22.225931000000003</v>
      </c>
      <c r="AI774" s="9">
        <v>5.7</v>
      </c>
      <c r="AJ774" s="15" t="str">
        <f>IF(MONTH(Orders[[#This Row],[Date]]) = 1, "Jan",IF(MONTH(Orders[[#This Row],[Date]]) = 2, "Feb", "Mar"))</f>
        <v>Feb</v>
      </c>
    </row>
    <row r="775" spans="1:36" ht="15.75" x14ac:dyDescent="0.25">
      <c r="A775">
        <v>774</v>
      </c>
      <c r="B775" t="s">
        <v>804</v>
      </c>
      <c r="C775">
        <f>VLOOKUP(G775,email!A:B,2,FALSE)</f>
        <v>297</v>
      </c>
      <c r="D775" t="str">
        <f>Orders[[#This Row],[Customer First Name]] &amp;" "&amp; Orders[[#This Row],[Customer Last Name]]</f>
        <v>Benjamin Venier</v>
      </c>
      <c r="E775" t="s">
        <v>1708</v>
      </c>
      <c r="F775" t="s">
        <v>1709</v>
      </c>
      <c r="G775" t="str">
        <f t="shared" si="60"/>
        <v>benjamin.venier@mail.com</v>
      </c>
      <c r="H775" t="s">
        <v>20</v>
      </c>
      <c r="I775" s="7" t="s">
        <v>1042</v>
      </c>
      <c r="J775" s="7" t="s">
        <v>1038</v>
      </c>
      <c r="K775" s="7" t="s">
        <v>1174</v>
      </c>
      <c r="L775" s="7" t="s">
        <v>1106</v>
      </c>
      <c r="M775" s="7">
        <v>50315</v>
      </c>
      <c r="N775" s="7" t="s">
        <v>1055</v>
      </c>
      <c r="O775" t="str">
        <f>IF(COUNTIF($G$2:G775, G775) &gt; 1, INDEX($O$2:O775, MATCH(G775, $G$2:G775, 0)), H775)</f>
        <v>Male</v>
      </c>
      <c r="P775" t="str">
        <f>IF(COUNTIF($G$2:G775, G775) &gt; 1, INDEX($P$2:P775, MATCH(G775, $G$2:G775, 0)), I775)</f>
        <v>Corporate</v>
      </c>
      <c r="Q775" t="str">
        <f>IF(COUNTIF($G$2:G775, G775) &gt; 1, INDEX($Q$2:Q775, MATCH(G775, $G$2:G775, 0)), J775)</f>
        <v>United States</v>
      </c>
      <c r="R775" t="str">
        <f>IF(COUNTIF($G$2:G775, G775) &gt; 1, INDEX($R$2:R775, MATCH(G775, $G$2:G775, 0)), K775)</f>
        <v>Des Moines</v>
      </c>
      <c r="S775" t="str">
        <f>IF(COUNTIF($G$2:G775, G775) &gt; 1, INDEX($S$2:S775, MATCH(G775, $G$2:G775, 0)), L775)</f>
        <v>Iowa</v>
      </c>
      <c r="T775">
        <f>IF(COUNTIF($G$2:G775, G775) &gt; 1, INDEX($T$2:T775, MATCH(G775, $G$2:G775, 0)), M775)</f>
        <v>50315</v>
      </c>
      <c r="U775" t="str">
        <f>IF(COUNTIF($G$2:G775, G775) &gt; 1, INDEX($U$2:U775, MATCH(G775, $G$2:G775, 0)), N775)</f>
        <v>Central</v>
      </c>
      <c r="V775" s="7" t="s">
        <v>2153</v>
      </c>
      <c r="W775" s="7" t="s">
        <v>2160</v>
      </c>
      <c r="X775" s="15">
        <f>Orders[[#This Row],[Date3]]</f>
        <v>43502</v>
      </c>
      <c r="Y775" s="15">
        <v>43502</v>
      </c>
      <c r="Z775" s="2">
        <v>0.43194444444444446</v>
      </c>
      <c r="AA775" s="12">
        <v>52.42</v>
      </c>
      <c r="AB775" s="8">
        <v>1</v>
      </c>
      <c r="AC775" s="11">
        <f t="shared" si="63"/>
        <v>2.6210000000000004</v>
      </c>
      <c r="AD775" s="11">
        <f t="shared" si="64"/>
        <v>52.42</v>
      </c>
      <c r="AE775" t="s">
        <v>21</v>
      </c>
      <c r="AF775" s="12">
        <f t="shared" si="61"/>
        <v>49.971986000000001</v>
      </c>
      <c r="AG775" s="4">
        <v>4.6699999999999998E-2</v>
      </c>
      <c r="AH775" s="11">
        <f t="shared" si="62"/>
        <v>2.4480140000000006</v>
      </c>
      <c r="AI775" s="9">
        <v>6.3</v>
      </c>
      <c r="AJ775" s="15" t="str">
        <f>IF(MONTH(Orders[[#This Row],[Date]]) = 1, "Jan",IF(MONTH(Orders[[#This Row],[Date]]) = 2, "Feb", "Mar"))</f>
        <v>Feb</v>
      </c>
    </row>
    <row r="776" spans="1:36" ht="15.75" x14ac:dyDescent="0.25">
      <c r="A776">
        <v>775</v>
      </c>
      <c r="B776" t="s">
        <v>805</v>
      </c>
      <c r="C776">
        <f>VLOOKUP(G776,email!A:B,2,FALSE)</f>
        <v>297</v>
      </c>
      <c r="D776" t="str">
        <f>Orders[[#This Row],[Customer First Name]] &amp;" "&amp; Orders[[#This Row],[Customer Last Name]]</f>
        <v>Benjamin Venier</v>
      </c>
      <c r="E776" t="s">
        <v>1708</v>
      </c>
      <c r="F776" t="s">
        <v>1709</v>
      </c>
      <c r="G776" t="str">
        <f t="shared" si="60"/>
        <v>benjamin.venier@mail.com</v>
      </c>
      <c r="H776" t="s">
        <v>20</v>
      </c>
      <c r="I776" s="7" t="s">
        <v>1042</v>
      </c>
      <c r="J776" s="7" t="s">
        <v>1038</v>
      </c>
      <c r="K776" s="7" t="s">
        <v>1174</v>
      </c>
      <c r="L776" s="7" t="s">
        <v>1106</v>
      </c>
      <c r="M776" s="7">
        <v>50315</v>
      </c>
      <c r="N776" s="7" t="s">
        <v>1055</v>
      </c>
      <c r="O776" t="str">
        <f>IF(COUNTIF($G$2:G776, G776) &gt; 1, INDEX($O$2:O776, MATCH(G776, $G$2:G776, 0)), H776)</f>
        <v>Male</v>
      </c>
      <c r="P776" t="str">
        <f>IF(COUNTIF($G$2:G776, G776) &gt; 1, INDEX($P$2:P776, MATCH(G776, $G$2:G776, 0)), I776)</f>
        <v>Corporate</v>
      </c>
      <c r="Q776" t="str">
        <f>IF(COUNTIF($G$2:G776, G776) &gt; 1, INDEX($Q$2:Q776, MATCH(G776, $G$2:G776, 0)), J776)</f>
        <v>United States</v>
      </c>
      <c r="R776" t="str">
        <f>IF(COUNTIF($G$2:G776, G776) &gt; 1, INDEX($R$2:R776, MATCH(G776, $G$2:G776, 0)), K776)</f>
        <v>Des Moines</v>
      </c>
      <c r="S776" t="str">
        <f>IF(COUNTIF($G$2:G776, G776) &gt; 1, INDEX($S$2:S776, MATCH(G776, $G$2:G776, 0)), L776)</f>
        <v>Iowa</v>
      </c>
      <c r="T776">
        <f>IF(COUNTIF($G$2:G776, G776) &gt; 1, INDEX($T$2:T776, MATCH(G776, $G$2:G776, 0)), M776)</f>
        <v>50315</v>
      </c>
      <c r="U776" t="str">
        <f>IF(COUNTIF($G$2:G776, G776) &gt; 1, INDEX($U$2:U776, MATCH(G776, $G$2:G776, 0)), N776)</f>
        <v>Central</v>
      </c>
      <c r="V776" s="7" t="s">
        <v>2153</v>
      </c>
      <c r="W776" s="7" t="s">
        <v>1731</v>
      </c>
      <c r="X776" s="15">
        <f>Orders[[#This Row],[Date3]]</f>
        <v>43482</v>
      </c>
      <c r="Y776" s="15">
        <v>43482</v>
      </c>
      <c r="Z776" s="2">
        <v>0.69861111111111107</v>
      </c>
      <c r="AA776" s="12">
        <v>65.650000000000006</v>
      </c>
      <c r="AB776" s="8">
        <v>2</v>
      </c>
      <c r="AC776" s="11">
        <f t="shared" si="63"/>
        <v>6.5650000000000013</v>
      </c>
      <c r="AD776" s="11">
        <f t="shared" si="64"/>
        <v>131.30000000000001</v>
      </c>
      <c r="AE776" t="s">
        <v>18</v>
      </c>
      <c r="AF776" s="12">
        <f t="shared" si="61"/>
        <v>125.16829000000001</v>
      </c>
      <c r="AG776" s="4">
        <v>4.6699999999999998E-2</v>
      </c>
      <c r="AH776" s="11">
        <f t="shared" si="62"/>
        <v>6.1317099999999982</v>
      </c>
      <c r="AI776" s="9" t="s">
        <v>45</v>
      </c>
      <c r="AJ776" s="15" t="str">
        <f>IF(MONTH(Orders[[#This Row],[Date]]) = 1, "Jan",IF(MONTH(Orders[[#This Row],[Date]]) = 2, "Feb", "Mar"))</f>
        <v>Jan</v>
      </c>
    </row>
    <row r="777" spans="1:36" ht="15.75" x14ac:dyDescent="0.25">
      <c r="A777">
        <v>776</v>
      </c>
      <c r="B777" t="s">
        <v>806</v>
      </c>
      <c r="C777">
        <f>VLOOKUP(G777,email!A:B,2,FALSE)</f>
        <v>297</v>
      </c>
      <c r="D777" t="str">
        <f>Orders[[#This Row],[Customer First Name]] &amp;" "&amp; Orders[[#This Row],[Customer Last Name]]</f>
        <v>Benjamin Venier</v>
      </c>
      <c r="E777" t="s">
        <v>1708</v>
      </c>
      <c r="F777" t="s">
        <v>1709</v>
      </c>
      <c r="G777" t="str">
        <f t="shared" si="60"/>
        <v>benjamin.venier@mail.com</v>
      </c>
      <c r="H777" t="s">
        <v>20</v>
      </c>
      <c r="I777" s="7" t="s">
        <v>1042</v>
      </c>
      <c r="J777" s="7" t="s">
        <v>1038</v>
      </c>
      <c r="K777" s="7" t="s">
        <v>1174</v>
      </c>
      <c r="L777" s="7" t="s">
        <v>1106</v>
      </c>
      <c r="M777" s="7">
        <v>50315</v>
      </c>
      <c r="N777" s="7" t="s">
        <v>1055</v>
      </c>
      <c r="O777" t="str">
        <f>IF(COUNTIF($G$2:G777, G777) &gt; 1, INDEX($O$2:O777, MATCH(G777, $G$2:G777, 0)), H777)</f>
        <v>Male</v>
      </c>
      <c r="P777" t="str">
        <f>IF(COUNTIF($G$2:G777, G777) &gt; 1, INDEX($P$2:P777, MATCH(G777, $G$2:G777, 0)), I777)</f>
        <v>Corporate</v>
      </c>
      <c r="Q777" t="str">
        <f>IF(COUNTIF($G$2:G777, G777) &gt; 1, INDEX($Q$2:Q777, MATCH(G777, $G$2:G777, 0)), J777)</f>
        <v>United States</v>
      </c>
      <c r="R777" t="str">
        <f>IF(COUNTIF($G$2:G777, G777) &gt; 1, INDEX($R$2:R777, MATCH(G777, $G$2:G777, 0)), K777)</f>
        <v>Des Moines</v>
      </c>
      <c r="S777" t="str">
        <f>IF(COUNTIF($G$2:G777, G777) &gt; 1, INDEX($S$2:S777, MATCH(G777, $G$2:G777, 0)), L777)</f>
        <v>Iowa</v>
      </c>
      <c r="T777">
        <f>IF(COUNTIF($G$2:G777, G777) &gt; 1, INDEX($T$2:T777, MATCH(G777, $G$2:G777, 0)), M777)</f>
        <v>50315</v>
      </c>
      <c r="U777" t="str">
        <f>IF(COUNTIF($G$2:G777, G777) &gt; 1, INDEX($U$2:U777, MATCH(G777, $G$2:G777, 0)), N777)</f>
        <v>Central</v>
      </c>
      <c r="V777" s="7" t="s">
        <v>2150</v>
      </c>
      <c r="W777" s="7" t="s">
        <v>2157</v>
      </c>
      <c r="X777" s="15">
        <f>Orders[[#This Row],[Date3]]</f>
        <v>43487</v>
      </c>
      <c r="Y777" s="15">
        <v>43487</v>
      </c>
      <c r="Z777" s="2">
        <v>0.75555555555555554</v>
      </c>
      <c r="AA777" s="12">
        <v>28.86</v>
      </c>
      <c r="AB777" s="8">
        <v>5</v>
      </c>
      <c r="AC777" s="11">
        <f t="shared" si="63"/>
        <v>7.2150000000000007</v>
      </c>
      <c r="AD777" s="11">
        <f t="shared" si="64"/>
        <v>144.30000000000001</v>
      </c>
      <c r="AE777" t="s">
        <v>21</v>
      </c>
      <c r="AF777" s="12">
        <f t="shared" si="61"/>
        <v>128.85990000000001</v>
      </c>
      <c r="AG777" s="4">
        <v>0.107</v>
      </c>
      <c r="AH777" s="11">
        <f t="shared" si="62"/>
        <v>15.440100000000001</v>
      </c>
      <c r="AI777" s="9" t="s">
        <v>27</v>
      </c>
      <c r="AJ777" s="15" t="str">
        <f>IF(MONTH(Orders[[#This Row],[Date]]) = 1, "Jan",IF(MONTH(Orders[[#This Row],[Date]]) = 2, "Feb", "Mar"))</f>
        <v>Jan</v>
      </c>
    </row>
    <row r="778" spans="1:36" ht="15.75" x14ac:dyDescent="0.25">
      <c r="A778">
        <v>777</v>
      </c>
      <c r="B778" t="s">
        <v>807</v>
      </c>
      <c r="C778">
        <f>VLOOKUP(G778,email!A:B,2,FALSE)</f>
        <v>298</v>
      </c>
      <c r="D778" t="str">
        <f>Orders[[#This Row],[Customer First Name]] &amp;" "&amp; Orders[[#This Row],[Customer Last Name]]</f>
        <v>Dan Lawera</v>
      </c>
      <c r="E778" t="s">
        <v>1449</v>
      </c>
      <c r="F778" t="s">
        <v>1710</v>
      </c>
      <c r="G778" t="str">
        <f t="shared" si="60"/>
        <v>dan.lawera@mail.com</v>
      </c>
      <c r="H778" t="s">
        <v>20</v>
      </c>
      <c r="I778" s="7" t="s">
        <v>1037</v>
      </c>
      <c r="J778" s="7" t="s">
        <v>1038</v>
      </c>
      <c r="K778" s="7" t="s">
        <v>1150</v>
      </c>
      <c r="L778" s="7" t="s">
        <v>1108</v>
      </c>
      <c r="M778" s="7">
        <v>45231</v>
      </c>
      <c r="N778" s="7" t="s">
        <v>1065</v>
      </c>
      <c r="O778" t="str">
        <f>IF(COUNTIF($G$2:G778, G778) &gt; 1, INDEX($O$2:O778, MATCH(G778, $G$2:G778, 0)), H778)</f>
        <v>Male</v>
      </c>
      <c r="P778" t="str">
        <f>IF(COUNTIF($G$2:G778, G778) &gt; 1, INDEX($P$2:P778, MATCH(G778, $G$2:G778, 0)), I778)</f>
        <v>Consumer</v>
      </c>
      <c r="Q778" t="str">
        <f>IF(COUNTIF($G$2:G778, G778) &gt; 1, INDEX($Q$2:Q778, MATCH(G778, $G$2:G778, 0)), J778)</f>
        <v>United States</v>
      </c>
      <c r="R778" t="str">
        <f>IF(COUNTIF($G$2:G778, G778) &gt; 1, INDEX($R$2:R778, MATCH(G778, $G$2:G778, 0)), K778)</f>
        <v>Cincinnati</v>
      </c>
      <c r="S778" t="str">
        <f>IF(COUNTIF($G$2:G778, G778) &gt; 1, INDEX($S$2:S778, MATCH(G778, $G$2:G778, 0)), L778)</f>
        <v>Ohio</v>
      </c>
      <c r="T778">
        <f>IF(COUNTIF($G$2:G778, G778) &gt; 1, INDEX($T$2:T778, MATCH(G778, $G$2:G778, 0)), M778)</f>
        <v>45231</v>
      </c>
      <c r="U778" t="str">
        <f>IF(COUNTIF($G$2:G778, G778) &gt; 1, INDEX($U$2:U778, MATCH(G778, $G$2:G778, 0)), N778)</f>
        <v>East</v>
      </c>
      <c r="V778" s="7" t="s">
        <v>2153</v>
      </c>
      <c r="W778" s="7" t="s">
        <v>1731</v>
      </c>
      <c r="X778" s="15">
        <f>Orders[[#This Row],[Date3]]</f>
        <v>43529</v>
      </c>
      <c r="Y778" s="15">
        <v>43529</v>
      </c>
      <c r="Z778" s="2">
        <v>0.75138888888888899</v>
      </c>
      <c r="AA778" s="12">
        <v>65.31</v>
      </c>
      <c r="AB778" s="8">
        <v>7</v>
      </c>
      <c r="AC778" s="11">
        <f t="shared" si="63"/>
        <v>22.858500000000003</v>
      </c>
      <c r="AD778" s="11">
        <f t="shared" si="64"/>
        <v>457.17</v>
      </c>
      <c r="AE778" t="s">
        <v>21</v>
      </c>
      <c r="AF778" s="12">
        <f t="shared" si="61"/>
        <v>435.82016100000004</v>
      </c>
      <c r="AG778" s="4">
        <v>4.6699999999999998E-2</v>
      </c>
      <c r="AH778" s="11">
        <f t="shared" si="62"/>
        <v>21.349838999999974</v>
      </c>
      <c r="AI778" s="9">
        <v>4.2</v>
      </c>
      <c r="AJ778" s="15" t="str">
        <f>IF(MONTH(Orders[[#This Row],[Date]]) = 1, "Jan",IF(MONTH(Orders[[#This Row],[Date]]) = 2, "Feb", "Mar"))</f>
        <v>Mar</v>
      </c>
    </row>
    <row r="779" spans="1:36" ht="15.75" x14ac:dyDescent="0.25">
      <c r="A779">
        <v>778</v>
      </c>
      <c r="B779" t="s">
        <v>808</v>
      </c>
      <c r="C779">
        <f>VLOOKUP(G779,email!A:B,2,FALSE)</f>
        <v>126</v>
      </c>
      <c r="D779" t="str">
        <f>Orders[[#This Row],[Customer First Name]] &amp;" "&amp; Orders[[#This Row],[Customer Last Name]]</f>
        <v>Nick Zandusky</v>
      </c>
      <c r="E779" t="s">
        <v>1468</v>
      </c>
      <c r="F779" t="s">
        <v>1350</v>
      </c>
      <c r="G779" t="str">
        <f t="shared" si="60"/>
        <v>nick.zandusky@mail.com</v>
      </c>
      <c r="H779" t="s">
        <v>20</v>
      </c>
      <c r="I779" s="7" t="s">
        <v>1052</v>
      </c>
      <c r="J779" s="7" t="s">
        <v>1038</v>
      </c>
      <c r="K779" s="7" t="s">
        <v>1060</v>
      </c>
      <c r="L779" s="7" t="s">
        <v>1044</v>
      </c>
      <c r="M779" s="7">
        <v>94110</v>
      </c>
      <c r="N779" s="7" t="s">
        <v>1045</v>
      </c>
      <c r="O779" t="str">
        <f>IF(COUNTIF($G$2:G779, G779) &gt; 1, INDEX($O$2:O779, MATCH(G779, $G$2:G779, 0)), H779)</f>
        <v>Female</v>
      </c>
      <c r="P779" t="str">
        <f>IF(COUNTIF($G$2:G779, G779) &gt; 1, INDEX($P$2:P779, MATCH(G779, $G$2:G779, 0)), I779)</f>
        <v>Home Office</v>
      </c>
      <c r="Q779" t="str">
        <f>IF(COUNTIF($G$2:G779, G779) &gt; 1, INDEX($Q$2:Q779, MATCH(G779, $G$2:G779, 0)), J779)</f>
        <v>United States</v>
      </c>
      <c r="R779" t="str">
        <f>IF(COUNTIF($G$2:G779, G779) &gt; 1, INDEX($R$2:R779, MATCH(G779, $G$2:G779, 0)), K779)</f>
        <v>Columbus</v>
      </c>
      <c r="S779" t="str">
        <f>IF(COUNTIF($G$2:G779, G779) &gt; 1, INDEX($S$2:S779, MATCH(G779, $G$2:G779, 0)), L779)</f>
        <v>Ohio</v>
      </c>
      <c r="T779">
        <f>IF(COUNTIF($G$2:G779, G779) &gt; 1, INDEX($T$2:T779, MATCH(G779, $G$2:G779, 0)), M779)</f>
        <v>43229</v>
      </c>
      <c r="U779" t="str">
        <f>IF(COUNTIF($G$2:G779, G779) &gt; 1, INDEX($U$2:U779, MATCH(G779, $G$2:G779, 0)), N779)</f>
        <v>East</v>
      </c>
      <c r="V779" s="7" t="s">
        <v>2150</v>
      </c>
      <c r="W779" s="7" t="s">
        <v>2152</v>
      </c>
      <c r="X779" s="15">
        <f>Orders[[#This Row],[Date3]]</f>
        <v>43468</v>
      </c>
      <c r="Y779" s="15">
        <v>43468</v>
      </c>
      <c r="Z779" s="2">
        <v>0.54652777777777783</v>
      </c>
      <c r="AA779" s="12">
        <v>93.38</v>
      </c>
      <c r="AB779" s="8">
        <v>1</v>
      </c>
      <c r="AC779" s="11">
        <f t="shared" si="63"/>
        <v>4.6689999999999996</v>
      </c>
      <c r="AD779" s="11">
        <f t="shared" si="64"/>
        <v>93.38</v>
      </c>
      <c r="AE779" t="s">
        <v>18</v>
      </c>
      <c r="AF779" s="12">
        <f t="shared" si="61"/>
        <v>83.388339999999999</v>
      </c>
      <c r="AG779" s="4">
        <v>0.107</v>
      </c>
      <c r="AH779" s="11">
        <f t="shared" si="62"/>
        <v>9.991659999999996</v>
      </c>
      <c r="AI779" s="9">
        <v>9.6</v>
      </c>
      <c r="AJ779" s="15" t="str">
        <f>IF(MONTH(Orders[[#This Row],[Date]]) = 1, "Jan",IF(MONTH(Orders[[#This Row],[Date]]) = 2, "Feb", "Mar"))</f>
        <v>Jan</v>
      </c>
    </row>
    <row r="780" spans="1:36" ht="15.75" x14ac:dyDescent="0.25">
      <c r="A780">
        <v>779</v>
      </c>
      <c r="B780" t="s">
        <v>809</v>
      </c>
      <c r="C780">
        <f>VLOOKUP(G780,email!A:B,2,FALSE)</f>
        <v>126</v>
      </c>
      <c r="D780" t="str">
        <f>Orders[[#This Row],[Customer First Name]] &amp;" "&amp; Orders[[#This Row],[Customer Last Name]]</f>
        <v>Nick Zandusky</v>
      </c>
      <c r="E780" t="s">
        <v>1468</v>
      </c>
      <c r="F780" t="s">
        <v>1350</v>
      </c>
      <c r="G780" t="str">
        <f t="shared" si="60"/>
        <v>nick.zandusky@mail.com</v>
      </c>
      <c r="H780" t="s">
        <v>20</v>
      </c>
      <c r="I780" s="7" t="s">
        <v>1052</v>
      </c>
      <c r="J780" s="7" t="s">
        <v>1038</v>
      </c>
      <c r="K780" s="7" t="s">
        <v>1060</v>
      </c>
      <c r="L780" s="7" t="s">
        <v>1044</v>
      </c>
      <c r="M780" s="7">
        <v>94110</v>
      </c>
      <c r="N780" s="7" t="s">
        <v>1045</v>
      </c>
      <c r="O780" t="str">
        <f>IF(COUNTIF($G$2:G780, G780) &gt; 1, INDEX($O$2:O780, MATCH(G780, $G$2:G780, 0)), H780)</f>
        <v>Female</v>
      </c>
      <c r="P780" t="str">
        <f>IF(COUNTIF($G$2:G780, G780) &gt; 1, INDEX($P$2:P780, MATCH(G780, $G$2:G780, 0)), I780)</f>
        <v>Home Office</v>
      </c>
      <c r="Q780" t="str">
        <f>IF(COUNTIF($G$2:G780, G780) &gt; 1, INDEX($Q$2:Q780, MATCH(G780, $G$2:G780, 0)), J780)</f>
        <v>United States</v>
      </c>
      <c r="R780" t="str">
        <f>IF(COUNTIF($G$2:G780, G780) &gt; 1, INDEX($R$2:R780, MATCH(G780, $G$2:G780, 0)), K780)</f>
        <v>Columbus</v>
      </c>
      <c r="S780" t="str">
        <f>IF(COUNTIF($G$2:G780, G780) &gt; 1, INDEX($S$2:S780, MATCH(G780, $G$2:G780, 0)), L780)</f>
        <v>Ohio</v>
      </c>
      <c r="T780">
        <f>IF(COUNTIF($G$2:G780, G780) &gt; 1, INDEX($T$2:T780, MATCH(G780, $G$2:G780, 0)), M780)</f>
        <v>43229</v>
      </c>
      <c r="U780" t="str">
        <f>IF(COUNTIF($G$2:G780, G780) &gt; 1, INDEX($U$2:U780, MATCH(G780, $G$2:G780, 0)), N780)</f>
        <v>East</v>
      </c>
      <c r="V780" s="7" t="s">
        <v>2153</v>
      </c>
      <c r="W780" s="7" t="s">
        <v>2162</v>
      </c>
      <c r="X780" s="15">
        <f>Orders[[#This Row],[Date3]]</f>
        <v>43544</v>
      </c>
      <c r="Y780" s="15">
        <v>43544</v>
      </c>
      <c r="Z780" s="2">
        <v>0.74444444444444446</v>
      </c>
      <c r="AA780" s="12">
        <v>25.25</v>
      </c>
      <c r="AB780" s="8">
        <v>5</v>
      </c>
      <c r="AC780" s="11">
        <f t="shared" si="63"/>
        <v>6.3125</v>
      </c>
      <c r="AD780" s="11">
        <f t="shared" si="64"/>
        <v>126.25</v>
      </c>
      <c r="AE780" t="s">
        <v>18</v>
      </c>
      <c r="AF780" s="12">
        <f t="shared" si="61"/>
        <v>120.354125</v>
      </c>
      <c r="AG780" s="4">
        <v>4.6699999999999998E-2</v>
      </c>
      <c r="AH780" s="11">
        <f t="shared" si="62"/>
        <v>5.8958750000000038</v>
      </c>
      <c r="AI780" s="9">
        <v>6.1</v>
      </c>
      <c r="AJ780" s="15" t="str">
        <f>IF(MONTH(Orders[[#This Row],[Date]]) = 1, "Jan",IF(MONTH(Orders[[#This Row],[Date]]) = 2, "Feb", "Mar"))</f>
        <v>Mar</v>
      </c>
    </row>
    <row r="781" spans="1:36" ht="15.75" x14ac:dyDescent="0.25">
      <c r="A781">
        <v>780</v>
      </c>
      <c r="B781" t="s">
        <v>810</v>
      </c>
      <c r="C781">
        <f>VLOOKUP(G781,email!A:B,2,FALSE)</f>
        <v>126</v>
      </c>
      <c r="D781" t="str">
        <f>Orders[[#This Row],[Customer First Name]] &amp;" "&amp; Orders[[#This Row],[Customer Last Name]]</f>
        <v>Nick Zandusky</v>
      </c>
      <c r="E781" t="s">
        <v>1468</v>
      </c>
      <c r="F781" t="s">
        <v>1350</v>
      </c>
      <c r="G781" t="str">
        <f t="shared" si="60"/>
        <v>nick.zandusky@mail.com</v>
      </c>
      <c r="H781" t="s">
        <v>20</v>
      </c>
      <c r="I781" s="7" t="s">
        <v>1052</v>
      </c>
      <c r="J781" s="7" t="s">
        <v>1038</v>
      </c>
      <c r="K781" s="7" t="s">
        <v>1060</v>
      </c>
      <c r="L781" s="7" t="s">
        <v>1044</v>
      </c>
      <c r="M781" s="7">
        <v>94110</v>
      </c>
      <c r="N781" s="7" t="s">
        <v>1045</v>
      </c>
      <c r="O781" t="str">
        <f>IF(COUNTIF($G$2:G781, G781) &gt; 1, INDEX($O$2:O781, MATCH(G781, $G$2:G781, 0)), H781)</f>
        <v>Female</v>
      </c>
      <c r="P781" t="str">
        <f>IF(COUNTIF($G$2:G781, G781) &gt; 1, INDEX($P$2:P781, MATCH(G781, $G$2:G781, 0)), I781)</f>
        <v>Home Office</v>
      </c>
      <c r="Q781" t="str">
        <f>IF(COUNTIF($G$2:G781, G781) &gt; 1, INDEX($Q$2:Q781, MATCH(G781, $G$2:G781, 0)), J781)</f>
        <v>United States</v>
      </c>
      <c r="R781" t="str">
        <f>IF(COUNTIF($G$2:G781, G781) &gt; 1, INDEX($R$2:R781, MATCH(G781, $G$2:G781, 0)), K781)</f>
        <v>Columbus</v>
      </c>
      <c r="S781" t="str">
        <f>IF(COUNTIF($G$2:G781, G781) &gt; 1, INDEX($S$2:S781, MATCH(G781, $G$2:G781, 0)), L781)</f>
        <v>Ohio</v>
      </c>
      <c r="T781">
        <f>IF(COUNTIF($G$2:G781, G781) &gt; 1, INDEX($T$2:T781, MATCH(G781, $G$2:G781, 0)), M781)</f>
        <v>43229</v>
      </c>
      <c r="U781" t="str">
        <f>IF(COUNTIF($G$2:G781, G781) &gt; 1, INDEX($U$2:U781, MATCH(G781, $G$2:G781, 0)), N781)</f>
        <v>East</v>
      </c>
      <c r="V781" s="7" t="s">
        <v>2153</v>
      </c>
      <c r="W781" s="7" t="s">
        <v>2162</v>
      </c>
      <c r="X781" s="15">
        <f>Orders[[#This Row],[Date3]]</f>
        <v>43496</v>
      </c>
      <c r="Y781" s="15">
        <v>43496</v>
      </c>
      <c r="Z781" s="2">
        <v>0.85555555555555562</v>
      </c>
      <c r="AA781" s="12">
        <v>87.87</v>
      </c>
      <c r="AB781" s="8">
        <v>9</v>
      </c>
      <c r="AC781" s="11">
        <f t="shared" si="63"/>
        <v>39.541500000000006</v>
      </c>
      <c r="AD781" s="11">
        <f t="shared" si="64"/>
        <v>790.83</v>
      </c>
      <c r="AE781" t="s">
        <v>16</v>
      </c>
      <c r="AF781" s="12">
        <f t="shared" si="61"/>
        <v>753.89823899999999</v>
      </c>
      <c r="AG781" s="4">
        <v>4.6699999999999998E-2</v>
      </c>
      <c r="AH781" s="11">
        <f t="shared" si="62"/>
        <v>36.931761000000051</v>
      </c>
      <c r="AI781" s="9">
        <v>5.6</v>
      </c>
      <c r="AJ781" s="15" t="str">
        <f>IF(MONTH(Orders[[#This Row],[Date]]) = 1, "Jan",IF(MONTH(Orders[[#This Row],[Date]]) = 2, "Feb", "Mar"))</f>
        <v>Jan</v>
      </c>
    </row>
    <row r="782" spans="1:36" ht="15.75" x14ac:dyDescent="0.25">
      <c r="A782">
        <v>781</v>
      </c>
      <c r="B782" t="s">
        <v>811</v>
      </c>
      <c r="C782">
        <f>VLOOKUP(G782,email!A:B,2,FALSE)</f>
        <v>126</v>
      </c>
      <c r="D782" t="str">
        <f>Orders[[#This Row],[Customer First Name]] &amp;" "&amp; Orders[[#This Row],[Customer Last Name]]</f>
        <v>Nick Zandusky</v>
      </c>
      <c r="E782" t="s">
        <v>1468</v>
      </c>
      <c r="F782" t="s">
        <v>1350</v>
      </c>
      <c r="G782" t="str">
        <f t="shared" si="60"/>
        <v>nick.zandusky@mail.com</v>
      </c>
      <c r="H782" t="s">
        <v>20</v>
      </c>
      <c r="I782" s="7" t="s">
        <v>1052</v>
      </c>
      <c r="J782" s="7" t="s">
        <v>1038</v>
      </c>
      <c r="K782" s="7" t="s">
        <v>1060</v>
      </c>
      <c r="L782" s="7" t="s">
        <v>1044</v>
      </c>
      <c r="M782" s="7">
        <v>94110</v>
      </c>
      <c r="N782" s="7" t="s">
        <v>1045</v>
      </c>
      <c r="O782" t="str">
        <f>IF(COUNTIF($G$2:G782, G782) &gt; 1, INDEX($O$2:O782, MATCH(G782, $G$2:G782, 0)), H782)</f>
        <v>Female</v>
      </c>
      <c r="P782" t="str">
        <f>IF(COUNTIF($G$2:G782, G782) &gt; 1, INDEX($P$2:P782, MATCH(G782, $G$2:G782, 0)), I782)</f>
        <v>Home Office</v>
      </c>
      <c r="Q782" t="str">
        <f>IF(COUNTIF($G$2:G782, G782) &gt; 1, INDEX($Q$2:Q782, MATCH(G782, $G$2:G782, 0)), J782)</f>
        <v>United States</v>
      </c>
      <c r="R782" t="str">
        <f>IF(COUNTIF($G$2:G782, G782) &gt; 1, INDEX($R$2:R782, MATCH(G782, $G$2:G782, 0)), K782)</f>
        <v>Columbus</v>
      </c>
      <c r="S782" t="str">
        <f>IF(COUNTIF($G$2:G782, G782) &gt; 1, INDEX($S$2:S782, MATCH(G782, $G$2:G782, 0)), L782)</f>
        <v>Ohio</v>
      </c>
      <c r="T782">
        <f>IF(COUNTIF($G$2:G782, G782) &gt; 1, INDEX($T$2:T782, MATCH(G782, $G$2:G782, 0)), M782)</f>
        <v>43229</v>
      </c>
      <c r="U782" t="str">
        <f>IF(COUNTIF($G$2:G782, G782) &gt; 1, INDEX($U$2:U782, MATCH(G782, $G$2:G782, 0)), N782)</f>
        <v>East</v>
      </c>
      <c r="V782" s="7" t="s">
        <v>2153</v>
      </c>
      <c r="W782" s="7" t="s">
        <v>2162</v>
      </c>
      <c r="X782" s="15">
        <f>Orders[[#This Row],[Date3]]</f>
        <v>43515</v>
      </c>
      <c r="Y782" s="15">
        <v>43515</v>
      </c>
      <c r="Z782" s="2">
        <v>0.80833333333333324</v>
      </c>
      <c r="AA782" s="12">
        <v>21.8</v>
      </c>
      <c r="AB782" s="8">
        <v>8</v>
      </c>
      <c r="AC782" s="11">
        <f t="shared" si="63"/>
        <v>8.7200000000000006</v>
      </c>
      <c r="AD782" s="11">
        <f t="shared" si="64"/>
        <v>174.4</v>
      </c>
      <c r="AE782" t="s">
        <v>18</v>
      </c>
      <c r="AF782" s="12">
        <f t="shared" si="61"/>
        <v>166.25552000000002</v>
      </c>
      <c r="AG782" s="4">
        <v>4.6699999999999998E-2</v>
      </c>
      <c r="AH782" s="11">
        <f t="shared" si="62"/>
        <v>8.1444799999999873</v>
      </c>
      <c r="AI782" s="9">
        <v>8.3000000000000007</v>
      </c>
      <c r="AJ782" s="15" t="str">
        <f>IF(MONTH(Orders[[#This Row],[Date]]) = 1, "Jan",IF(MONTH(Orders[[#This Row],[Date]]) = 2, "Feb", "Mar"))</f>
        <v>Feb</v>
      </c>
    </row>
    <row r="783" spans="1:36" ht="15.75" x14ac:dyDescent="0.25">
      <c r="A783">
        <v>782</v>
      </c>
      <c r="B783" t="s">
        <v>812</v>
      </c>
      <c r="C783">
        <f>VLOOKUP(G783,email!A:B,2,FALSE)</f>
        <v>299</v>
      </c>
      <c r="D783" t="str">
        <f>Orders[[#This Row],[Customer First Name]] &amp;" "&amp; Orders[[#This Row],[Customer Last Name]]</f>
        <v>Bryan Mills</v>
      </c>
      <c r="E783" t="s">
        <v>1711</v>
      </c>
      <c r="F783" t="s">
        <v>1712</v>
      </c>
      <c r="G783" t="str">
        <f t="shared" si="60"/>
        <v>bryan.mills@mail.com</v>
      </c>
      <c r="H783" t="s">
        <v>20</v>
      </c>
      <c r="I783" s="7" t="s">
        <v>1037</v>
      </c>
      <c r="J783" s="7" t="s">
        <v>1038</v>
      </c>
      <c r="K783" s="7" t="s">
        <v>1107</v>
      </c>
      <c r="L783" s="7" t="s">
        <v>1108</v>
      </c>
      <c r="M783" s="7">
        <v>43229</v>
      </c>
      <c r="N783" s="7" t="s">
        <v>1065</v>
      </c>
      <c r="O783" t="str">
        <f>IF(COUNTIF($G$2:G783, G783) &gt; 1, INDEX($O$2:O783, MATCH(G783, $G$2:G783, 0)), H783)</f>
        <v>Male</v>
      </c>
      <c r="P783" t="str">
        <f>IF(COUNTIF($G$2:G783, G783) &gt; 1, INDEX($P$2:P783, MATCH(G783, $G$2:G783, 0)), I783)</f>
        <v>Consumer</v>
      </c>
      <c r="Q783" t="str">
        <f>IF(COUNTIF($G$2:G783, G783) &gt; 1, INDEX($Q$2:Q783, MATCH(G783, $G$2:G783, 0)), J783)</f>
        <v>United States</v>
      </c>
      <c r="R783" t="str">
        <f>IF(COUNTIF($G$2:G783, G783) &gt; 1, INDEX($R$2:R783, MATCH(G783, $G$2:G783, 0)), K783)</f>
        <v>Columbus</v>
      </c>
      <c r="S783" t="str">
        <f>IF(COUNTIF($G$2:G783, G783) &gt; 1, INDEX($S$2:S783, MATCH(G783, $G$2:G783, 0)), L783)</f>
        <v>Ohio</v>
      </c>
      <c r="T783">
        <f>IF(COUNTIF($G$2:G783, G783) &gt; 1, INDEX($T$2:T783, MATCH(G783, $G$2:G783, 0)), M783)</f>
        <v>43229</v>
      </c>
      <c r="U783" t="str">
        <f>IF(COUNTIF($G$2:G783, G783) &gt; 1, INDEX($U$2:U783, MATCH(G783, $G$2:G783, 0)), N783)</f>
        <v>East</v>
      </c>
      <c r="V783" s="7" t="s">
        <v>2153</v>
      </c>
      <c r="W783" s="7" t="s">
        <v>2160</v>
      </c>
      <c r="X783" s="15">
        <f>Orders[[#This Row],[Date3]]</f>
        <v>43507</v>
      </c>
      <c r="Y783" s="15">
        <v>43507</v>
      </c>
      <c r="Z783" s="2">
        <v>0.67083333333333339</v>
      </c>
      <c r="AA783" s="12">
        <v>94.76</v>
      </c>
      <c r="AB783" s="8">
        <v>4</v>
      </c>
      <c r="AC783" s="11">
        <f t="shared" si="63"/>
        <v>18.952000000000002</v>
      </c>
      <c r="AD783" s="11">
        <f t="shared" si="64"/>
        <v>379.04</v>
      </c>
      <c r="AE783" t="s">
        <v>16</v>
      </c>
      <c r="AF783" s="12">
        <f t="shared" si="61"/>
        <v>361.33883200000002</v>
      </c>
      <c r="AG783" s="4">
        <v>4.6699999999999998E-2</v>
      </c>
      <c r="AH783" s="11">
        <f t="shared" si="62"/>
        <v>17.701167999999996</v>
      </c>
      <c r="AI783" s="9">
        <v>7.8</v>
      </c>
      <c r="AJ783" s="15" t="str">
        <f>IF(MONTH(Orders[[#This Row],[Date]]) = 1, "Jan",IF(MONTH(Orders[[#This Row],[Date]]) = 2, "Feb", "Mar"))</f>
        <v>Feb</v>
      </c>
    </row>
    <row r="784" spans="1:36" ht="15.75" x14ac:dyDescent="0.25">
      <c r="A784">
        <v>783</v>
      </c>
      <c r="B784" t="s">
        <v>813</v>
      </c>
      <c r="C784">
        <f>VLOOKUP(G784,email!A:B,2,FALSE)</f>
        <v>299</v>
      </c>
      <c r="D784" t="str">
        <f>Orders[[#This Row],[Customer First Name]] &amp;" "&amp; Orders[[#This Row],[Customer Last Name]]</f>
        <v>Bryan Mills</v>
      </c>
      <c r="E784" t="s">
        <v>1711</v>
      </c>
      <c r="F784" t="s">
        <v>1712</v>
      </c>
      <c r="G784" t="str">
        <f t="shared" si="60"/>
        <v>bryan.mills@mail.com</v>
      </c>
      <c r="H784" t="s">
        <v>20</v>
      </c>
      <c r="I784" s="7" t="s">
        <v>1037</v>
      </c>
      <c r="J784" s="7" t="s">
        <v>1038</v>
      </c>
      <c r="K784" s="7" t="s">
        <v>1107</v>
      </c>
      <c r="L784" s="7" t="s">
        <v>1108</v>
      </c>
      <c r="M784" s="7">
        <v>43229</v>
      </c>
      <c r="N784" s="7" t="s">
        <v>1065</v>
      </c>
      <c r="O784" t="str">
        <f>IF(COUNTIF($G$2:G784, G784) &gt; 1, INDEX($O$2:O784, MATCH(G784, $G$2:G784, 0)), H784)</f>
        <v>Male</v>
      </c>
      <c r="P784" t="str">
        <f>IF(COUNTIF($G$2:G784, G784) &gt; 1, INDEX($P$2:P784, MATCH(G784, $G$2:G784, 0)), I784)</f>
        <v>Consumer</v>
      </c>
      <c r="Q784" t="str">
        <f>IF(COUNTIF($G$2:G784, G784) &gt; 1, INDEX($Q$2:Q784, MATCH(G784, $G$2:G784, 0)), J784)</f>
        <v>United States</v>
      </c>
      <c r="R784" t="str">
        <f>IF(COUNTIF($G$2:G784, G784) &gt; 1, INDEX($R$2:R784, MATCH(G784, $G$2:G784, 0)), K784)</f>
        <v>Columbus</v>
      </c>
      <c r="S784" t="str">
        <f>IF(COUNTIF($G$2:G784, G784) &gt; 1, INDEX($S$2:S784, MATCH(G784, $G$2:G784, 0)), L784)</f>
        <v>Ohio</v>
      </c>
      <c r="T784">
        <f>IF(COUNTIF($G$2:G784, G784) &gt; 1, INDEX($T$2:T784, MATCH(G784, $G$2:G784, 0)), M784)</f>
        <v>43229</v>
      </c>
      <c r="U784" t="str">
        <f>IF(COUNTIF($G$2:G784, G784) &gt; 1, INDEX($U$2:U784, MATCH(G784, $G$2:G784, 0)), N784)</f>
        <v>East</v>
      </c>
      <c r="V784" s="7" t="s">
        <v>2158</v>
      </c>
      <c r="W784" s="7" t="s">
        <v>2163</v>
      </c>
      <c r="X784" s="15">
        <f>Orders[[#This Row],[Date3]]</f>
        <v>43501</v>
      </c>
      <c r="Y784" s="15">
        <v>43501</v>
      </c>
      <c r="Z784" s="2">
        <v>0.59305555555555556</v>
      </c>
      <c r="AA784" s="12">
        <v>30.62</v>
      </c>
      <c r="AB784" s="8">
        <v>1</v>
      </c>
      <c r="AC784" s="11">
        <f t="shared" si="63"/>
        <v>1.5310000000000001</v>
      </c>
      <c r="AD784" s="11">
        <f t="shared" si="64"/>
        <v>30.62</v>
      </c>
      <c r="AE784" t="s">
        <v>21</v>
      </c>
      <c r="AF784" s="12">
        <f t="shared" si="61"/>
        <v>28.41536</v>
      </c>
      <c r="AG784" s="4">
        <v>7.2000000000000008E-2</v>
      </c>
      <c r="AH784" s="11">
        <f t="shared" si="62"/>
        <v>2.2046400000000013</v>
      </c>
      <c r="AI784" s="9">
        <v>4.0999999999999996</v>
      </c>
      <c r="AJ784" s="15" t="str">
        <f>IF(MONTH(Orders[[#This Row],[Date]]) = 1, "Jan",IF(MONTH(Orders[[#This Row],[Date]]) = 2, "Feb", "Mar"))</f>
        <v>Feb</v>
      </c>
    </row>
    <row r="785" spans="1:36" ht="15.75" x14ac:dyDescent="0.25">
      <c r="A785">
        <v>784</v>
      </c>
      <c r="B785" t="s">
        <v>814</v>
      </c>
      <c r="C785">
        <f>VLOOKUP(G785,email!A:B,2,FALSE)</f>
        <v>299</v>
      </c>
      <c r="D785" t="str">
        <f>Orders[[#This Row],[Customer First Name]] &amp;" "&amp; Orders[[#This Row],[Customer Last Name]]</f>
        <v>Bryan Mills</v>
      </c>
      <c r="E785" t="s">
        <v>1711</v>
      </c>
      <c r="F785" t="s">
        <v>1712</v>
      </c>
      <c r="G785" t="str">
        <f t="shared" si="60"/>
        <v>bryan.mills@mail.com</v>
      </c>
      <c r="H785" t="s">
        <v>20</v>
      </c>
      <c r="I785" s="7" t="s">
        <v>1037</v>
      </c>
      <c r="J785" s="7" t="s">
        <v>1038</v>
      </c>
      <c r="K785" s="7" t="s">
        <v>1107</v>
      </c>
      <c r="L785" s="7" t="s">
        <v>1108</v>
      </c>
      <c r="M785" s="7">
        <v>43229</v>
      </c>
      <c r="N785" s="7" t="s">
        <v>1065</v>
      </c>
      <c r="O785" t="str">
        <f>IF(COUNTIF($G$2:G785, G785) &gt; 1, INDEX($O$2:O785, MATCH(G785, $G$2:G785, 0)), H785)</f>
        <v>Male</v>
      </c>
      <c r="P785" t="str">
        <f>IF(COUNTIF($G$2:G785, G785) &gt; 1, INDEX($P$2:P785, MATCH(G785, $G$2:G785, 0)), I785)</f>
        <v>Consumer</v>
      </c>
      <c r="Q785" t="str">
        <f>IF(COUNTIF($G$2:G785, G785) &gt; 1, INDEX($Q$2:Q785, MATCH(G785, $G$2:G785, 0)), J785)</f>
        <v>United States</v>
      </c>
      <c r="R785" t="str">
        <f>IF(COUNTIF($G$2:G785, G785) &gt; 1, INDEX($R$2:R785, MATCH(G785, $G$2:G785, 0)), K785)</f>
        <v>Columbus</v>
      </c>
      <c r="S785" t="str">
        <f>IF(COUNTIF($G$2:G785, G785) &gt; 1, INDEX($S$2:S785, MATCH(G785, $G$2:G785, 0)), L785)</f>
        <v>Ohio</v>
      </c>
      <c r="T785">
        <f>IF(COUNTIF($G$2:G785, G785) &gt; 1, INDEX($T$2:T785, MATCH(G785, $G$2:G785, 0)), M785)</f>
        <v>43229</v>
      </c>
      <c r="U785" t="str">
        <f>IF(COUNTIF($G$2:G785, G785) &gt; 1, INDEX($U$2:U785, MATCH(G785, $G$2:G785, 0)), N785)</f>
        <v>East</v>
      </c>
      <c r="V785" s="7" t="s">
        <v>2150</v>
      </c>
      <c r="W785" s="7" t="s">
        <v>2151</v>
      </c>
      <c r="X785" s="15">
        <f>Orders[[#This Row],[Date3]]</f>
        <v>43527</v>
      </c>
      <c r="Y785" s="15">
        <v>43527</v>
      </c>
      <c r="Z785" s="2">
        <v>0.73333333333333339</v>
      </c>
      <c r="AA785" s="12">
        <v>44.01</v>
      </c>
      <c r="AB785" s="8">
        <v>8</v>
      </c>
      <c r="AC785" s="11">
        <f t="shared" si="63"/>
        <v>17.603999999999999</v>
      </c>
      <c r="AD785" s="11">
        <f t="shared" si="64"/>
        <v>352.08</v>
      </c>
      <c r="AE785" t="s">
        <v>18</v>
      </c>
      <c r="AF785" s="12">
        <f t="shared" si="61"/>
        <v>314.40744000000001</v>
      </c>
      <c r="AG785" s="4">
        <v>0.107</v>
      </c>
      <c r="AH785" s="11">
        <f t="shared" si="62"/>
        <v>37.672559999999976</v>
      </c>
      <c r="AI785" s="9">
        <v>8.8000000000000007</v>
      </c>
      <c r="AJ785" s="15" t="str">
        <f>IF(MONTH(Orders[[#This Row],[Date]]) = 1, "Jan",IF(MONTH(Orders[[#This Row],[Date]]) = 2, "Feb", "Mar"))</f>
        <v>Mar</v>
      </c>
    </row>
    <row r="786" spans="1:36" ht="15.75" x14ac:dyDescent="0.25">
      <c r="A786">
        <v>785</v>
      </c>
      <c r="B786" t="s">
        <v>815</v>
      </c>
      <c r="C786">
        <f>VLOOKUP(G786,email!A:B,2,FALSE)</f>
        <v>299</v>
      </c>
      <c r="D786" t="str">
        <f>Orders[[#This Row],[Customer First Name]] &amp;" "&amp; Orders[[#This Row],[Customer Last Name]]</f>
        <v>Bryan Mills</v>
      </c>
      <c r="E786" t="s">
        <v>1711</v>
      </c>
      <c r="F786" t="s">
        <v>1712</v>
      </c>
      <c r="G786" t="str">
        <f t="shared" si="60"/>
        <v>bryan.mills@mail.com</v>
      </c>
      <c r="H786" t="s">
        <v>20</v>
      </c>
      <c r="I786" s="7" t="s">
        <v>1037</v>
      </c>
      <c r="J786" s="7" t="s">
        <v>1038</v>
      </c>
      <c r="K786" s="7" t="s">
        <v>1107</v>
      </c>
      <c r="L786" s="7" t="s">
        <v>1108</v>
      </c>
      <c r="M786" s="7">
        <v>43229</v>
      </c>
      <c r="N786" s="7" t="s">
        <v>1065</v>
      </c>
      <c r="O786" t="str">
        <f>IF(COUNTIF($G$2:G786, G786) &gt; 1, INDEX($O$2:O786, MATCH(G786, $G$2:G786, 0)), H786)</f>
        <v>Male</v>
      </c>
      <c r="P786" t="str">
        <f>IF(COUNTIF($G$2:G786, G786) &gt; 1, INDEX($P$2:P786, MATCH(G786, $G$2:G786, 0)), I786)</f>
        <v>Consumer</v>
      </c>
      <c r="Q786" t="str">
        <f>IF(COUNTIF($G$2:G786, G786) &gt; 1, INDEX($Q$2:Q786, MATCH(G786, $G$2:G786, 0)), J786)</f>
        <v>United States</v>
      </c>
      <c r="R786" t="str">
        <f>IF(COUNTIF($G$2:G786, G786) &gt; 1, INDEX($R$2:R786, MATCH(G786, $G$2:G786, 0)), K786)</f>
        <v>Columbus</v>
      </c>
      <c r="S786" t="str">
        <f>IF(COUNTIF($G$2:G786, G786) &gt; 1, INDEX($S$2:S786, MATCH(G786, $G$2:G786, 0)), L786)</f>
        <v>Ohio</v>
      </c>
      <c r="T786">
        <f>IF(COUNTIF($G$2:G786, G786) &gt; 1, INDEX($T$2:T786, MATCH(G786, $G$2:G786, 0)), M786)</f>
        <v>43229</v>
      </c>
      <c r="U786" t="str">
        <f>IF(COUNTIF($G$2:G786, G786) &gt; 1, INDEX($U$2:U786, MATCH(G786, $G$2:G786, 0)), N786)</f>
        <v>East</v>
      </c>
      <c r="V786" s="7" t="s">
        <v>2158</v>
      </c>
      <c r="W786" s="7" t="s">
        <v>2163</v>
      </c>
      <c r="X786" s="15">
        <f>Orders[[#This Row],[Date3]]</f>
        <v>43520</v>
      </c>
      <c r="Y786" s="15">
        <v>43520</v>
      </c>
      <c r="Z786" s="2">
        <v>0.54722222222222217</v>
      </c>
      <c r="AA786" s="12">
        <v>10.16</v>
      </c>
      <c r="AB786" s="8">
        <v>5</v>
      </c>
      <c r="AC786" s="11">
        <f t="shared" si="63"/>
        <v>2.54</v>
      </c>
      <c r="AD786" s="11">
        <f t="shared" si="64"/>
        <v>50.8</v>
      </c>
      <c r="AE786" t="s">
        <v>16</v>
      </c>
      <c r="AF786" s="12">
        <f t="shared" si="61"/>
        <v>47.142399999999995</v>
      </c>
      <c r="AG786" s="4">
        <v>7.2000000000000008E-2</v>
      </c>
      <c r="AH786" s="11">
        <f t="shared" si="62"/>
        <v>3.6576000000000022</v>
      </c>
      <c r="AI786" s="9">
        <v>4.0999999999999996</v>
      </c>
      <c r="AJ786" s="15" t="str">
        <f>IF(MONTH(Orders[[#This Row],[Date]]) = 1, "Jan",IF(MONTH(Orders[[#This Row],[Date]]) = 2, "Feb", "Mar"))</f>
        <v>Feb</v>
      </c>
    </row>
    <row r="787" spans="1:36" ht="15.75" x14ac:dyDescent="0.25">
      <c r="A787">
        <v>786</v>
      </c>
      <c r="B787" t="s">
        <v>816</v>
      </c>
      <c r="C787">
        <f>VLOOKUP(G787,email!A:B,2,FALSE)</f>
        <v>106</v>
      </c>
      <c r="D787" t="str">
        <f>Orders[[#This Row],[Customer First Name]] &amp;" "&amp; Orders[[#This Row],[Customer Last Name]]</f>
        <v>Erin Ashbrook</v>
      </c>
      <c r="E787" t="s">
        <v>1299</v>
      </c>
      <c r="F787" t="s">
        <v>1440</v>
      </c>
      <c r="G787" t="str">
        <f t="shared" si="60"/>
        <v>erin.ashbrook@mail.com</v>
      </c>
      <c r="H787" t="s">
        <v>20</v>
      </c>
      <c r="I787" s="7" t="s">
        <v>1042</v>
      </c>
      <c r="J787" s="7" t="s">
        <v>1038</v>
      </c>
      <c r="K787" s="7" t="s">
        <v>1094</v>
      </c>
      <c r="L787" s="7" t="s">
        <v>1095</v>
      </c>
      <c r="M787" s="7">
        <v>29203</v>
      </c>
      <c r="N787" s="7" t="s">
        <v>1041</v>
      </c>
      <c r="O787" t="str">
        <f>IF(COUNTIF($G$2:G787, G787) &gt; 1, INDEX($O$2:O787, MATCH(G787, $G$2:G787, 0)), H787)</f>
        <v>Male</v>
      </c>
      <c r="P787" t="str">
        <f>IF(COUNTIF($G$2:G787, G787) &gt; 1, INDEX($P$2:P787, MATCH(G787, $G$2:G787, 0)), I787)</f>
        <v>Corporate</v>
      </c>
      <c r="Q787" t="str">
        <f>IF(COUNTIF($G$2:G787, G787) &gt; 1, INDEX($Q$2:Q787, MATCH(G787, $G$2:G787, 0)), J787)</f>
        <v>United States</v>
      </c>
      <c r="R787" t="str">
        <f>IF(COUNTIF($G$2:G787, G787) &gt; 1, INDEX($R$2:R787, MATCH(G787, $G$2:G787, 0)), K787)</f>
        <v>Charlotte</v>
      </c>
      <c r="S787" t="str">
        <f>IF(COUNTIF($G$2:G787, G787) &gt; 1, INDEX($S$2:S787, MATCH(G787, $G$2:G787, 0)), L787)</f>
        <v>North Carolina</v>
      </c>
      <c r="T787">
        <f>IF(COUNTIF($G$2:G787, G787) &gt; 1, INDEX($T$2:T787, MATCH(G787, $G$2:G787, 0)), M787)</f>
        <v>28205</v>
      </c>
      <c r="U787" t="str">
        <f>IF(COUNTIF($G$2:G787, G787) &gt; 1, INDEX($U$2:U787, MATCH(G787, $G$2:G787, 0)), N787)</f>
        <v>South</v>
      </c>
      <c r="V787" s="7" t="s">
        <v>2153</v>
      </c>
      <c r="W787" s="7" t="s">
        <v>2164</v>
      </c>
      <c r="X787" s="15">
        <f>Orders[[#This Row],[Date3]]</f>
        <v>43500</v>
      </c>
      <c r="Y787" s="15">
        <v>43500</v>
      </c>
      <c r="Z787" s="2">
        <v>0.67291666666666661</v>
      </c>
      <c r="AA787" s="12">
        <v>74.58</v>
      </c>
      <c r="AB787" s="8">
        <v>7</v>
      </c>
      <c r="AC787" s="11">
        <f t="shared" si="63"/>
        <v>26.102999999999998</v>
      </c>
      <c r="AD787" s="11">
        <f t="shared" si="64"/>
        <v>522.05999999999995</v>
      </c>
      <c r="AE787" t="s">
        <v>21</v>
      </c>
      <c r="AF787" s="12">
        <f t="shared" si="61"/>
        <v>497.67979799999995</v>
      </c>
      <c r="AG787" s="4">
        <v>4.6699999999999998E-2</v>
      </c>
      <c r="AH787" s="11">
        <f t="shared" si="62"/>
        <v>24.380201999999997</v>
      </c>
      <c r="AI787" s="9" t="s">
        <v>151</v>
      </c>
      <c r="AJ787" s="15" t="str">
        <f>IF(MONTH(Orders[[#This Row],[Date]]) = 1, "Jan",IF(MONTH(Orders[[#This Row],[Date]]) = 2, "Feb", "Mar"))</f>
        <v>Feb</v>
      </c>
    </row>
    <row r="788" spans="1:36" ht="15.75" x14ac:dyDescent="0.25">
      <c r="A788">
        <v>787</v>
      </c>
      <c r="B788" t="s">
        <v>817</v>
      </c>
      <c r="C788">
        <f>VLOOKUP(G788,email!A:B,2,FALSE)</f>
        <v>53</v>
      </c>
      <c r="D788" t="str">
        <f>Orders[[#This Row],[Customer First Name]] &amp;" "&amp; Orders[[#This Row],[Customer Last Name]]</f>
        <v>Clay Ludtke</v>
      </c>
      <c r="E788" t="s">
        <v>1356</v>
      </c>
      <c r="F788" t="s">
        <v>1357</v>
      </c>
      <c r="G788" t="str">
        <f t="shared" si="60"/>
        <v>clay.ludtke@mail.com</v>
      </c>
      <c r="H788" t="s">
        <v>20</v>
      </c>
      <c r="I788" s="7" t="s">
        <v>1037</v>
      </c>
      <c r="J788" s="7" t="s">
        <v>1038</v>
      </c>
      <c r="K788" s="7" t="s">
        <v>1235</v>
      </c>
      <c r="L788" s="7" t="s">
        <v>1044</v>
      </c>
      <c r="M788" s="7">
        <v>93534</v>
      </c>
      <c r="N788" s="7" t="s">
        <v>1045</v>
      </c>
      <c r="O788" t="str">
        <f>IF(COUNTIF($G$2:G788, G788) &gt; 1, INDEX($O$2:O788, MATCH(G788, $G$2:G788, 0)), H788)</f>
        <v>Female</v>
      </c>
      <c r="P788" t="str">
        <f>IF(COUNTIF($G$2:G788, G788) &gt; 1, INDEX($P$2:P788, MATCH(G788, $G$2:G788, 0)), I788)</f>
        <v>Consumer</v>
      </c>
      <c r="Q788" t="str">
        <f>IF(COUNTIF($G$2:G788, G788) &gt; 1, INDEX($Q$2:Q788, MATCH(G788, $G$2:G788, 0)), J788)</f>
        <v>United States</v>
      </c>
      <c r="R788" t="str">
        <f>IF(COUNTIF($G$2:G788, G788) &gt; 1, INDEX($R$2:R788, MATCH(G788, $G$2:G788, 0)), K788)</f>
        <v>Urbandale</v>
      </c>
      <c r="S788" t="str">
        <f>IF(COUNTIF($G$2:G788, G788) &gt; 1, INDEX($S$2:S788, MATCH(G788, $G$2:G788, 0)), L788)</f>
        <v>Iowa</v>
      </c>
      <c r="T788">
        <f>IF(COUNTIF($G$2:G788, G788) &gt; 1, INDEX($T$2:T788, MATCH(G788, $G$2:G788, 0)), M788)</f>
        <v>50322</v>
      </c>
      <c r="U788" t="str">
        <f>IF(COUNTIF($G$2:G788, G788) &gt; 1, INDEX($U$2:U788, MATCH(G788, $G$2:G788, 0)), N788)</f>
        <v>Central</v>
      </c>
      <c r="V788" s="7" t="s">
        <v>2153</v>
      </c>
      <c r="W788" s="7" t="s">
        <v>2160</v>
      </c>
      <c r="X788" s="15">
        <f>Orders[[#This Row],[Date3]]</f>
        <v>43515</v>
      </c>
      <c r="Y788" s="15">
        <v>43515</v>
      </c>
      <c r="Z788" s="2">
        <v>0.48125000000000001</v>
      </c>
      <c r="AA788" s="12">
        <v>71.89</v>
      </c>
      <c r="AB788" s="8">
        <v>8</v>
      </c>
      <c r="AC788" s="11">
        <f t="shared" si="63"/>
        <v>28.756</v>
      </c>
      <c r="AD788" s="11">
        <f t="shared" si="64"/>
        <v>575.12</v>
      </c>
      <c r="AE788" t="s">
        <v>16</v>
      </c>
      <c r="AF788" s="12">
        <f t="shared" si="61"/>
        <v>548.26189599999998</v>
      </c>
      <c r="AG788" s="4">
        <v>4.6699999999999998E-2</v>
      </c>
      <c r="AH788" s="11">
        <f t="shared" si="62"/>
        <v>26.858104000000026</v>
      </c>
      <c r="AI788" s="9">
        <v>5.5</v>
      </c>
      <c r="AJ788" s="15" t="str">
        <f>IF(MONTH(Orders[[#This Row],[Date]]) = 1, "Jan",IF(MONTH(Orders[[#This Row],[Date]]) = 2, "Feb", "Mar"))</f>
        <v>Feb</v>
      </c>
    </row>
    <row r="789" spans="1:36" ht="15.75" x14ac:dyDescent="0.25">
      <c r="A789">
        <v>788</v>
      </c>
      <c r="B789" t="s">
        <v>818</v>
      </c>
      <c r="C789">
        <f>VLOOKUP(G789,email!A:B,2,FALSE)</f>
        <v>300</v>
      </c>
      <c r="D789" t="str">
        <f>Orders[[#This Row],[Customer First Name]] &amp;" "&amp; Orders[[#This Row],[Customer Last Name]]</f>
        <v>Liz Thompson</v>
      </c>
      <c r="E789" t="s">
        <v>1596</v>
      </c>
      <c r="F789" t="s">
        <v>1713</v>
      </c>
      <c r="G789" t="str">
        <f t="shared" si="60"/>
        <v>liz.thompson@mail.com</v>
      </c>
      <c r="H789" t="s">
        <v>20</v>
      </c>
      <c r="I789" s="7" t="s">
        <v>1037</v>
      </c>
      <c r="J789" s="7" t="s">
        <v>1038</v>
      </c>
      <c r="K789" s="7" t="s">
        <v>1235</v>
      </c>
      <c r="L789" s="7" t="s">
        <v>1044</v>
      </c>
      <c r="M789" s="7">
        <v>93534</v>
      </c>
      <c r="N789" s="7" t="s">
        <v>1045</v>
      </c>
      <c r="O789" t="str">
        <f>IF(COUNTIF($G$2:G789, G789) &gt; 1, INDEX($O$2:O789, MATCH(G789, $G$2:G789, 0)), H789)</f>
        <v>Male</v>
      </c>
      <c r="P789" t="str">
        <f>IF(COUNTIF($G$2:G789, G789) &gt; 1, INDEX($P$2:P789, MATCH(G789, $G$2:G789, 0)), I789)</f>
        <v>Consumer</v>
      </c>
      <c r="Q789" t="str">
        <f>IF(COUNTIF($G$2:G789, G789) &gt; 1, INDEX($Q$2:Q789, MATCH(G789, $G$2:G789, 0)), J789)</f>
        <v>United States</v>
      </c>
      <c r="R789" t="str">
        <f>IF(COUNTIF($G$2:G789, G789) &gt; 1, INDEX($R$2:R789, MATCH(G789, $G$2:G789, 0)), K789)</f>
        <v>Lancaster</v>
      </c>
      <c r="S789" t="str">
        <f>IF(COUNTIF($G$2:G789, G789) &gt; 1, INDEX($S$2:S789, MATCH(G789, $G$2:G789, 0)), L789)</f>
        <v>California</v>
      </c>
      <c r="T789">
        <f>IF(COUNTIF($G$2:G789, G789) &gt; 1, INDEX($T$2:T789, MATCH(G789, $G$2:G789, 0)), M789)</f>
        <v>93534</v>
      </c>
      <c r="U789" t="str">
        <f>IF(COUNTIF($G$2:G789, G789) &gt; 1, INDEX($U$2:U789, MATCH(G789, $G$2:G789, 0)), N789)</f>
        <v>West</v>
      </c>
      <c r="V789" s="7" t="s">
        <v>2150</v>
      </c>
      <c r="W789" s="7" t="s">
        <v>2152</v>
      </c>
      <c r="X789" s="15">
        <f>Orders[[#This Row],[Date3]]</f>
        <v>43488</v>
      </c>
      <c r="Y789" s="15">
        <v>43488</v>
      </c>
      <c r="Z789" s="2">
        <v>0.4291666666666667</v>
      </c>
      <c r="AA789" s="12">
        <v>10.99</v>
      </c>
      <c r="AB789" s="8">
        <v>5</v>
      </c>
      <c r="AC789" s="11">
        <f t="shared" si="63"/>
        <v>2.7475000000000005</v>
      </c>
      <c r="AD789" s="11">
        <f t="shared" si="64"/>
        <v>54.95</v>
      </c>
      <c r="AE789" t="s">
        <v>21</v>
      </c>
      <c r="AF789" s="12">
        <f t="shared" si="61"/>
        <v>49.070350000000005</v>
      </c>
      <c r="AG789" s="4">
        <v>0.107</v>
      </c>
      <c r="AH789" s="11">
        <f t="shared" si="62"/>
        <v>5.879649999999998</v>
      </c>
      <c r="AI789" s="9">
        <v>9.3000000000000007</v>
      </c>
      <c r="AJ789" s="15" t="str">
        <f>IF(MONTH(Orders[[#This Row],[Date]]) = 1, "Jan",IF(MONTH(Orders[[#This Row],[Date]]) = 2, "Feb", "Mar"))</f>
        <v>Jan</v>
      </c>
    </row>
    <row r="790" spans="1:36" ht="15.75" x14ac:dyDescent="0.25">
      <c r="A790">
        <v>789</v>
      </c>
      <c r="B790" t="s">
        <v>819</v>
      </c>
      <c r="C790">
        <f>VLOOKUP(G790,email!A:B,2,FALSE)</f>
        <v>194</v>
      </c>
      <c r="D790" t="str">
        <f>Orders[[#This Row],[Customer First Name]] &amp;" "&amp; Orders[[#This Row],[Customer Last Name]]</f>
        <v>Sue Ann Reed</v>
      </c>
      <c r="E790" t="s">
        <v>1568</v>
      </c>
      <c r="F790" t="s">
        <v>1782</v>
      </c>
      <c r="G790" t="str">
        <f t="shared" si="60"/>
        <v>sue.annreed@mail.com</v>
      </c>
      <c r="H790" t="s">
        <v>20</v>
      </c>
      <c r="I790" s="7" t="s">
        <v>1037</v>
      </c>
      <c r="J790" s="7" t="s">
        <v>1038</v>
      </c>
      <c r="K790" s="7" t="s">
        <v>1182</v>
      </c>
      <c r="L790" s="7" t="s">
        <v>1087</v>
      </c>
      <c r="M790" s="7">
        <v>23223</v>
      </c>
      <c r="N790" s="7" t="s">
        <v>1041</v>
      </c>
      <c r="O790" t="str">
        <f>IF(COUNTIF($G$2:G790, G790) &gt; 1, INDEX($O$2:O790, MATCH(G790, $G$2:G790, 0)), H790)</f>
        <v>Male</v>
      </c>
      <c r="P790" t="str">
        <f>IF(COUNTIF($G$2:G790, G790) &gt; 1, INDEX($P$2:P790, MATCH(G790, $G$2:G790, 0)), I790)</f>
        <v>Consumer</v>
      </c>
      <c r="Q790" t="str">
        <f>IF(COUNTIF($G$2:G790, G790) &gt; 1, INDEX($Q$2:Q790, MATCH(G790, $G$2:G790, 0)), J790)</f>
        <v>United States</v>
      </c>
      <c r="R790" t="str">
        <f>IF(COUNTIF($G$2:G790, G790) &gt; 1, INDEX($R$2:R790, MATCH(G790, $G$2:G790, 0)), K790)</f>
        <v>Chicago</v>
      </c>
      <c r="S790" t="str">
        <f>IF(COUNTIF($G$2:G790, G790) &gt; 1, INDEX($S$2:S790, MATCH(G790, $G$2:G790, 0)), L790)</f>
        <v>Illinois</v>
      </c>
      <c r="T790">
        <f>IF(COUNTIF($G$2:G790, G790) &gt; 1, INDEX($T$2:T790, MATCH(G790, $G$2:G790, 0)), M790)</f>
        <v>60610</v>
      </c>
      <c r="U790" t="str">
        <f>IF(COUNTIF($G$2:G790, G790) &gt; 1, INDEX($U$2:U790, MATCH(G790, $G$2:G790, 0)), N790)</f>
        <v>Central</v>
      </c>
      <c r="V790" s="7" t="s">
        <v>2153</v>
      </c>
      <c r="W790" s="7" t="s">
        <v>2160</v>
      </c>
      <c r="X790" s="15">
        <f>Orders[[#This Row],[Date3]]</f>
        <v>43479</v>
      </c>
      <c r="Y790" s="15">
        <v>43479</v>
      </c>
      <c r="Z790" s="2">
        <v>0.4548611111111111</v>
      </c>
      <c r="AA790" s="12">
        <v>60.47</v>
      </c>
      <c r="AB790" s="8">
        <v>3</v>
      </c>
      <c r="AC790" s="11">
        <f t="shared" si="63"/>
        <v>9.0705000000000009</v>
      </c>
      <c r="AD790" s="11">
        <f t="shared" si="64"/>
        <v>181.41</v>
      </c>
      <c r="AE790" t="s">
        <v>21</v>
      </c>
      <c r="AF790" s="12">
        <f t="shared" si="61"/>
        <v>172.938153</v>
      </c>
      <c r="AG790" s="4">
        <v>4.6699999999999998E-2</v>
      </c>
      <c r="AH790" s="11">
        <f t="shared" si="62"/>
        <v>8.4718469999999968</v>
      </c>
      <c r="AI790" s="9">
        <v>5.6</v>
      </c>
      <c r="AJ790" s="15" t="str">
        <f>IF(MONTH(Orders[[#This Row],[Date]]) = 1, "Jan",IF(MONTH(Orders[[#This Row],[Date]]) = 2, "Feb", "Mar"))</f>
        <v>Jan</v>
      </c>
    </row>
    <row r="791" spans="1:36" ht="15.75" x14ac:dyDescent="0.25">
      <c r="A791">
        <v>790</v>
      </c>
      <c r="B791" t="s">
        <v>820</v>
      </c>
      <c r="C791">
        <f>VLOOKUP(G791,email!A:B,2,FALSE)</f>
        <v>194</v>
      </c>
      <c r="D791" t="str">
        <f>Orders[[#This Row],[Customer First Name]] &amp;" "&amp; Orders[[#This Row],[Customer Last Name]]</f>
        <v>Sue Ann Reed</v>
      </c>
      <c r="E791" t="s">
        <v>1568</v>
      </c>
      <c r="F791" t="s">
        <v>1782</v>
      </c>
      <c r="G791" t="str">
        <f t="shared" si="60"/>
        <v>sue.annreed@mail.com</v>
      </c>
      <c r="H791" t="s">
        <v>20</v>
      </c>
      <c r="I791" s="7" t="s">
        <v>1037</v>
      </c>
      <c r="J791" s="7" t="s">
        <v>1038</v>
      </c>
      <c r="K791" s="7" t="s">
        <v>1182</v>
      </c>
      <c r="L791" s="7" t="s">
        <v>1087</v>
      </c>
      <c r="M791" s="7">
        <v>23223</v>
      </c>
      <c r="N791" s="7" t="s">
        <v>1041</v>
      </c>
      <c r="O791" t="str">
        <f>IF(COUNTIF($G$2:G791, G791) &gt; 1, INDEX($O$2:O791, MATCH(G791, $G$2:G791, 0)), H791)</f>
        <v>Male</v>
      </c>
      <c r="P791" t="str">
        <f>IF(COUNTIF($G$2:G791, G791) &gt; 1, INDEX($P$2:P791, MATCH(G791, $G$2:G791, 0)), I791)</f>
        <v>Consumer</v>
      </c>
      <c r="Q791" t="str">
        <f>IF(COUNTIF($G$2:G791, G791) &gt; 1, INDEX($Q$2:Q791, MATCH(G791, $G$2:G791, 0)), J791)</f>
        <v>United States</v>
      </c>
      <c r="R791" t="str">
        <f>IF(COUNTIF($G$2:G791, G791) &gt; 1, INDEX($R$2:R791, MATCH(G791, $G$2:G791, 0)), K791)</f>
        <v>Chicago</v>
      </c>
      <c r="S791" t="str">
        <f>IF(COUNTIF($G$2:G791, G791) &gt; 1, INDEX($S$2:S791, MATCH(G791, $G$2:G791, 0)), L791)</f>
        <v>Illinois</v>
      </c>
      <c r="T791">
        <f>IF(COUNTIF($G$2:G791, G791) &gt; 1, INDEX($T$2:T791, MATCH(G791, $G$2:G791, 0)), M791)</f>
        <v>60610</v>
      </c>
      <c r="U791" t="str">
        <f>IF(COUNTIF($G$2:G791, G791) &gt; 1, INDEX($U$2:U791, MATCH(G791, $G$2:G791, 0)), N791)</f>
        <v>Central</v>
      </c>
      <c r="V791" s="7" t="s">
        <v>2153</v>
      </c>
      <c r="W791" s="7" t="s">
        <v>2156</v>
      </c>
      <c r="X791" s="15">
        <f>Orders[[#This Row],[Date3]]</f>
        <v>43482</v>
      </c>
      <c r="Y791" s="15">
        <v>43482</v>
      </c>
      <c r="Z791" s="2">
        <v>0.63541666666666663</v>
      </c>
      <c r="AA791" s="12">
        <v>58.91</v>
      </c>
      <c r="AB791" s="8">
        <v>7</v>
      </c>
      <c r="AC791" s="11">
        <f t="shared" si="63"/>
        <v>20.618500000000001</v>
      </c>
      <c r="AD791" s="11">
        <f t="shared" si="64"/>
        <v>412.37</v>
      </c>
      <c r="AE791" t="s">
        <v>16</v>
      </c>
      <c r="AF791" s="12">
        <f t="shared" si="61"/>
        <v>393.11232100000001</v>
      </c>
      <c r="AG791" s="4">
        <v>4.6699999999999998E-2</v>
      </c>
      <c r="AH791" s="11">
        <f t="shared" si="62"/>
        <v>19.257678999999996</v>
      </c>
      <c r="AI791" s="9">
        <v>9.6999999999999993</v>
      </c>
      <c r="AJ791" s="15" t="str">
        <f>IF(MONTH(Orders[[#This Row],[Date]]) = 1, "Jan",IF(MONTH(Orders[[#This Row],[Date]]) = 2, "Feb", "Mar"))</f>
        <v>Jan</v>
      </c>
    </row>
    <row r="792" spans="1:36" ht="15.75" x14ac:dyDescent="0.25">
      <c r="A792">
        <v>791</v>
      </c>
      <c r="B792" t="s">
        <v>821</v>
      </c>
      <c r="C792">
        <f>VLOOKUP(G792,email!A:B,2,FALSE)</f>
        <v>194</v>
      </c>
      <c r="D792" t="str">
        <f>Orders[[#This Row],[Customer First Name]] &amp;" "&amp; Orders[[#This Row],[Customer Last Name]]</f>
        <v>Sue Ann Reed</v>
      </c>
      <c r="E792" t="s">
        <v>1568</v>
      </c>
      <c r="F792" t="s">
        <v>1782</v>
      </c>
      <c r="G792" t="str">
        <f t="shared" si="60"/>
        <v>sue.annreed@mail.com</v>
      </c>
      <c r="H792" t="s">
        <v>20</v>
      </c>
      <c r="I792" s="7" t="s">
        <v>1037</v>
      </c>
      <c r="J792" s="7" t="s">
        <v>1038</v>
      </c>
      <c r="K792" s="7" t="s">
        <v>1182</v>
      </c>
      <c r="L792" s="7" t="s">
        <v>1087</v>
      </c>
      <c r="M792" s="7">
        <v>23223</v>
      </c>
      <c r="N792" s="7" t="s">
        <v>1041</v>
      </c>
      <c r="O792" t="str">
        <f>IF(COUNTIF($G$2:G792, G792) &gt; 1, INDEX($O$2:O792, MATCH(G792, $G$2:G792, 0)), H792)</f>
        <v>Male</v>
      </c>
      <c r="P792" t="str">
        <f>IF(COUNTIF($G$2:G792, G792) &gt; 1, INDEX($P$2:P792, MATCH(G792, $G$2:G792, 0)), I792)</f>
        <v>Consumer</v>
      </c>
      <c r="Q792" t="str">
        <f>IF(COUNTIF($G$2:G792, G792) &gt; 1, INDEX($Q$2:Q792, MATCH(G792, $G$2:G792, 0)), J792)</f>
        <v>United States</v>
      </c>
      <c r="R792" t="str">
        <f>IF(COUNTIF($G$2:G792, G792) &gt; 1, INDEX($R$2:R792, MATCH(G792, $G$2:G792, 0)), K792)</f>
        <v>Chicago</v>
      </c>
      <c r="S792" t="str">
        <f>IF(COUNTIF($G$2:G792, G792) &gt; 1, INDEX($S$2:S792, MATCH(G792, $G$2:G792, 0)), L792)</f>
        <v>Illinois</v>
      </c>
      <c r="T792">
        <f>IF(COUNTIF($G$2:G792, G792) &gt; 1, INDEX($T$2:T792, MATCH(G792, $G$2:G792, 0)), M792)</f>
        <v>60610</v>
      </c>
      <c r="U792" t="str">
        <f>IF(COUNTIF($G$2:G792, G792) &gt; 1, INDEX($U$2:U792, MATCH(G792, $G$2:G792, 0)), N792)</f>
        <v>Central</v>
      </c>
      <c r="V792" s="7" t="s">
        <v>2153</v>
      </c>
      <c r="W792" s="7" t="s">
        <v>2160</v>
      </c>
      <c r="X792" s="15">
        <f>Orders[[#This Row],[Date3]]</f>
        <v>43527</v>
      </c>
      <c r="Y792" s="15">
        <v>43527</v>
      </c>
      <c r="Z792" s="2">
        <v>0.83750000000000002</v>
      </c>
      <c r="AA792" s="12">
        <v>46.41</v>
      </c>
      <c r="AB792" s="8">
        <v>1</v>
      </c>
      <c r="AC792" s="11">
        <f t="shared" si="63"/>
        <v>2.3205</v>
      </c>
      <c r="AD792" s="11">
        <f t="shared" si="64"/>
        <v>46.41</v>
      </c>
      <c r="AE792" t="s">
        <v>21</v>
      </c>
      <c r="AF792" s="12">
        <f t="shared" si="61"/>
        <v>44.242652999999997</v>
      </c>
      <c r="AG792" s="4">
        <v>4.6699999999999998E-2</v>
      </c>
      <c r="AH792" s="11">
        <f t="shared" si="62"/>
        <v>2.1673469999999995</v>
      </c>
      <c r="AI792" s="9" t="s">
        <v>96</v>
      </c>
      <c r="AJ792" s="15" t="str">
        <f>IF(MONTH(Orders[[#This Row],[Date]]) = 1, "Jan",IF(MONTH(Orders[[#This Row],[Date]]) = 2, "Feb", "Mar"))</f>
        <v>Mar</v>
      </c>
    </row>
    <row r="793" spans="1:36" ht="15.75" x14ac:dyDescent="0.25">
      <c r="A793">
        <v>792</v>
      </c>
      <c r="B793" t="s">
        <v>822</v>
      </c>
      <c r="C793">
        <f>VLOOKUP(G793,email!A:B,2,FALSE)</f>
        <v>194</v>
      </c>
      <c r="D793" t="str">
        <f>Orders[[#This Row],[Customer First Name]] &amp;" "&amp; Orders[[#This Row],[Customer Last Name]]</f>
        <v>Sue Ann Reed</v>
      </c>
      <c r="E793" t="s">
        <v>1568</v>
      </c>
      <c r="F793" t="s">
        <v>1782</v>
      </c>
      <c r="G793" t="str">
        <f t="shared" si="60"/>
        <v>sue.annreed@mail.com</v>
      </c>
      <c r="H793" t="s">
        <v>20</v>
      </c>
      <c r="I793" s="7" t="s">
        <v>1037</v>
      </c>
      <c r="J793" s="7" t="s">
        <v>1038</v>
      </c>
      <c r="K793" s="7" t="s">
        <v>1182</v>
      </c>
      <c r="L793" s="7" t="s">
        <v>1087</v>
      </c>
      <c r="M793" s="7">
        <v>23223</v>
      </c>
      <c r="N793" s="7" t="s">
        <v>1041</v>
      </c>
      <c r="O793" t="str">
        <f>IF(COUNTIF($G$2:G793, G793) &gt; 1, INDEX($O$2:O793, MATCH(G793, $G$2:G793, 0)), H793)</f>
        <v>Male</v>
      </c>
      <c r="P793" t="str">
        <f>IF(COUNTIF($G$2:G793, G793) &gt; 1, INDEX($P$2:P793, MATCH(G793, $G$2:G793, 0)), I793)</f>
        <v>Consumer</v>
      </c>
      <c r="Q793" t="str">
        <f>IF(COUNTIF($G$2:G793, G793) &gt; 1, INDEX($Q$2:Q793, MATCH(G793, $G$2:G793, 0)), J793)</f>
        <v>United States</v>
      </c>
      <c r="R793" t="str">
        <f>IF(COUNTIF($G$2:G793, G793) &gt; 1, INDEX($R$2:R793, MATCH(G793, $G$2:G793, 0)), K793)</f>
        <v>Chicago</v>
      </c>
      <c r="S793" t="str">
        <f>IF(COUNTIF($G$2:G793, G793) &gt; 1, INDEX($S$2:S793, MATCH(G793, $G$2:G793, 0)), L793)</f>
        <v>Illinois</v>
      </c>
      <c r="T793">
        <f>IF(COUNTIF($G$2:G793, G793) &gt; 1, INDEX($T$2:T793, MATCH(G793, $G$2:G793, 0)), M793)</f>
        <v>60610</v>
      </c>
      <c r="U793" t="str">
        <f>IF(COUNTIF($G$2:G793, G793) &gt; 1, INDEX($U$2:U793, MATCH(G793, $G$2:G793, 0)), N793)</f>
        <v>Central</v>
      </c>
      <c r="V793" s="7" t="s">
        <v>2150</v>
      </c>
      <c r="W793" s="7" t="s">
        <v>2152</v>
      </c>
      <c r="X793" s="15">
        <f>Orders[[#This Row],[Date3]]</f>
        <v>43511</v>
      </c>
      <c r="Y793" s="15">
        <v>43511</v>
      </c>
      <c r="Z793" s="2">
        <v>0.84791666666666676</v>
      </c>
      <c r="AA793" s="12">
        <v>68.55</v>
      </c>
      <c r="AB793" s="8">
        <v>4</v>
      </c>
      <c r="AC793" s="11">
        <f t="shared" si="63"/>
        <v>13.71</v>
      </c>
      <c r="AD793" s="11">
        <f t="shared" si="64"/>
        <v>274.2</v>
      </c>
      <c r="AE793" t="s">
        <v>21</v>
      </c>
      <c r="AF793" s="12">
        <f t="shared" si="61"/>
        <v>244.86059999999998</v>
      </c>
      <c r="AG793" s="4">
        <v>0.107</v>
      </c>
      <c r="AH793" s="11">
        <f t="shared" si="62"/>
        <v>29.339400000000012</v>
      </c>
      <c r="AI793" s="9">
        <v>9.1999999999999993</v>
      </c>
      <c r="AJ793" s="15" t="str">
        <f>IF(MONTH(Orders[[#This Row],[Date]]) = 1, "Jan",IF(MONTH(Orders[[#This Row],[Date]]) = 2, "Feb", "Mar"))</f>
        <v>Feb</v>
      </c>
    </row>
    <row r="794" spans="1:36" ht="15.75" x14ac:dyDescent="0.25">
      <c r="A794">
        <v>793</v>
      </c>
      <c r="B794" t="s">
        <v>823</v>
      </c>
      <c r="C794">
        <f>VLOOKUP(G794,email!A:B,2,FALSE)</f>
        <v>301</v>
      </c>
      <c r="D794" t="str">
        <f>Orders[[#This Row],[Customer First Name]] &amp;" "&amp; Orders[[#This Row],[Customer Last Name]]</f>
        <v>Joe Kamberova</v>
      </c>
      <c r="E794" t="s">
        <v>1714</v>
      </c>
      <c r="F794" t="s">
        <v>1715</v>
      </c>
      <c r="G794" t="str">
        <f t="shared" si="60"/>
        <v>joe.kamberova@mail.com</v>
      </c>
      <c r="H794" t="s">
        <v>20</v>
      </c>
      <c r="I794" s="7" t="s">
        <v>1037</v>
      </c>
      <c r="J794" s="7" t="s">
        <v>1038</v>
      </c>
      <c r="K794" s="7" t="s">
        <v>1236</v>
      </c>
      <c r="L794" s="7" t="s">
        <v>1049</v>
      </c>
      <c r="M794" s="7">
        <v>28806</v>
      </c>
      <c r="N794" s="7" t="s">
        <v>1041</v>
      </c>
      <c r="O794" t="str">
        <f>IF(COUNTIF($G$2:G794, G794) &gt; 1, INDEX($O$2:O794, MATCH(G794, $G$2:G794, 0)), H794)</f>
        <v>Male</v>
      </c>
      <c r="P794" t="str">
        <f>IF(COUNTIF($G$2:G794, G794) &gt; 1, INDEX($P$2:P794, MATCH(G794, $G$2:G794, 0)), I794)</f>
        <v>Consumer</v>
      </c>
      <c r="Q794" t="str">
        <f>IF(COUNTIF($G$2:G794, G794) &gt; 1, INDEX($Q$2:Q794, MATCH(G794, $G$2:G794, 0)), J794)</f>
        <v>United States</v>
      </c>
      <c r="R794" t="str">
        <f>IF(COUNTIF($G$2:G794, G794) &gt; 1, INDEX($R$2:R794, MATCH(G794, $G$2:G794, 0)), K794)</f>
        <v>Asheville</v>
      </c>
      <c r="S794" t="str">
        <f>IF(COUNTIF($G$2:G794, G794) &gt; 1, INDEX($S$2:S794, MATCH(G794, $G$2:G794, 0)), L794)</f>
        <v>North Carolina</v>
      </c>
      <c r="T794">
        <f>IF(COUNTIF($G$2:G794, G794) &gt; 1, INDEX($T$2:T794, MATCH(G794, $G$2:G794, 0)), M794)</f>
        <v>28806</v>
      </c>
      <c r="U794" t="str">
        <f>IF(COUNTIF($G$2:G794, G794) &gt; 1, INDEX($U$2:U794, MATCH(G794, $G$2:G794, 0)), N794)</f>
        <v>South</v>
      </c>
      <c r="V794" s="7" t="s">
        <v>2158</v>
      </c>
      <c r="W794" s="7" t="s">
        <v>2159</v>
      </c>
      <c r="X794" s="15">
        <f>Orders[[#This Row],[Date3]]</f>
        <v>43480</v>
      </c>
      <c r="Y794" s="15">
        <v>43480</v>
      </c>
      <c r="Z794" s="2">
        <v>0.57500000000000007</v>
      </c>
      <c r="AA794" s="12">
        <v>97.37</v>
      </c>
      <c r="AB794" s="8">
        <v>10</v>
      </c>
      <c r="AC794" s="11">
        <f t="shared" si="63"/>
        <v>48.685000000000002</v>
      </c>
      <c r="AD794" s="11">
        <f t="shared" si="64"/>
        <v>973.7</v>
      </c>
      <c r="AE794" t="s">
        <v>21</v>
      </c>
      <c r="AF794" s="12">
        <f t="shared" si="61"/>
        <v>903.59360000000004</v>
      </c>
      <c r="AG794" s="4">
        <v>7.2000000000000008E-2</v>
      </c>
      <c r="AH794" s="11">
        <f t="shared" si="62"/>
        <v>70.106400000000008</v>
      </c>
      <c r="AI794" s="9">
        <v>4.9000000000000004</v>
      </c>
      <c r="AJ794" s="15" t="str">
        <f>IF(MONTH(Orders[[#This Row],[Date]]) = 1, "Jan",IF(MONTH(Orders[[#This Row],[Date]]) = 2, "Feb", "Mar"))</f>
        <v>Jan</v>
      </c>
    </row>
    <row r="795" spans="1:36" ht="15.75" x14ac:dyDescent="0.25">
      <c r="A795">
        <v>794</v>
      </c>
      <c r="B795" t="s">
        <v>824</v>
      </c>
      <c r="C795">
        <f>VLOOKUP(G795,email!A:B,2,FALSE)</f>
        <v>302</v>
      </c>
      <c r="D795" t="str">
        <f>Orders[[#This Row],[Customer First Name]] &amp;" "&amp; Orders[[#This Row],[Customer Last Name]]</f>
        <v>Erica Smith</v>
      </c>
      <c r="E795" t="s">
        <v>1716</v>
      </c>
      <c r="F795" t="s">
        <v>1300</v>
      </c>
      <c r="G795" t="str">
        <f t="shared" si="60"/>
        <v>erica.smith@mail.com</v>
      </c>
      <c r="H795" t="s">
        <v>20</v>
      </c>
      <c r="I795" s="7" t="s">
        <v>1037</v>
      </c>
      <c r="J795" s="7" t="s">
        <v>1038</v>
      </c>
      <c r="K795" s="7" t="s">
        <v>1060</v>
      </c>
      <c r="L795" s="7" t="s">
        <v>1044</v>
      </c>
      <c r="M795" s="7">
        <v>94110</v>
      </c>
      <c r="N795" s="7" t="s">
        <v>1045</v>
      </c>
      <c r="O795" t="str">
        <f>IF(COUNTIF($G$2:G795, G795) &gt; 1, INDEX($O$2:O795, MATCH(G795, $G$2:G795, 0)), H795)</f>
        <v>Male</v>
      </c>
      <c r="P795" t="str">
        <f>IF(COUNTIF($G$2:G795, G795) &gt; 1, INDEX($P$2:P795, MATCH(G795, $G$2:G795, 0)), I795)</f>
        <v>Consumer</v>
      </c>
      <c r="Q795" t="str">
        <f>IF(COUNTIF($G$2:G795, G795) &gt; 1, INDEX($Q$2:Q795, MATCH(G795, $G$2:G795, 0)), J795)</f>
        <v>United States</v>
      </c>
      <c r="R795" t="str">
        <f>IF(COUNTIF($G$2:G795, G795) &gt; 1, INDEX($R$2:R795, MATCH(G795, $G$2:G795, 0)), K795)</f>
        <v>San Francisco</v>
      </c>
      <c r="S795" t="str">
        <f>IF(COUNTIF($G$2:G795, G795) &gt; 1, INDEX($S$2:S795, MATCH(G795, $G$2:G795, 0)), L795)</f>
        <v>California</v>
      </c>
      <c r="T795">
        <f>IF(COUNTIF($G$2:G795, G795) &gt; 1, INDEX($T$2:T795, MATCH(G795, $G$2:G795, 0)), M795)</f>
        <v>94110</v>
      </c>
      <c r="U795" t="str">
        <f>IF(COUNTIF($G$2:G795, G795) &gt; 1, INDEX($U$2:U795, MATCH(G795, $G$2:G795, 0)), N795)</f>
        <v>West</v>
      </c>
      <c r="V795" s="7" t="s">
        <v>2153</v>
      </c>
      <c r="W795" s="7" t="s">
        <v>2154</v>
      </c>
      <c r="X795" s="15">
        <f>Orders[[#This Row],[Date3]]</f>
        <v>43523</v>
      </c>
      <c r="Y795" s="15">
        <v>43523</v>
      </c>
      <c r="Z795" s="2">
        <v>0.53611111111111109</v>
      </c>
      <c r="AA795" s="12">
        <v>92.6</v>
      </c>
      <c r="AB795" s="8">
        <v>7</v>
      </c>
      <c r="AC795" s="11">
        <f t="shared" si="63"/>
        <v>32.409999999999997</v>
      </c>
      <c r="AD795" s="11">
        <f t="shared" si="64"/>
        <v>648.19999999999993</v>
      </c>
      <c r="AE795" t="s">
        <v>21</v>
      </c>
      <c r="AF795" s="12">
        <f t="shared" si="61"/>
        <v>617.92905999999994</v>
      </c>
      <c r="AG795" s="4">
        <v>4.6699999999999998E-2</v>
      </c>
      <c r="AH795" s="11">
        <f t="shared" si="62"/>
        <v>30.270939999999996</v>
      </c>
      <c r="AI795" s="9">
        <v>9.3000000000000007</v>
      </c>
      <c r="AJ795" s="15" t="str">
        <f>IF(MONTH(Orders[[#This Row],[Date]]) = 1, "Jan",IF(MONTH(Orders[[#This Row],[Date]]) = 2, "Feb", "Mar"))</f>
        <v>Feb</v>
      </c>
    </row>
    <row r="796" spans="1:36" ht="15.75" x14ac:dyDescent="0.25">
      <c r="A796">
        <v>795</v>
      </c>
      <c r="B796" t="s">
        <v>825</v>
      </c>
      <c r="C796">
        <f>VLOOKUP(G796,email!A:B,2,FALSE)</f>
        <v>302</v>
      </c>
      <c r="D796" t="str">
        <f>Orders[[#This Row],[Customer First Name]] &amp;" "&amp; Orders[[#This Row],[Customer Last Name]]</f>
        <v>Erica Smith</v>
      </c>
      <c r="E796" t="s">
        <v>1716</v>
      </c>
      <c r="F796" t="s">
        <v>1300</v>
      </c>
      <c r="G796" t="str">
        <f t="shared" si="60"/>
        <v>erica.smith@mail.com</v>
      </c>
      <c r="H796" t="s">
        <v>20</v>
      </c>
      <c r="I796" s="7" t="s">
        <v>1037</v>
      </c>
      <c r="J796" s="7" t="s">
        <v>1038</v>
      </c>
      <c r="K796" s="7" t="s">
        <v>1060</v>
      </c>
      <c r="L796" s="7" t="s">
        <v>1044</v>
      </c>
      <c r="M796" s="7">
        <v>94110</v>
      </c>
      <c r="N796" s="7" t="s">
        <v>1045</v>
      </c>
      <c r="O796" t="str">
        <f>IF(COUNTIF($G$2:G796, G796) &gt; 1, INDEX($O$2:O796, MATCH(G796, $G$2:G796, 0)), H796)</f>
        <v>Male</v>
      </c>
      <c r="P796" t="str">
        <f>IF(COUNTIF($G$2:G796, G796) &gt; 1, INDEX($P$2:P796, MATCH(G796, $G$2:G796, 0)), I796)</f>
        <v>Consumer</v>
      </c>
      <c r="Q796" t="str">
        <f>IF(COUNTIF($G$2:G796, G796) &gt; 1, INDEX($Q$2:Q796, MATCH(G796, $G$2:G796, 0)), J796)</f>
        <v>United States</v>
      </c>
      <c r="R796" t="str">
        <f>IF(COUNTIF($G$2:G796, G796) &gt; 1, INDEX($R$2:R796, MATCH(G796, $G$2:G796, 0)), K796)</f>
        <v>San Francisco</v>
      </c>
      <c r="S796" t="str">
        <f>IF(COUNTIF($G$2:G796, G796) &gt; 1, INDEX($S$2:S796, MATCH(G796, $G$2:G796, 0)), L796)</f>
        <v>California</v>
      </c>
      <c r="T796">
        <f>IF(COUNTIF($G$2:G796, G796) &gt; 1, INDEX($T$2:T796, MATCH(G796, $G$2:G796, 0)), M796)</f>
        <v>94110</v>
      </c>
      <c r="U796" t="str">
        <f>IF(COUNTIF($G$2:G796, G796) &gt; 1, INDEX($U$2:U796, MATCH(G796, $G$2:G796, 0)), N796)</f>
        <v>West</v>
      </c>
      <c r="V796" s="7" t="s">
        <v>2153</v>
      </c>
      <c r="W796" s="7" t="s">
        <v>2162</v>
      </c>
      <c r="X796" s="15">
        <f>Orders[[#This Row],[Date3]]</f>
        <v>43522</v>
      </c>
      <c r="Y796" s="15">
        <v>43522</v>
      </c>
      <c r="Z796" s="2">
        <v>0.51944444444444449</v>
      </c>
      <c r="AA796" s="12">
        <v>46.61</v>
      </c>
      <c r="AB796" s="8">
        <v>2</v>
      </c>
      <c r="AC796" s="11">
        <f t="shared" si="63"/>
        <v>4.6610000000000005</v>
      </c>
      <c r="AD796" s="11">
        <f t="shared" si="64"/>
        <v>93.22</v>
      </c>
      <c r="AE796" t="s">
        <v>21</v>
      </c>
      <c r="AF796" s="12">
        <f t="shared" si="61"/>
        <v>88.866625999999997</v>
      </c>
      <c r="AG796" s="4">
        <v>4.6699999999999998E-2</v>
      </c>
      <c r="AH796" s="11">
        <f t="shared" si="62"/>
        <v>4.3533740000000023</v>
      </c>
      <c r="AI796" s="9">
        <v>6.6</v>
      </c>
      <c r="AJ796" s="15" t="str">
        <f>IF(MONTH(Orders[[#This Row],[Date]]) = 1, "Jan",IF(MONTH(Orders[[#This Row],[Date]]) = 2, "Feb", "Mar"))</f>
        <v>Feb</v>
      </c>
    </row>
    <row r="797" spans="1:36" ht="15.75" x14ac:dyDescent="0.25">
      <c r="A797">
        <v>796</v>
      </c>
      <c r="B797" t="s">
        <v>826</v>
      </c>
      <c r="C797">
        <f>VLOOKUP(G797,email!A:B,2,FALSE)</f>
        <v>303</v>
      </c>
      <c r="D797" t="str">
        <f>Orders[[#This Row],[Customer First Name]] &amp;" "&amp; Orders[[#This Row],[Customer Last Name]]</f>
        <v>Rick Hansen</v>
      </c>
      <c r="E797" t="s">
        <v>1348</v>
      </c>
      <c r="F797" t="s">
        <v>1717</v>
      </c>
      <c r="G797" t="str">
        <f t="shared" si="60"/>
        <v>rick.hansen@mail.com</v>
      </c>
      <c r="H797" t="s">
        <v>20</v>
      </c>
      <c r="I797" s="7" t="s">
        <v>1037</v>
      </c>
      <c r="J797" s="7" t="s">
        <v>1038</v>
      </c>
      <c r="K797" s="7" t="s">
        <v>1096</v>
      </c>
      <c r="L797" s="7" t="s">
        <v>1073</v>
      </c>
      <c r="M797" s="7">
        <v>55901</v>
      </c>
      <c r="N797" s="7" t="s">
        <v>1055</v>
      </c>
      <c r="O797" t="str">
        <f>IF(COUNTIF($G$2:G797, G797) &gt; 1, INDEX($O$2:O797, MATCH(G797, $G$2:G797, 0)), H797)</f>
        <v>Male</v>
      </c>
      <c r="P797" t="str">
        <f>IF(COUNTIF($G$2:G797, G797) &gt; 1, INDEX($P$2:P797, MATCH(G797, $G$2:G797, 0)), I797)</f>
        <v>Consumer</v>
      </c>
      <c r="Q797" t="str">
        <f>IF(COUNTIF($G$2:G797, G797) &gt; 1, INDEX($Q$2:Q797, MATCH(G797, $G$2:G797, 0)), J797)</f>
        <v>United States</v>
      </c>
      <c r="R797" t="str">
        <f>IF(COUNTIF($G$2:G797, G797) &gt; 1, INDEX($R$2:R797, MATCH(G797, $G$2:G797, 0)), K797)</f>
        <v>Rochester</v>
      </c>
      <c r="S797" t="str">
        <f>IF(COUNTIF($G$2:G797, G797) &gt; 1, INDEX($S$2:S797, MATCH(G797, $G$2:G797, 0)), L797)</f>
        <v>Minnesota</v>
      </c>
      <c r="T797">
        <f>IF(COUNTIF($G$2:G797, G797) &gt; 1, INDEX($T$2:T797, MATCH(G797, $G$2:G797, 0)), M797)</f>
        <v>55901</v>
      </c>
      <c r="U797" t="str">
        <f>IF(COUNTIF($G$2:G797, G797) &gt; 1, INDEX($U$2:U797, MATCH(G797, $G$2:G797, 0)), N797)</f>
        <v>Central</v>
      </c>
      <c r="V797" s="7" t="s">
        <v>2153</v>
      </c>
      <c r="W797" s="7" t="s">
        <v>2160</v>
      </c>
      <c r="X797" s="15">
        <f>Orders[[#This Row],[Date3]]</f>
        <v>43539</v>
      </c>
      <c r="Y797" s="15">
        <v>43539</v>
      </c>
      <c r="Z797" s="2">
        <v>0.68472222222222223</v>
      </c>
      <c r="AA797" s="12">
        <v>27.18</v>
      </c>
      <c r="AB797" s="8">
        <v>2</v>
      </c>
      <c r="AC797" s="11">
        <f t="shared" si="63"/>
        <v>2.718</v>
      </c>
      <c r="AD797" s="11">
        <f t="shared" si="64"/>
        <v>54.36</v>
      </c>
      <c r="AE797" t="s">
        <v>16</v>
      </c>
      <c r="AF797" s="12">
        <f t="shared" si="61"/>
        <v>51.821387999999999</v>
      </c>
      <c r="AG797" s="4">
        <v>4.6699999999999998E-2</v>
      </c>
      <c r="AH797" s="11">
        <f t="shared" si="62"/>
        <v>2.5386120000000005</v>
      </c>
      <c r="AI797" s="9">
        <v>4.3</v>
      </c>
      <c r="AJ797" s="15" t="str">
        <f>IF(MONTH(Orders[[#This Row],[Date]]) = 1, "Jan",IF(MONTH(Orders[[#This Row],[Date]]) = 2, "Feb", "Mar"))</f>
        <v>Mar</v>
      </c>
    </row>
    <row r="798" spans="1:36" ht="15.75" x14ac:dyDescent="0.25">
      <c r="A798">
        <v>797</v>
      </c>
      <c r="B798" t="s">
        <v>827</v>
      </c>
      <c r="C798">
        <f>VLOOKUP(G798,email!A:B,2,FALSE)</f>
        <v>107</v>
      </c>
      <c r="D798" t="str">
        <f>Orders[[#This Row],[Customer First Name]] &amp;" "&amp; Orders[[#This Row],[Customer Last Name]]</f>
        <v>David Bremer</v>
      </c>
      <c r="E798" t="s">
        <v>1406</v>
      </c>
      <c r="F798" t="s">
        <v>1441</v>
      </c>
      <c r="G798" t="str">
        <f t="shared" si="60"/>
        <v>david.bremer@mail.com</v>
      </c>
      <c r="H798" t="s">
        <v>20</v>
      </c>
      <c r="I798" s="7" t="s">
        <v>1042</v>
      </c>
      <c r="J798" s="7" t="s">
        <v>1038</v>
      </c>
      <c r="K798" s="7" t="s">
        <v>1096</v>
      </c>
      <c r="L798" s="7" t="s">
        <v>1081</v>
      </c>
      <c r="M798" s="7">
        <v>14609</v>
      </c>
      <c r="N798" s="7" t="s">
        <v>1065</v>
      </c>
      <c r="O798" t="str">
        <f>IF(COUNTIF($G$2:G798, G798) &gt; 1, INDEX($O$2:O798, MATCH(G798, $G$2:G798, 0)), H798)</f>
        <v>Male</v>
      </c>
      <c r="P798" t="str">
        <f>IF(COUNTIF($G$2:G798, G798) &gt; 1, INDEX($P$2:P798, MATCH(G798, $G$2:G798, 0)), I798)</f>
        <v>Corporate</v>
      </c>
      <c r="Q798" t="str">
        <f>IF(COUNTIF($G$2:G798, G798) &gt; 1, INDEX($Q$2:Q798, MATCH(G798, $G$2:G798, 0)), J798)</f>
        <v>United States</v>
      </c>
      <c r="R798" t="str">
        <f>IF(COUNTIF($G$2:G798, G798) &gt; 1, INDEX($R$2:R798, MATCH(G798, $G$2:G798, 0)), K798)</f>
        <v>Santa Clara</v>
      </c>
      <c r="S798" t="str">
        <f>IF(COUNTIF($G$2:G798, G798) &gt; 1, INDEX($S$2:S798, MATCH(G798, $G$2:G798, 0)), L798)</f>
        <v>California</v>
      </c>
      <c r="T798">
        <f>IF(COUNTIF($G$2:G798, G798) &gt; 1, INDEX($T$2:T798, MATCH(G798, $G$2:G798, 0)), M798)</f>
        <v>95051</v>
      </c>
      <c r="U798" t="str">
        <f>IF(COUNTIF($G$2:G798, G798) &gt; 1, INDEX($U$2:U798, MATCH(G798, $G$2:G798, 0)), N798)</f>
        <v>West</v>
      </c>
      <c r="V798" s="7" t="s">
        <v>2153</v>
      </c>
      <c r="W798" s="7" t="s">
        <v>2162</v>
      </c>
      <c r="X798" s="15">
        <f>Orders[[#This Row],[Date3]]</f>
        <v>43489</v>
      </c>
      <c r="Y798" s="15">
        <v>43489</v>
      </c>
      <c r="Z798" s="2">
        <v>0.55833333333333335</v>
      </c>
      <c r="AA798" s="12">
        <v>60.87</v>
      </c>
      <c r="AB798" s="8">
        <v>1</v>
      </c>
      <c r="AC798" s="11">
        <f t="shared" si="63"/>
        <v>3.0434999999999999</v>
      </c>
      <c r="AD798" s="11">
        <f t="shared" si="64"/>
        <v>60.87</v>
      </c>
      <c r="AE798" t="s">
        <v>18</v>
      </c>
      <c r="AF798" s="12">
        <f t="shared" si="61"/>
        <v>58.027370999999995</v>
      </c>
      <c r="AG798" s="4">
        <v>4.6699999999999998E-2</v>
      </c>
      <c r="AH798" s="11">
        <f t="shared" si="62"/>
        <v>2.8426290000000023</v>
      </c>
      <c r="AI798" s="9">
        <v>5.5</v>
      </c>
      <c r="AJ798" s="15" t="str">
        <f>IF(MONTH(Orders[[#This Row],[Date]]) = 1, "Jan",IF(MONTH(Orders[[#This Row],[Date]]) = 2, "Feb", "Mar"))</f>
        <v>Jan</v>
      </c>
    </row>
    <row r="799" spans="1:36" ht="15.75" x14ac:dyDescent="0.25">
      <c r="A799">
        <v>798</v>
      </c>
      <c r="B799" t="s">
        <v>828</v>
      </c>
      <c r="C799">
        <f>VLOOKUP(G799,email!A:B,2,FALSE)</f>
        <v>107</v>
      </c>
      <c r="D799" t="str">
        <f>Orders[[#This Row],[Customer First Name]] &amp;" "&amp; Orders[[#This Row],[Customer Last Name]]</f>
        <v>David Bremer</v>
      </c>
      <c r="E799" t="s">
        <v>1406</v>
      </c>
      <c r="F799" t="s">
        <v>1441</v>
      </c>
      <c r="G799" t="str">
        <f t="shared" si="60"/>
        <v>david.bremer@mail.com</v>
      </c>
      <c r="H799" t="s">
        <v>20</v>
      </c>
      <c r="I799" s="7" t="s">
        <v>1042</v>
      </c>
      <c r="J799" s="7" t="s">
        <v>1038</v>
      </c>
      <c r="K799" s="7" t="s">
        <v>1096</v>
      </c>
      <c r="L799" s="7" t="s">
        <v>1081</v>
      </c>
      <c r="M799" s="7">
        <v>14609</v>
      </c>
      <c r="N799" s="7" t="s">
        <v>1065</v>
      </c>
      <c r="O799" t="str">
        <f>IF(COUNTIF($G$2:G799, G799) &gt; 1, INDEX($O$2:O799, MATCH(G799, $G$2:G799, 0)), H799)</f>
        <v>Male</v>
      </c>
      <c r="P799" t="str">
        <f>IF(COUNTIF($G$2:G799, G799) &gt; 1, INDEX($P$2:P799, MATCH(G799, $G$2:G799, 0)), I799)</f>
        <v>Corporate</v>
      </c>
      <c r="Q799" t="str">
        <f>IF(COUNTIF($G$2:G799, G799) &gt; 1, INDEX($Q$2:Q799, MATCH(G799, $G$2:G799, 0)), J799)</f>
        <v>United States</v>
      </c>
      <c r="R799" t="str">
        <f>IF(COUNTIF($G$2:G799, G799) &gt; 1, INDEX($R$2:R799, MATCH(G799, $G$2:G799, 0)), K799)</f>
        <v>Santa Clara</v>
      </c>
      <c r="S799" t="str">
        <f>IF(COUNTIF($G$2:G799, G799) &gt; 1, INDEX($S$2:S799, MATCH(G799, $G$2:G799, 0)), L799)</f>
        <v>California</v>
      </c>
      <c r="T799">
        <f>IF(COUNTIF($G$2:G799, G799) &gt; 1, INDEX($T$2:T799, MATCH(G799, $G$2:G799, 0)), M799)</f>
        <v>95051</v>
      </c>
      <c r="U799" t="str">
        <f>IF(COUNTIF($G$2:G799, G799) &gt; 1, INDEX($U$2:U799, MATCH(G799, $G$2:G799, 0)), N799)</f>
        <v>West</v>
      </c>
      <c r="V799" s="7" t="s">
        <v>2153</v>
      </c>
      <c r="W799" s="7" t="s">
        <v>2162</v>
      </c>
      <c r="X799" s="15">
        <f>Orders[[#This Row],[Date3]]</f>
        <v>43518</v>
      </c>
      <c r="Y799" s="15">
        <v>43518</v>
      </c>
      <c r="Z799" s="2">
        <v>0.63541666666666663</v>
      </c>
      <c r="AA799" s="12">
        <v>24.49</v>
      </c>
      <c r="AB799" s="8">
        <v>10</v>
      </c>
      <c r="AC799" s="11">
        <f t="shared" si="63"/>
        <v>12.244999999999999</v>
      </c>
      <c r="AD799" s="11">
        <f t="shared" si="64"/>
        <v>244.89999999999998</v>
      </c>
      <c r="AE799" t="s">
        <v>18</v>
      </c>
      <c r="AF799" s="12">
        <f t="shared" si="61"/>
        <v>233.46316999999999</v>
      </c>
      <c r="AG799" s="4">
        <v>4.6699999999999998E-2</v>
      </c>
      <c r="AH799" s="11">
        <f t="shared" si="62"/>
        <v>11.436829999999986</v>
      </c>
      <c r="AI799" s="9">
        <v>8.1</v>
      </c>
      <c r="AJ799" s="15" t="str">
        <f>IF(MONTH(Orders[[#This Row],[Date]]) = 1, "Jan",IF(MONTH(Orders[[#This Row],[Date]]) = 2, "Feb", "Mar"))</f>
        <v>Feb</v>
      </c>
    </row>
    <row r="800" spans="1:36" ht="15.75" x14ac:dyDescent="0.25">
      <c r="A800">
        <v>799</v>
      </c>
      <c r="B800" t="s">
        <v>829</v>
      </c>
      <c r="C800">
        <f>VLOOKUP(G800,email!A:B,2,FALSE)</f>
        <v>107</v>
      </c>
      <c r="D800" t="str">
        <f>Orders[[#This Row],[Customer First Name]] &amp;" "&amp; Orders[[#This Row],[Customer Last Name]]</f>
        <v>David Bremer</v>
      </c>
      <c r="E800" t="s">
        <v>1406</v>
      </c>
      <c r="F800" t="s">
        <v>1441</v>
      </c>
      <c r="G800" t="str">
        <f t="shared" si="60"/>
        <v>david.bremer@mail.com</v>
      </c>
      <c r="H800" t="s">
        <v>20</v>
      </c>
      <c r="I800" s="7" t="s">
        <v>1042</v>
      </c>
      <c r="J800" s="7" t="s">
        <v>1038</v>
      </c>
      <c r="K800" s="7" t="s">
        <v>1096</v>
      </c>
      <c r="L800" s="7" t="s">
        <v>1081</v>
      </c>
      <c r="M800" s="7">
        <v>14609</v>
      </c>
      <c r="N800" s="7" t="s">
        <v>1065</v>
      </c>
      <c r="O800" t="str">
        <f>IF(COUNTIF($G$2:G800, G800) &gt; 1, INDEX($O$2:O800, MATCH(G800, $G$2:G800, 0)), H800)</f>
        <v>Male</v>
      </c>
      <c r="P800" t="str">
        <f>IF(COUNTIF($G$2:G800, G800) &gt; 1, INDEX($P$2:P800, MATCH(G800, $G$2:G800, 0)), I800)</f>
        <v>Corporate</v>
      </c>
      <c r="Q800" t="str">
        <f>IF(COUNTIF($G$2:G800, G800) &gt; 1, INDEX($Q$2:Q800, MATCH(G800, $G$2:G800, 0)), J800)</f>
        <v>United States</v>
      </c>
      <c r="R800" t="str">
        <f>IF(COUNTIF($G$2:G800, G800) &gt; 1, INDEX($R$2:R800, MATCH(G800, $G$2:G800, 0)), K800)</f>
        <v>Santa Clara</v>
      </c>
      <c r="S800" t="str">
        <f>IF(COUNTIF($G$2:G800, G800) &gt; 1, INDEX($S$2:S800, MATCH(G800, $G$2:G800, 0)), L800)</f>
        <v>California</v>
      </c>
      <c r="T800">
        <f>IF(COUNTIF($G$2:G800, G800) &gt; 1, INDEX($T$2:T800, MATCH(G800, $G$2:G800, 0)), M800)</f>
        <v>95051</v>
      </c>
      <c r="U800" t="str">
        <f>IF(COUNTIF($G$2:G800, G800) &gt; 1, INDEX($U$2:U800, MATCH(G800, $G$2:G800, 0)), N800)</f>
        <v>West</v>
      </c>
      <c r="V800" s="7" t="s">
        <v>2153</v>
      </c>
      <c r="W800" s="7" t="s">
        <v>2154</v>
      </c>
      <c r="X800" s="15">
        <f>Orders[[#This Row],[Date3]]</f>
        <v>43539</v>
      </c>
      <c r="Y800" s="15">
        <v>43539</v>
      </c>
      <c r="Z800" s="2">
        <v>0.4513888888888889</v>
      </c>
      <c r="AA800" s="12">
        <v>92.78</v>
      </c>
      <c r="AB800" s="8">
        <v>1</v>
      </c>
      <c r="AC800" s="11">
        <f t="shared" si="63"/>
        <v>4.6390000000000002</v>
      </c>
      <c r="AD800" s="11">
        <f t="shared" si="64"/>
        <v>92.78</v>
      </c>
      <c r="AE800" t="s">
        <v>21</v>
      </c>
      <c r="AF800" s="12">
        <f t="shared" si="61"/>
        <v>88.447174000000004</v>
      </c>
      <c r="AG800" s="4">
        <v>4.6699999999999998E-2</v>
      </c>
      <c r="AH800" s="11">
        <f t="shared" si="62"/>
        <v>4.3328259999999972</v>
      </c>
      <c r="AI800" s="9">
        <v>9.8000000000000007</v>
      </c>
      <c r="AJ800" s="15" t="str">
        <f>IF(MONTH(Orders[[#This Row],[Date]]) = 1, "Jan",IF(MONTH(Orders[[#This Row],[Date]]) = 2, "Feb", "Mar"))</f>
        <v>Mar</v>
      </c>
    </row>
    <row r="801" spans="1:36" ht="15.75" x14ac:dyDescent="0.25">
      <c r="A801">
        <v>800</v>
      </c>
      <c r="B801" t="s">
        <v>830</v>
      </c>
      <c r="C801">
        <f>VLOOKUP(G801,email!A:B,2,FALSE)</f>
        <v>304</v>
      </c>
      <c r="D801" t="str">
        <f>Orders[[#This Row],[Customer First Name]] &amp;" "&amp; Orders[[#This Row],[Customer Last Name]]</f>
        <v>Carlos Daly</v>
      </c>
      <c r="E801" t="s">
        <v>1614</v>
      </c>
      <c r="F801" t="s">
        <v>1718</v>
      </c>
      <c r="G801" t="str">
        <f t="shared" si="60"/>
        <v>carlos.daly@mail.com</v>
      </c>
      <c r="H801" t="s">
        <v>20</v>
      </c>
      <c r="I801" s="7" t="s">
        <v>1037</v>
      </c>
      <c r="J801" s="7" t="s">
        <v>1038</v>
      </c>
      <c r="K801" s="7" t="s">
        <v>1237</v>
      </c>
      <c r="L801" s="7" t="s">
        <v>1044</v>
      </c>
      <c r="M801" s="7">
        <v>92530</v>
      </c>
      <c r="N801" s="7" t="s">
        <v>1045</v>
      </c>
      <c r="O801" t="str">
        <f>IF(COUNTIF($G$2:G801, G801) &gt; 1, INDEX($O$2:O801, MATCH(G801, $G$2:G801, 0)), H801)</f>
        <v>Male</v>
      </c>
      <c r="P801" t="str">
        <f>IF(COUNTIF($G$2:G801, G801) &gt; 1, INDEX($P$2:P801, MATCH(G801, $G$2:G801, 0)), I801)</f>
        <v>Consumer</v>
      </c>
      <c r="Q801" t="str">
        <f>IF(COUNTIF($G$2:G801, G801) &gt; 1, INDEX($Q$2:Q801, MATCH(G801, $G$2:G801, 0)), J801)</f>
        <v>United States</v>
      </c>
      <c r="R801" t="str">
        <f>IF(COUNTIF($G$2:G801, G801) &gt; 1, INDEX($R$2:R801, MATCH(G801, $G$2:G801, 0)), K801)</f>
        <v>Lake Elsinore</v>
      </c>
      <c r="S801" t="str">
        <f>IF(COUNTIF($G$2:G801, G801) &gt; 1, INDEX($S$2:S801, MATCH(G801, $G$2:G801, 0)), L801)</f>
        <v>California</v>
      </c>
      <c r="T801">
        <f>IF(COUNTIF($G$2:G801, G801) &gt; 1, INDEX($T$2:T801, MATCH(G801, $G$2:G801, 0)), M801)</f>
        <v>92530</v>
      </c>
      <c r="U801" t="str">
        <f>IF(COUNTIF($G$2:G801, G801) &gt; 1, INDEX($U$2:U801, MATCH(G801, $G$2:G801, 0)), N801)</f>
        <v>West</v>
      </c>
      <c r="V801" s="7" t="s">
        <v>2150</v>
      </c>
      <c r="W801" s="7" t="s">
        <v>2152</v>
      </c>
      <c r="X801" s="15">
        <f>Orders[[#This Row],[Date3]]</f>
        <v>43507</v>
      </c>
      <c r="Y801" s="15">
        <v>43507</v>
      </c>
      <c r="Z801" s="2">
        <v>0.77638888888888891</v>
      </c>
      <c r="AA801" s="12">
        <v>86.69</v>
      </c>
      <c r="AB801" s="8">
        <v>5</v>
      </c>
      <c r="AC801" s="11">
        <f t="shared" si="63"/>
        <v>21.672499999999999</v>
      </c>
      <c r="AD801" s="11">
        <f t="shared" si="64"/>
        <v>433.45</v>
      </c>
      <c r="AE801" t="s">
        <v>16</v>
      </c>
      <c r="AF801" s="12">
        <f t="shared" si="61"/>
        <v>387.07085000000001</v>
      </c>
      <c r="AG801" s="4">
        <v>0.107</v>
      </c>
      <c r="AH801" s="11">
        <f t="shared" si="62"/>
        <v>46.379149999999981</v>
      </c>
      <c r="AI801" s="9">
        <v>9.4</v>
      </c>
      <c r="AJ801" s="15" t="str">
        <f>IF(MONTH(Orders[[#This Row],[Date]]) = 1, "Jan",IF(MONTH(Orders[[#This Row],[Date]]) = 2, "Feb", "Mar"))</f>
        <v>Feb</v>
      </c>
    </row>
    <row r="802" spans="1:36" ht="15.75" x14ac:dyDescent="0.25">
      <c r="A802">
        <v>801</v>
      </c>
      <c r="B802" t="s">
        <v>831</v>
      </c>
      <c r="C802">
        <f>VLOOKUP(G802,email!A:B,2,FALSE)</f>
        <v>305</v>
      </c>
      <c r="D802" t="str">
        <f>Orders[[#This Row],[Customer First Name]] &amp;" "&amp; Orders[[#This Row],[Customer Last Name]]</f>
        <v>Helen Wasserman</v>
      </c>
      <c r="E802" t="s">
        <v>1380</v>
      </c>
      <c r="F802" t="s">
        <v>1719</v>
      </c>
      <c r="G802" t="str">
        <f t="shared" si="60"/>
        <v>helen.wasserman@mail.com</v>
      </c>
      <c r="H802" t="s">
        <v>20</v>
      </c>
      <c r="I802" s="7" t="s">
        <v>1042</v>
      </c>
      <c r="J802" s="7" t="s">
        <v>1038</v>
      </c>
      <c r="K802" s="7" t="s">
        <v>1146</v>
      </c>
      <c r="L802" s="7" t="s">
        <v>1044</v>
      </c>
      <c r="M802" s="7">
        <v>92105</v>
      </c>
      <c r="N802" s="7" t="s">
        <v>1045</v>
      </c>
      <c r="O802" t="str">
        <f>IF(COUNTIF($G$2:G802, G802) &gt; 1, INDEX($O$2:O802, MATCH(G802, $G$2:G802, 0)), H802)</f>
        <v>Male</v>
      </c>
      <c r="P802" t="str">
        <f>IF(COUNTIF($G$2:G802, G802) &gt; 1, INDEX($P$2:P802, MATCH(G802, $G$2:G802, 0)), I802)</f>
        <v>Corporate</v>
      </c>
      <c r="Q802" t="str">
        <f>IF(COUNTIF($G$2:G802, G802) &gt; 1, INDEX($Q$2:Q802, MATCH(G802, $G$2:G802, 0)), J802)</f>
        <v>United States</v>
      </c>
      <c r="R802" t="str">
        <f>IF(COUNTIF($G$2:G802, G802) &gt; 1, INDEX($R$2:R802, MATCH(G802, $G$2:G802, 0)), K802)</f>
        <v>San Diego</v>
      </c>
      <c r="S802" t="str">
        <f>IF(COUNTIF($G$2:G802, G802) &gt; 1, INDEX($S$2:S802, MATCH(G802, $G$2:G802, 0)), L802)</f>
        <v>California</v>
      </c>
      <c r="T802">
        <f>IF(COUNTIF($G$2:G802, G802) &gt; 1, INDEX($T$2:T802, MATCH(G802, $G$2:G802, 0)), M802)</f>
        <v>92105</v>
      </c>
      <c r="U802" t="str">
        <f>IF(COUNTIF($G$2:G802, G802) &gt; 1, INDEX($U$2:U802, MATCH(G802, $G$2:G802, 0)), N802)</f>
        <v>West</v>
      </c>
      <c r="V802" s="7" t="s">
        <v>2150</v>
      </c>
      <c r="W802" s="7" t="s">
        <v>2157</v>
      </c>
      <c r="X802" s="15">
        <f>Orders[[#This Row],[Date3]]</f>
        <v>43477</v>
      </c>
      <c r="Y802" s="15">
        <v>43477</v>
      </c>
      <c r="Z802" s="2">
        <v>0.69791666666666663</v>
      </c>
      <c r="AA802" s="12">
        <v>23.01</v>
      </c>
      <c r="AB802" s="8">
        <v>6</v>
      </c>
      <c r="AC802" s="11">
        <f t="shared" si="63"/>
        <v>6.9030000000000005</v>
      </c>
      <c r="AD802" s="11">
        <f t="shared" si="64"/>
        <v>138.06</v>
      </c>
      <c r="AE802" t="s">
        <v>16</v>
      </c>
      <c r="AF802" s="12">
        <f t="shared" si="61"/>
        <v>123.28758000000001</v>
      </c>
      <c r="AG802" s="4">
        <v>0.107</v>
      </c>
      <c r="AH802" s="11">
        <f t="shared" si="62"/>
        <v>14.772419999999997</v>
      </c>
      <c r="AI802" s="9">
        <v>7.9</v>
      </c>
      <c r="AJ802" s="15" t="str">
        <f>IF(MONTH(Orders[[#This Row],[Date]]) = 1, "Jan",IF(MONTH(Orders[[#This Row],[Date]]) = 2, "Feb", "Mar"))</f>
        <v>Jan</v>
      </c>
    </row>
    <row r="803" spans="1:36" ht="15.75" x14ac:dyDescent="0.25">
      <c r="A803">
        <v>802</v>
      </c>
      <c r="B803" t="s">
        <v>832</v>
      </c>
      <c r="C803">
        <f>VLOOKUP(G803,email!A:B,2,FALSE)</f>
        <v>305</v>
      </c>
      <c r="D803" t="str">
        <f>Orders[[#This Row],[Customer First Name]] &amp;" "&amp; Orders[[#This Row],[Customer Last Name]]</f>
        <v>Helen Wasserman</v>
      </c>
      <c r="E803" t="s">
        <v>1380</v>
      </c>
      <c r="F803" t="s">
        <v>1719</v>
      </c>
      <c r="G803" t="str">
        <f t="shared" si="60"/>
        <v>helen.wasserman@mail.com</v>
      </c>
      <c r="H803" t="s">
        <v>20</v>
      </c>
      <c r="I803" s="7" t="s">
        <v>1042</v>
      </c>
      <c r="J803" s="7" t="s">
        <v>1038</v>
      </c>
      <c r="K803" s="7" t="s">
        <v>1146</v>
      </c>
      <c r="L803" s="7" t="s">
        <v>1044</v>
      </c>
      <c r="M803" s="7">
        <v>92105</v>
      </c>
      <c r="N803" s="7" t="s">
        <v>1045</v>
      </c>
      <c r="O803" t="str">
        <f>IF(COUNTIF($G$2:G803, G803) &gt; 1, INDEX($O$2:O803, MATCH(G803, $G$2:G803, 0)), H803)</f>
        <v>Male</v>
      </c>
      <c r="P803" t="str">
        <f>IF(COUNTIF($G$2:G803, G803) &gt; 1, INDEX($P$2:P803, MATCH(G803, $G$2:G803, 0)), I803)</f>
        <v>Corporate</v>
      </c>
      <c r="Q803" t="str">
        <f>IF(COUNTIF($G$2:G803, G803) &gt; 1, INDEX($Q$2:Q803, MATCH(G803, $G$2:G803, 0)), J803)</f>
        <v>United States</v>
      </c>
      <c r="R803" t="str">
        <f>IF(COUNTIF($G$2:G803, G803) &gt; 1, INDEX($R$2:R803, MATCH(G803, $G$2:G803, 0)), K803)</f>
        <v>San Diego</v>
      </c>
      <c r="S803" t="str">
        <f>IF(COUNTIF($G$2:G803, G803) &gt; 1, INDEX($S$2:S803, MATCH(G803, $G$2:G803, 0)), L803)</f>
        <v>California</v>
      </c>
      <c r="T803">
        <f>IF(COUNTIF($G$2:G803, G803) &gt; 1, INDEX($T$2:T803, MATCH(G803, $G$2:G803, 0)), M803)</f>
        <v>92105</v>
      </c>
      <c r="U803" t="str">
        <f>IF(COUNTIF($G$2:G803, G803) &gt; 1, INDEX($U$2:U803, MATCH(G803, $G$2:G803, 0)), N803)</f>
        <v>West</v>
      </c>
      <c r="V803" s="7" t="s">
        <v>2158</v>
      </c>
      <c r="W803" s="7" t="s">
        <v>2159</v>
      </c>
      <c r="X803" s="15">
        <f>Orders[[#This Row],[Date3]]</f>
        <v>43527</v>
      </c>
      <c r="Y803" s="15">
        <v>43527</v>
      </c>
      <c r="Z803" s="2">
        <v>0.8125</v>
      </c>
      <c r="AA803" s="12">
        <v>30.2</v>
      </c>
      <c r="AB803" s="8">
        <v>8</v>
      </c>
      <c r="AC803" s="11">
        <f t="shared" si="63"/>
        <v>12.08</v>
      </c>
      <c r="AD803" s="11">
        <f t="shared" si="64"/>
        <v>241.6</v>
      </c>
      <c r="AE803" t="s">
        <v>16</v>
      </c>
      <c r="AF803" s="12">
        <f t="shared" si="61"/>
        <v>224.20479999999998</v>
      </c>
      <c r="AG803" s="4">
        <v>7.2000000000000008E-2</v>
      </c>
      <c r="AH803" s="11">
        <f t="shared" si="62"/>
        <v>17.395200000000017</v>
      </c>
      <c r="AI803" s="9">
        <v>5.0999999999999996</v>
      </c>
      <c r="AJ803" s="15" t="str">
        <f>IF(MONTH(Orders[[#This Row],[Date]]) = 1, "Jan",IF(MONTH(Orders[[#This Row],[Date]]) = 2, "Feb", "Mar"))</f>
        <v>Mar</v>
      </c>
    </row>
    <row r="804" spans="1:36" ht="15.75" x14ac:dyDescent="0.25">
      <c r="A804">
        <v>803</v>
      </c>
      <c r="B804" t="s">
        <v>833</v>
      </c>
      <c r="C804">
        <f>VLOOKUP(G804,email!A:B,2,FALSE)</f>
        <v>305</v>
      </c>
      <c r="D804" t="str">
        <f>Orders[[#This Row],[Customer First Name]] &amp;" "&amp; Orders[[#This Row],[Customer Last Name]]</f>
        <v>Helen Wasserman</v>
      </c>
      <c r="E804" t="s">
        <v>1380</v>
      </c>
      <c r="F804" t="s">
        <v>1719</v>
      </c>
      <c r="G804" t="str">
        <f t="shared" si="60"/>
        <v>helen.wasserman@mail.com</v>
      </c>
      <c r="H804" t="s">
        <v>20</v>
      </c>
      <c r="I804" s="7" t="s">
        <v>1042</v>
      </c>
      <c r="J804" s="7" t="s">
        <v>1038</v>
      </c>
      <c r="K804" s="7" t="s">
        <v>1080</v>
      </c>
      <c r="L804" s="7" t="s">
        <v>1081</v>
      </c>
      <c r="M804" s="7">
        <v>10024</v>
      </c>
      <c r="N804" s="7" t="s">
        <v>1065</v>
      </c>
      <c r="O804" t="str">
        <f>IF(COUNTIF($G$2:G804, G804) &gt; 1, INDEX($O$2:O804, MATCH(G804, $G$2:G804, 0)), H804)</f>
        <v>Male</v>
      </c>
      <c r="P804" t="str">
        <f>IF(COUNTIF($G$2:G804, G804) &gt; 1, INDEX($P$2:P804, MATCH(G804, $G$2:G804, 0)), I804)</f>
        <v>Corporate</v>
      </c>
      <c r="Q804" t="str">
        <f>IF(COUNTIF($G$2:G804, G804) &gt; 1, INDEX($Q$2:Q804, MATCH(G804, $G$2:G804, 0)), J804)</f>
        <v>United States</v>
      </c>
      <c r="R804" t="str">
        <f>IF(COUNTIF($G$2:G804, G804) &gt; 1, INDEX($R$2:R804, MATCH(G804, $G$2:G804, 0)), K804)</f>
        <v>San Diego</v>
      </c>
      <c r="S804" t="str">
        <f>IF(COUNTIF($G$2:G804, G804) &gt; 1, INDEX($S$2:S804, MATCH(G804, $G$2:G804, 0)), L804)</f>
        <v>California</v>
      </c>
      <c r="T804">
        <f>IF(COUNTIF($G$2:G804, G804) &gt; 1, INDEX($T$2:T804, MATCH(G804, $G$2:G804, 0)), M804)</f>
        <v>92105</v>
      </c>
      <c r="U804" t="str">
        <f>IF(COUNTIF($G$2:G804, G804) &gt; 1, INDEX($U$2:U804, MATCH(G804, $G$2:G804, 0)), N804)</f>
        <v>West</v>
      </c>
      <c r="V804" s="7" t="s">
        <v>2153</v>
      </c>
      <c r="W804" s="7" t="s">
        <v>2161</v>
      </c>
      <c r="X804" s="15">
        <f>Orders[[#This Row],[Date3]]</f>
        <v>43547</v>
      </c>
      <c r="Y804" s="15">
        <v>43547</v>
      </c>
      <c r="Z804" s="2">
        <v>0.55763888888888891</v>
      </c>
      <c r="AA804" s="12">
        <v>67.39</v>
      </c>
      <c r="AB804" s="8">
        <v>7</v>
      </c>
      <c r="AC804" s="11">
        <f t="shared" si="63"/>
        <v>23.586500000000001</v>
      </c>
      <c r="AD804" s="11">
        <f t="shared" si="64"/>
        <v>471.73</v>
      </c>
      <c r="AE804" t="s">
        <v>16</v>
      </c>
      <c r="AF804" s="12">
        <f t="shared" si="61"/>
        <v>449.70020900000003</v>
      </c>
      <c r="AG804" s="4">
        <v>4.6699999999999998E-2</v>
      </c>
      <c r="AH804" s="11">
        <f t="shared" si="62"/>
        <v>22.029790999999989</v>
      </c>
      <c r="AI804" s="9">
        <v>6.9</v>
      </c>
      <c r="AJ804" s="15" t="str">
        <f>IF(MONTH(Orders[[#This Row],[Date]]) = 1, "Jan",IF(MONTH(Orders[[#This Row],[Date]]) = 2, "Feb", "Mar"))</f>
        <v>Mar</v>
      </c>
    </row>
    <row r="805" spans="1:36" ht="15.75" x14ac:dyDescent="0.25">
      <c r="A805">
        <v>804</v>
      </c>
      <c r="B805" t="s">
        <v>834</v>
      </c>
      <c r="C805">
        <f>VLOOKUP(G805,email!A:B,2,FALSE)</f>
        <v>306</v>
      </c>
      <c r="D805" t="str">
        <f>Orders[[#This Row],[Customer First Name]] &amp;" "&amp; Orders[[#This Row],[Customer Last Name]]</f>
        <v>Mike Caudle</v>
      </c>
      <c r="E805" t="s">
        <v>1520</v>
      </c>
      <c r="F805" t="s">
        <v>1720</v>
      </c>
      <c r="G805" t="str">
        <f t="shared" si="60"/>
        <v>mike.caudle@mail.com</v>
      </c>
      <c r="H805" t="s">
        <v>20</v>
      </c>
      <c r="I805" s="7" t="s">
        <v>1042</v>
      </c>
      <c r="J805" s="7" t="s">
        <v>1038</v>
      </c>
      <c r="K805" s="7" t="s">
        <v>1126</v>
      </c>
      <c r="L805" s="7" t="s">
        <v>1127</v>
      </c>
      <c r="M805" s="7">
        <v>71203</v>
      </c>
      <c r="N805" s="7" t="s">
        <v>1041</v>
      </c>
      <c r="O805" t="str">
        <f>IF(COUNTIF($G$2:G805, G805) &gt; 1, INDEX($O$2:O805, MATCH(G805, $G$2:G805, 0)), H805)</f>
        <v>Male</v>
      </c>
      <c r="P805" t="str">
        <f>IF(COUNTIF($G$2:G805, G805) &gt; 1, INDEX($P$2:P805, MATCH(G805, $G$2:G805, 0)), I805)</f>
        <v>Corporate</v>
      </c>
      <c r="Q805" t="str">
        <f>IF(COUNTIF($G$2:G805, G805) &gt; 1, INDEX($Q$2:Q805, MATCH(G805, $G$2:G805, 0)), J805)</f>
        <v>United States</v>
      </c>
      <c r="R805" t="str">
        <f>IF(COUNTIF($G$2:G805, G805) &gt; 1, INDEX($R$2:R805, MATCH(G805, $G$2:G805, 0)), K805)</f>
        <v>Monroe</v>
      </c>
      <c r="S805" t="str">
        <f>IF(COUNTIF($G$2:G805, G805) &gt; 1, INDEX($S$2:S805, MATCH(G805, $G$2:G805, 0)), L805)</f>
        <v>Louisiana</v>
      </c>
      <c r="T805">
        <f>IF(COUNTIF($G$2:G805, G805) &gt; 1, INDEX($T$2:T805, MATCH(G805, $G$2:G805, 0)), M805)</f>
        <v>71203</v>
      </c>
      <c r="U805" t="str">
        <f>IF(COUNTIF($G$2:G805, G805) &gt; 1, INDEX($U$2:U805, MATCH(G805, $G$2:G805, 0)), N805)</f>
        <v>South</v>
      </c>
      <c r="V805" s="7" t="s">
        <v>2153</v>
      </c>
      <c r="W805" s="7" t="s">
        <v>2162</v>
      </c>
      <c r="X805" s="15">
        <f>Orders[[#This Row],[Date3]]</f>
        <v>43528</v>
      </c>
      <c r="Y805" s="15">
        <v>43528</v>
      </c>
      <c r="Z805" s="2">
        <v>0.4770833333333333</v>
      </c>
      <c r="AA805" s="12">
        <v>48.96</v>
      </c>
      <c r="AB805" s="8">
        <v>9</v>
      </c>
      <c r="AC805" s="11">
        <f t="shared" si="63"/>
        <v>22.032</v>
      </c>
      <c r="AD805" s="11">
        <f t="shared" si="64"/>
        <v>440.64</v>
      </c>
      <c r="AE805" t="s">
        <v>18</v>
      </c>
      <c r="AF805" s="12">
        <f t="shared" si="61"/>
        <v>420.06211200000001</v>
      </c>
      <c r="AG805" s="4">
        <v>4.6699999999999998E-2</v>
      </c>
      <c r="AH805" s="11">
        <f t="shared" si="62"/>
        <v>20.577887999999973</v>
      </c>
      <c r="AI805" s="9" t="s">
        <v>27</v>
      </c>
      <c r="AJ805" s="15" t="str">
        <f>IF(MONTH(Orders[[#This Row],[Date]]) = 1, "Jan",IF(MONTH(Orders[[#This Row],[Date]]) = 2, "Feb", "Mar"))</f>
        <v>Mar</v>
      </c>
    </row>
    <row r="806" spans="1:36" ht="15.75" x14ac:dyDescent="0.25">
      <c r="A806">
        <v>805</v>
      </c>
      <c r="B806" t="s">
        <v>835</v>
      </c>
      <c r="C806">
        <f>VLOOKUP(G806,email!A:B,2,FALSE)</f>
        <v>307</v>
      </c>
      <c r="D806" t="str">
        <f>Orders[[#This Row],[Customer First Name]] &amp;" "&amp; Orders[[#This Row],[Customer Last Name]]</f>
        <v>Gary McGarr</v>
      </c>
      <c r="E806" t="s">
        <v>1334</v>
      </c>
      <c r="F806" t="s">
        <v>1721</v>
      </c>
      <c r="G806" t="str">
        <f t="shared" si="60"/>
        <v>gary.mcgarr@mail.com</v>
      </c>
      <c r="H806" t="s">
        <v>20</v>
      </c>
      <c r="I806" s="7" t="s">
        <v>1037</v>
      </c>
      <c r="J806" s="7" t="s">
        <v>1038</v>
      </c>
      <c r="K806" s="7" t="s">
        <v>1060</v>
      </c>
      <c r="L806" s="7" t="s">
        <v>1044</v>
      </c>
      <c r="M806" s="7">
        <v>94122</v>
      </c>
      <c r="N806" s="7" t="s">
        <v>1045</v>
      </c>
      <c r="O806" t="str">
        <f>IF(COUNTIF($G$2:G806, G806) &gt; 1, INDEX($O$2:O806, MATCH(G806, $G$2:G806, 0)), H806)</f>
        <v>Male</v>
      </c>
      <c r="P806" t="str">
        <f>IF(COUNTIF($G$2:G806, G806) &gt; 1, INDEX($P$2:P806, MATCH(G806, $G$2:G806, 0)), I806)</f>
        <v>Consumer</v>
      </c>
      <c r="Q806" t="str">
        <f>IF(COUNTIF($G$2:G806, G806) &gt; 1, INDEX($Q$2:Q806, MATCH(G806, $G$2:G806, 0)), J806)</f>
        <v>United States</v>
      </c>
      <c r="R806" t="str">
        <f>IF(COUNTIF($G$2:G806, G806) &gt; 1, INDEX($R$2:R806, MATCH(G806, $G$2:G806, 0)), K806)</f>
        <v>San Francisco</v>
      </c>
      <c r="S806" t="str">
        <f>IF(COUNTIF($G$2:G806, G806) &gt; 1, INDEX($S$2:S806, MATCH(G806, $G$2:G806, 0)), L806)</f>
        <v>California</v>
      </c>
      <c r="T806">
        <f>IF(COUNTIF($G$2:G806, G806) &gt; 1, INDEX($T$2:T806, MATCH(G806, $G$2:G806, 0)), M806)</f>
        <v>94122</v>
      </c>
      <c r="U806" t="str">
        <f>IF(COUNTIF($G$2:G806, G806) &gt; 1, INDEX($U$2:U806, MATCH(G806, $G$2:G806, 0)), N806)</f>
        <v>West</v>
      </c>
      <c r="V806" s="7" t="s">
        <v>2150</v>
      </c>
      <c r="W806" s="7" t="s">
        <v>2157</v>
      </c>
      <c r="X806" s="15">
        <f>Orders[[#This Row],[Date3]]</f>
        <v>43519</v>
      </c>
      <c r="Y806" s="15">
        <v>43519</v>
      </c>
      <c r="Z806" s="2">
        <v>0.46666666666666662</v>
      </c>
      <c r="AA806" s="12">
        <v>75.59</v>
      </c>
      <c r="AB806" s="8">
        <v>9</v>
      </c>
      <c r="AC806" s="11">
        <f t="shared" si="63"/>
        <v>34.015500000000003</v>
      </c>
      <c r="AD806" s="11">
        <f t="shared" si="64"/>
        <v>680.31000000000006</v>
      </c>
      <c r="AE806" t="s">
        <v>18</v>
      </c>
      <c r="AF806" s="12">
        <f t="shared" si="61"/>
        <v>607.51683000000003</v>
      </c>
      <c r="AG806" s="4">
        <v>0.107</v>
      </c>
      <c r="AH806" s="11">
        <f t="shared" si="62"/>
        <v>72.793170000000032</v>
      </c>
      <c r="AI806" s="9" t="s">
        <v>27</v>
      </c>
      <c r="AJ806" s="15" t="str">
        <f>IF(MONTH(Orders[[#This Row],[Date]]) = 1, "Jan",IF(MONTH(Orders[[#This Row],[Date]]) = 2, "Feb", "Mar"))</f>
        <v>Feb</v>
      </c>
    </row>
    <row r="807" spans="1:36" ht="15.75" x14ac:dyDescent="0.25">
      <c r="A807">
        <v>806</v>
      </c>
      <c r="B807" t="s">
        <v>836</v>
      </c>
      <c r="C807">
        <f>VLOOKUP(G807,email!A:B,2,FALSE)</f>
        <v>155</v>
      </c>
      <c r="D807" t="str">
        <f>Orders[[#This Row],[Customer First Name]] &amp;" "&amp; Orders[[#This Row],[Customer Last Name]]</f>
        <v>Russell Applegate</v>
      </c>
      <c r="E807" t="s">
        <v>1511</v>
      </c>
      <c r="F807" t="s">
        <v>1512</v>
      </c>
      <c r="G807" t="str">
        <f t="shared" si="60"/>
        <v>russell.applegate@mail.com</v>
      </c>
      <c r="H807" t="s">
        <v>20</v>
      </c>
      <c r="I807" s="7" t="s">
        <v>1037</v>
      </c>
      <c r="J807" s="7" t="s">
        <v>1038</v>
      </c>
      <c r="K807" s="7" t="s">
        <v>1136</v>
      </c>
      <c r="L807" s="7" t="s">
        <v>1102</v>
      </c>
      <c r="M807" s="7">
        <v>80219</v>
      </c>
      <c r="N807" s="7" t="s">
        <v>1045</v>
      </c>
      <c r="O807" t="str">
        <f>IF(COUNTIF($G$2:G807, G807) &gt; 1, INDEX($O$2:O807, MATCH(G807, $G$2:G807, 0)), H807)</f>
        <v>Female</v>
      </c>
      <c r="P807" t="str">
        <f>IF(COUNTIF($G$2:G807, G807) &gt; 1, INDEX($P$2:P807, MATCH(G807, $G$2:G807, 0)), I807)</f>
        <v>Consumer</v>
      </c>
      <c r="Q807" t="str">
        <f>IF(COUNTIF($G$2:G807, G807) &gt; 1, INDEX($Q$2:Q807, MATCH(G807, $G$2:G807, 0)), J807)</f>
        <v>United States</v>
      </c>
      <c r="R807" t="str">
        <f>IF(COUNTIF($G$2:G807, G807) &gt; 1, INDEX($R$2:R807, MATCH(G807, $G$2:G807, 0)), K807)</f>
        <v>Houston</v>
      </c>
      <c r="S807" t="str">
        <f>IF(COUNTIF($G$2:G807, G807) &gt; 1, INDEX($S$2:S807, MATCH(G807, $G$2:G807, 0)), L807)</f>
        <v>Texas</v>
      </c>
      <c r="T807">
        <f>IF(COUNTIF($G$2:G807, G807) &gt; 1, INDEX($T$2:T807, MATCH(G807, $G$2:G807, 0)), M807)</f>
        <v>77095</v>
      </c>
      <c r="U807" t="str">
        <f>IF(COUNTIF($G$2:G807, G807) &gt; 1, INDEX($U$2:U807, MATCH(G807, $G$2:G807, 0)), N807)</f>
        <v>Central</v>
      </c>
      <c r="V807" s="7" t="s">
        <v>2153</v>
      </c>
      <c r="W807" s="7" t="s">
        <v>1731</v>
      </c>
      <c r="X807" s="15">
        <f>Orders[[#This Row],[Date3]]</f>
        <v>43541</v>
      </c>
      <c r="Y807" s="15">
        <v>43541</v>
      </c>
      <c r="Z807" s="2">
        <v>0.69166666666666676</v>
      </c>
      <c r="AA807" s="12">
        <v>77.47</v>
      </c>
      <c r="AB807" s="8">
        <v>4</v>
      </c>
      <c r="AC807" s="11">
        <f t="shared" si="63"/>
        <v>15.494</v>
      </c>
      <c r="AD807" s="11">
        <f t="shared" si="64"/>
        <v>309.88</v>
      </c>
      <c r="AE807" t="s">
        <v>18</v>
      </c>
      <c r="AF807" s="12">
        <f t="shared" si="61"/>
        <v>295.40860399999997</v>
      </c>
      <c r="AG807" s="4">
        <v>4.6699999999999998E-2</v>
      </c>
      <c r="AH807" s="11">
        <f t="shared" si="62"/>
        <v>14.471396000000027</v>
      </c>
      <c r="AI807" s="9">
        <v>4.2</v>
      </c>
      <c r="AJ807" s="15" t="str">
        <f>IF(MONTH(Orders[[#This Row],[Date]]) = 1, "Jan",IF(MONTH(Orders[[#This Row],[Date]]) = 2, "Feb", "Mar"))</f>
        <v>Mar</v>
      </c>
    </row>
    <row r="808" spans="1:36" ht="15.75" x14ac:dyDescent="0.25">
      <c r="A808">
        <v>807</v>
      </c>
      <c r="B808" t="s">
        <v>837</v>
      </c>
      <c r="C808">
        <f>VLOOKUP(G808,email!A:B,2,FALSE)</f>
        <v>155</v>
      </c>
      <c r="D808" t="str">
        <f>Orders[[#This Row],[Customer First Name]] &amp;" "&amp; Orders[[#This Row],[Customer Last Name]]</f>
        <v>Russell Applegate</v>
      </c>
      <c r="E808" t="s">
        <v>1511</v>
      </c>
      <c r="F808" t="s">
        <v>1512</v>
      </c>
      <c r="G808" t="str">
        <f t="shared" si="60"/>
        <v>russell.applegate@mail.com</v>
      </c>
      <c r="H808" t="s">
        <v>20</v>
      </c>
      <c r="I808" s="7" t="s">
        <v>1037</v>
      </c>
      <c r="J808" s="7" t="s">
        <v>1038</v>
      </c>
      <c r="K808" s="7" t="s">
        <v>1136</v>
      </c>
      <c r="L808" s="7" t="s">
        <v>1102</v>
      </c>
      <c r="M808" s="7">
        <v>80219</v>
      </c>
      <c r="N808" s="7" t="s">
        <v>1045</v>
      </c>
      <c r="O808" t="str">
        <f>IF(COUNTIF($G$2:G808, G808) &gt; 1, INDEX($O$2:O808, MATCH(G808, $G$2:G808, 0)), H808)</f>
        <v>Female</v>
      </c>
      <c r="P808" t="str">
        <f>IF(COUNTIF($G$2:G808, G808) &gt; 1, INDEX($P$2:P808, MATCH(G808, $G$2:G808, 0)), I808)</f>
        <v>Consumer</v>
      </c>
      <c r="Q808" t="str">
        <f>IF(COUNTIF($G$2:G808, G808) &gt; 1, INDEX($Q$2:Q808, MATCH(G808, $G$2:G808, 0)), J808)</f>
        <v>United States</v>
      </c>
      <c r="R808" t="str">
        <f>IF(COUNTIF($G$2:G808, G808) &gt; 1, INDEX($R$2:R808, MATCH(G808, $G$2:G808, 0)), K808)</f>
        <v>Houston</v>
      </c>
      <c r="S808" t="str">
        <f>IF(COUNTIF($G$2:G808, G808) &gt; 1, INDEX($S$2:S808, MATCH(G808, $G$2:G808, 0)), L808)</f>
        <v>Texas</v>
      </c>
      <c r="T808">
        <f>IF(COUNTIF($G$2:G808, G808) &gt; 1, INDEX($T$2:T808, MATCH(G808, $G$2:G808, 0)), M808)</f>
        <v>77095</v>
      </c>
      <c r="U808" t="str">
        <f>IF(COUNTIF($G$2:G808, G808) &gt; 1, INDEX($U$2:U808, MATCH(G808, $G$2:G808, 0)), N808)</f>
        <v>Central</v>
      </c>
      <c r="V808" s="7" t="s">
        <v>2158</v>
      </c>
      <c r="W808" s="7" t="s">
        <v>2159</v>
      </c>
      <c r="X808" s="15">
        <f>Orders[[#This Row],[Date3]]</f>
        <v>43481</v>
      </c>
      <c r="Y808" s="15">
        <v>43481</v>
      </c>
      <c r="Z808" s="2">
        <v>0.77847222222222223</v>
      </c>
      <c r="AA808" s="12">
        <v>93.18</v>
      </c>
      <c r="AB808" s="8">
        <v>2</v>
      </c>
      <c r="AC808" s="11">
        <f t="shared" si="63"/>
        <v>9.3180000000000014</v>
      </c>
      <c r="AD808" s="11">
        <f t="shared" si="64"/>
        <v>186.36</v>
      </c>
      <c r="AE808" t="s">
        <v>21</v>
      </c>
      <c r="AF808" s="12">
        <f t="shared" si="61"/>
        <v>172.94208</v>
      </c>
      <c r="AG808" s="4">
        <v>7.2000000000000008E-2</v>
      </c>
      <c r="AH808" s="11">
        <f t="shared" si="62"/>
        <v>13.417920000000009</v>
      </c>
      <c r="AI808" s="9">
        <v>8.5</v>
      </c>
      <c r="AJ808" s="15" t="str">
        <f>IF(MONTH(Orders[[#This Row],[Date]]) = 1, "Jan",IF(MONTH(Orders[[#This Row],[Date]]) = 2, "Feb", "Mar"))</f>
        <v>Jan</v>
      </c>
    </row>
    <row r="809" spans="1:36" ht="15.75" x14ac:dyDescent="0.25">
      <c r="A809">
        <v>808</v>
      </c>
      <c r="B809" t="s">
        <v>838</v>
      </c>
      <c r="C809">
        <f>VLOOKUP(G809,email!A:B,2,FALSE)</f>
        <v>212</v>
      </c>
      <c r="D809" t="str">
        <f>Orders[[#This Row],[Customer First Name]] &amp;" "&amp; Orders[[#This Row],[Customer Last Name]]</f>
        <v>Allen Armold</v>
      </c>
      <c r="E809" t="s">
        <v>1268</v>
      </c>
      <c r="F809" t="s">
        <v>1592</v>
      </c>
      <c r="G809" t="str">
        <f t="shared" si="60"/>
        <v>allen.armold@mail.com</v>
      </c>
      <c r="H809" t="s">
        <v>20</v>
      </c>
      <c r="I809" s="7" t="s">
        <v>1037</v>
      </c>
      <c r="J809" s="7" t="s">
        <v>1038</v>
      </c>
      <c r="K809" s="7" t="s">
        <v>1206</v>
      </c>
      <c r="L809" s="7" t="s">
        <v>1085</v>
      </c>
      <c r="M809" s="7">
        <v>68104</v>
      </c>
      <c r="N809" s="7" t="s">
        <v>1055</v>
      </c>
      <c r="O809" t="str">
        <f>IF(COUNTIF($G$2:G809, G809) &gt; 1, INDEX($O$2:O809, MATCH(G809, $G$2:G809, 0)), H809)</f>
        <v>Male</v>
      </c>
      <c r="P809" t="str">
        <f>IF(COUNTIF($G$2:G809, G809) &gt; 1, INDEX($P$2:P809, MATCH(G809, $G$2:G809, 0)), I809)</f>
        <v>Consumer</v>
      </c>
      <c r="Q809" t="str">
        <f>IF(COUNTIF($G$2:G809, G809) &gt; 1, INDEX($Q$2:Q809, MATCH(G809, $G$2:G809, 0)), J809)</f>
        <v>United States</v>
      </c>
      <c r="R809" t="str">
        <f>IF(COUNTIF($G$2:G809, G809) &gt; 1, INDEX($R$2:R809, MATCH(G809, $G$2:G809, 0)), K809)</f>
        <v>Mesa</v>
      </c>
      <c r="S809" t="str">
        <f>IF(COUNTIF($G$2:G809, G809) &gt; 1, INDEX($S$2:S809, MATCH(G809, $G$2:G809, 0)), L809)</f>
        <v>Arizona</v>
      </c>
      <c r="T809">
        <f>IF(COUNTIF($G$2:G809, G809) &gt; 1, INDEX($T$2:T809, MATCH(G809, $G$2:G809, 0)), M809)</f>
        <v>85204</v>
      </c>
      <c r="U809" t="str">
        <f>IF(COUNTIF($G$2:G809, G809) &gt; 1, INDEX($U$2:U809, MATCH(G809, $G$2:G809, 0)), N809)</f>
        <v>West</v>
      </c>
      <c r="V809" s="7" t="s">
        <v>2150</v>
      </c>
      <c r="W809" s="7" t="s">
        <v>2157</v>
      </c>
      <c r="X809" s="15">
        <f>Orders[[#This Row],[Date3]]</f>
        <v>43473</v>
      </c>
      <c r="Y809" s="15">
        <v>43473</v>
      </c>
      <c r="Z809" s="2">
        <v>0.71666666666666667</v>
      </c>
      <c r="AA809" s="12">
        <v>50.23</v>
      </c>
      <c r="AB809" s="8">
        <v>4</v>
      </c>
      <c r="AC809" s="11">
        <f t="shared" si="63"/>
        <v>10.045999999999999</v>
      </c>
      <c r="AD809" s="11">
        <f t="shared" si="64"/>
        <v>200.92</v>
      </c>
      <c r="AE809" t="s">
        <v>18</v>
      </c>
      <c r="AF809" s="12">
        <f t="shared" si="61"/>
        <v>179.42156</v>
      </c>
      <c r="AG809" s="4">
        <v>0.107</v>
      </c>
      <c r="AH809" s="11">
        <f t="shared" si="62"/>
        <v>21.498439999999988</v>
      </c>
      <c r="AI809" s="9" t="s">
        <v>151</v>
      </c>
      <c r="AJ809" s="15" t="str">
        <f>IF(MONTH(Orders[[#This Row],[Date]]) = 1, "Jan",IF(MONTH(Orders[[#This Row],[Date]]) = 2, "Feb", "Mar"))</f>
        <v>Jan</v>
      </c>
    </row>
    <row r="810" spans="1:36" ht="15.75" x14ac:dyDescent="0.25">
      <c r="A810">
        <v>809</v>
      </c>
      <c r="B810" t="s">
        <v>839</v>
      </c>
      <c r="C810">
        <f>VLOOKUP(G810,email!A:B,2,FALSE)</f>
        <v>212</v>
      </c>
      <c r="D810" t="str">
        <f>Orders[[#This Row],[Customer First Name]] &amp;" "&amp; Orders[[#This Row],[Customer Last Name]]</f>
        <v>Allen Armold</v>
      </c>
      <c r="E810" t="s">
        <v>1268</v>
      </c>
      <c r="F810" t="s">
        <v>1592</v>
      </c>
      <c r="G810" t="str">
        <f t="shared" si="60"/>
        <v>allen.armold@mail.com</v>
      </c>
      <c r="H810" t="s">
        <v>20</v>
      </c>
      <c r="I810" s="7" t="s">
        <v>1037</v>
      </c>
      <c r="J810" s="7" t="s">
        <v>1038</v>
      </c>
      <c r="K810" s="7" t="s">
        <v>1206</v>
      </c>
      <c r="L810" s="7" t="s">
        <v>1085</v>
      </c>
      <c r="M810" s="7">
        <v>68104</v>
      </c>
      <c r="N810" s="7" t="s">
        <v>1055</v>
      </c>
      <c r="O810" t="str">
        <f>IF(COUNTIF($G$2:G810, G810) &gt; 1, INDEX($O$2:O810, MATCH(G810, $G$2:G810, 0)), H810)</f>
        <v>Male</v>
      </c>
      <c r="P810" t="str">
        <f>IF(COUNTIF($G$2:G810, G810) &gt; 1, INDEX($P$2:P810, MATCH(G810, $G$2:G810, 0)), I810)</f>
        <v>Consumer</v>
      </c>
      <c r="Q810" t="str">
        <f>IF(COUNTIF($G$2:G810, G810) &gt; 1, INDEX($Q$2:Q810, MATCH(G810, $G$2:G810, 0)), J810)</f>
        <v>United States</v>
      </c>
      <c r="R810" t="str">
        <f>IF(COUNTIF($G$2:G810, G810) &gt; 1, INDEX($R$2:R810, MATCH(G810, $G$2:G810, 0)), K810)</f>
        <v>Mesa</v>
      </c>
      <c r="S810" t="str">
        <f>IF(COUNTIF($G$2:G810, G810) &gt; 1, INDEX($S$2:S810, MATCH(G810, $G$2:G810, 0)), L810)</f>
        <v>Arizona</v>
      </c>
      <c r="T810">
        <f>IF(COUNTIF($G$2:G810, G810) &gt; 1, INDEX($T$2:T810, MATCH(G810, $G$2:G810, 0)), M810)</f>
        <v>85204</v>
      </c>
      <c r="U810" t="str">
        <f>IF(COUNTIF($G$2:G810, G810) &gt; 1, INDEX($U$2:U810, MATCH(G810, $G$2:G810, 0)), N810)</f>
        <v>West</v>
      </c>
      <c r="V810" s="7" t="s">
        <v>2158</v>
      </c>
      <c r="W810" s="7" t="s">
        <v>2163</v>
      </c>
      <c r="X810" s="15">
        <f>Orders[[#This Row],[Date3]]</f>
        <v>43479</v>
      </c>
      <c r="Y810" s="15">
        <v>43479</v>
      </c>
      <c r="Z810" s="2">
        <v>0.44305555555555554</v>
      </c>
      <c r="AA810" s="12">
        <v>17.75</v>
      </c>
      <c r="AB810" s="8">
        <v>1</v>
      </c>
      <c r="AC810" s="11">
        <f t="shared" si="63"/>
        <v>0.88750000000000007</v>
      </c>
      <c r="AD810" s="11">
        <f t="shared" si="64"/>
        <v>17.75</v>
      </c>
      <c r="AE810" t="s">
        <v>18</v>
      </c>
      <c r="AF810" s="12">
        <f t="shared" si="61"/>
        <v>16.472000000000001</v>
      </c>
      <c r="AG810" s="4">
        <v>7.2000000000000008E-2</v>
      </c>
      <c r="AH810" s="11">
        <f t="shared" si="62"/>
        <v>1.2779999999999987</v>
      </c>
      <c r="AI810" s="9">
        <v>8.6</v>
      </c>
      <c r="AJ810" s="15" t="str">
        <f>IF(MONTH(Orders[[#This Row],[Date]]) = 1, "Jan",IF(MONTH(Orders[[#This Row],[Date]]) = 2, "Feb", "Mar"))</f>
        <v>Jan</v>
      </c>
    </row>
    <row r="811" spans="1:36" ht="15.75" x14ac:dyDescent="0.25">
      <c r="A811">
        <v>810</v>
      </c>
      <c r="B811" t="s">
        <v>840</v>
      </c>
      <c r="C811">
        <f>VLOOKUP(G811,email!A:B,2,FALSE)</f>
        <v>234</v>
      </c>
      <c r="D811" t="str">
        <f>Orders[[#This Row],[Customer First Name]] &amp;" "&amp; Orders[[#This Row],[Customer Last Name]]</f>
        <v>Zuschuss Carroll</v>
      </c>
      <c r="E811" t="s">
        <v>1277</v>
      </c>
      <c r="F811" t="s">
        <v>1619</v>
      </c>
      <c r="G811" t="str">
        <f t="shared" si="60"/>
        <v>zuschuss.carroll@mail.com</v>
      </c>
      <c r="H811" t="s">
        <v>20</v>
      </c>
      <c r="I811" s="7" t="s">
        <v>1037</v>
      </c>
      <c r="J811" s="7" t="s">
        <v>1038</v>
      </c>
      <c r="K811" s="7" t="s">
        <v>1238</v>
      </c>
      <c r="L811" s="7" t="s">
        <v>1051</v>
      </c>
      <c r="M811" s="7">
        <v>98026</v>
      </c>
      <c r="N811" s="7" t="s">
        <v>1045</v>
      </c>
      <c r="O811" t="str">
        <f>IF(COUNTIF($G$2:G811, G811) &gt; 1, INDEX($O$2:O811, MATCH(G811, $G$2:G811, 0)), H811)</f>
        <v>Male</v>
      </c>
      <c r="P811" t="str">
        <f>IF(COUNTIF($G$2:G811, G811) &gt; 1, INDEX($P$2:P811, MATCH(G811, $G$2:G811, 0)), I811)</f>
        <v>Consumer</v>
      </c>
      <c r="Q811" t="str">
        <f>IF(COUNTIF($G$2:G811, G811) &gt; 1, INDEX($Q$2:Q811, MATCH(G811, $G$2:G811, 0)), J811)</f>
        <v>United States</v>
      </c>
      <c r="R811" t="str">
        <f>IF(COUNTIF($G$2:G811, G811) &gt; 1, INDEX($R$2:R811, MATCH(G811, $G$2:G811, 0)), K811)</f>
        <v>Salem</v>
      </c>
      <c r="S811" t="str">
        <f>IF(COUNTIF($G$2:G811, G811) &gt; 1, INDEX($S$2:S811, MATCH(G811, $G$2:G811, 0)), L811)</f>
        <v>Oregon</v>
      </c>
      <c r="T811">
        <f>IF(COUNTIF($G$2:G811, G811) &gt; 1, INDEX($T$2:T811, MATCH(G811, $G$2:G811, 0)), M811)</f>
        <v>97301</v>
      </c>
      <c r="U811" t="str">
        <f>IF(COUNTIF($G$2:G811, G811) &gt; 1, INDEX($U$2:U811, MATCH(G811, $G$2:G811, 0)), N811)</f>
        <v>West</v>
      </c>
      <c r="V811" s="7" t="s">
        <v>2153</v>
      </c>
      <c r="W811" s="7" t="s">
        <v>1731</v>
      </c>
      <c r="X811" s="15">
        <f>Orders[[#This Row],[Date3]]</f>
        <v>43496</v>
      </c>
      <c r="Y811" s="15">
        <v>43496</v>
      </c>
      <c r="Z811" s="2">
        <v>0.43958333333333338</v>
      </c>
      <c r="AA811" s="12">
        <v>62.18</v>
      </c>
      <c r="AB811" s="8">
        <v>10</v>
      </c>
      <c r="AC811" s="11">
        <f t="shared" si="63"/>
        <v>31.09</v>
      </c>
      <c r="AD811" s="11">
        <f t="shared" si="64"/>
        <v>621.79999999999995</v>
      </c>
      <c r="AE811" t="s">
        <v>16</v>
      </c>
      <c r="AF811" s="12">
        <f t="shared" si="61"/>
        <v>592.76193999999998</v>
      </c>
      <c r="AG811" s="4">
        <v>4.6699999999999998E-2</v>
      </c>
      <c r="AH811" s="11">
        <f t="shared" si="62"/>
        <v>29.038059999999973</v>
      </c>
      <c r="AI811" s="9" t="s">
        <v>45</v>
      </c>
      <c r="AJ811" s="15" t="str">
        <f>IF(MONTH(Orders[[#This Row],[Date]]) = 1, "Jan",IF(MONTH(Orders[[#This Row],[Date]]) = 2, "Feb", "Mar"))</f>
        <v>Jan</v>
      </c>
    </row>
    <row r="812" spans="1:36" ht="15.75" x14ac:dyDescent="0.25">
      <c r="A812">
        <v>811</v>
      </c>
      <c r="B812" t="s">
        <v>841</v>
      </c>
      <c r="C812">
        <f>VLOOKUP(G812,email!A:B,2,FALSE)</f>
        <v>234</v>
      </c>
      <c r="D812" t="str">
        <f>Orders[[#This Row],[Customer First Name]] &amp;" "&amp; Orders[[#This Row],[Customer Last Name]]</f>
        <v>Zuschuss Carroll</v>
      </c>
      <c r="E812" t="s">
        <v>1277</v>
      </c>
      <c r="F812" t="s">
        <v>1619</v>
      </c>
      <c r="G812" t="str">
        <f t="shared" si="60"/>
        <v>zuschuss.carroll@mail.com</v>
      </c>
      <c r="H812" t="s">
        <v>20</v>
      </c>
      <c r="I812" s="7" t="s">
        <v>1037</v>
      </c>
      <c r="J812" s="7" t="s">
        <v>1038</v>
      </c>
      <c r="K812" s="7" t="s">
        <v>1238</v>
      </c>
      <c r="L812" s="7" t="s">
        <v>1051</v>
      </c>
      <c r="M812" s="7">
        <v>98026</v>
      </c>
      <c r="N812" s="7" t="s">
        <v>1045</v>
      </c>
      <c r="O812" t="str">
        <f>IF(COUNTIF($G$2:G812, G812) &gt; 1, INDEX($O$2:O812, MATCH(G812, $G$2:G812, 0)), H812)</f>
        <v>Male</v>
      </c>
      <c r="P812" t="str">
        <f>IF(COUNTIF($G$2:G812, G812) &gt; 1, INDEX($P$2:P812, MATCH(G812, $G$2:G812, 0)), I812)</f>
        <v>Consumer</v>
      </c>
      <c r="Q812" t="str">
        <f>IF(COUNTIF($G$2:G812, G812) &gt; 1, INDEX($Q$2:Q812, MATCH(G812, $G$2:G812, 0)), J812)</f>
        <v>United States</v>
      </c>
      <c r="R812" t="str">
        <f>IF(COUNTIF($G$2:G812, G812) &gt; 1, INDEX($R$2:R812, MATCH(G812, $G$2:G812, 0)), K812)</f>
        <v>Salem</v>
      </c>
      <c r="S812" t="str">
        <f>IF(COUNTIF($G$2:G812, G812) &gt; 1, INDEX($S$2:S812, MATCH(G812, $G$2:G812, 0)), L812)</f>
        <v>Oregon</v>
      </c>
      <c r="T812">
        <f>IF(COUNTIF($G$2:G812, G812) &gt; 1, INDEX($T$2:T812, MATCH(G812, $G$2:G812, 0)), M812)</f>
        <v>97301</v>
      </c>
      <c r="U812" t="str">
        <f>IF(COUNTIF($G$2:G812, G812) &gt; 1, INDEX($U$2:U812, MATCH(G812, $G$2:G812, 0)), N812)</f>
        <v>West</v>
      </c>
      <c r="V812" s="7" t="s">
        <v>2150</v>
      </c>
      <c r="W812" s="7" t="s">
        <v>2155</v>
      </c>
      <c r="X812" s="15">
        <f>Orders[[#This Row],[Date3]]</f>
        <v>43539</v>
      </c>
      <c r="Y812" s="15">
        <v>43539</v>
      </c>
      <c r="Z812" s="2">
        <v>0.60972222222222217</v>
      </c>
      <c r="AA812" s="12">
        <v>10.75</v>
      </c>
      <c r="AB812" s="8">
        <v>8</v>
      </c>
      <c r="AC812" s="11">
        <f t="shared" si="63"/>
        <v>4.3</v>
      </c>
      <c r="AD812" s="11">
        <f t="shared" si="64"/>
        <v>86</v>
      </c>
      <c r="AE812" t="s">
        <v>16</v>
      </c>
      <c r="AF812" s="12">
        <f t="shared" si="61"/>
        <v>76.798000000000002</v>
      </c>
      <c r="AG812" s="4">
        <v>0.107</v>
      </c>
      <c r="AH812" s="11">
        <f t="shared" si="62"/>
        <v>9.2019999999999982</v>
      </c>
      <c r="AI812" s="9">
        <v>6.2</v>
      </c>
      <c r="AJ812" s="15" t="str">
        <f>IF(MONTH(Orders[[#This Row],[Date]]) = 1, "Jan",IF(MONTH(Orders[[#This Row],[Date]]) = 2, "Feb", "Mar"))</f>
        <v>Mar</v>
      </c>
    </row>
    <row r="813" spans="1:36" ht="15.75" x14ac:dyDescent="0.25">
      <c r="A813">
        <v>812</v>
      </c>
      <c r="B813" t="s">
        <v>842</v>
      </c>
      <c r="C813">
        <f>VLOOKUP(G813,email!A:B,2,FALSE)</f>
        <v>234</v>
      </c>
      <c r="D813" t="str">
        <f>Orders[[#This Row],[Customer First Name]] &amp;" "&amp; Orders[[#This Row],[Customer Last Name]]</f>
        <v>Zuschuss Carroll</v>
      </c>
      <c r="E813" t="s">
        <v>1277</v>
      </c>
      <c r="F813" t="s">
        <v>1619</v>
      </c>
      <c r="G813" t="str">
        <f t="shared" si="60"/>
        <v>zuschuss.carroll@mail.com</v>
      </c>
      <c r="H813" t="s">
        <v>20</v>
      </c>
      <c r="I813" s="7" t="s">
        <v>1037</v>
      </c>
      <c r="J813" s="7" t="s">
        <v>1038</v>
      </c>
      <c r="K813" s="7" t="s">
        <v>1238</v>
      </c>
      <c r="L813" s="7" t="s">
        <v>1051</v>
      </c>
      <c r="M813" s="7">
        <v>98026</v>
      </c>
      <c r="N813" s="7" t="s">
        <v>1045</v>
      </c>
      <c r="O813" t="str">
        <f>IF(COUNTIF($G$2:G813, G813) &gt; 1, INDEX($O$2:O813, MATCH(G813, $G$2:G813, 0)), H813)</f>
        <v>Male</v>
      </c>
      <c r="P813" t="str">
        <f>IF(COUNTIF($G$2:G813, G813) &gt; 1, INDEX($P$2:P813, MATCH(G813, $G$2:G813, 0)), I813)</f>
        <v>Consumer</v>
      </c>
      <c r="Q813" t="str">
        <f>IF(COUNTIF($G$2:G813, G813) &gt; 1, INDEX($Q$2:Q813, MATCH(G813, $G$2:G813, 0)), J813)</f>
        <v>United States</v>
      </c>
      <c r="R813" t="str">
        <f>IF(COUNTIF($G$2:G813, G813) &gt; 1, INDEX($R$2:R813, MATCH(G813, $G$2:G813, 0)), K813)</f>
        <v>Salem</v>
      </c>
      <c r="S813" t="str">
        <f>IF(COUNTIF($G$2:G813, G813) &gt; 1, INDEX($S$2:S813, MATCH(G813, $G$2:G813, 0)), L813)</f>
        <v>Oregon</v>
      </c>
      <c r="T813">
        <f>IF(COUNTIF($G$2:G813, G813) &gt; 1, INDEX($T$2:T813, MATCH(G813, $G$2:G813, 0)), M813)</f>
        <v>97301</v>
      </c>
      <c r="U813" t="str">
        <f>IF(COUNTIF($G$2:G813, G813) &gt; 1, INDEX($U$2:U813, MATCH(G813, $G$2:G813, 0)), N813)</f>
        <v>West</v>
      </c>
      <c r="V813" s="7" t="s">
        <v>2153</v>
      </c>
      <c r="W813" s="7" t="s">
        <v>2161</v>
      </c>
      <c r="X813" s="15">
        <f>Orders[[#This Row],[Date3]]</f>
        <v>43520</v>
      </c>
      <c r="Y813" s="15">
        <v>43520</v>
      </c>
      <c r="Z813" s="2">
        <v>0.75416666666666676</v>
      </c>
      <c r="AA813" s="12">
        <v>40.26</v>
      </c>
      <c r="AB813" s="8">
        <v>10</v>
      </c>
      <c r="AC813" s="11">
        <f t="shared" si="63"/>
        <v>20.13</v>
      </c>
      <c r="AD813" s="11">
        <f t="shared" si="64"/>
        <v>402.59999999999997</v>
      </c>
      <c r="AE813" t="s">
        <v>21</v>
      </c>
      <c r="AF813" s="12">
        <f t="shared" si="61"/>
        <v>383.79857999999996</v>
      </c>
      <c r="AG813" s="4">
        <v>4.6699999999999998E-2</v>
      </c>
      <c r="AH813" s="11">
        <f t="shared" si="62"/>
        <v>18.801420000000007</v>
      </c>
      <c r="AI813" s="9" t="s">
        <v>221</v>
      </c>
      <c r="AJ813" s="15" t="str">
        <f>IF(MONTH(Orders[[#This Row],[Date]]) = 1, "Jan",IF(MONTH(Orders[[#This Row],[Date]]) = 2, "Feb", "Mar"))</f>
        <v>Feb</v>
      </c>
    </row>
    <row r="814" spans="1:36" ht="15.75" x14ac:dyDescent="0.25">
      <c r="A814">
        <v>813</v>
      </c>
      <c r="B814" t="s">
        <v>843</v>
      </c>
      <c r="C814">
        <f>VLOOKUP(G814,email!A:B,2,FALSE)</f>
        <v>234</v>
      </c>
      <c r="D814" t="str">
        <f>Orders[[#This Row],[Customer First Name]] &amp;" "&amp; Orders[[#This Row],[Customer Last Name]]</f>
        <v>Zuschuss Carroll</v>
      </c>
      <c r="E814" t="s">
        <v>1277</v>
      </c>
      <c r="F814" t="s">
        <v>1619</v>
      </c>
      <c r="G814" t="str">
        <f t="shared" si="60"/>
        <v>zuschuss.carroll@mail.com</v>
      </c>
      <c r="H814" t="s">
        <v>20</v>
      </c>
      <c r="I814" s="7" t="s">
        <v>1037</v>
      </c>
      <c r="J814" s="7" t="s">
        <v>1038</v>
      </c>
      <c r="K814" s="7" t="s">
        <v>1238</v>
      </c>
      <c r="L814" s="7" t="s">
        <v>1051</v>
      </c>
      <c r="M814" s="7">
        <v>98026</v>
      </c>
      <c r="N814" s="7" t="s">
        <v>1045</v>
      </c>
      <c r="O814" t="str">
        <f>IF(COUNTIF($G$2:G814, G814) &gt; 1, INDEX($O$2:O814, MATCH(G814, $G$2:G814, 0)), H814)</f>
        <v>Male</v>
      </c>
      <c r="P814" t="str">
        <f>IF(COUNTIF($G$2:G814, G814) &gt; 1, INDEX($P$2:P814, MATCH(G814, $G$2:G814, 0)), I814)</f>
        <v>Consumer</v>
      </c>
      <c r="Q814" t="str">
        <f>IF(COUNTIF($G$2:G814, G814) &gt; 1, INDEX($Q$2:Q814, MATCH(G814, $G$2:G814, 0)), J814)</f>
        <v>United States</v>
      </c>
      <c r="R814" t="str">
        <f>IF(COUNTIF($G$2:G814, G814) &gt; 1, INDEX($R$2:R814, MATCH(G814, $G$2:G814, 0)), K814)</f>
        <v>Salem</v>
      </c>
      <c r="S814" t="str">
        <f>IF(COUNTIF($G$2:G814, G814) &gt; 1, INDEX($S$2:S814, MATCH(G814, $G$2:G814, 0)), L814)</f>
        <v>Oregon</v>
      </c>
      <c r="T814">
        <f>IF(COUNTIF($G$2:G814, G814) &gt; 1, INDEX($T$2:T814, MATCH(G814, $G$2:G814, 0)), M814)</f>
        <v>97301</v>
      </c>
      <c r="U814" t="str">
        <f>IF(COUNTIF($G$2:G814, G814) &gt; 1, INDEX($U$2:U814, MATCH(G814, $G$2:G814, 0)), N814)</f>
        <v>West</v>
      </c>
      <c r="V814" s="7" t="s">
        <v>2158</v>
      </c>
      <c r="W814" s="7" t="s">
        <v>2163</v>
      </c>
      <c r="X814" s="15">
        <f>Orders[[#This Row],[Date3]]</f>
        <v>43504</v>
      </c>
      <c r="Y814" s="15">
        <v>43504</v>
      </c>
      <c r="Z814" s="2">
        <v>0.53611111111111109</v>
      </c>
      <c r="AA814" s="12">
        <v>64.97</v>
      </c>
      <c r="AB814" s="8">
        <v>5</v>
      </c>
      <c r="AC814" s="11">
        <f t="shared" si="63"/>
        <v>16.242500000000003</v>
      </c>
      <c r="AD814" s="11">
        <f t="shared" si="64"/>
        <v>324.85000000000002</v>
      </c>
      <c r="AE814" t="s">
        <v>21</v>
      </c>
      <c r="AF814" s="12">
        <f t="shared" si="61"/>
        <v>301.46080000000001</v>
      </c>
      <c r="AG814" s="4">
        <v>7.2000000000000008E-2</v>
      </c>
      <c r="AH814" s="11">
        <f t="shared" si="62"/>
        <v>23.389200000000017</v>
      </c>
      <c r="AI814" s="9">
        <v>6.5</v>
      </c>
      <c r="AJ814" s="15" t="str">
        <f>IF(MONTH(Orders[[#This Row],[Date]]) = 1, "Jan",IF(MONTH(Orders[[#This Row],[Date]]) = 2, "Feb", "Mar"))</f>
        <v>Feb</v>
      </c>
    </row>
    <row r="815" spans="1:36" ht="15.75" x14ac:dyDescent="0.25">
      <c r="A815">
        <v>814</v>
      </c>
      <c r="B815" t="s">
        <v>844</v>
      </c>
      <c r="C815">
        <f>VLOOKUP(G815,email!A:B,2,FALSE)</f>
        <v>308</v>
      </c>
      <c r="D815" t="str">
        <f>Orders[[#This Row],[Customer First Name]] &amp;" "&amp; Orders[[#This Row],[Customer Last Name]]</f>
        <v>Pauline Johnson</v>
      </c>
      <c r="E815" t="s">
        <v>1722</v>
      </c>
      <c r="F815" t="s">
        <v>1707</v>
      </c>
      <c r="G815" t="str">
        <f t="shared" si="60"/>
        <v>pauline.johnson@mail.com</v>
      </c>
      <c r="H815" t="s">
        <v>20</v>
      </c>
      <c r="I815" s="7" t="s">
        <v>1037</v>
      </c>
      <c r="J815" s="7" t="s">
        <v>1038</v>
      </c>
      <c r="K815" s="7" t="s">
        <v>1239</v>
      </c>
      <c r="L815" s="7" t="s">
        <v>1044</v>
      </c>
      <c r="M815" s="7">
        <v>92704</v>
      </c>
      <c r="N815" s="7" t="s">
        <v>1045</v>
      </c>
      <c r="O815" t="str">
        <f>IF(COUNTIF($G$2:G815, G815) &gt; 1, INDEX($O$2:O815, MATCH(G815, $G$2:G815, 0)), H815)</f>
        <v>Male</v>
      </c>
      <c r="P815" t="str">
        <f>IF(COUNTIF($G$2:G815, G815) &gt; 1, INDEX($P$2:P815, MATCH(G815, $G$2:G815, 0)), I815)</f>
        <v>Consumer</v>
      </c>
      <c r="Q815" t="str">
        <f>IF(COUNTIF($G$2:G815, G815) &gt; 1, INDEX($Q$2:Q815, MATCH(G815, $G$2:G815, 0)), J815)</f>
        <v>United States</v>
      </c>
      <c r="R815" t="str">
        <f>IF(COUNTIF($G$2:G815, G815) &gt; 1, INDEX($R$2:R815, MATCH(G815, $G$2:G815, 0)), K815)</f>
        <v>Santa Ana</v>
      </c>
      <c r="S815" t="str">
        <f>IF(COUNTIF($G$2:G815, G815) &gt; 1, INDEX($S$2:S815, MATCH(G815, $G$2:G815, 0)), L815)</f>
        <v>California</v>
      </c>
      <c r="T815">
        <f>IF(COUNTIF($G$2:G815, G815) &gt; 1, INDEX($T$2:T815, MATCH(G815, $G$2:G815, 0)), M815)</f>
        <v>92704</v>
      </c>
      <c r="U815" t="str">
        <f>IF(COUNTIF($G$2:G815, G815) &gt; 1, INDEX($U$2:U815, MATCH(G815, $G$2:G815, 0)), N815)</f>
        <v>West</v>
      </c>
      <c r="V815" s="7" t="s">
        <v>2150</v>
      </c>
      <c r="W815" s="7" t="s">
        <v>2157</v>
      </c>
      <c r="X815" s="15">
        <f>Orders[[#This Row],[Date3]]</f>
        <v>43546</v>
      </c>
      <c r="Y815" s="15">
        <v>43546</v>
      </c>
      <c r="Z815" s="2">
        <v>0.58333333333333337</v>
      </c>
      <c r="AA815" s="12">
        <v>95.15</v>
      </c>
      <c r="AB815" s="8">
        <v>1</v>
      </c>
      <c r="AC815" s="11">
        <f t="shared" si="63"/>
        <v>4.7575000000000003</v>
      </c>
      <c r="AD815" s="11">
        <f t="shared" si="64"/>
        <v>95.15</v>
      </c>
      <c r="AE815" t="s">
        <v>18</v>
      </c>
      <c r="AF815" s="12">
        <f t="shared" si="61"/>
        <v>84.968950000000007</v>
      </c>
      <c r="AG815" s="4">
        <v>0.107</v>
      </c>
      <c r="AH815" s="11">
        <f t="shared" si="62"/>
        <v>10.181049999999999</v>
      </c>
      <c r="AI815" s="9" t="s">
        <v>45</v>
      </c>
      <c r="AJ815" s="15" t="str">
        <f>IF(MONTH(Orders[[#This Row],[Date]]) = 1, "Jan",IF(MONTH(Orders[[#This Row],[Date]]) = 2, "Feb", "Mar"))</f>
        <v>Mar</v>
      </c>
    </row>
    <row r="816" spans="1:36" ht="15.75" x14ac:dyDescent="0.25">
      <c r="A816">
        <v>815</v>
      </c>
      <c r="B816" t="s">
        <v>845</v>
      </c>
      <c r="C816">
        <f>VLOOKUP(G816,email!A:B,2,FALSE)</f>
        <v>308</v>
      </c>
      <c r="D816" t="str">
        <f>Orders[[#This Row],[Customer First Name]] &amp;" "&amp; Orders[[#This Row],[Customer Last Name]]</f>
        <v>Pauline Johnson</v>
      </c>
      <c r="E816" t="s">
        <v>1722</v>
      </c>
      <c r="F816" t="s">
        <v>1707</v>
      </c>
      <c r="G816" t="str">
        <f t="shared" si="60"/>
        <v>pauline.johnson@mail.com</v>
      </c>
      <c r="H816" t="s">
        <v>20</v>
      </c>
      <c r="I816" s="7" t="s">
        <v>1037</v>
      </c>
      <c r="J816" s="7" t="s">
        <v>1038</v>
      </c>
      <c r="K816" s="7" t="s">
        <v>1239</v>
      </c>
      <c r="L816" s="7" t="s">
        <v>1044</v>
      </c>
      <c r="M816" s="7">
        <v>92704</v>
      </c>
      <c r="N816" s="7" t="s">
        <v>1045</v>
      </c>
      <c r="O816" t="str">
        <f>IF(COUNTIF($G$2:G816, G816) &gt; 1, INDEX($O$2:O816, MATCH(G816, $G$2:G816, 0)), H816)</f>
        <v>Male</v>
      </c>
      <c r="P816" t="str">
        <f>IF(COUNTIF($G$2:G816, G816) &gt; 1, INDEX($P$2:P816, MATCH(G816, $G$2:G816, 0)), I816)</f>
        <v>Consumer</v>
      </c>
      <c r="Q816" t="str">
        <f>IF(COUNTIF($G$2:G816, G816) &gt; 1, INDEX($Q$2:Q816, MATCH(G816, $G$2:G816, 0)), J816)</f>
        <v>United States</v>
      </c>
      <c r="R816" t="str">
        <f>IF(COUNTIF($G$2:G816, G816) &gt; 1, INDEX($R$2:R816, MATCH(G816, $G$2:G816, 0)), K816)</f>
        <v>Santa Ana</v>
      </c>
      <c r="S816" t="str">
        <f>IF(COUNTIF($G$2:G816, G816) &gt; 1, INDEX($S$2:S816, MATCH(G816, $G$2:G816, 0)), L816)</f>
        <v>California</v>
      </c>
      <c r="T816">
        <f>IF(COUNTIF($G$2:G816, G816) &gt; 1, INDEX($T$2:T816, MATCH(G816, $G$2:G816, 0)), M816)</f>
        <v>92704</v>
      </c>
      <c r="U816" t="str">
        <f>IF(COUNTIF($G$2:G816, G816) &gt; 1, INDEX($U$2:U816, MATCH(G816, $G$2:G816, 0)), N816)</f>
        <v>West</v>
      </c>
      <c r="V816" s="7" t="s">
        <v>2158</v>
      </c>
      <c r="W816" s="7" t="s">
        <v>2163</v>
      </c>
      <c r="X816" s="15">
        <f>Orders[[#This Row],[Date3]]</f>
        <v>43489</v>
      </c>
      <c r="Y816" s="15">
        <v>43489</v>
      </c>
      <c r="Z816" s="2">
        <v>0.45624999999999999</v>
      </c>
      <c r="AA816" s="12">
        <v>48.62</v>
      </c>
      <c r="AB816" s="8">
        <v>8</v>
      </c>
      <c r="AC816" s="11">
        <f t="shared" si="63"/>
        <v>19.448</v>
      </c>
      <c r="AD816" s="11">
        <f t="shared" si="64"/>
        <v>388.96</v>
      </c>
      <c r="AE816" t="s">
        <v>18</v>
      </c>
      <c r="AF816" s="12">
        <f t="shared" si="61"/>
        <v>360.95488</v>
      </c>
      <c r="AG816" s="4">
        <v>7.2000000000000008E-2</v>
      </c>
      <c r="AH816" s="11">
        <f t="shared" si="62"/>
        <v>28.005119999999977</v>
      </c>
      <c r="AI816" s="9" t="s">
        <v>221</v>
      </c>
      <c r="AJ816" s="15" t="str">
        <f>IF(MONTH(Orders[[#This Row],[Date]]) = 1, "Jan",IF(MONTH(Orders[[#This Row],[Date]]) = 2, "Feb", "Mar"))</f>
        <v>Jan</v>
      </c>
    </row>
    <row r="817" spans="1:36" ht="15.75" x14ac:dyDescent="0.25">
      <c r="A817">
        <v>816</v>
      </c>
      <c r="B817" t="s">
        <v>846</v>
      </c>
      <c r="C817">
        <f>VLOOKUP(G817,email!A:B,2,FALSE)</f>
        <v>309</v>
      </c>
      <c r="D817" t="str">
        <f>Orders[[#This Row],[Customer First Name]] &amp;" "&amp; Orders[[#This Row],[Customer Last Name]]</f>
        <v>Bart Watters</v>
      </c>
      <c r="E817" t="s">
        <v>1524</v>
      </c>
      <c r="F817" t="s">
        <v>1723</v>
      </c>
      <c r="G817" t="str">
        <f t="shared" si="60"/>
        <v>bart.watters@mail.com</v>
      </c>
      <c r="H817" t="s">
        <v>20</v>
      </c>
      <c r="I817" s="7" t="s">
        <v>1042</v>
      </c>
      <c r="J817" s="7" t="s">
        <v>1038</v>
      </c>
      <c r="K817" s="7" t="s">
        <v>1240</v>
      </c>
      <c r="L817" s="7" t="s">
        <v>1057</v>
      </c>
      <c r="M817" s="7">
        <v>53209</v>
      </c>
      <c r="N817" s="7" t="s">
        <v>1055</v>
      </c>
      <c r="O817" t="str">
        <f>IF(COUNTIF($G$2:G817, G817) &gt; 1, INDEX($O$2:O817, MATCH(G817, $G$2:G817, 0)), H817)</f>
        <v>Male</v>
      </c>
      <c r="P817" t="str">
        <f>IF(COUNTIF($G$2:G817, G817) &gt; 1, INDEX($P$2:P817, MATCH(G817, $G$2:G817, 0)), I817)</f>
        <v>Corporate</v>
      </c>
      <c r="Q817" t="str">
        <f>IF(COUNTIF($G$2:G817, G817) &gt; 1, INDEX($Q$2:Q817, MATCH(G817, $G$2:G817, 0)), J817)</f>
        <v>United States</v>
      </c>
      <c r="R817" t="str">
        <f>IF(COUNTIF($G$2:G817, G817) &gt; 1, INDEX($R$2:R817, MATCH(G817, $G$2:G817, 0)), K817)</f>
        <v>Milwaukee</v>
      </c>
      <c r="S817" t="str">
        <f>IF(COUNTIF($G$2:G817, G817) &gt; 1, INDEX($S$2:S817, MATCH(G817, $G$2:G817, 0)), L817)</f>
        <v>Wisconsin</v>
      </c>
      <c r="T817">
        <f>IF(COUNTIF($G$2:G817, G817) &gt; 1, INDEX($T$2:T817, MATCH(G817, $G$2:G817, 0)), M817)</f>
        <v>53209</v>
      </c>
      <c r="U817" t="str">
        <f>IF(COUNTIF($G$2:G817, G817) &gt; 1, INDEX($U$2:U817, MATCH(G817, $G$2:G817, 0)), N817)</f>
        <v>Central</v>
      </c>
      <c r="V817" s="7" t="s">
        <v>2153</v>
      </c>
      <c r="W817" s="7" t="s">
        <v>2162</v>
      </c>
      <c r="X817" s="15">
        <f>Orders[[#This Row],[Date3]]</f>
        <v>43538</v>
      </c>
      <c r="Y817" s="15">
        <v>43538</v>
      </c>
      <c r="Z817" s="2">
        <v>0.69791666666666663</v>
      </c>
      <c r="AA817" s="12">
        <v>53.21</v>
      </c>
      <c r="AB817" s="8">
        <v>8</v>
      </c>
      <c r="AC817" s="11">
        <f t="shared" si="63"/>
        <v>21.284000000000002</v>
      </c>
      <c r="AD817" s="11">
        <f t="shared" si="64"/>
        <v>425.68</v>
      </c>
      <c r="AE817" t="s">
        <v>16</v>
      </c>
      <c r="AF817" s="12">
        <f t="shared" si="61"/>
        <v>405.80074400000001</v>
      </c>
      <c r="AG817" s="4">
        <v>4.6699999999999998E-2</v>
      </c>
      <c r="AH817" s="11">
        <f t="shared" si="62"/>
        <v>19.879255999999998</v>
      </c>
      <c r="AI817" s="9" t="s">
        <v>221</v>
      </c>
      <c r="AJ817" s="15" t="str">
        <f>IF(MONTH(Orders[[#This Row],[Date]]) = 1, "Jan",IF(MONTH(Orders[[#This Row],[Date]]) = 2, "Feb", "Mar"))</f>
        <v>Mar</v>
      </c>
    </row>
    <row r="818" spans="1:36" ht="15.75" x14ac:dyDescent="0.25">
      <c r="A818">
        <v>817</v>
      </c>
      <c r="B818" t="s">
        <v>847</v>
      </c>
      <c r="C818">
        <f>VLOOKUP(G818,email!A:B,2,FALSE)</f>
        <v>204</v>
      </c>
      <c r="D818" t="str">
        <f>Orders[[#This Row],[Customer First Name]] &amp;" "&amp; Orders[[#This Row],[Customer Last Name]]</f>
        <v>Dean Braden</v>
      </c>
      <c r="E818" t="s">
        <v>1517</v>
      </c>
      <c r="F818" t="s">
        <v>1583</v>
      </c>
      <c r="G818" t="str">
        <f t="shared" si="60"/>
        <v>dean.braden@mail.com</v>
      </c>
      <c r="H818" t="s">
        <v>20</v>
      </c>
      <c r="I818" s="7" t="s">
        <v>1037</v>
      </c>
      <c r="J818" s="7" t="s">
        <v>1038</v>
      </c>
      <c r="K818" s="7" t="s">
        <v>1063</v>
      </c>
      <c r="L818" s="7" t="s">
        <v>1064</v>
      </c>
      <c r="M818" s="7">
        <v>19140</v>
      </c>
      <c r="N818" s="7" t="s">
        <v>1065</v>
      </c>
      <c r="O818" t="str">
        <f>IF(COUNTIF($G$2:G818, G818) &gt; 1, INDEX($O$2:O818, MATCH(G818, $G$2:G818, 0)), H818)</f>
        <v>Male</v>
      </c>
      <c r="P818" t="str">
        <f>IF(COUNTIF($G$2:G818, G818) &gt; 1, INDEX($P$2:P818, MATCH(G818, $G$2:G818, 0)), I818)</f>
        <v>Consumer</v>
      </c>
      <c r="Q818" t="str">
        <f>IF(COUNTIF($G$2:G818, G818) &gt; 1, INDEX($Q$2:Q818, MATCH(G818, $G$2:G818, 0)), J818)</f>
        <v>United States</v>
      </c>
      <c r="R818" t="str">
        <f>IF(COUNTIF($G$2:G818, G818) &gt; 1, INDEX($R$2:R818, MATCH(G818, $G$2:G818, 0)), K818)</f>
        <v>Houston</v>
      </c>
      <c r="S818" t="str">
        <f>IF(COUNTIF($G$2:G818, G818) &gt; 1, INDEX($S$2:S818, MATCH(G818, $G$2:G818, 0)), L818)</f>
        <v>Texas</v>
      </c>
      <c r="T818">
        <f>IF(COUNTIF($G$2:G818, G818) &gt; 1, INDEX($T$2:T818, MATCH(G818, $G$2:G818, 0)), M818)</f>
        <v>77041</v>
      </c>
      <c r="U818" t="str">
        <f>IF(COUNTIF($G$2:G818, G818) &gt; 1, INDEX($U$2:U818, MATCH(G818, $G$2:G818, 0)), N818)</f>
        <v>Central</v>
      </c>
      <c r="V818" s="7" t="s">
        <v>2153</v>
      </c>
      <c r="W818" s="7" t="s">
        <v>2162</v>
      </c>
      <c r="X818" s="15">
        <f>Orders[[#This Row],[Date3]]</f>
        <v>43488</v>
      </c>
      <c r="Y818" s="15">
        <v>43488</v>
      </c>
      <c r="Z818" s="2">
        <v>0.46875</v>
      </c>
      <c r="AA818" s="12">
        <v>45.44</v>
      </c>
      <c r="AB818" s="8">
        <v>7</v>
      </c>
      <c r="AC818" s="11">
        <f t="shared" si="63"/>
        <v>15.904</v>
      </c>
      <c r="AD818" s="11">
        <f t="shared" si="64"/>
        <v>318.08</v>
      </c>
      <c r="AE818" t="s">
        <v>18</v>
      </c>
      <c r="AF818" s="12">
        <f t="shared" si="61"/>
        <v>303.22566399999999</v>
      </c>
      <c r="AG818" s="4">
        <v>4.6699999999999998E-2</v>
      </c>
      <c r="AH818" s="11">
        <f t="shared" si="62"/>
        <v>14.854335999999989</v>
      </c>
      <c r="AI818" s="9">
        <v>9.1999999999999993</v>
      </c>
      <c r="AJ818" s="15" t="str">
        <f>IF(MONTH(Orders[[#This Row],[Date]]) = 1, "Jan",IF(MONTH(Orders[[#This Row],[Date]]) = 2, "Feb", "Mar"))</f>
        <v>Jan</v>
      </c>
    </row>
    <row r="819" spans="1:36" ht="15.75" x14ac:dyDescent="0.25">
      <c r="A819">
        <v>818</v>
      </c>
      <c r="B819" t="s">
        <v>848</v>
      </c>
      <c r="C819">
        <f>VLOOKUP(G819,email!A:B,2,FALSE)</f>
        <v>223</v>
      </c>
      <c r="D819" t="str">
        <f>Orders[[#This Row],[Customer First Name]] &amp;" "&amp; Orders[[#This Row],[Customer Last Name]]</f>
        <v>Cynthia Arntzen</v>
      </c>
      <c r="E819" t="s">
        <v>1354</v>
      </c>
      <c r="F819" t="s">
        <v>1606</v>
      </c>
      <c r="G819" t="str">
        <f t="shared" si="60"/>
        <v>cynthia.arntzen@mail.com</v>
      </c>
      <c r="H819" t="s">
        <v>20</v>
      </c>
      <c r="I819" s="7" t="s">
        <v>1037</v>
      </c>
      <c r="J819" s="7" t="s">
        <v>1038</v>
      </c>
      <c r="K819" s="7" t="s">
        <v>1063</v>
      </c>
      <c r="L819" s="7" t="s">
        <v>1064</v>
      </c>
      <c r="M819" s="7">
        <v>19140</v>
      </c>
      <c r="N819" s="7" t="s">
        <v>1065</v>
      </c>
      <c r="O819" t="str">
        <f>IF(COUNTIF($G$2:G819, G819) &gt; 1, INDEX($O$2:O819, MATCH(G819, $G$2:G819, 0)), H819)</f>
        <v>Male</v>
      </c>
      <c r="P819" t="str">
        <f>IF(COUNTIF($G$2:G819, G819) &gt; 1, INDEX($P$2:P819, MATCH(G819, $G$2:G819, 0)), I819)</f>
        <v>Consumer</v>
      </c>
      <c r="Q819" t="str">
        <f>IF(COUNTIF($G$2:G819, G819) &gt; 1, INDEX($Q$2:Q819, MATCH(G819, $G$2:G819, 0)), J819)</f>
        <v>United States</v>
      </c>
      <c r="R819" t="str">
        <f>IF(COUNTIF($G$2:G819, G819) &gt; 1, INDEX($R$2:R819, MATCH(G819, $G$2:G819, 0)), K819)</f>
        <v>Tampa</v>
      </c>
      <c r="S819" t="str">
        <f>IF(COUNTIF($G$2:G819, G819) &gt; 1, INDEX($S$2:S819, MATCH(G819, $G$2:G819, 0)), L819)</f>
        <v>Florida</v>
      </c>
      <c r="T819">
        <f>IF(COUNTIF($G$2:G819, G819) &gt; 1, INDEX($T$2:T819, MATCH(G819, $G$2:G819, 0)), M819)</f>
        <v>33614</v>
      </c>
      <c r="U819" t="str">
        <f>IF(COUNTIF($G$2:G819, G819) &gt; 1, INDEX($U$2:U819, MATCH(G819, $G$2:G819, 0)), N819)</f>
        <v>South</v>
      </c>
      <c r="V819" s="7" t="s">
        <v>2153</v>
      </c>
      <c r="W819" s="7" t="s">
        <v>2162</v>
      </c>
      <c r="X819" s="15">
        <f>Orders[[#This Row],[Date3]]</f>
        <v>43484</v>
      </c>
      <c r="Y819" s="15">
        <v>43484</v>
      </c>
      <c r="Z819" s="2">
        <v>0.8534722222222223</v>
      </c>
      <c r="AA819" s="12">
        <v>33.880000000000003</v>
      </c>
      <c r="AB819" s="8">
        <v>8</v>
      </c>
      <c r="AC819" s="11">
        <f t="shared" si="63"/>
        <v>13.552000000000001</v>
      </c>
      <c r="AD819" s="11">
        <f t="shared" si="64"/>
        <v>271.04000000000002</v>
      </c>
      <c r="AE819" t="s">
        <v>16</v>
      </c>
      <c r="AF819" s="12">
        <f t="shared" si="61"/>
        <v>258.38243199999999</v>
      </c>
      <c r="AG819" s="4">
        <v>4.6699999999999998E-2</v>
      </c>
      <c r="AH819" s="11">
        <f t="shared" si="62"/>
        <v>12.657568000000026</v>
      </c>
      <c r="AI819" s="9">
        <v>9.6</v>
      </c>
      <c r="AJ819" s="15" t="str">
        <f>IF(MONTH(Orders[[#This Row],[Date]]) = 1, "Jan",IF(MONTH(Orders[[#This Row],[Date]]) = 2, "Feb", "Mar"))</f>
        <v>Jan</v>
      </c>
    </row>
    <row r="820" spans="1:36" ht="15.75" x14ac:dyDescent="0.25">
      <c r="A820">
        <v>819</v>
      </c>
      <c r="B820" t="s">
        <v>849</v>
      </c>
      <c r="C820">
        <f>VLOOKUP(G820,email!A:B,2,FALSE)</f>
        <v>223</v>
      </c>
      <c r="D820" t="str">
        <f>Orders[[#This Row],[Customer First Name]] &amp;" "&amp; Orders[[#This Row],[Customer Last Name]]</f>
        <v>Cynthia Arntzen</v>
      </c>
      <c r="E820" t="s">
        <v>1354</v>
      </c>
      <c r="F820" t="s">
        <v>1606</v>
      </c>
      <c r="G820" t="str">
        <f t="shared" si="60"/>
        <v>cynthia.arntzen@mail.com</v>
      </c>
      <c r="H820" t="s">
        <v>20</v>
      </c>
      <c r="I820" s="7" t="s">
        <v>1037</v>
      </c>
      <c r="J820" s="7" t="s">
        <v>1038</v>
      </c>
      <c r="K820" s="7" t="s">
        <v>1063</v>
      </c>
      <c r="L820" s="7" t="s">
        <v>1064</v>
      </c>
      <c r="M820" s="7">
        <v>19140</v>
      </c>
      <c r="N820" s="7" t="s">
        <v>1065</v>
      </c>
      <c r="O820" t="str">
        <f>IF(COUNTIF($G$2:G820, G820) &gt; 1, INDEX($O$2:O820, MATCH(G820, $G$2:G820, 0)), H820)</f>
        <v>Male</v>
      </c>
      <c r="P820" t="str">
        <f>IF(COUNTIF($G$2:G820, G820) &gt; 1, INDEX($P$2:P820, MATCH(G820, $G$2:G820, 0)), I820)</f>
        <v>Consumer</v>
      </c>
      <c r="Q820" t="str">
        <f>IF(COUNTIF($G$2:G820, G820) &gt; 1, INDEX($Q$2:Q820, MATCH(G820, $G$2:G820, 0)), J820)</f>
        <v>United States</v>
      </c>
      <c r="R820" t="str">
        <f>IF(COUNTIF($G$2:G820, G820) &gt; 1, INDEX($R$2:R820, MATCH(G820, $G$2:G820, 0)), K820)</f>
        <v>Tampa</v>
      </c>
      <c r="S820" t="str">
        <f>IF(COUNTIF($G$2:G820, G820) &gt; 1, INDEX($S$2:S820, MATCH(G820, $G$2:G820, 0)), L820)</f>
        <v>Florida</v>
      </c>
      <c r="T820">
        <f>IF(COUNTIF($G$2:G820, G820) &gt; 1, INDEX($T$2:T820, MATCH(G820, $G$2:G820, 0)), M820)</f>
        <v>33614</v>
      </c>
      <c r="U820" t="str">
        <f>IF(COUNTIF($G$2:G820, G820) &gt; 1, INDEX($U$2:U820, MATCH(G820, $G$2:G820, 0)), N820)</f>
        <v>South</v>
      </c>
      <c r="V820" s="7" t="s">
        <v>2153</v>
      </c>
      <c r="W820" s="7" t="s">
        <v>2160</v>
      </c>
      <c r="X820" s="15">
        <f>Orders[[#This Row],[Date3]]</f>
        <v>43492</v>
      </c>
      <c r="Y820" s="15">
        <v>43492</v>
      </c>
      <c r="Z820" s="2">
        <v>0.8354166666666667</v>
      </c>
      <c r="AA820" s="12">
        <v>96.16</v>
      </c>
      <c r="AB820" s="8">
        <v>4</v>
      </c>
      <c r="AC820" s="11">
        <f t="shared" si="63"/>
        <v>19.231999999999999</v>
      </c>
      <c r="AD820" s="11">
        <f t="shared" si="64"/>
        <v>384.64</v>
      </c>
      <c r="AE820" t="s">
        <v>21</v>
      </c>
      <c r="AF820" s="12">
        <f t="shared" si="61"/>
        <v>366.67731199999997</v>
      </c>
      <c r="AG820" s="4">
        <v>4.6699999999999998E-2</v>
      </c>
      <c r="AH820" s="11">
        <f t="shared" si="62"/>
        <v>17.962688000000014</v>
      </c>
      <c r="AI820" s="9">
        <v>8.4</v>
      </c>
      <c r="AJ820" s="15" t="str">
        <f>IF(MONTH(Orders[[#This Row],[Date]]) = 1, "Jan",IF(MONTH(Orders[[#This Row],[Date]]) = 2, "Feb", "Mar"))</f>
        <v>Jan</v>
      </c>
    </row>
    <row r="821" spans="1:36" ht="15.75" x14ac:dyDescent="0.25">
      <c r="A821">
        <v>820</v>
      </c>
      <c r="B821" t="s">
        <v>850</v>
      </c>
      <c r="C821">
        <f>VLOOKUP(G821,email!A:B,2,FALSE)</f>
        <v>223</v>
      </c>
      <c r="D821" t="str">
        <f>Orders[[#This Row],[Customer First Name]] &amp;" "&amp; Orders[[#This Row],[Customer Last Name]]</f>
        <v>Cynthia Arntzen</v>
      </c>
      <c r="E821" t="s">
        <v>1354</v>
      </c>
      <c r="F821" t="s">
        <v>1606</v>
      </c>
      <c r="G821" t="str">
        <f t="shared" si="60"/>
        <v>cynthia.arntzen@mail.com</v>
      </c>
      <c r="H821" t="s">
        <v>20</v>
      </c>
      <c r="I821" s="7" t="s">
        <v>1037</v>
      </c>
      <c r="J821" s="7" t="s">
        <v>1038</v>
      </c>
      <c r="K821" s="7" t="s">
        <v>1063</v>
      </c>
      <c r="L821" s="7" t="s">
        <v>1064</v>
      </c>
      <c r="M821" s="7">
        <v>19140</v>
      </c>
      <c r="N821" s="7" t="s">
        <v>1065</v>
      </c>
      <c r="O821" t="str">
        <f>IF(COUNTIF($G$2:G821, G821) &gt; 1, INDEX($O$2:O821, MATCH(G821, $G$2:G821, 0)), H821)</f>
        <v>Male</v>
      </c>
      <c r="P821" t="str">
        <f>IF(COUNTIF($G$2:G821, G821) &gt; 1, INDEX($P$2:P821, MATCH(G821, $G$2:G821, 0)), I821)</f>
        <v>Consumer</v>
      </c>
      <c r="Q821" t="str">
        <f>IF(COUNTIF($G$2:G821, G821) &gt; 1, INDEX($Q$2:Q821, MATCH(G821, $G$2:G821, 0)), J821)</f>
        <v>United States</v>
      </c>
      <c r="R821" t="str">
        <f>IF(COUNTIF($G$2:G821, G821) &gt; 1, INDEX($R$2:R821, MATCH(G821, $G$2:G821, 0)), K821)</f>
        <v>Tampa</v>
      </c>
      <c r="S821" t="str">
        <f>IF(COUNTIF($G$2:G821, G821) &gt; 1, INDEX($S$2:S821, MATCH(G821, $G$2:G821, 0)), L821)</f>
        <v>Florida</v>
      </c>
      <c r="T821">
        <f>IF(COUNTIF($G$2:G821, G821) &gt; 1, INDEX($T$2:T821, MATCH(G821, $G$2:G821, 0)), M821)</f>
        <v>33614</v>
      </c>
      <c r="U821" t="str">
        <f>IF(COUNTIF($G$2:G821, G821) &gt; 1, INDEX($U$2:U821, MATCH(G821, $G$2:G821, 0)), N821)</f>
        <v>South</v>
      </c>
      <c r="V821" s="7" t="s">
        <v>2150</v>
      </c>
      <c r="W821" s="7" t="s">
        <v>2152</v>
      </c>
      <c r="X821" s="15">
        <f>Orders[[#This Row],[Date3]]</f>
        <v>43499</v>
      </c>
      <c r="Y821" s="15">
        <v>43499</v>
      </c>
      <c r="Z821" s="2">
        <v>0.60763888888888895</v>
      </c>
      <c r="AA821" s="12">
        <v>47.16</v>
      </c>
      <c r="AB821" s="8">
        <v>5</v>
      </c>
      <c r="AC821" s="11">
        <f t="shared" si="63"/>
        <v>11.79</v>
      </c>
      <c r="AD821" s="11">
        <f t="shared" si="64"/>
        <v>235.79999999999998</v>
      </c>
      <c r="AE821" t="s">
        <v>21</v>
      </c>
      <c r="AF821" s="12">
        <f t="shared" si="61"/>
        <v>210.56939999999997</v>
      </c>
      <c r="AG821" s="4">
        <v>0.107</v>
      </c>
      <c r="AH821" s="11">
        <f t="shared" si="62"/>
        <v>25.23060000000001</v>
      </c>
      <c r="AI821" s="9" t="s">
        <v>45</v>
      </c>
      <c r="AJ821" s="15" t="str">
        <f>IF(MONTH(Orders[[#This Row],[Date]]) = 1, "Jan",IF(MONTH(Orders[[#This Row],[Date]]) = 2, "Feb", "Mar"))</f>
        <v>Feb</v>
      </c>
    </row>
    <row r="822" spans="1:36" ht="15.75" x14ac:dyDescent="0.25">
      <c r="A822">
        <v>821</v>
      </c>
      <c r="B822" t="s">
        <v>851</v>
      </c>
      <c r="C822">
        <f>VLOOKUP(G822,email!A:B,2,FALSE)</f>
        <v>223</v>
      </c>
      <c r="D822" t="str">
        <f>Orders[[#This Row],[Customer First Name]] &amp;" "&amp; Orders[[#This Row],[Customer Last Name]]</f>
        <v>Cynthia Arntzen</v>
      </c>
      <c r="E822" t="s">
        <v>1354</v>
      </c>
      <c r="F822" t="s">
        <v>1606</v>
      </c>
      <c r="G822" t="str">
        <f t="shared" si="60"/>
        <v>cynthia.arntzen@mail.com</v>
      </c>
      <c r="H822" t="s">
        <v>20</v>
      </c>
      <c r="I822" s="7" t="s">
        <v>1037</v>
      </c>
      <c r="J822" s="7" t="s">
        <v>1038</v>
      </c>
      <c r="K822" s="7" t="s">
        <v>1063</v>
      </c>
      <c r="L822" s="7" t="s">
        <v>1064</v>
      </c>
      <c r="M822" s="7">
        <v>19140</v>
      </c>
      <c r="N822" s="7" t="s">
        <v>1065</v>
      </c>
      <c r="O822" t="str">
        <f>IF(COUNTIF($G$2:G822, G822) &gt; 1, INDEX($O$2:O822, MATCH(G822, $G$2:G822, 0)), H822)</f>
        <v>Male</v>
      </c>
      <c r="P822" t="str">
        <f>IF(COUNTIF($G$2:G822, G822) &gt; 1, INDEX($P$2:P822, MATCH(G822, $G$2:G822, 0)), I822)</f>
        <v>Consumer</v>
      </c>
      <c r="Q822" t="str">
        <f>IF(COUNTIF($G$2:G822, G822) &gt; 1, INDEX($Q$2:Q822, MATCH(G822, $G$2:G822, 0)), J822)</f>
        <v>United States</v>
      </c>
      <c r="R822" t="str">
        <f>IF(COUNTIF($G$2:G822, G822) &gt; 1, INDEX($R$2:R822, MATCH(G822, $G$2:G822, 0)), K822)</f>
        <v>Tampa</v>
      </c>
      <c r="S822" t="str">
        <f>IF(COUNTIF($G$2:G822, G822) &gt; 1, INDEX($S$2:S822, MATCH(G822, $G$2:G822, 0)), L822)</f>
        <v>Florida</v>
      </c>
      <c r="T822">
        <f>IF(COUNTIF($G$2:G822, G822) &gt; 1, INDEX($T$2:T822, MATCH(G822, $G$2:G822, 0)), M822)</f>
        <v>33614</v>
      </c>
      <c r="U822" t="str">
        <f>IF(COUNTIF($G$2:G822, G822) &gt; 1, INDEX($U$2:U822, MATCH(G822, $G$2:G822, 0)), N822)</f>
        <v>South</v>
      </c>
      <c r="V822" s="7" t="s">
        <v>2153</v>
      </c>
      <c r="W822" s="7" t="s">
        <v>2160</v>
      </c>
      <c r="X822" s="15">
        <f>Orders[[#This Row],[Date3]]</f>
        <v>43549</v>
      </c>
      <c r="Y822" s="15">
        <v>43549</v>
      </c>
      <c r="Z822" s="2">
        <v>0.68888888888888899</v>
      </c>
      <c r="AA822" s="12">
        <v>52.89</v>
      </c>
      <c r="AB822" s="8">
        <v>4</v>
      </c>
      <c r="AC822" s="11">
        <f t="shared" si="63"/>
        <v>10.578000000000001</v>
      </c>
      <c r="AD822" s="11">
        <f t="shared" si="64"/>
        <v>211.56</v>
      </c>
      <c r="AE822" t="s">
        <v>16</v>
      </c>
      <c r="AF822" s="12">
        <f t="shared" si="61"/>
        <v>201.680148</v>
      </c>
      <c r="AG822" s="4">
        <v>4.6699999999999998E-2</v>
      </c>
      <c r="AH822" s="11">
        <f t="shared" si="62"/>
        <v>9.8798519999999996</v>
      </c>
      <c r="AI822" s="9">
        <v>6.7</v>
      </c>
      <c r="AJ822" s="15" t="str">
        <f>IF(MONTH(Orders[[#This Row],[Date]]) = 1, "Jan",IF(MONTH(Orders[[#This Row],[Date]]) = 2, "Feb", "Mar"))</f>
        <v>Mar</v>
      </c>
    </row>
    <row r="823" spans="1:36" ht="15.75" x14ac:dyDescent="0.25">
      <c r="A823">
        <v>822</v>
      </c>
      <c r="B823" t="s">
        <v>852</v>
      </c>
      <c r="C823">
        <f>VLOOKUP(G823,email!A:B,2,FALSE)</f>
        <v>223</v>
      </c>
      <c r="D823" t="str">
        <f>Orders[[#This Row],[Customer First Name]] &amp;" "&amp; Orders[[#This Row],[Customer Last Name]]</f>
        <v>Cynthia Arntzen</v>
      </c>
      <c r="E823" t="s">
        <v>1354</v>
      </c>
      <c r="F823" t="s">
        <v>1606</v>
      </c>
      <c r="G823" t="str">
        <f t="shared" si="60"/>
        <v>cynthia.arntzen@mail.com</v>
      </c>
      <c r="H823" t="s">
        <v>20</v>
      </c>
      <c r="I823" s="7" t="s">
        <v>1037</v>
      </c>
      <c r="J823" s="7" t="s">
        <v>1038</v>
      </c>
      <c r="K823" s="7" t="s">
        <v>1063</v>
      </c>
      <c r="L823" s="7" t="s">
        <v>1064</v>
      </c>
      <c r="M823" s="7">
        <v>19140</v>
      </c>
      <c r="N823" s="7" t="s">
        <v>1065</v>
      </c>
      <c r="O823" t="str">
        <f>IF(COUNTIF($G$2:G823, G823) &gt; 1, INDEX($O$2:O823, MATCH(G823, $G$2:G823, 0)), H823)</f>
        <v>Male</v>
      </c>
      <c r="P823" t="str">
        <f>IF(COUNTIF($G$2:G823, G823) &gt; 1, INDEX($P$2:P823, MATCH(G823, $G$2:G823, 0)), I823)</f>
        <v>Consumer</v>
      </c>
      <c r="Q823" t="str">
        <f>IF(COUNTIF($G$2:G823, G823) &gt; 1, INDEX($Q$2:Q823, MATCH(G823, $G$2:G823, 0)), J823)</f>
        <v>United States</v>
      </c>
      <c r="R823" t="str">
        <f>IF(COUNTIF($G$2:G823, G823) &gt; 1, INDEX($R$2:R823, MATCH(G823, $G$2:G823, 0)), K823)</f>
        <v>Tampa</v>
      </c>
      <c r="S823" t="str">
        <f>IF(COUNTIF($G$2:G823, G823) &gt; 1, INDEX($S$2:S823, MATCH(G823, $G$2:G823, 0)), L823)</f>
        <v>Florida</v>
      </c>
      <c r="T823">
        <f>IF(COUNTIF($G$2:G823, G823) &gt; 1, INDEX($T$2:T823, MATCH(G823, $G$2:G823, 0)), M823)</f>
        <v>33614</v>
      </c>
      <c r="U823" t="str">
        <f>IF(COUNTIF($G$2:G823, G823) &gt; 1, INDEX($U$2:U823, MATCH(G823, $G$2:G823, 0)), N823)</f>
        <v>South</v>
      </c>
      <c r="V823" s="7" t="s">
        <v>2153</v>
      </c>
      <c r="W823" s="7" t="s">
        <v>2162</v>
      </c>
      <c r="X823" s="15">
        <f>Orders[[#This Row],[Date3]]</f>
        <v>43520</v>
      </c>
      <c r="Y823" s="15">
        <v>43520</v>
      </c>
      <c r="Z823" s="2">
        <v>0.4236111111111111</v>
      </c>
      <c r="AA823" s="12">
        <v>47.68</v>
      </c>
      <c r="AB823" s="8">
        <v>2</v>
      </c>
      <c r="AC823" s="11">
        <f t="shared" si="63"/>
        <v>4.7679999999999998</v>
      </c>
      <c r="AD823" s="11">
        <f t="shared" si="64"/>
        <v>95.36</v>
      </c>
      <c r="AE823" t="s">
        <v>21</v>
      </c>
      <c r="AF823" s="12">
        <f t="shared" si="61"/>
        <v>90.906688000000003</v>
      </c>
      <c r="AG823" s="4">
        <v>4.6699999999999998E-2</v>
      </c>
      <c r="AH823" s="11">
        <f t="shared" si="62"/>
        <v>4.4533119999999968</v>
      </c>
      <c r="AI823" s="9">
        <v>4.0999999999999996</v>
      </c>
      <c r="AJ823" s="15" t="str">
        <f>IF(MONTH(Orders[[#This Row],[Date]]) = 1, "Jan",IF(MONTH(Orders[[#This Row],[Date]]) = 2, "Feb", "Mar"))</f>
        <v>Feb</v>
      </c>
    </row>
    <row r="824" spans="1:36" ht="15.75" x14ac:dyDescent="0.25">
      <c r="A824">
        <v>823</v>
      </c>
      <c r="B824" t="s">
        <v>853</v>
      </c>
      <c r="C824">
        <f>VLOOKUP(G824,email!A:B,2,FALSE)</f>
        <v>310</v>
      </c>
      <c r="D824" t="str">
        <f>Orders[[#This Row],[Customer First Name]] &amp;" "&amp; Orders[[#This Row],[Customer Last Name]]</f>
        <v>Toby Ritter</v>
      </c>
      <c r="E824" t="s">
        <v>1724</v>
      </c>
      <c r="F824" t="s">
        <v>1725</v>
      </c>
      <c r="G824" t="str">
        <f t="shared" si="60"/>
        <v>toby.ritter@mail.com</v>
      </c>
      <c r="H824" t="s">
        <v>20</v>
      </c>
      <c r="I824" s="7" t="s">
        <v>1037</v>
      </c>
      <c r="J824" s="7" t="s">
        <v>1038</v>
      </c>
      <c r="K824" s="7" t="s">
        <v>1154</v>
      </c>
      <c r="L824" s="7" t="s">
        <v>1134</v>
      </c>
      <c r="M824" s="7">
        <v>7109</v>
      </c>
      <c r="N824" s="7" t="s">
        <v>1065</v>
      </c>
      <c r="O824" t="str">
        <f>IF(COUNTIF($G$2:G824, G824) &gt; 1, INDEX($O$2:O824, MATCH(G824, $G$2:G824, 0)), H824)</f>
        <v>Male</v>
      </c>
      <c r="P824" t="str">
        <f>IF(COUNTIF($G$2:G824, G824) &gt; 1, INDEX($P$2:P824, MATCH(G824, $G$2:G824, 0)), I824)</f>
        <v>Consumer</v>
      </c>
      <c r="Q824" t="str">
        <f>IF(COUNTIF($G$2:G824, G824) &gt; 1, INDEX($Q$2:Q824, MATCH(G824, $G$2:G824, 0)), J824)</f>
        <v>United States</v>
      </c>
      <c r="R824" t="str">
        <f>IF(COUNTIF($G$2:G824, G824) &gt; 1, INDEX($R$2:R824, MATCH(G824, $G$2:G824, 0)), K824)</f>
        <v>Belleville</v>
      </c>
      <c r="S824" t="str">
        <f>IF(COUNTIF($G$2:G824, G824) &gt; 1, INDEX($S$2:S824, MATCH(G824, $G$2:G824, 0)), L824)</f>
        <v>New Jersey</v>
      </c>
      <c r="T824">
        <f>IF(COUNTIF($G$2:G824, G824) &gt; 1, INDEX($T$2:T824, MATCH(G824, $G$2:G824, 0)), M824)</f>
        <v>7109</v>
      </c>
      <c r="U824" t="str">
        <f>IF(COUNTIF($G$2:G824, G824) &gt; 1, INDEX($U$2:U824, MATCH(G824, $G$2:G824, 0)), N824)</f>
        <v>East</v>
      </c>
      <c r="V824" s="7" t="s">
        <v>2158</v>
      </c>
      <c r="W824" s="7" t="s">
        <v>2163</v>
      </c>
      <c r="X824" s="15">
        <f>Orders[[#This Row],[Date3]]</f>
        <v>43503</v>
      </c>
      <c r="Y824" s="15">
        <v>43503</v>
      </c>
      <c r="Z824" s="2">
        <v>0.59375</v>
      </c>
      <c r="AA824" s="12">
        <v>10.17</v>
      </c>
      <c r="AB824" s="8">
        <v>1</v>
      </c>
      <c r="AC824" s="11">
        <f t="shared" si="63"/>
        <v>0.50850000000000006</v>
      </c>
      <c r="AD824" s="11">
        <f t="shared" si="64"/>
        <v>10.17</v>
      </c>
      <c r="AE824" t="s">
        <v>18</v>
      </c>
      <c r="AF824" s="12">
        <f t="shared" si="61"/>
        <v>9.437759999999999</v>
      </c>
      <c r="AG824" s="4">
        <v>7.2000000000000008E-2</v>
      </c>
      <c r="AH824" s="11">
        <f t="shared" si="62"/>
        <v>0.73224000000000089</v>
      </c>
      <c r="AI824" s="9">
        <v>5.9</v>
      </c>
      <c r="AJ824" s="15" t="str">
        <f>IF(MONTH(Orders[[#This Row],[Date]]) = 1, "Jan",IF(MONTH(Orders[[#This Row],[Date]]) = 2, "Feb", "Mar"))</f>
        <v>Feb</v>
      </c>
    </row>
    <row r="825" spans="1:36" ht="15.75" x14ac:dyDescent="0.25">
      <c r="A825">
        <v>824</v>
      </c>
      <c r="B825" t="s">
        <v>854</v>
      </c>
      <c r="C825">
        <f>VLOOKUP(G825,email!A:B,2,FALSE)</f>
        <v>310</v>
      </c>
      <c r="D825" t="str">
        <f>Orders[[#This Row],[Customer First Name]] &amp;" "&amp; Orders[[#This Row],[Customer Last Name]]</f>
        <v>Toby Ritter</v>
      </c>
      <c r="E825" t="s">
        <v>1724</v>
      </c>
      <c r="F825" t="s">
        <v>1725</v>
      </c>
      <c r="G825" t="str">
        <f t="shared" si="60"/>
        <v>toby.ritter@mail.com</v>
      </c>
      <c r="H825" t="s">
        <v>20</v>
      </c>
      <c r="I825" s="7" t="s">
        <v>1037</v>
      </c>
      <c r="J825" s="7" t="s">
        <v>1038</v>
      </c>
      <c r="K825" s="7" t="s">
        <v>1154</v>
      </c>
      <c r="L825" s="7" t="s">
        <v>1134</v>
      </c>
      <c r="M825" s="7">
        <v>7109</v>
      </c>
      <c r="N825" s="7" t="s">
        <v>1065</v>
      </c>
      <c r="O825" t="str">
        <f>IF(COUNTIF($G$2:G825, G825) &gt; 1, INDEX($O$2:O825, MATCH(G825, $G$2:G825, 0)), H825)</f>
        <v>Male</v>
      </c>
      <c r="P825" t="str">
        <f>IF(COUNTIF($G$2:G825, G825) &gt; 1, INDEX($P$2:P825, MATCH(G825, $G$2:G825, 0)), I825)</f>
        <v>Consumer</v>
      </c>
      <c r="Q825" t="str">
        <f>IF(COUNTIF($G$2:G825, G825) &gt; 1, INDEX($Q$2:Q825, MATCH(G825, $G$2:G825, 0)), J825)</f>
        <v>United States</v>
      </c>
      <c r="R825" t="str">
        <f>IF(COUNTIF($G$2:G825, G825) &gt; 1, INDEX($R$2:R825, MATCH(G825, $G$2:G825, 0)), K825)</f>
        <v>Belleville</v>
      </c>
      <c r="S825" t="str">
        <f>IF(COUNTIF($G$2:G825, G825) &gt; 1, INDEX($S$2:S825, MATCH(G825, $G$2:G825, 0)), L825)</f>
        <v>New Jersey</v>
      </c>
      <c r="T825">
        <f>IF(COUNTIF($G$2:G825, G825) &gt; 1, INDEX($T$2:T825, MATCH(G825, $G$2:G825, 0)), M825)</f>
        <v>7109</v>
      </c>
      <c r="U825" t="str">
        <f>IF(COUNTIF($G$2:G825, G825) &gt; 1, INDEX($U$2:U825, MATCH(G825, $G$2:G825, 0)), N825)</f>
        <v>East</v>
      </c>
      <c r="V825" s="7" t="s">
        <v>2153</v>
      </c>
      <c r="W825" s="7" t="s">
        <v>2154</v>
      </c>
      <c r="X825" s="15">
        <f>Orders[[#This Row],[Date3]]</f>
        <v>43528</v>
      </c>
      <c r="Y825" s="15">
        <v>43528</v>
      </c>
      <c r="Z825" s="2">
        <v>0.4201388888888889</v>
      </c>
      <c r="AA825" s="12">
        <v>68.709999999999994</v>
      </c>
      <c r="AB825" s="8">
        <v>3</v>
      </c>
      <c r="AC825" s="11">
        <f t="shared" si="63"/>
        <v>10.3065</v>
      </c>
      <c r="AD825" s="11">
        <f t="shared" si="64"/>
        <v>206.13</v>
      </c>
      <c r="AE825" t="s">
        <v>18</v>
      </c>
      <c r="AF825" s="12">
        <f t="shared" si="61"/>
        <v>196.50372899999999</v>
      </c>
      <c r="AG825" s="4">
        <v>4.6699999999999998E-2</v>
      </c>
      <c r="AH825" s="11">
        <f t="shared" si="62"/>
        <v>9.6262710000000027</v>
      </c>
      <c r="AI825" s="9">
        <v>8.6999999999999993</v>
      </c>
      <c r="AJ825" s="15" t="str">
        <f>IF(MONTH(Orders[[#This Row],[Date]]) = 1, "Jan",IF(MONTH(Orders[[#This Row],[Date]]) = 2, "Feb", "Mar"))</f>
        <v>Mar</v>
      </c>
    </row>
    <row r="826" spans="1:36" ht="15.75" x14ac:dyDescent="0.25">
      <c r="A826">
        <v>825</v>
      </c>
      <c r="B826" t="s">
        <v>855</v>
      </c>
      <c r="C826">
        <f>VLOOKUP(G826,email!A:B,2,FALSE)</f>
        <v>311</v>
      </c>
      <c r="D826" t="str">
        <f>Orders[[#This Row],[Customer First Name]] &amp;" "&amp; Orders[[#This Row],[Customer Last Name]]</f>
        <v>Patrick Gardner</v>
      </c>
      <c r="E826" t="s">
        <v>1303</v>
      </c>
      <c r="F826" t="s">
        <v>1726</v>
      </c>
      <c r="G826" t="str">
        <f t="shared" si="60"/>
        <v>patrick.gardner@mail.com</v>
      </c>
      <c r="H826" t="s">
        <v>20</v>
      </c>
      <c r="I826" s="7" t="s">
        <v>1037</v>
      </c>
      <c r="J826" s="7" t="s">
        <v>1038</v>
      </c>
      <c r="K826" s="7" t="s">
        <v>1060</v>
      </c>
      <c r="L826" s="7" t="s">
        <v>1044</v>
      </c>
      <c r="M826" s="7">
        <v>94110</v>
      </c>
      <c r="N826" s="7" t="s">
        <v>1045</v>
      </c>
      <c r="O826" t="str">
        <f>IF(COUNTIF($G$2:G826, G826) &gt; 1, INDEX($O$2:O826, MATCH(G826, $G$2:G826, 0)), H826)</f>
        <v>Male</v>
      </c>
      <c r="P826" t="str">
        <f>IF(COUNTIF($G$2:G826, G826) &gt; 1, INDEX($P$2:P826, MATCH(G826, $G$2:G826, 0)), I826)</f>
        <v>Consumer</v>
      </c>
      <c r="Q826" t="str">
        <f>IF(COUNTIF($G$2:G826, G826) &gt; 1, INDEX($Q$2:Q826, MATCH(G826, $G$2:G826, 0)), J826)</f>
        <v>United States</v>
      </c>
      <c r="R826" t="str">
        <f>IF(COUNTIF($G$2:G826, G826) &gt; 1, INDEX($R$2:R826, MATCH(G826, $G$2:G826, 0)), K826)</f>
        <v>San Francisco</v>
      </c>
      <c r="S826" t="str">
        <f>IF(COUNTIF($G$2:G826, G826) &gt; 1, INDEX($S$2:S826, MATCH(G826, $G$2:G826, 0)), L826)</f>
        <v>California</v>
      </c>
      <c r="T826">
        <f>IF(COUNTIF($G$2:G826, G826) &gt; 1, INDEX($T$2:T826, MATCH(G826, $G$2:G826, 0)), M826)</f>
        <v>94110</v>
      </c>
      <c r="U826" t="str">
        <f>IF(COUNTIF($G$2:G826, G826) &gt; 1, INDEX($U$2:U826, MATCH(G826, $G$2:G826, 0)), N826)</f>
        <v>West</v>
      </c>
      <c r="V826" s="7" t="s">
        <v>2158</v>
      </c>
      <c r="W826" s="7" t="s">
        <v>2163</v>
      </c>
      <c r="X826" s="15">
        <f>Orders[[#This Row],[Date3]]</f>
        <v>43510</v>
      </c>
      <c r="Y826" s="15">
        <v>43510</v>
      </c>
      <c r="Z826" s="2">
        <v>0.48333333333333334</v>
      </c>
      <c r="AA826" s="12">
        <v>60.08</v>
      </c>
      <c r="AB826" s="8">
        <v>7</v>
      </c>
      <c r="AC826" s="11">
        <f t="shared" si="63"/>
        <v>21.028000000000002</v>
      </c>
      <c r="AD826" s="11">
        <f t="shared" si="64"/>
        <v>420.56</v>
      </c>
      <c r="AE826" t="s">
        <v>21</v>
      </c>
      <c r="AF826" s="12">
        <f t="shared" si="61"/>
        <v>390.27967999999998</v>
      </c>
      <c r="AG826" s="4">
        <v>7.2000000000000008E-2</v>
      </c>
      <c r="AH826" s="11">
        <f t="shared" si="62"/>
        <v>30.280320000000017</v>
      </c>
      <c r="AI826" s="9">
        <v>4.5</v>
      </c>
      <c r="AJ826" s="15" t="str">
        <f>IF(MONTH(Orders[[#This Row],[Date]]) = 1, "Jan",IF(MONTH(Orders[[#This Row],[Date]]) = 2, "Feb", "Mar"))</f>
        <v>Feb</v>
      </c>
    </row>
    <row r="827" spans="1:36" ht="15.75" x14ac:dyDescent="0.25">
      <c r="A827">
        <v>826</v>
      </c>
      <c r="B827" t="s">
        <v>856</v>
      </c>
      <c r="C827">
        <f>VLOOKUP(G827,email!A:B,2,FALSE)</f>
        <v>311</v>
      </c>
      <c r="D827" t="str">
        <f>Orders[[#This Row],[Customer First Name]] &amp;" "&amp; Orders[[#This Row],[Customer Last Name]]</f>
        <v>Patrick Gardner</v>
      </c>
      <c r="E827" t="s">
        <v>1303</v>
      </c>
      <c r="F827" t="s">
        <v>1726</v>
      </c>
      <c r="G827" t="str">
        <f t="shared" si="60"/>
        <v>patrick.gardner@mail.com</v>
      </c>
      <c r="H827" t="s">
        <v>20</v>
      </c>
      <c r="I827" s="7" t="s">
        <v>1037</v>
      </c>
      <c r="J827" s="7" t="s">
        <v>1038</v>
      </c>
      <c r="K827" s="7" t="s">
        <v>1060</v>
      </c>
      <c r="L827" s="7" t="s">
        <v>1044</v>
      </c>
      <c r="M827" s="7">
        <v>94110</v>
      </c>
      <c r="N827" s="7" t="s">
        <v>1045</v>
      </c>
      <c r="O827" t="str">
        <f>IF(COUNTIF($G$2:G827, G827) &gt; 1, INDEX($O$2:O827, MATCH(G827, $G$2:G827, 0)), H827)</f>
        <v>Male</v>
      </c>
      <c r="P827" t="str">
        <f>IF(COUNTIF($G$2:G827, G827) &gt; 1, INDEX($P$2:P827, MATCH(G827, $G$2:G827, 0)), I827)</f>
        <v>Consumer</v>
      </c>
      <c r="Q827" t="str">
        <f>IF(COUNTIF($G$2:G827, G827) &gt; 1, INDEX($Q$2:Q827, MATCH(G827, $G$2:G827, 0)), J827)</f>
        <v>United States</v>
      </c>
      <c r="R827" t="str">
        <f>IF(COUNTIF($G$2:G827, G827) &gt; 1, INDEX($R$2:R827, MATCH(G827, $G$2:G827, 0)), K827)</f>
        <v>San Francisco</v>
      </c>
      <c r="S827" t="str">
        <f>IF(COUNTIF($G$2:G827, G827) &gt; 1, INDEX($S$2:S827, MATCH(G827, $G$2:G827, 0)), L827)</f>
        <v>California</v>
      </c>
      <c r="T827">
        <f>IF(COUNTIF($G$2:G827, G827) &gt; 1, INDEX($T$2:T827, MATCH(G827, $G$2:G827, 0)), M827)</f>
        <v>94110</v>
      </c>
      <c r="U827" t="str">
        <f>IF(COUNTIF($G$2:G827, G827) &gt; 1, INDEX($U$2:U827, MATCH(G827, $G$2:G827, 0)), N827)</f>
        <v>West</v>
      </c>
      <c r="V827" s="7" t="s">
        <v>2158</v>
      </c>
      <c r="W827" s="7" t="s">
        <v>2163</v>
      </c>
      <c r="X827" s="15">
        <f>Orders[[#This Row],[Date3]]</f>
        <v>43494</v>
      </c>
      <c r="Y827" s="15">
        <v>43494</v>
      </c>
      <c r="Z827" s="2">
        <v>0.76041666666666663</v>
      </c>
      <c r="AA827" s="12">
        <v>22.01</v>
      </c>
      <c r="AB827" s="8">
        <v>4</v>
      </c>
      <c r="AC827" s="11">
        <f t="shared" si="63"/>
        <v>4.4020000000000001</v>
      </c>
      <c r="AD827" s="11">
        <f t="shared" si="64"/>
        <v>88.04</v>
      </c>
      <c r="AE827" t="s">
        <v>21</v>
      </c>
      <c r="AF827" s="12">
        <f t="shared" si="61"/>
        <v>81.701120000000003</v>
      </c>
      <c r="AG827" s="4">
        <v>7.2000000000000008E-2</v>
      </c>
      <c r="AH827" s="11">
        <f t="shared" si="62"/>
        <v>6.3388800000000032</v>
      </c>
      <c r="AI827" s="9">
        <v>6.6</v>
      </c>
      <c r="AJ827" s="15" t="str">
        <f>IF(MONTH(Orders[[#This Row],[Date]]) = 1, "Jan",IF(MONTH(Orders[[#This Row],[Date]]) = 2, "Feb", "Mar"))</f>
        <v>Jan</v>
      </c>
    </row>
    <row r="828" spans="1:36" ht="15.75" x14ac:dyDescent="0.25">
      <c r="A828">
        <v>827</v>
      </c>
      <c r="B828" t="s">
        <v>857</v>
      </c>
      <c r="C828">
        <f>VLOOKUP(G828,email!A:B,2,FALSE)</f>
        <v>219</v>
      </c>
      <c r="D828" t="str">
        <f>Orders[[#This Row],[Customer First Name]] &amp;" "&amp; Orders[[#This Row],[Customer Last Name]]</f>
        <v>Greg Tran</v>
      </c>
      <c r="E828" t="s">
        <v>1362</v>
      </c>
      <c r="F828" t="s">
        <v>1567</v>
      </c>
      <c r="G828" t="str">
        <f t="shared" si="60"/>
        <v>greg.tran@mail.com</v>
      </c>
      <c r="H828" t="s">
        <v>20</v>
      </c>
      <c r="I828" s="7" t="s">
        <v>1037</v>
      </c>
      <c r="J828" s="7" t="s">
        <v>1038</v>
      </c>
      <c r="K828" s="7" t="s">
        <v>1145</v>
      </c>
      <c r="L828" s="7" t="s">
        <v>1073</v>
      </c>
      <c r="M828" s="7">
        <v>55044</v>
      </c>
      <c r="N828" s="7" t="s">
        <v>1055</v>
      </c>
      <c r="O828" t="str">
        <f>IF(COUNTIF($G$2:G828, G828) &gt; 1, INDEX($O$2:O828, MATCH(G828, $G$2:G828, 0)), H828)</f>
        <v>Male</v>
      </c>
      <c r="P828" t="str">
        <f>IF(COUNTIF($G$2:G828, G828) &gt; 1, INDEX($P$2:P828, MATCH(G828, $G$2:G828, 0)), I828)</f>
        <v>Consumer</v>
      </c>
      <c r="Q828" t="str">
        <f>IF(COUNTIF($G$2:G828, G828) &gt; 1, INDEX($Q$2:Q828, MATCH(G828, $G$2:G828, 0)), J828)</f>
        <v>United States</v>
      </c>
      <c r="R828" t="str">
        <f>IF(COUNTIF($G$2:G828, G828) &gt; 1, INDEX($R$2:R828, MATCH(G828, $G$2:G828, 0)), K828)</f>
        <v>Houston</v>
      </c>
      <c r="S828" t="str">
        <f>IF(COUNTIF($G$2:G828, G828) &gt; 1, INDEX($S$2:S828, MATCH(G828, $G$2:G828, 0)), L828)</f>
        <v>Texas</v>
      </c>
      <c r="T828">
        <f>IF(COUNTIF($G$2:G828, G828) &gt; 1, INDEX($T$2:T828, MATCH(G828, $G$2:G828, 0)), M828)</f>
        <v>77070</v>
      </c>
      <c r="U828" t="str">
        <f>IF(COUNTIF($G$2:G828, G828) &gt; 1, INDEX($U$2:U828, MATCH(G828, $G$2:G828, 0)), N828)</f>
        <v>Central</v>
      </c>
      <c r="V828" s="7" t="s">
        <v>2153</v>
      </c>
      <c r="W828" s="7" t="s">
        <v>2165</v>
      </c>
      <c r="X828" s="15">
        <f>Orders[[#This Row],[Date3]]</f>
        <v>43493</v>
      </c>
      <c r="Y828" s="15">
        <v>43493</v>
      </c>
      <c r="Z828" s="2">
        <v>0.57847222222222217</v>
      </c>
      <c r="AA828" s="12">
        <v>72.11</v>
      </c>
      <c r="AB828" s="8">
        <v>9</v>
      </c>
      <c r="AC828" s="11">
        <f t="shared" si="63"/>
        <v>32.4495</v>
      </c>
      <c r="AD828" s="11">
        <f t="shared" si="64"/>
        <v>648.99</v>
      </c>
      <c r="AE828" t="s">
        <v>21</v>
      </c>
      <c r="AF828" s="12">
        <f t="shared" si="61"/>
        <v>618.68216700000005</v>
      </c>
      <c r="AG828" s="4">
        <v>4.6699999999999998E-2</v>
      </c>
      <c r="AH828" s="11">
        <f t="shared" si="62"/>
        <v>30.30783299999996</v>
      </c>
      <c r="AI828" s="9">
        <v>7.7</v>
      </c>
      <c r="AJ828" s="15" t="str">
        <f>IF(MONTH(Orders[[#This Row],[Date]]) = 1, "Jan",IF(MONTH(Orders[[#This Row],[Date]]) = 2, "Feb", "Mar"))</f>
        <v>Jan</v>
      </c>
    </row>
    <row r="829" spans="1:36" ht="15.75" x14ac:dyDescent="0.25">
      <c r="A829">
        <v>828</v>
      </c>
      <c r="B829" t="s">
        <v>858</v>
      </c>
      <c r="C829">
        <f>VLOOKUP(G829,email!A:B,2,FALSE)</f>
        <v>219</v>
      </c>
      <c r="D829" t="str">
        <f>Orders[[#This Row],[Customer First Name]] &amp;" "&amp; Orders[[#This Row],[Customer Last Name]]</f>
        <v>Greg Tran</v>
      </c>
      <c r="E829" t="s">
        <v>1362</v>
      </c>
      <c r="F829" t="s">
        <v>1567</v>
      </c>
      <c r="G829" t="str">
        <f t="shared" si="60"/>
        <v>greg.tran@mail.com</v>
      </c>
      <c r="H829" t="s">
        <v>20</v>
      </c>
      <c r="I829" s="7" t="s">
        <v>1037</v>
      </c>
      <c r="J829" s="7" t="s">
        <v>1038</v>
      </c>
      <c r="K829" s="7" t="s">
        <v>1145</v>
      </c>
      <c r="L829" s="7" t="s">
        <v>1073</v>
      </c>
      <c r="M829" s="7">
        <v>55044</v>
      </c>
      <c r="N829" s="7" t="s">
        <v>1055</v>
      </c>
      <c r="O829" t="str">
        <f>IF(COUNTIF($G$2:G829, G829) &gt; 1, INDEX($O$2:O829, MATCH(G829, $G$2:G829, 0)), H829)</f>
        <v>Male</v>
      </c>
      <c r="P829" t="str">
        <f>IF(COUNTIF($G$2:G829, G829) &gt; 1, INDEX($P$2:P829, MATCH(G829, $G$2:G829, 0)), I829)</f>
        <v>Consumer</v>
      </c>
      <c r="Q829" t="str">
        <f>IF(COUNTIF($G$2:G829, G829) &gt; 1, INDEX($Q$2:Q829, MATCH(G829, $G$2:G829, 0)), J829)</f>
        <v>United States</v>
      </c>
      <c r="R829" t="str">
        <f>IF(COUNTIF($G$2:G829, G829) &gt; 1, INDEX($R$2:R829, MATCH(G829, $G$2:G829, 0)), K829)</f>
        <v>Houston</v>
      </c>
      <c r="S829" t="str">
        <f>IF(COUNTIF($G$2:G829, G829) &gt; 1, INDEX($S$2:S829, MATCH(G829, $G$2:G829, 0)), L829)</f>
        <v>Texas</v>
      </c>
      <c r="T829">
        <f>IF(COUNTIF($G$2:G829, G829) &gt; 1, INDEX($T$2:T829, MATCH(G829, $G$2:G829, 0)), M829)</f>
        <v>77070</v>
      </c>
      <c r="U829" t="str">
        <f>IF(COUNTIF($G$2:G829, G829) &gt; 1, INDEX($U$2:U829, MATCH(G829, $G$2:G829, 0)), N829)</f>
        <v>Central</v>
      </c>
      <c r="V829" s="7" t="s">
        <v>2153</v>
      </c>
      <c r="W829" s="7" t="s">
        <v>2166</v>
      </c>
      <c r="X829" s="15">
        <f>Orders[[#This Row],[Date3]]</f>
        <v>43550</v>
      </c>
      <c r="Y829" s="15">
        <v>43550</v>
      </c>
      <c r="Z829" s="2">
        <v>0.77569444444444446</v>
      </c>
      <c r="AA829" s="12">
        <v>41.28</v>
      </c>
      <c r="AB829" s="8">
        <v>3</v>
      </c>
      <c r="AC829" s="11">
        <f t="shared" si="63"/>
        <v>6.1920000000000002</v>
      </c>
      <c r="AD829" s="11">
        <f t="shared" si="64"/>
        <v>123.84</v>
      </c>
      <c r="AE829" t="s">
        <v>21</v>
      </c>
      <c r="AF829" s="12">
        <f t="shared" si="61"/>
        <v>118.05667200000001</v>
      </c>
      <c r="AG829" s="4">
        <v>4.6699999999999998E-2</v>
      </c>
      <c r="AH829" s="11">
        <f t="shared" si="62"/>
        <v>5.7833279999999974</v>
      </c>
      <c r="AI829" s="9">
        <v>8.5</v>
      </c>
      <c r="AJ829" s="15" t="str">
        <f>IF(MONTH(Orders[[#This Row],[Date]]) = 1, "Jan",IF(MONTH(Orders[[#This Row],[Date]]) = 2, "Feb", "Mar"))</f>
        <v>Mar</v>
      </c>
    </row>
    <row r="830" spans="1:36" ht="15.75" x14ac:dyDescent="0.25">
      <c r="A830">
        <v>829</v>
      </c>
      <c r="B830" t="s">
        <v>859</v>
      </c>
      <c r="C830">
        <f>VLOOKUP(G830,email!A:B,2,FALSE)</f>
        <v>219</v>
      </c>
      <c r="D830" t="str">
        <f>Orders[[#This Row],[Customer First Name]] &amp;" "&amp; Orders[[#This Row],[Customer Last Name]]</f>
        <v>Greg Tran</v>
      </c>
      <c r="E830" t="s">
        <v>1362</v>
      </c>
      <c r="F830" t="s">
        <v>1567</v>
      </c>
      <c r="G830" t="str">
        <f t="shared" si="60"/>
        <v>greg.tran@mail.com</v>
      </c>
      <c r="H830" t="s">
        <v>20</v>
      </c>
      <c r="I830" s="7" t="s">
        <v>1037</v>
      </c>
      <c r="J830" s="7" t="s">
        <v>1038</v>
      </c>
      <c r="K830" s="7" t="s">
        <v>1145</v>
      </c>
      <c r="L830" s="7" t="s">
        <v>1073</v>
      </c>
      <c r="M830" s="7">
        <v>55044</v>
      </c>
      <c r="N830" s="7" t="s">
        <v>1055</v>
      </c>
      <c r="O830" t="str">
        <f>IF(COUNTIF($G$2:G830, G830) &gt; 1, INDEX($O$2:O830, MATCH(G830, $G$2:G830, 0)), H830)</f>
        <v>Male</v>
      </c>
      <c r="P830" t="str">
        <f>IF(COUNTIF($G$2:G830, G830) &gt; 1, INDEX($P$2:P830, MATCH(G830, $G$2:G830, 0)), I830)</f>
        <v>Consumer</v>
      </c>
      <c r="Q830" t="str">
        <f>IF(COUNTIF($G$2:G830, G830) &gt; 1, INDEX($Q$2:Q830, MATCH(G830, $G$2:G830, 0)), J830)</f>
        <v>United States</v>
      </c>
      <c r="R830" t="str">
        <f>IF(COUNTIF($G$2:G830, G830) &gt; 1, INDEX($R$2:R830, MATCH(G830, $G$2:G830, 0)), K830)</f>
        <v>Houston</v>
      </c>
      <c r="S830" t="str">
        <f>IF(COUNTIF($G$2:G830, G830) &gt; 1, INDEX($S$2:S830, MATCH(G830, $G$2:G830, 0)), L830)</f>
        <v>Texas</v>
      </c>
      <c r="T830">
        <f>IF(COUNTIF($G$2:G830, G830) &gt; 1, INDEX($T$2:T830, MATCH(G830, $G$2:G830, 0)), M830)</f>
        <v>77070</v>
      </c>
      <c r="U830" t="str">
        <f>IF(COUNTIF($G$2:G830, G830) &gt; 1, INDEX($U$2:U830, MATCH(G830, $G$2:G830, 0)), N830)</f>
        <v>Central</v>
      </c>
      <c r="V830" s="7" t="s">
        <v>2153</v>
      </c>
      <c r="W830" s="7" t="s">
        <v>2164</v>
      </c>
      <c r="X830" s="15">
        <f>Orders[[#This Row],[Date3]]</f>
        <v>43548</v>
      </c>
      <c r="Y830" s="15">
        <v>43548</v>
      </c>
      <c r="Z830" s="2">
        <v>0.76874999999999993</v>
      </c>
      <c r="AA830" s="12">
        <v>64.95</v>
      </c>
      <c r="AB830" s="8">
        <v>10</v>
      </c>
      <c r="AC830" s="11">
        <f t="shared" si="63"/>
        <v>32.475000000000001</v>
      </c>
      <c r="AD830" s="11">
        <f t="shared" si="64"/>
        <v>649.5</v>
      </c>
      <c r="AE830" t="s">
        <v>18</v>
      </c>
      <c r="AF830" s="12">
        <f t="shared" si="61"/>
        <v>619.16835000000003</v>
      </c>
      <c r="AG830" s="4">
        <v>4.6699999999999998E-2</v>
      </c>
      <c r="AH830" s="11">
        <f t="shared" si="62"/>
        <v>30.331649999999968</v>
      </c>
      <c r="AI830" s="9">
        <v>5.2</v>
      </c>
      <c r="AJ830" s="15" t="str">
        <f>IF(MONTH(Orders[[#This Row],[Date]]) = 1, "Jan",IF(MONTH(Orders[[#This Row],[Date]]) = 2, "Feb", "Mar"))</f>
        <v>Mar</v>
      </c>
    </row>
    <row r="831" spans="1:36" ht="15.75" x14ac:dyDescent="0.25">
      <c r="A831">
        <v>830</v>
      </c>
      <c r="B831" t="s">
        <v>860</v>
      </c>
      <c r="C831">
        <f>VLOOKUP(G831,email!A:B,2,FALSE)</f>
        <v>33</v>
      </c>
      <c r="D831" t="str">
        <f>Orders[[#This Row],[Customer First Name]] &amp;" "&amp; Orders[[#This Row],[Customer Last Name]]</f>
        <v>Joel Eaton</v>
      </c>
      <c r="E831" t="s">
        <v>1322</v>
      </c>
      <c r="F831" t="s">
        <v>1323</v>
      </c>
      <c r="G831" t="str">
        <f t="shared" si="60"/>
        <v>joel.eaton@mail.com</v>
      </c>
      <c r="H831" t="s">
        <v>20</v>
      </c>
      <c r="I831" s="7" t="s">
        <v>1037</v>
      </c>
      <c r="J831" s="7" t="s">
        <v>1038</v>
      </c>
      <c r="K831" s="7" t="s">
        <v>1241</v>
      </c>
      <c r="L831" s="7" t="s">
        <v>1040</v>
      </c>
      <c r="M831" s="7">
        <v>41042</v>
      </c>
      <c r="N831" s="7" t="s">
        <v>1041</v>
      </c>
      <c r="O831" t="str">
        <f>IF(COUNTIF($G$2:G831, G831) &gt; 1, INDEX($O$2:O831, MATCH(G831, $G$2:G831, 0)), H831)</f>
        <v>Female</v>
      </c>
      <c r="P831" t="str">
        <f>IF(COUNTIF($G$2:G831, G831) &gt; 1, INDEX($P$2:P831, MATCH(G831, $G$2:G831, 0)), I831)</f>
        <v>Consumer</v>
      </c>
      <c r="Q831" t="str">
        <f>IF(COUNTIF($G$2:G831, G831) &gt; 1, INDEX($Q$2:Q831, MATCH(G831, $G$2:G831, 0)), J831)</f>
        <v>United States</v>
      </c>
      <c r="R831" t="str">
        <f>IF(COUNTIF($G$2:G831, G831) &gt; 1, INDEX($R$2:R831, MATCH(G831, $G$2:G831, 0)), K831)</f>
        <v>Memphis</v>
      </c>
      <c r="S831" t="str">
        <f>IF(COUNTIF($G$2:G831, G831) &gt; 1, INDEX($S$2:S831, MATCH(G831, $G$2:G831, 0)), L831)</f>
        <v>Tennessee</v>
      </c>
      <c r="T831">
        <f>IF(COUNTIF($G$2:G831, G831) &gt; 1, INDEX($T$2:T831, MATCH(G831, $G$2:G831, 0)), M831)</f>
        <v>38109</v>
      </c>
      <c r="U831" t="str">
        <f>IF(COUNTIF($G$2:G831, G831) &gt; 1, INDEX($U$2:U831, MATCH(G831, $G$2:G831, 0)), N831)</f>
        <v>South</v>
      </c>
      <c r="V831" s="7" t="s">
        <v>2150</v>
      </c>
      <c r="W831" s="7" t="s">
        <v>2152</v>
      </c>
      <c r="X831" s="15">
        <f>Orders[[#This Row],[Date3]]</f>
        <v>43466</v>
      </c>
      <c r="Y831" s="15">
        <v>43466</v>
      </c>
      <c r="Z831" s="2">
        <v>0.61249999999999993</v>
      </c>
      <c r="AA831" s="12">
        <v>74.22</v>
      </c>
      <c r="AB831" s="8">
        <v>10</v>
      </c>
      <c r="AC831" s="11">
        <f t="shared" si="63"/>
        <v>37.110000000000007</v>
      </c>
      <c r="AD831" s="11">
        <f t="shared" si="64"/>
        <v>742.2</v>
      </c>
      <c r="AE831" t="s">
        <v>21</v>
      </c>
      <c r="AF831" s="12">
        <f t="shared" si="61"/>
        <v>662.78460000000007</v>
      </c>
      <c r="AG831" s="4">
        <v>0.107</v>
      </c>
      <c r="AH831" s="11">
        <f t="shared" si="62"/>
        <v>79.415399999999977</v>
      </c>
      <c r="AI831" s="9">
        <v>4.3</v>
      </c>
      <c r="AJ831" s="15" t="str">
        <f>IF(MONTH(Orders[[#This Row],[Date]]) = 1, "Jan",IF(MONTH(Orders[[#This Row],[Date]]) = 2, "Feb", "Mar"))</f>
        <v>Jan</v>
      </c>
    </row>
    <row r="832" spans="1:36" ht="15.75" x14ac:dyDescent="0.25">
      <c r="A832">
        <v>831</v>
      </c>
      <c r="B832" t="s">
        <v>861</v>
      </c>
      <c r="C832">
        <f>VLOOKUP(G832,email!A:B,2,FALSE)</f>
        <v>33</v>
      </c>
      <c r="D832" t="str">
        <f>Orders[[#This Row],[Customer First Name]] &amp;" "&amp; Orders[[#This Row],[Customer Last Name]]</f>
        <v>Joel Eaton</v>
      </c>
      <c r="E832" t="s">
        <v>1322</v>
      </c>
      <c r="F832" t="s">
        <v>1323</v>
      </c>
      <c r="G832" t="str">
        <f t="shared" si="60"/>
        <v>joel.eaton@mail.com</v>
      </c>
      <c r="H832" t="s">
        <v>20</v>
      </c>
      <c r="I832" s="7" t="s">
        <v>1037</v>
      </c>
      <c r="J832" s="7" t="s">
        <v>1038</v>
      </c>
      <c r="K832" s="7" t="s">
        <v>1241</v>
      </c>
      <c r="L832" s="7" t="s">
        <v>1040</v>
      </c>
      <c r="M832" s="7">
        <v>41042</v>
      </c>
      <c r="N832" s="7" t="s">
        <v>1041</v>
      </c>
      <c r="O832" t="str">
        <f>IF(COUNTIF($G$2:G832, G832) &gt; 1, INDEX($O$2:O832, MATCH(G832, $G$2:G832, 0)), H832)</f>
        <v>Female</v>
      </c>
      <c r="P832" t="str">
        <f>IF(COUNTIF($G$2:G832, G832) &gt; 1, INDEX($P$2:P832, MATCH(G832, $G$2:G832, 0)), I832)</f>
        <v>Consumer</v>
      </c>
      <c r="Q832" t="str">
        <f>IF(COUNTIF($G$2:G832, G832) &gt; 1, INDEX($Q$2:Q832, MATCH(G832, $G$2:G832, 0)), J832)</f>
        <v>United States</v>
      </c>
      <c r="R832" t="str">
        <f>IF(COUNTIF($G$2:G832, G832) &gt; 1, INDEX($R$2:R832, MATCH(G832, $G$2:G832, 0)), K832)</f>
        <v>Memphis</v>
      </c>
      <c r="S832" t="str">
        <f>IF(COUNTIF($G$2:G832, G832) &gt; 1, INDEX($S$2:S832, MATCH(G832, $G$2:G832, 0)), L832)</f>
        <v>Tennessee</v>
      </c>
      <c r="T832">
        <f>IF(COUNTIF($G$2:G832, G832) &gt; 1, INDEX($T$2:T832, MATCH(G832, $G$2:G832, 0)), M832)</f>
        <v>38109</v>
      </c>
      <c r="U832" t="str">
        <f>IF(COUNTIF($G$2:G832, G832) &gt; 1, INDEX($U$2:U832, MATCH(G832, $G$2:G832, 0)), N832)</f>
        <v>South</v>
      </c>
      <c r="V832" s="7" t="s">
        <v>2153</v>
      </c>
      <c r="W832" s="7" t="s">
        <v>2161</v>
      </c>
      <c r="X832" s="15">
        <f>Orders[[#This Row],[Date3]]</f>
        <v>43489</v>
      </c>
      <c r="Y832" s="15">
        <v>43489</v>
      </c>
      <c r="Z832" s="2">
        <v>0.73819444444444438</v>
      </c>
      <c r="AA832" s="12">
        <v>10.56</v>
      </c>
      <c r="AB832" s="8">
        <v>8</v>
      </c>
      <c r="AC832" s="11">
        <f t="shared" si="63"/>
        <v>4.2240000000000002</v>
      </c>
      <c r="AD832" s="11">
        <f t="shared" si="64"/>
        <v>84.48</v>
      </c>
      <c r="AE832" t="s">
        <v>18</v>
      </c>
      <c r="AF832" s="12">
        <f t="shared" si="61"/>
        <v>80.534784000000002</v>
      </c>
      <c r="AG832" s="4">
        <v>4.6699999999999998E-2</v>
      </c>
      <c r="AH832" s="11">
        <f t="shared" si="62"/>
        <v>3.9452160000000021</v>
      </c>
      <c r="AI832" s="9">
        <v>7.6</v>
      </c>
      <c r="AJ832" s="15" t="str">
        <f>IF(MONTH(Orders[[#This Row],[Date]]) = 1, "Jan",IF(MONTH(Orders[[#This Row],[Date]]) = 2, "Feb", "Mar"))</f>
        <v>Jan</v>
      </c>
    </row>
    <row r="833" spans="1:36" ht="15.75" x14ac:dyDescent="0.25">
      <c r="A833">
        <v>832</v>
      </c>
      <c r="B833" t="s">
        <v>862</v>
      </c>
      <c r="C833">
        <f>VLOOKUP(G833,email!A:B,2,FALSE)</f>
        <v>33</v>
      </c>
      <c r="D833" t="str">
        <f>Orders[[#This Row],[Customer First Name]] &amp;" "&amp; Orders[[#This Row],[Customer Last Name]]</f>
        <v>Joel Eaton</v>
      </c>
      <c r="E833" t="s">
        <v>1322</v>
      </c>
      <c r="F833" t="s">
        <v>1323</v>
      </c>
      <c r="G833" t="str">
        <f t="shared" si="60"/>
        <v>joel.eaton@mail.com</v>
      </c>
      <c r="H833" t="s">
        <v>20</v>
      </c>
      <c r="I833" s="7" t="s">
        <v>1037</v>
      </c>
      <c r="J833" s="7" t="s">
        <v>1038</v>
      </c>
      <c r="K833" s="7" t="s">
        <v>1241</v>
      </c>
      <c r="L833" s="7" t="s">
        <v>1040</v>
      </c>
      <c r="M833" s="7">
        <v>41042</v>
      </c>
      <c r="N833" s="7" t="s">
        <v>1041</v>
      </c>
      <c r="O833" t="str">
        <f>IF(COUNTIF($G$2:G833, G833) &gt; 1, INDEX($O$2:O833, MATCH(G833, $G$2:G833, 0)), H833)</f>
        <v>Female</v>
      </c>
      <c r="P833" t="str">
        <f>IF(COUNTIF($G$2:G833, G833) &gt; 1, INDEX($P$2:P833, MATCH(G833, $G$2:G833, 0)), I833)</f>
        <v>Consumer</v>
      </c>
      <c r="Q833" t="str">
        <f>IF(COUNTIF($G$2:G833, G833) &gt; 1, INDEX($Q$2:Q833, MATCH(G833, $G$2:G833, 0)), J833)</f>
        <v>United States</v>
      </c>
      <c r="R833" t="str">
        <f>IF(COUNTIF($G$2:G833, G833) &gt; 1, INDEX($R$2:R833, MATCH(G833, $G$2:G833, 0)), K833)</f>
        <v>Memphis</v>
      </c>
      <c r="S833" t="str">
        <f>IF(COUNTIF($G$2:G833, G833) &gt; 1, INDEX($S$2:S833, MATCH(G833, $G$2:G833, 0)), L833)</f>
        <v>Tennessee</v>
      </c>
      <c r="T833">
        <f>IF(COUNTIF($G$2:G833, G833) &gt; 1, INDEX($T$2:T833, MATCH(G833, $G$2:G833, 0)), M833)</f>
        <v>38109</v>
      </c>
      <c r="U833" t="str">
        <f>IF(COUNTIF($G$2:G833, G833) &gt; 1, INDEX($U$2:U833, MATCH(G833, $G$2:G833, 0)), N833)</f>
        <v>South</v>
      </c>
      <c r="V833" s="7" t="s">
        <v>2158</v>
      </c>
      <c r="W833" s="7" t="s">
        <v>2159</v>
      </c>
      <c r="X833" s="15">
        <f>Orders[[#This Row],[Date3]]</f>
        <v>43521</v>
      </c>
      <c r="Y833" s="15">
        <v>43521</v>
      </c>
      <c r="Z833" s="2">
        <v>0.77569444444444446</v>
      </c>
      <c r="AA833" s="12">
        <v>62.57</v>
      </c>
      <c r="AB833" s="8">
        <v>4</v>
      </c>
      <c r="AC833" s="11">
        <f t="shared" si="63"/>
        <v>12.514000000000001</v>
      </c>
      <c r="AD833" s="11">
        <f t="shared" si="64"/>
        <v>250.28</v>
      </c>
      <c r="AE833" t="s">
        <v>18</v>
      </c>
      <c r="AF833" s="12">
        <f t="shared" si="61"/>
        <v>232.25984</v>
      </c>
      <c r="AG833" s="4">
        <v>7.2000000000000008E-2</v>
      </c>
      <c r="AH833" s="11">
        <f t="shared" si="62"/>
        <v>18.020160000000004</v>
      </c>
      <c r="AI833" s="9">
        <v>9.5</v>
      </c>
      <c r="AJ833" s="15" t="str">
        <f>IF(MONTH(Orders[[#This Row],[Date]]) = 1, "Jan",IF(MONTH(Orders[[#This Row],[Date]]) = 2, "Feb", "Mar"))</f>
        <v>Feb</v>
      </c>
    </row>
    <row r="834" spans="1:36" ht="15.75" x14ac:dyDescent="0.25">
      <c r="A834">
        <v>833</v>
      </c>
      <c r="B834" t="s">
        <v>863</v>
      </c>
      <c r="C834">
        <f>VLOOKUP(G834,email!A:B,2,FALSE)</f>
        <v>33</v>
      </c>
      <c r="D834" t="str">
        <f>Orders[[#This Row],[Customer First Name]] &amp;" "&amp; Orders[[#This Row],[Customer Last Name]]</f>
        <v>Joel Eaton</v>
      </c>
      <c r="E834" t="s">
        <v>1322</v>
      </c>
      <c r="F834" t="s">
        <v>1323</v>
      </c>
      <c r="G834" t="str">
        <f t="shared" ref="G834:G897" si="65">LOWER(E834) &amp; "." &amp; LOWER(SUBSTITUTE(SUBSTITUTE(F834, "'", ""), " ", "")) &amp; "@mail.com"</f>
        <v>joel.eaton@mail.com</v>
      </c>
      <c r="H834" t="s">
        <v>20</v>
      </c>
      <c r="I834" s="7" t="s">
        <v>1037</v>
      </c>
      <c r="J834" s="7" t="s">
        <v>1038</v>
      </c>
      <c r="K834" s="7" t="s">
        <v>1241</v>
      </c>
      <c r="L834" s="7" t="s">
        <v>1040</v>
      </c>
      <c r="M834" s="7">
        <v>41042</v>
      </c>
      <c r="N834" s="7" t="s">
        <v>1041</v>
      </c>
      <c r="O834" t="str">
        <f>IF(COUNTIF($G$2:G834, G834) &gt; 1, INDEX($O$2:O834, MATCH(G834, $G$2:G834, 0)), H834)</f>
        <v>Female</v>
      </c>
      <c r="P834" t="str">
        <f>IF(COUNTIF($G$2:G834, G834) &gt; 1, INDEX($P$2:P834, MATCH(G834, $G$2:G834, 0)), I834)</f>
        <v>Consumer</v>
      </c>
      <c r="Q834" t="str">
        <f>IF(COUNTIF($G$2:G834, G834) &gt; 1, INDEX($Q$2:Q834, MATCH(G834, $G$2:G834, 0)), J834)</f>
        <v>United States</v>
      </c>
      <c r="R834" t="str">
        <f>IF(COUNTIF($G$2:G834, G834) &gt; 1, INDEX($R$2:R834, MATCH(G834, $G$2:G834, 0)), K834)</f>
        <v>Memphis</v>
      </c>
      <c r="S834" t="str">
        <f>IF(COUNTIF($G$2:G834, G834) &gt; 1, INDEX($S$2:S834, MATCH(G834, $G$2:G834, 0)), L834)</f>
        <v>Tennessee</v>
      </c>
      <c r="T834">
        <f>IF(COUNTIF($G$2:G834, G834) &gt; 1, INDEX($T$2:T834, MATCH(G834, $G$2:G834, 0)), M834)</f>
        <v>38109</v>
      </c>
      <c r="U834" t="str">
        <f>IF(COUNTIF($G$2:G834, G834) &gt; 1, INDEX($U$2:U834, MATCH(G834, $G$2:G834, 0)), N834)</f>
        <v>South</v>
      </c>
      <c r="V834" s="7" t="s">
        <v>2158</v>
      </c>
      <c r="W834" s="7" t="s">
        <v>2159</v>
      </c>
      <c r="X834" s="15">
        <f>Orders[[#This Row],[Date3]]</f>
        <v>43474</v>
      </c>
      <c r="Y834" s="15">
        <v>43474</v>
      </c>
      <c r="Z834" s="2">
        <v>0.69027777777777777</v>
      </c>
      <c r="AA834" s="12">
        <v>11.85</v>
      </c>
      <c r="AB834" s="8">
        <v>8</v>
      </c>
      <c r="AC834" s="11">
        <f t="shared" si="63"/>
        <v>4.74</v>
      </c>
      <c r="AD834" s="11">
        <f t="shared" si="64"/>
        <v>94.8</v>
      </c>
      <c r="AE834" t="s">
        <v>18</v>
      </c>
      <c r="AF834" s="12">
        <f t="shared" ref="AF834:AF897" si="66">AD834-AD834*AG834</f>
        <v>87.974400000000003</v>
      </c>
      <c r="AG834" s="4">
        <v>7.2000000000000008E-2</v>
      </c>
      <c r="AH834" s="11">
        <f t="shared" ref="AH834:AH897" si="67">AD834-AF834</f>
        <v>6.8255999999999943</v>
      </c>
      <c r="AI834" s="9">
        <v>4.0999999999999996</v>
      </c>
      <c r="AJ834" s="15" t="str">
        <f>IF(MONTH(Orders[[#This Row],[Date]]) = 1, "Jan",IF(MONTH(Orders[[#This Row],[Date]]) = 2, "Feb", "Mar"))</f>
        <v>Jan</v>
      </c>
    </row>
    <row r="835" spans="1:36" ht="15.75" x14ac:dyDescent="0.25">
      <c r="A835">
        <v>834</v>
      </c>
      <c r="B835" t="s">
        <v>864</v>
      </c>
      <c r="C835">
        <f>VLOOKUP(G835,email!A:B,2,FALSE)</f>
        <v>81</v>
      </c>
      <c r="D835" t="str">
        <f>Orders[[#This Row],[Customer First Name]] &amp;" "&amp; Orders[[#This Row],[Customer Last Name]]</f>
        <v>Jennifer Braxton</v>
      </c>
      <c r="E835" t="s">
        <v>1403</v>
      </c>
      <c r="F835" t="s">
        <v>1404</v>
      </c>
      <c r="G835" t="str">
        <f t="shared" si="65"/>
        <v>jennifer.braxton@mail.com</v>
      </c>
      <c r="H835" t="s">
        <v>20</v>
      </c>
      <c r="I835" s="7" t="s">
        <v>1042</v>
      </c>
      <c r="J835" s="7" t="s">
        <v>1038</v>
      </c>
      <c r="K835" s="7" t="s">
        <v>1143</v>
      </c>
      <c r="L835" s="7" t="s">
        <v>1047</v>
      </c>
      <c r="M835" s="7">
        <v>33614</v>
      </c>
      <c r="N835" s="7" t="s">
        <v>1041</v>
      </c>
      <c r="O835" t="str">
        <f>IF(COUNTIF($G$2:G835, G835) &gt; 1, INDEX($O$2:O835, MATCH(G835, $G$2:G835, 0)), H835)</f>
        <v>Male</v>
      </c>
      <c r="P835" t="str">
        <f>IF(COUNTIF($G$2:G835, G835) &gt; 1, INDEX($P$2:P835, MATCH(G835, $G$2:G835, 0)), I835)</f>
        <v>Corporate</v>
      </c>
      <c r="Q835" t="str">
        <f>IF(COUNTIF($G$2:G835, G835) &gt; 1, INDEX($Q$2:Q835, MATCH(G835, $G$2:G835, 0)), J835)</f>
        <v>United States</v>
      </c>
      <c r="R835" t="str">
        <f>IF(COUNTIF($G$2:G835, G835) &gt; 1, INDEX($R$2:R835, MATCH(G835, $G$2:G835, 0)), K835)</f>
        <v>Chicago</v>
      </c>
      <c r="S835" t="str">
        <f>IF(COUNTIF($G$2:G835, G835) &gt; 1, INDEX($S$2:S835, MATCH(G835, $G$2:G835, 0)), L835)</f>
        <v>Illinois</v>
      </c>
      <c r="T835">
        <f>IF(COUNTIF($G$2:G835, G835) &gt; 1, INDEX($T$2:T835, MATCH(G835, $G$2:G835, 0)), M835)</f>
        <v>60623</v>
      </c>
      <c r="U835" t="str">
        <f>IF(COUNTIF($G$2:G835, G835) &gt; 1, INDEX($U$2:U835, MATCH(G835, $G$2:G835, 0)), N835)</f>
        <v>Central</v>
      </c>
      <c r="V835" s="7" t="s">
        <v>2153</v>
      </c>
      <c r="W835" s="7" t="s">
        <v>1731</v>
      </c>
      <c r="X835" s="15">
        <f>Orders[[#This Row],[Date3]]</f>
        <v>43510</v>
      </c>
      <c r="Y835" s="15">
        <v>43510</v>
      </c>
      <c r="Z835" s="2">
        <v>0.61249999999999993</v>
      </c>
      <c r="AA835" s="12">
        <v>91.3</v>
      </c>
      <c r="AB835" s="8">
        <v>1</v>
      </c>
      <c r="AC835" s="11">
        <f t="shared" ref="AC835:AC898" si="68">AD835*0.05</f>
        <v>4.5650000000000004</v>
      </c>
      <c r="AD835" s="11">
        <f t="shared" ref="AD835:AD898" si="69">AA835*AB835</f>
        <v>91.3</v>
      </c>
      <c r="AE835" t="s">
        <v>16</v>
      </c>
      <c r="AF835" s="12">
        <f t="shared" si="66"/>
        <v>87.036289999999994</v>
      </c>
      <c r="AG835" s="4">
        <v>4.6699999999999998E-2</v>
      </c>
      <c r="AH835" s="11">
        <f t="shared" si="67"/>
        <v>4.2637100000000032</v>
      </c>
      <c r="AI835" s="9">
        <v>9.1999999999999993</v>
      </c>
      <c r="AJ835" s="15" t="str">
        <f>IF(MONTH(Orders[[#This Row],[Date]]) = 1, "Jan",IF(MONTH(Orders[[#This Row],[Date]]) = 2, "Feb", "Mar"))</f>
        <v>Feb</v>
      </c>
    </row>
    <row r="836" spans="1:36" ht="15.75" x14ac:dyDescent="0.25">
      <c r="A836">
        <v>835</v>
      </c>
      <c r="B836" t="s">
        <v>865</v>
      </c>
      <c r="C836">
        <f>VLOOKUP(G836,email!A:B,2,FALSE)</f>
        <v>81</v>
      </c>
      <c r="D836" t="str">
        <f>Orders[[#This Row],[Customer First Name]] &amp;" "&amp; Orders[[#This Row],[Customer Last Name]]</f>
        <v>Jennifer Braxton</v>
      </c>
      <c r="E836" t="s">
        <v>1403</v>
      </c>
      <c r="F836" t="s">
        <v>1404</v>
      </c>
      <c r="G836" t="str">
        <f t="shared" si="65"/>
        <v>jennifer.braxton@mail.com</v>
      </c>
      <c r="H836" t="s">
        <v>20</v>
      </c>
      <c r="I836" s="7" t="s">
        <v>1042</v>
      </c>
      <c r="J836" s="7" t="s">
        <v>1038</v>
      </c>
      <c r="K836" s="7" t="s">
        <v>1143</v>
      </c>
      <c r="L836" s="7" t="s">
        <v>1047</v>
      </c>
      <c r="M836" s="7">
        <v>33614</v>
      </c>
      <c r="N836" s="7" t="s">
        <v>1041</v>
      </c>
      <c r="O836" t="str">
        <f>IF(COUNTIF($G$2:G836, G836) &gt; 1, INDEX($O$2:O836, MATCH(G836, $G$2:G836, 0)), H836)</f>
        <v>Male</v>
      </c>
      <c r="P836" t="str">
        <f>IF(COUNTIF($G$2:G836, G836) &gt; 1, INDEX($P$2:P836, MATCH(G836, $G$2:G836, 0)), I836)</f>
        <v>Corporate</v>
      </c>
      <c r="Q836" t="str">
        <f>IF(COUNTIF($G$2:G836, G836) &gt; 1, INDEX($Q$2:Q836, MATCH(G836, $G$2:G836, 0)), J836)</f>
        <v>United States</v>
      </c>
      <c r="R836" t="str">
        <f>IF(COUNTIF($G$2:G836, G836) &gt; 1, INDEX($R$2:R836, MATCH(G836, $G$2:G836, 0)), K836)</f>
        <v>Chicago</v>
      </c>
      <c r="S836" t="str">
        <f>IF(COUNTIF($G$2:G836, G836) &gt; 1, INDEX($S$2:S836, MATCH(G836, $G$2:G836, 0)), L836)</f>
        <v>Illinois</v>
      </c>
      <c r="T836">
        <f>IF(COUNTIF($G$2:G836, G836) &gt; 1, INDEX($T$2:T836, MATCH(G836, $G$2:G836, 0)), M836)</f>
        <v>60623</v>
      </c>
      <c r="U836" t="str">
        <f>IF(COUNTIF($G$2:G836, G836) &gt; 1, INDEX($U$2:U836, MATCH(G836, $G$2:G836, 0)), N836)</f>
        <v>Central</v>
      </c>
      <c r="V836" s="7" t="s">
        <v>2153</v>
      </c>
      <c r="W836" s="7" t="s">
        <v>2161</v>
      </c>
      <c r="X836" s="15">
        <f>Orders[[#This Row],[Date3]]</f>
        <v>43536</v>
      </c>
      <c r="Y836" s="15">
        <v>43536</v>
      </c>
      <c r="Z836" s="2">
        <v>0.45902777777777781</v>
      </c>
      <c r="AA836" s="12">
        <v>40.729999999999997</v>
      </c>
      <c r="AB836" s="8">
        <v>7</v>
      </c>
      <c r="AC836" s="11">
        <f t="shared" si="68"/>
        <v>14.255499999999998</v>
      </c>
      <c r="AD836" s="11">
        <f t="shared" si="69"/>
        <v>285.10999999999996</v>
      </c>
      <c r="AE836" t="s">
        <v>16</v>
      </c>
      <c r="AF836" s="12">
        <f t="shared" si="66"/>
        <v>271.79536299999995</v>
      </c>
      <c r="AG836" s="4">
        <v>4.6699999999999998E-2</v>
      </c>
      <c r="AH836" s="11">
        <f t="shared" si="67"/>
        <v>13.314637000000005</v>
      </c>
      <c r="AI836" s="9">
        <v>5.4</v>
      </c>
      <c r="AJ836" s="15" t="str">
        <f>IF(MONTH(Orders[[#This Row],[Date]]) = 1, "Jan",IF(MONTH(Orders[[#This Row],[Date]]) = 2, "Feb", "Mar"))</f>
        <v>Mar</v>
      </c>
    </row>
    <row r="837" spans="1:36" ht="15.75" x14ac:dyDescent="0.25">
      <c r="A837">
        <v>836</v>
      </c>
      <c r="B837" t="s">
        <v>866</v>
      </c>
      <c r="C837">
        <f>VLOOKUP(G837,email!A:B,2,FALSE)</f>
        <v>81</v>
      </c>
      <c r="D837" t="str">
        <f>Orders[[#This Row],[Customer First Name]] &amp;" "&amp; Orders[[#This Row],[Customer Last Name]]</f>
        <v>Jennifer Braxton</v>
      </c>
      <c r="E837" t="s">
        <v>1403</v>
      </c>
      <c r="F837" t="s">
        <v>1404</v>
      </c>
      <c r="G837" t="str">
        <f t="shared" si="65"/>
        <v>jennifer.braxton@mail.com</v>
      </c>
      <c r="H837" t="s">
        <v>20</v>
      </c>
      <c r="I837" s="7" t="s">
        <v>1042</v>
      </c>
      <c r="J837" s="7" t="s">
        <v>1038</v>
      </c>
      <c r="K837" s="7" t="s">
        <v>1143</v>
      </c>
      <c r="L837" s="7" t="s">
        <v>1047</v>
      </c>
      <c r="M837" s="7">
        <v>33614</v>
      </c>
      <c r="N837" s="7" t="s">
        <v>1041</v>
      </c>
      <c r="O837" t="str">
        <f>IF(COUNTIF($G$2:G837, G837) &gt; 1, INDEX($O$2:O837, MATCH(G837, $G$2:G837, 0)), H837)</f>
        <v>Male</v>
      </c>
      <c r="P837" t="str">
        <f>IF(COUNTIF($G$2:G837, G837) &gt; 1, INDEX($P$2:P837, MATCH(G837, $G$2:G837, 0)), I837)</f>
        <v>Corporate</v>
      </c>
      <c r="Q837" t="str">
        <f>IF(COUNTIF($G$2:G837, G837) &gt; 1, INDEX($Q$2:Q837, MATCH(G837, $G$2:G837, 0)), J837)</f>
        <v>United States</v>
      </c>
      <c r="R837" t="str">
        <f>IF(COUNTIF($G$2:G837, G837) &gt; 1, INDEX($R$2:R837, MATCH(G837, $G$2:G837, 0)), K837)</f>
        <v>Chicago</v>
      </c>
      <c r="S837" t="str">
        <f>IF(COUNTIF($G$2:G837, G837) &gt; 1, INDEX($S$2:S837, MATCH(G837, $G$2:G837, 0)), L837)</f>
        <v>Illinois</v>
      </c>
      <c r="T837">
        <f>IF(COUNTIF($G$2:G837, G837) &gt; 1, INDEX($T$2:T837, MATCH(G837, $G$2:G837, 0)), M837)</f>
        <v>60623</v>
      </c>
      <c r="U837" t="str">
        <f>IF(COUNTIF($G$2:G837, G837) &gt; 1, INDEX($U$2:U837, MATCH(G837, $G$2:G837, 0)), N837)</f>
        <v>Central</v>
      </c>
      <c r="V837" s="7" t="s">
        <v>2158</v>
      </c>
      <c r="W837" s="7" t="s">
        <v>2167</v>
      </c>
      <c r="X837" s="15">
        <f>Orders[[#This Row],[Date3]]</f>
        <v>43550</v>
      </c>
      <c r="Y837" s="15">
        <v>43550</v>
      </c>
      <c r="Z837" s="2">
        <v>0.8222222222222223</v>
      </c>
      <c r="AA837" s="12">
        <v>52.38</v>
      </c>
      <c r="AB837" s="8">
        <v>1</v>
      </c>
      <c r="AC837" s="11">
        <f t="shared" si="68"/>
        <v>2.6190000000000002</v>
      </c>
      <c r="AD837" s="11">
        <f t="shared" si="69"/>
        <v>52.38</v>
      </c>
      <c r="AE837" t="s">
        <v>18</v>
      </c>
      <c r="AF837" s="12">
        <f t="shared" si="66"/>
        <v>48.608640000000001</v>
      </c>
      <c r="AG837" s="4">
        <v>7.2000000000000008E-2</v>
      </c>
      <c r="AH837" s="11">
        <f t="shared" si="67"/>
        <v>3.7713600000000014</v>
      </c>
      <c r="AI837" s="9">
        <v>5.8</v>
      </c>
      <c r="AJ837" s="15" t="str">
        <f>IF(MONTH(Orders[[#This Row],[Date]]) = 1, "Jan",IF(MONTH(Orders[[#This Row],[Date]]) = 2, "Feb", "Mar"))</f>
        <v>Mar</v>
      </c>
    </row>
    <row r="838" spans="1:36" ht="15.75" x14ac:dyDescent="0.25">
      <c r="A838">
        <v>837</v>
      </c>
      <c r="B838" t="s">
        <v>867</v>
      </c>
      <c r="C838">
        <f>VLOOKUP(G838,email!A:B,2,FALSE)</f>
        <v>294</v>
      </c>
      <c r="D838" t="str">
        <f>Orders[[#This Row],[Customer First Name]] &amp;" "&amp; Orders[[#This Row],[Customer Last Name]]</f>
        <v>Lisa Hazard</v>
      </c>
      <c r="E838" t="s">
        <v>1703</v>
      </c>
      <c r="F838" t="s">
        <v>1704</v>
      </c>
      <c r="G838" t="str">
        <f t="shared" si="65"/>
        <v>lisa.hazard@mail.com</v>
      </c>
      <c r="H838" t="s">
        <v>20</v>
      </c>
      <c r="I838" s="7" t="s">
        <v>1037</v>
      </c>
      <c r="J838" s="7" t="s">
        <v>1038</v>
      </c>
      <c r="K838" s="7" t="s">
        <v>1222</v>
      </c>
      <c r="L838" s="7" t="s">
        <v>1054</v>
      </c>
      <c r="M838" s="7">
        <v>75701</v>
      </c>
      <c r="N838" s="7" t="s">
        <v>1055</v>
      </c>
      <c r="O838" t="str">
        <f>IF(COUNTIF($G$2:G838, G838) &gt; 1, INDEX($O$2:O838, MATCH(G838, $G$2:G838, 0)), H838)</f>
        <v>Female</v>
      </c>
      <c r="P838" t="str">
        <f>IF(COUNTIF($G$2:G838, G838) &gt; 1, INDEX($P$2:P838, MATCH(G838, $G$2:G838, 0)), I838)</f>
        <v>Consumer</v>
      </c>
      <c r="Q838" t="str">
        <f>IF(COUNTIF($G$2:G838, G838) &gt; 1, INDEX($Q$2:Q838, MATCH(G838, $G$2:G838, 0)), J838)</f>
        <v>United States</v>
      </c>
      <c r="R838" t="str">
        <f>IF(COUNTIF($G$2:G838, G838) &gt; 1, INDEX($R$2:R838, MATCH(G838, $G$2:G838, 0)), K838)</f>
        <v>Columbus</v>
      </c>
      <c r="S838" t="str">
        <f>IF(COUNTIF($G$2:G838, G838) &gt; 1, INDEX($S$2:S838, MATCH(G838, $G$2:G838, 0)), L838)</f>
        <v>Ohio</v>
      </c>
      <c r="T838">
        <f>IF(COUNTIF($G$2:G838, G838) &gt; 1, INDEX($T$2:T838, MATCH(G838, $G$2:G838, 0)), M838)</f>
        <v>43229</v>
      </c>
      <c r="U838" t="str">
        <f>IF(COUNTIF($G$2:G838, G838) &gt; 1, INDEX($U$2:U838, MATCH(G838, $G$2:G838, 0)), N838)</f>
        <v>East</v>
      </c>
      <c r="V838" s="7" t="s">
        <v>2153</v>
      </c>
      <c r="W838" s="7" t="s">
        <v>2160</v>
      </c>
      <c r="X838" s="15">
        <f>Orders[[#This Row],[Date3]]</f>
        <v>43474</v>
      </c>
      <c r="Y838" s="15">
        <v>43474</v>
      </c>
      <c r="Z838" s="2">
        <v>0.56527777777777777</v>
      </c>
      <c r="AA838" s="12">
        <v>38.54</v>
      </c>
      <c r="AB838" s="8">
        <v>5</v>
      </c>
      <c r="AC838" s="11">
        <f t="shared" si="68"/>
        <v>9.6349999999999998</v>
      </c>
      <c r="AD838" s="11">
        <f t="shared" si="69"/>
        <v>192.7</v>
      </c>
      <c r="AE838" t="s">
        <v>16</v>
      </c>
      <c r="AF838" s="12">
        <f t="shared" si="66"/>
        <v>183.70090999999999</v>
      </c>
      <c r="AG838" s="4">
        <v>4.6699999999999998E-2</v>
      </c>
      <c r="AH838" s="11">
        <f t="shared" si="67"/>
        <v>8.9990899999999954</v>
      </c>
      <c r="AI838" s="9">
        <v>5.6</v>
      </c>
      <c r="AJ838" s="15" t="str">
        <f>IF(MONTH(Orders[[#This Row],[Date]]) = 1, "Jan",IF(MONTH(Orders[[#This Row],[Date]]) = 2, "Feb", "Mar"))</f>
        <v>Jan</v>
      </c>
    </row>
    <row r="839" spans="1:36" ht="15.75" x14ac:dyDescent="0.25">
      <c r="A839">
        <v>838</v>
      </c>
      <c r="B839" t="s">
        <v>868</v>
      </c>
      <c r="C839">
        <f>VLOOKUP(G839,email!A:B,2,FALSE)</f>
        <v>312</v>
      </c>
      <c r="D839" t="str">
        <f>Orders[[#This Row],[Customer First Name]] &amp;" "&amp; Orders[[#This Row],[Customer Last Name]]</f>
        <v>James Lanier</v>
      </c>
      <c r="E839" t="s">
        <v>1727</v>
      </c>
      <c r="F839" t="s">
        <v>1728</v>
      </c>
      <c r="G839" t="str">
        <f t="shared" si="65"/>
        <v>james.lanier@mail.com</v>
      </c>
      <c r="H839" t="s">
        <v>20</v>
      </c>
      <c r="I839" s="7" t="s">
        <v>1052</v>
      </c>
      <c r="J839" s="7" t="s">
        <v>1038</v>
      </c>
      <c r="K839" s="7" t="s">
        <v>1094</v>
      </c>
      <c r="L839" s="7" t="s">
        <v>1090</v>
      </c>
      <c r="M839" s="7">
        <v>38401</v>
      </c>
      <c r="N839" s="7" t="s">
        <v>1041</v>
      </c>
      <c r="O839" t="str">
        <f>IF(COUNTIF($G$2:G839, G839) &gt; 1, INDEX($O$2:O839, MATCH(G839, $G$2:G839, 0)), H839)</f>
        <v>Male</v>
      </c>
      <c r="P839" t="str">
        <f>IF(COUNTIF($G$2:G839, G839) &gt; 1, INDEX($P$2:P839, MATCH(G839, $G$2:G839, 0)), I839)</f>
        <v>Home Office</v>
      </c>
      <c r="Q839" t="str">
        <f>IF(COUNTIF($G$2:G839, G839) &gt; 1, INDEX($Q$2:Q839, MATCH(G839, $G$2:G839, 0)), J839)</f>
        <v>United States</v>
      </c>
      <c r="R839" t="str">
        <f>IF(COUNTIF($G$2:G839, G839) &gt; 1, INDEX($R$2:R839, MATCH(G839, $G$2:G839, 0)), K839)</f>
        <v>Columbia</v>
      </c>
      <c r="S839" t="str">
        <f>IF(COUNTIF($G$2:G839, G839) &gt; 1, INDEX($S$2:S839, MATCH(G839, $G$2:G839, 0)), L839)</f>
        <v>Tennessee</v>
      </c>
      <c r="T839">
        <f>IF(COUNTIF($G$2:G839, G839) &gt; 1, INDEX($T$2:T839, MATCH(G839, $G$2:G839, 0)), M839)</f>
        <v>38401</v>
      </c>
      <c r="U839" t="str">
        <f>IF(COUNTIF($G$2:G839, G839) &gt; 1, INDEX($U$2:U839, MATCH(G839, $G$2:G839, 0)), N839)</f>
        <v>South</v>
      </c>
      <c r="V839" s="7" t="s">
        <v>2153</v>
      </c>
      <c r="W839" s="7" t="s">
        <v>2162</v>
      </c>
      <c r="X839" s="15">
        <f>Orders[[#This Row],[Date3]]</f>
        <v>43467</v>
      </c>
      <c r="Y839" s="15">
        <v>43467</v>
      </c>
      <c r="Z839" s="2">
        <v>0.83888888888888891</v>
      </c>
      <c r="AA839" s="12">
        <v>44.63</v>
      </c>
      <c r="AB839" s="8">
        <v>6</v>
      </c>
      <c r="AC839" s="11">
        <f t="shared" si="68"/>
        <v>13.389000000000003</v>
      </c>
      <c r="AD839" s="11">
        <f t="shared" si="69"/>
        <v>267.78000000000003</v>
      </c>
      <c r="AE839" t="s">
        <v>21</v>
      </c>
      <c r="AF839" s="12">
        <f t="shared" si="66"/>
        <v>255.27467400000003</v>
      </c>
      <c r="AG839" s="4">
        <v>4.6699999999999998E-2</v>
      </c>
      <c r="AH839" s="11">
        <f t="shared" si="67"/>
        <v>12.505325999999997</v>
      </c>
      <c r="AI839" s="9">
        <v>5.0999999999999996</v>
      </c>
      <c r="AJ839" s="15" t="str">
        <f>IF(MONTH(Orders[[#This Row],[Date]]) = 1, "Jan",IF(MONTH(Orders[[#This Row],[Date]]) = 2, "Feb", "Mar"))</f>
        <v>Jan</v>
      </c>
    </row>
    <row r="840" spans="1:36" ht="15.75" x14ac:dyDescent="0.25">
      <c r="A840">
        <v>839</v>
      </c>
      <c r="B840" t="s">
        <v>869</v>
      </c>
      <c r="C840">
        <f>VLOOKUP(G840,email!A:B,2,FALSE)</f>
        <v>183</v>
      </c>
      <c r="D840" t="str">
        <f>Orders[[#This Row],[Customer First Name]] &amp;" "&amp; Orders[[#This Row],[Customer Last Name]]</f>
        <v>Ed Braxton</v>
      </c>
      <c r="E840" t="s">
        <v>1554</v>
      </c>
      <c r="F840" t="s">
        <v>1404</v>
      </c>
      <c r="G840" t="str">
        <f t="shared" si="65"/>
        <v>ed.braxton@mail.com</v>
      </c>
      <c r="H840" t="s">
        <v>20</v>
      </c>
      <c r="I840" s="7" t="s">
        <v>1042</v>
      </c>
      <c r="J840" s="7" t="s">
        <v>1038</v>
      </c>
      <c r="K840" s="7" t="s">
        <v>1053</v>
      </c>
      <c r="L840" s="7" t="s">
        <v>1054</v>
      </c>
      <c r="M840" s="7">
        <v>76106</v>
      </c>
      <c r="N840" s="7" t="s">
        <v>1055</v>
      </c>
      <c r="O840" t="str">
        <f>IF(COUNTIF($G$2:G840, G840) &gt; 1, INDEX($O$2:O840, MATCH(G840, $G$2:G840, 0)), H840)</f>
        <v>Male</v>
      </c>
      <c r="P840" t="str">
        <f>IF(COUNTIF($G$2:G840, G840) &gt; 1, INDEX($P$2:P840, MATCH(G840, $G$2:G840, 0)), I840)</f>
        <v>Corporate</v>
      </c>
      <c r="Q840" t="str">
        <f>IF(COUNTIF($G$2:G840, G840) &gt; 1, INDEX($Q$2:Q840, MATCH(G840, $G$2:G840, 0)), J840)</f>
        <v>United States</v>
      </c>
      <c r="R840" t="str">
        <f>IF(COUNTIF($G$2:G840, G840) &gt; 1, INDEX($R$2:R840, MATCH(G840, $G$2:G840, 0)), K840)</f>
        <v>Akron</v>
      </c>
      <c r="S840" t="str">
        <f>IF(COUNTIF($G$2:G840, G840) &gt; 1, INDEX($S$2:S840, MATCH(G840, $G$2:G840, 0)), L840)</f>
        <v>Ohio</v>
      </c>
      <c r="T840">
        <f>IF(COUNTIF($G$2:G840, G840) &gt; 1, INDEX($T$2:T840, MATCH(G840, $G$2:G840, 0)), M840)</f>
        <v>44312</v>
      </c>
      <c r="U840" t="str">
        <f>IF(COUNTIF($G$2:G840, G840) &gt; 1, INDEX($U$2:U840, MATCH(G840, $G$2:G840, 0)), N840)</f>
        <v>East</v>
      </c>
      <c r="V840" s="7" t="s">
        <v>2158</v>
      </c>
      <c r="W840" s="7" t="s">
        <v>2159</v>
      </c>
      <c r="X840" s="15">
        <f>Orders[[#This Row],[Date3]]</f>
        <v>43480</v>
      </c>
      <c r="Y840" s="15">
        <v>43480</v>
      </c>
      <c r="Z840" s="2">
        <v>0.62569444444444444</v>
      </c>
      <c r="AA840" s="12">
        <v>55.87</v>
      </c>
      <c r="AB840" s="8">
        <v>10</v>
      </c>
      <c r="AC840" s="11">
        <f t="shared" si="68"/>
        <v>27.934999999999999</v>
      </c>
      <c r="AD840" s="11">
        <f t="shared" si="69"/>
        <v>558.69999999999993</v>
      </c>
      <c r="AE840" t="s">
        <v>18</v>
      </c>
      <c r="AF840" s="12">
        <f t="shared" si="66"/>
        <v>518.47359999999992</v>
      </c>
      <c r="AG840" s="4">
        <v>7.2000000000000008E-2</v>
      </c>
      <c r="AH840" s="11">
        <f t="shared" si="67"/>
        <v>40.226400000000012</v>
      </c>
      <c r="AI840" s="9">
        <v>5.8</v>
      </c>
      <c r="AJ840" s="15" t="str">
        <f>IF(MONTH(Orders[[#This Row],[Date]]) = 1, "Jan",IF(MONTH(Orders[[#This Row],[Date]]) = 2, "Feb", "Mar"))</f>
        <v>Jan</v>
      </c>
    </row>
    <row r="841" spans="1:36" ht="15.75" x14ac:dyDescent="0.25">
      <c r="A841">
        <v>840</v>
      </c>
      <c r="B841" t="s">
        <v>870</v>
      </c>
      <c r="C841">
        <f>VLOOKUP(G841,email!A:B,2,FALSE)</f>
        <v>313</v>
      </c>
      <c r="D841" t="str">
        <f>Orders[[#This Row],[Customer First Name]] &amp;" "&amp; Orders[[#This Row],[Customer Last Name]]</f>
        <v>Brian Moss</v>
      </c>
      <c r="E841" t="s">
        <v>1585</v>
      </c>
      <c r="F841" t="s">
        <v>1729</v>
      </c>
      <c r="G841" t="str">
        <f t="shared" si="65"/>
        <v>brian.moss@mail.com</v>
      </c>
      <c r="H841" t="s">
        <v>20</v>
      </c>
      <c r="I841" s="7" t="s">
        <v>1042</v>
      </c>
      <c r="J841" s="7" t="s">
        <v>1038</v>
      </c>
      <c r="K841" s="7" t="s">
        <v>1080</v>
      </c>
      <c r="L841" s="7" t="s">
        <v>1081</v>
      </c>
      <c r="M841" s="7">
        <v>10035</v>
      </c>
      <c r="N841" s="7" t="s">
        <v>1065</v>
      </c>
      <c r="O841" t="str">
        <f>IF(COUNTIF($G$2:G841, G841) &gt; 1, INDEX($O$2:O841, MATCH(G841, $G$2:G841, 0)), H841)</f>
        <v>Male</v>
      </c>
      <c r="P841" t="str">
        <f>IF(COUNTIF($G$2:G841, G841) &gt; 1, INDEX($P$2:P841, MATCH(G841, $G$2:G841, 0)), I841)</f>
        <v>Corporate</v>
      </c>
      <c r="Q841" t="str">
        <f>IF(COUNTIF($G$2:G841, G841) &gt; 1, INDEX($Q$2:Q841, MATCH(G841, $G$2:G841, 0)), J841)</f>
        <v>United States</v>
      </c>
      <c r="R841" t="str">
        <f>IF(COUNTIF($G$2:G841, G841) &gt; 1, INDEX($R$2:R841, MATCH(G841, $G$2:G841, 0)), K841)</f>
        <v>New York City</v>
      </c>
      <c r="S841" t="str">
        <f>IF(COUNTIF($G$2:G841, G841) &gt; 1, INDEX($S$2:S841, MATCH(G841, $G$2:G841, 0)), L841)</f>
        <v>New York</v>
      </c>
      <c r="T841">
        <f>IF(COUNTIF($G$2:G841, G841) &gt; 1, INDEX($T$2:T841, MATCH(G841, $G$2:G841, 0)), M841)</f>
        <v>10035</v>
      </c>
      <c r="U841" t="str">
        <f>IF(COUNTIF($G$2:G841, G841) &gt; 1, INDEX($U$2:U841, MATCH(G841, $G$2:G841, 0)), N841)</f>
        <v>East</v>
      </c>
      <c r="V841" s="7" t="s">
        <v>2153</v>
      </c>
      <c r="W841" s="7" t="s">
        <v>1731</v>
      </c>
      <c r="X841" s="15">
        <f>Orders[[#This Row],[Date3]]</f>
        <v>43466</v>
      </c>
      <c r="Y841" s="15">
        <v>43466</v>
      </c>
      <c r="Z841" s="2">
        <v>0.4861111111111111</v>
      </c>
      <c r="AA841" s="12">
        <v>29.22</v>
      </c>
      <c r="AB841" s="8">
        <v>6</v>
      </c>
      <c r="AC841" s="11">
        <f t="shared" si="68"/>
        <v>8.766</v>
      </c>
      <c r="AD841" s="11">
        <f t="shared" si="69"/>
        <v>175.32</v>
      </c>
      <c r="AE841" t="s">
        <v>16</v>
      </c>
      <c r="AF841" s="12">
        <f t="shared" si="66"/>
        <v>167.13255599999999</v>
      </c>
      <c r="AG841" s="4">
        <v>4.6699999999999998E-2</v>
      </c>
      <c r="AH841" s="11">
        <f t="shared" si="67"/>
        <v>8.1874439999999993</v>
      </c>
      <c r="AI841" s="9" t="s">
        <v>221</v>
      </c>
      <c r="AJ841" s="15" t="str">
        <f>IF(MONTH(Orders[[#This Row],[Date]]) = 1, "Jan",IF(MONTH(Orders[[#This Row],[Date]]) = 2, "Feb", "Mar"))</f>
        <v>Jan</v>
      </c>
    </row>
    <row r="842" spans="1:36" ht="15.75" x14ac:dyDescent="0.25">
      <c r="A842">
        <v>841</v>
      </c>
      <c r="B842" t="s">
        <v>871</v>
      </c>
      <c r="C842">
        <f>VLOOKUP(G842,email!A:B,2,FALSE)</f>
        <v>313</v>
      </c>
      <c r="D842" t="str">
        <f>Orders[[#This Row],[Customer First Name]] &amp;" "&amp; Orders[[#This Row],[Customer Last Name]]</f>
        <v>Brian Moss</v>
      </c>
      <c r="E842" t="s">
        <v>1585</v>
      </c>
      <c r="F842" t="s">
        <v>1729</v>
      </c>
      <c r="G842" t="str">
        <f t="shared" si="65"/>
        <v>brian.moss@mail.com</v>
      </c>
      <c r="H842" t="s">
        <v>20</v>
      </c>
      <c r="I842" s="7" t="s">
        <v>1042</v>
      </c>
      <c r="J842" s="7" t="s">
        <v>1038</v>
      </c>
      <c r="K842" s="7" t="s">
        <v>1080</v>
      </c>
      <c r="L842" s="7" t="s">
        <v>1081</v>
      </c>
      <c r="M842" s="7">
        <v>10035</v>
      </c>
      <c r="N842" s="7" t="s">
        <v>1065</v>
      </c>
      <c r="O842" t="str">
        <f>IF(COUNTIF($G$2:G842, G842) &gt; 1, INDEX($O$2:O842, MATCH(G842, $G$2:G842, 0)), H842)</f>
        <v>Male</v>
      </c>
      <c r="P842" t="str">
        <f>IF(COUNTIF($G$2:G842, G842) &gt; 1, INDEX($P$2:P842, MATCH(G842, $G$2:G842, 0)), I842)</f>
        <v>Corporate</v>
      </c>
      <c r="Q842" t="str">
        <f>IF(COUNTIF($G$2:G842, G842) &gt; 1, INDEX($Q$2:Q842, MATCH(G842, $G$2:G842, 0)), J842)</f>
        <v>United States</v>
      </c>
      <c r="R842" t="str">
        <f>IF(COUNTIF($G$2:G842, G842) &gt; 1, INDEX($R$2:R842, MATCH(G842, $G$2:G842, 0)), K842)</f>
        <v>New York City</v>
      </c>
      <c r="S842" t="str">
        <f>IF(COUNTIF($G$2:G842, G842) &gt; 1, INDEX($S$2:S842, MATCH(G842, $G$2:G842, 0)), L842)</f>
        <v>New York</v>
      </c>
      <c r="T842">
        <f>IF(COUNTIF($G$2:G842, G842) &gt; 1, INDEX($T$2:T842, MATCH(G842, $G$2:G842, 0)), M842)</f>
        <v>10035</v>
      </c>
      <c r="U842" t="str">
        <f>IF(COUNTIF($G$2:G842, G842) &gt; 1, INDEX($U$2:U842, MATCH(G842, $G$2:G842, 0)), N842)</f>
        <v>East</v>
      </c>
      <c r="V842" s="7" t="s">
        <v>2153</v>
      </c>
      <c r="W842" s="7" t="s">
        <v>1731</v>
      </c>
      <c r="X842" s="15">
        <f>Orders[[#This Row],[Date3]]</f>
        <v>43511</v>
      </c>
      <c r="Y842" s="15">
        <v>43511</v>
      </c>
      <c r="Z842" s="2">
        <v>0.63958333333333328</v>
      </c>
      <c r="AA842" s="12">
        <v>51.94</v>
      </c>
      <c r="AB842" s="8">
        <v>3</v>
      </c>
      <c r="AC842" s="11">
        <f t="shared" si="68"/>
        <v>7.7910000000000004</v>
      </c>
      <c r="AD842" s="11">
        <f t="shared" si="69"/>
        <v>155.82</v>
      </c>
      <c r="AE842" t="s">
        <v>18</v>
      </c>
      <c r="AF842" s="12">
        <f t="shared" si="66"/>
        <v>148.543206</v>
      </c>
      <c r="AG842" s="4">
        <v>4.6699999999999998E-2</v>
      </c>
      <c r="AH842" s="11">
        <f t="shared" si="67"/>
        <v>7.2767939999999953</v>
      </c>
      <c r="AI842" s="9">
        <v>7.9</v>
      </c>
      <c r="AJ842" s="15" t="str">
        <f>IF(MONTH(Orders[[#This Row],[Date]]) = 1, "Jan",IF(MONTH(Orders[[#This Row],[Date]]) = 2, "Feb", "Mar"))</f>
        <v>Feb</v>
      </c>
    </row>
    <row r="843" spans="1:36" ht="15.75" x14ac:dyDescent="0.25">
      <c r="A843">
        <v>842</v>
      </c>
      <c r="B843" t="s">
        <v>872</v>
      </c>
      <c r="C843">
        <f>VLOOKUP(G843,email!A:B,2,FALSE)</f>
        <v>313</v>
      </c>
      <c r="D843" t="str">
        <f>Orders[[#This Row],[Customer First Name]] &amp;" "&amp; Orders[[#This Row],[Customer Last Name]]</f>
        <v>Brian Moss</v>
      </c>
      <c r="E843" t="s">
        <v>1585</v>
      </c>
      <c r="F843" t="s">
        <v>1729</v>
      </c>
      <c r="G843" t="str">
        <f t="shared" si="65"/>
        <v>brian.moss@mail.com</v>
      </c>
      <c r="H843" t="s">
        <v>20</v>
      </c>
      <c r="I843" s="7" t="s">
        <v>1042</v>
      </c>
      <c r="J843" s="7" t="s">
        <v>1038</v>
      </c>
      <c r="K843" s="7" t="s">
        <v>1080</v>
      </c>
      <c r="L843" s="7" t="s">
        <v>1081</v>
      </c>
      <c r="M843" s="7">
        <v>10035</v>
      </c>
      <c r="N843" s="7" t="s">
        <v>1065</v>
      </c>
      <c r="O843" t="str">
        <f>IF(COUNTIF($G$2:G843, G843) &gt; 1, INDEX($O$2:O843, MATCH(G843, $G$2:G843, 0)), H843)</f>
        <v>Male</v>
      </c>
      <c r="P843" t="str">
        <f>IF(COUNTIF($G$2:G843, G843) &gt; 1, INDEX($P$2:P843, MATCH(G843, $G$2:G843, 0)), I843)</f>
        <v>Corporate</v>
      </c>
      <c r="Q843" t="str">
        <f>IF(COUNTIF($G$2:G843, G843) &gt; 1, INDEX($Q$2:Q843, MATCH(G843, $G$2:G843, 0)), J843)</f>
        <v>United States</v>
      </c>
      <c r="R843" t="str">
        <f>IF(COUNTIF($G$2:G843, G843) &gt; 1, INDEX($R$2:R843, MATCH(G843, $G$2:G843, 0)), K843)</f>
        <v>New York City</v>
      </c>
      <c r="S843" t="str">
        <f>IF(COUNTIF($G$2:G843, G843) &gt; 1, INDEX($S$2:S843, MATCH(G843, $G$2:G843, 0)), L843)</f>
        <v>New York</v>
      </c>
      <c r="T843">
        <f>IF(COUNTIF($G$2:G843, G843) &gt; 1, INDEX($T$2:T843, MATCH(G843, $G$2:G843, 0)), M843)</f>
        <v>10035</v>
      </c>
      <c r="U843" t="str">
        <f>IF(COUNTIF($G$2:G843, G843) &gt; 1, INDEX($U$2:U843, MATCH(G843, $G$2:G843, 0)), N843)</f>
        <v>East</v>
      </c>
      <c r="V843" s="7" t="s">
        <v>2150</v>
      </c>
      <c r="W843" s="7" t="s">
        <v>2151</v>
      </c>
      <c r="X843" s="15">
        <f>Orders[[#This Row],[Date3]]</f>
        <v>43524</v>
      </c>
      <c r="Y843" s="15">
        <v>43524</v>
      </c>
      <c r="Z843" s="2">
        <v>0.73472222222222217</v>
      </c>
      <c r="AA843" s="12">
        <v>60.3</v>
      </c>
      <c r="AB843" s="8">
        <v>1</v>
      </c>
      <c r="AC843" s="11">
        <f t="shared" si="68"/>
        <v>3.0150000000000001</v>
      </c>
      <c r="AD843" s="11">
        <f t="shared" si="69"/>
        <v>60.3</v>
      </c>
      <c r="AE843" t="s">
        <v>18</v>
      </c>
      <c r="AF843" s="12">
        <f t="shared" si="66"/>
        <v>53.847899999999996</v>
      </c>
      <c r="AG843" s="4">
        <v>0.107</v>
      </c>
      <c r="AH843" s="11">
        <f t="shared" si="67"/>
        <v>6.4521000000000015</v>
      </c>
      <c r="AI843" s="9" t="s">
        <v>45</v>
      </c>
      <c r="AJ843" s="15" t="str">
        <f>IF(MONTH(Orders[[#This Row],[Date]]) = 1, "Jan",IF(MONTH(Orders[[#This Row],[Date]]) = 2, "Feb", "Mar"))</f>
        <v>Feb</v>
      </c>
    </row>
    <row r="844" spans="1:36" ht="15.75" x14ac:dyDescent="0.25">
      <c r="A844">
        <v>843</v>
      </c>
      <c r="B844" t="s">
        <v>873</v>
      </c>
      <c r="C844">
        <f>VLOOKUP(G844,email!A:B,2,FALSE)</f>
        <v>314</v>
      </c>
      <c r="D844" t="str">
        <f>Orders[[#This Row],[Customer First Name]] &amp;" "&amp; Orders[[#This Row],[Customer Last Name]]</f>
        <v>Eudokia Martin</v>
      </c>
      <c r="E844" t="s">
        <v>1730</v>
      </c>
      <c r="F844" t="s">
        <v>1352</v>
      </c>
      <c r="G844" t="str">
        <f t="shared" si="65"/>
        <v>eudokia.martin@mail.com</v>
      </c>
      <c r="H844" t="s">
        <v>20</v>
      </c>
      <c r="I844" s="7" t="s">
        <v>1042</v>
      </c>
      <c r="J844" s="7" t="s">
        <v>1038</v>
      </c>
      <c r="K844" s="7" t="s">
        <v>1043</v>
      </c>
      <c r="L844" s="7" t="s">
        <v>1044</v>
      </c>
      <c r="M844" s="7">
        <v>90036</v>
      </c>
      <c r="N844" s="7" t="s">
        <v>1045</v>
      </c>
      <c r="O844" t="str">
        <f>IF(COUNTIF($G$2:G844, G844) &gt; 1, INDEX($O$2:O844, MATCH(G844, $G$2:G844, 0)), H844)</f>
        <v>Male</v>
      </c>
      <c r="P844" t="str">
        <f>IF(COUNTIF($G$2:G844, G844) &gt; 1, INDEX($P$2:P844, MATCH(G844, $G$2:G844, 0)), I844)</f>
        <v>Corporate</v>
      </c>
      <c r="Q844" t="str">
        <f>IF(COUNTIF($G$2:G844, G844) &gt; 1, INDEX($Q$2:Q844, MATCH(G844, $G$2:G844, 0)), J844)</f>
        <v>United States</v>
      </c>
      <c r="R844" t="str">
        <f>IF(COUNTIF($G$2:G844, G844) &gt; 1, INDEX($R$2:R844, MATCH(G844, $G$2:G844, 0)), K844)</f>
        <v>Los Angeles</v>
      </c>
      <c r="S844" t="str">
        <f>IF(COUNTIF($G$2:G844, G844) &gt; 1, INDEX($S$2:S844, MATCH(G844, $G$2:G844, 0)), L844)</f>
        <v>California</v>
      </c>
      <c r="T844">
        <f>IF(COUNTIF($G$2:G844, G844) &gt; 1, INDEX($T$2:T844, MATCH(G844, $G$2:G844, 0)), M844)</f>
        <v>90036</v>
      </c>
      <c r="U844" t="str">
        <f>IF(COUNTIF($G$2:G844, G844) &gt; 1, INDEX($U$2:U844, MATCH(G844, $G$2:G844, 0)), N844)</f>
        <v>West</v>
      </c>
      <c r="V844" s="7" t="s">
        <v>2153</v>
      </c>
      <c r="W844" s="7" t="s">
        <v>2160</v>
      </c>
      <c r="X844" s="15">
        <f>Orders[[#This Row],[Date3]]</f>
        <v>43526</v>
      </c>
      <c r="Y844" s="15">
        <v>43526</v>
      </c>
      <c r="Z844" s="2">
        <v>0.6777777777777777</v>
      </c>
      <c r="AA844" s="12">
        <v>39.47</v>
      </c>
      <c r="AB844" s="8">
        <v>2</v>
      </c>
      <c r="AC844" s="11">
        <f t="shared" si="68"/>
        <v>3.9470000000000001</v>
      </c>
      <c r="AD844" s="11">
        <f t="shared" si="69"/>
        <v>78.94</v>
      </c>
      <c r="AE844" t="s">
        <v>21</v>
      </c>
      <c r="AF844" s="12">
        <f t="shared" si="66"/>
        <v>75.253501999999997</v>
      </c>
      <c r="AG844" s="4">
        <v>4.6699999999999998E-2</v>
      </c>
      <c r="AH844" s="11">
        <f t="shared" si="67"/>
        <v>3.6864980000000003</v>
      </c>
      <c r="AI844" s="9" t="s">
        <v>221</v>
      </c>
      <c r="AJ844" s="15" t="str">
        <f>IF(MONTH(Orders[[#This Row],[Date]]) = 1, "Jan",IF(MONTH(Orders[[#This Row],[Date]]) = 2, "Feb", "Mar"))</f>
        <v>Mar</v>
      </c>
    </row>
    <row r="845" spans="1:36" ht="15.75" x14ac:dyDescent="0.25">
      <c r="A845">
        <v>844</v>
      </c>
      <c r="B845" t="s">
        <v>874</v>
      </c>
      <c r="C845">
        <f>VLOOKUP(G845,email!A:B,2,FALSE)</f>
        <v>314</v>
      </c>
      <c r="D845" t="str">
        <f>Orders[[#This Row],[Customer First Name]] &amp;" "&amp; Orders[[#This Row],[Customer Last Name]]</f>
        <v>Eudokia Martin</v>
      </c>
      <c r="E845" t="s">
        <v>1730</v>
      </c>
      <c r="F845" t="s">
        <v>1352</v>
      </c>
      <c r="G845" t="str">
        <f t="shared" si="65"/>
        <v>eudokia.martin@mail.com</v>
      </c>
      <c r="H845" t="s">
        <v>20</v>
      </c>
      <c r="I845" s="7" t="s">
        <v>1042</v>
      </c>
      <c r="J845" s="7" t="s">
        <v>1038</v>
      </c>
      <c r="K845" s="7" t="s">
        <v>1043</v>
      </c>
      <c r="L845" s="7" t="s">
        <v>1044</v>
      </c>
      <c r="M845" s="7">
        <v>90036</v>
      </c>
      <c r="N845" s="7" t="s">
        <v>1045</v>
      </c>
      <c r="O845" t="str">
        <f>IF(COUNTIF($G$2:G845, G845) &gt; 1, INDEX($O$2:O845, MATCH(G845, $G$2:G845, 0)), H845)</f>
        <v>Male</v>
      </c>
      <c r="P845" t="str">
        <f>IF(COUNTIF($G$2:G845, G845) &gt; 1, INDEX($P$2:P845, MATCH(G845, $G$2:G845, 0)), I845)</f>
        <v>Corporate</v>
      </c>
      <c r="Q845" t="str">
        <f>IF(COUNTIF($G$2:G845, G845) &gt; 1, INDEX($Q$2:Q845, MATCH(G845, $G$2:G845, 0)), J845)</f>
        <v>United States</v>
      </c>
      <c r="R845" t="str">
        <f>IF(COUNTIF($G$2:G845, G845) &gt; 1, INDEX($R$2:R845, MATCH(G845, $G$2:G845, 0)), K845)</f>
        <v>Los Angeles</v>
      </c>
      <c r="S845" t="str">
        <f>IF(COUNTIF($G$2:G845, G845) &gt; 1, INDEX($S$2:S845, MATCH(G845, $G$2:G845, 0)), L845)</f>
        <v>California</v>
      </c>
      <c r="T845">
        <f>IF(COUNTIF($G$2:G845, G845) &gt; 1, INDEX($T$2:T845, MATCH(G845, $G$2:G845, 0)), M845)</f>
        <v>90036</v>
      </c>
      <c r="U845" t="str">
        <f>IF(COUNTIF($G$2:G845, G845) &gt; 1, INDEX($U$2:U845, MATCH(G845, $G$2:G845, 0)), N845)</f>
        <v>West</v>
      </c>
      <c r="V845" s="7" t="s">
        <v>2153</v>
      </c>
      <c r="W845" s="7" t="s">
        <v>2160</v>
      </c>
      <c r="X845" s="15">
        <f>Orders[[#This Row],[Date3]]</f>
        <v>43509</v>
      </c>
      <c r="Y845" s="15">
        <v>43509</v>
      </c>
      <c r="Z845" s="2">
        <v>0.76041666666666663</v>
      </c>
      <c r="AA845" s="12">
        <v>14.87</v>
      </c>
      <c r="AB845" s="8">
        <v>2</v>
      </c>
      <c r="AC845" s="11">
        <f t="shared" si="68"/>
        <v>1.4870000000000001</v>
      </c>
      <c r="AD845" s="11">
        <f t="shared" si="69"/>
        <v>29.74</v>
      </c>
      <c r="AE845" t="s">
        <v>21</v>
      </c>
      <c r="AF845" s="12">
        <f t="shared" si="66"/>
        <v>28.351141999999999</v>
      </c>
      <c r="AG845" s="4">
        <v>4.6699999999999998E-2</v>
      </c>
      <c r="AH845" s="11">
        <f t="shared" si="67"/>
        <v>1.388857999999999</v>
      </c>
      <c r="AI845" s="9">
        <v>8.9</v>
      </c>
      <c r="AJ845" s="15" t="str">
        <f>IF(MONTH(Orders[[#This Row],[Date]]) = 1, "Jan",IF(MONTH(Orders[[#This Row],[Date]]) = 2, "Feb", "Mar"))</f>
        <v>Feb</v>
      </c>
    </row>
    <row r="846" spans="1:36" ht="15.75" x14ac:dyDescent="0.25">
      <c r="A846">
        <v>845</v>
      </c>
      <c r="B846" t="s">
        <v>875</v>
      </c>
      <c r="C846">
        <f>VLOOKUP(G846,email!A:B,2,FALSE)</f>
        <v>314</v>
      </c>
      <c r="D846" t="str">
        <f>Orders[[#This Row],[Customer First Name]] &amp;" "&amp; Orders[[#This Row],[Customer Last Name]]</f>
        <v>Eudokia Martin</v>
      </c>
      <c r="E846" t="s">
        <v>1730</v>
      </c>
      <c r="F846" t="s">
        <v>1352</v>
      </c>
      <c r="G846" t="str">
        <f t="shared" si="65"/>
        <v>eudokia.martin@mail.com</v>
      </c>
      <c r="H846" t="s">
        <v>20</v>
      </c>
      <c r="I846" s="7" t="s">
        <v>1042</v>
      </c>
      <c r="J846" s="7" t="s">
        <v>1038</v>
      </c>
      <c r="K846" s="7" t="s">
        <v>1043</v>
      </c>
      <c r="L846" s="7" t="s">
        <v>1044</v>
      </c>
      <c r="M846" s="7">
        <v>90036</v>
      </c>
      <c r="N846" s="7" t="s">
        <v>1045</v>
      </c>
      <c r="O846" t="str">
        <f>IF(COUNTIF($G$2:G846, G846) &gt; 1, INDEX($O$2:O846, MATCH(G846, $G$2:G846, 0)), H846)</f>
        <v>Male</v>
      </c>
      <c r="P846" t="str">
        <f>IF(COUNTIF($G$2:G846, G846) &gt; 1, INDEX($P$2:P846, MATCH(G846, $G$2:G846, 0)), I846)</f>
        <v>Corporate</v>
      </c>
      <c r="Q846" t="str">
        <f>IF(COUNTIF($G$2:G846, G846) &gt; 1, INDEX($Q$2:Q846, MATCH(G846, $G$2:G846, 0)), J846)</f>
        <v>United States</v>
      </c>
      <c r="R846" t="str">
        <f>IF(COUNTIF($G$2:G846, G846) &gt; 1, INDEX($R$2:R846, MATCH(G846, $G$2:G846, 0)), K846)</f>
        <v>Los Angeles</v>
      </c>
      <c r="S846" t="str">
        <f>IF(COUNTIF($G$2:G846, G846) &gt; 1, INDEX($S$2:S846, MATCH(G846, $G$2:G846, 0)), L846)</f>
        <v>California</v>
      </c>
      <c r="T846">
        <f>IF(COUNTIF($G$2:G846, G846) &gt; 1, INDEX($T$2:T846, MATCH(G846, $G$2:G846, 0)), M846)</f>
        <v>90036</v>
      </c>
      <c r="U846" t="str">
        <f>IF(COUNTIF($G$2:G846, G846) &gt; 1, INDEX($U$2:U846, MATCH(G846, $G$2:G846, 0)), N846)</f>
        <v>West</v>
      </c>
      <c r="V846" s="7" t="s">
        <v>2153</v>
      </c>
      <c r="W846" s="7" t="s">
        <v>2166</v>
      </c>
      <c r="X846" s="15">
        <f>Orders[[#This Row],[Date3]]</f>
        <v>43491</v>
      </c>
      <c r="Y846" s="15">
        <v>43491</v>
      </c>
      <c r="Z846" s="2">
        <v>0.52986111111111112</v>
      </c>
      <c r="AA846" s="12">
        <v>21.32</v>
      </c>
      <c r="AB846" s="8">
        <v>1</v>
      </c>
      <c r="AC846" s="11">
        <f t="shared" si="68"/>
        <v>1.0660000000000001</v>
      </c>
      <c r="AD846" s="11">
        <f t="shared" si="69"/>
        <v>21.32</v>
      </c>
      <c r="AE846" t="s">
        <v>18</v>
      </c>
      <c r="AF846" s="12">
        <f t="shared" si="66"/>
        <v>20.324356000000002</v>
      </c>
      <c r="AG846" s="4">
        <v>4.6699999999999998E-2</v>
      </c>
      <c r="AH846" s="11">
        <f t="shared" si="67"/>
        <v>0.99564399999999864</v>
      </c>
      <c r="AI846" s="9">
        <v>5.9</v>
      </c>
      <c r="AJ846" s="15" t="str">
        <f>IF(MONTH(Orders[[#This Row],[Date]]) = 1, "Jan",IF(MONTH(Orders[[#This Row],[Date]]) = 2, "Feb", "Mar"))</f>
        <v>Jan</v>
      </c>
    </row>
    <row r="847" spans="1:36" ht="15.75" x14ac:dyDescent="0.25">
      <c r="A847">
        <v>846</v>
      </c>
      <c r="B847" t="s">
        <v>876</v>
      </c>
      <c r="C847">
        <f>VLOOKUP(G847,email!A:B,2,FALSE)</f>
        <v>314</v>
      </c>
      <c r="D847" t="str">
        <f>Orders[[#This Row],[Customer First Name]] &amp;" "&amp; Orders[[#This Row],[Customer Last Name]]</f>
        <v>Eudokia Martin</v>
      </c>
      <c r="E847" t="s">
        <v>1730</v>
      </c>
      <c r="F847" t="s">
        <v>1352</v>
      </c>
      <c r="G847" t="str">
        <f t="shared" si="65"/>
        <v>eudokia.martin@mail.com</v>
      </c>
      <c r="H847" t="s">
        <v>20</v>
      </c>
      <c r="I847" s="7" t="s">
        <v>1042</v>
      </c>
      <c r="J847" s="7" t="s">
        <v>1038</v>
      </c>
      <c r="K847" s="7" t="s">
        <v>1043</v>
      </c>
      <c r="L847" s="7" t="s">
        <v>1044</v>
      </c>
      <c r="M847" s="7">
        <v>90036</v>
      </c>
      <c r="N847" s="7" t="s">
        <v>1045</v>
      </c>
      <c r="O847" t="str">
        <f>IF(COUNTIF($G$2:G847, G847) &gt; 1, INDEX($O$2:O847, MATCH(G847, $G$2:G847, 0)), H847)</f>
        <v>Male</v>
      </c>
      <c r="P847" t="str">
        <f>IF(COUNTIF($G$2:G847, G847) &gt; 1, INDEX($P$2:P847, MATCH(G847, $G$2:G847, 0)), I847)</f>
        <v>Corporate</v>
      </c>
      <c r="Q847" t="str">
        <f>IF(COUNTIF($G$2:G847, G847) &gt; 1, INDEX($Q$2:Q847, MATCH(G847, $G$2:G847, 0)), J847)</f>
        <v>United States</v>
      </c>
      <c r="R847" t="str">
        <f>IF(COUNTIF($G$2:G847, G847) &gt; 1, INDEX($R$2:R847, MATCH(G847, $G$2:G847, 0)), K847)</f>
        <v>Los Angeles</v>
      </c>
      <c r="S847" t="str">
        <f>IF(COUNTIF($G$2:G847, G847) &gt; 1, INDEX($S$2:S847, MATCH(G847, $G$2:G847, 0)), L847)</f>
        <v>California</v>
      </c>
      <c r="T847">
        <f>IF(COUNTIF($G$2:G847, G847) &gt; 1, INDEX($T$2:T847, MATCH(G847, $G$2:G847, 0)), M847)</f>
        <v>90036</v>
      </c>
      <c r="U847" t="str">
        <f>IF(COUNTIF($G$2:G847, G847) &gt; 1, INDEX($U$2:U847, MATCH(G847, $G$2:G847, 0)), N847)</f>
        <v>West</v>
      </c>
      <c r="V847" s="7" t="s">
        <v>2153</v>
      </c>
      <c r="W847" s="7" t="s">
        <v>2154</v>
      </c>
      <c r="X847" s="15">
        <f>Orders[[#This Row],[Date3]]</f>
        <v>43495</v>
      </c>
      <c r="Y847" s="15">
        <v>43495</v>
      </c>
      <c r="Z847" s="2">
        <v>0.48055555555555557</v>
      </c>
      <c r="AA847" s="12">
        <v>93.78</v>
      </c>
      <c r="AB847" s="8">
        <v>3</v>
      </c>
      <c r="AC847" s="11">
        <f t="shared" si="68"/>
        <v>14.067000000000002</v>
      </c>
      <c r="AD847" s="11">
        <f t="shared" si="69"/>
        <v>281.34000000000003</v>
      </c>
      <c r="AE847" t="s">
        <v>21</v>
      </c>
      <c r="AF847" s="12">
        <f t="shared" si="66"/>
        <v>268.20142200000004</v>
      </c>
      <c r="AG847" s="4">
        <v>4.6699999999999998E-2</v>
      </c>
      <c r="AH847" s="11">
        <f t="shared" si="67"/>
        <v>13.138577999999995</v>
      </c>
      <c r="AI847" s="9">
        <v>5.9</v>
      </c>
      <c r="AJ847" s="15" t="str">
        <f>IF(MONTH(Orders[[#This Row],[Date]]) = 1, "Jan",IF(MONTH(Orders[[#This Row],[Date]]) = 2, "Feb", "Mar"))</f>
        <v>Jan</v>
      </c>
    </row>
    <row r="848" spans="1:36" ht="15.75" x14ac:dyDescent="0.25">
      <c r="A848">
        <v>847</v>
      </c>
      <c r="B848" t="s">
        <v>877</v>
      </c>
      <c r="C848">
        <f>VLOOKUP(G848,email!A:B,2,FALSE)</f>
        <v>315</v>
      </c>
      <c r="D848" t="str">
        <f>Orders[[#This Row],[Customer First Name]] &amp;" "&amp; Orders[[#This Row],[Customer Last Name]]</f>
        <v>Art Foster</v>
      </c>
      <c r="E848" t="s">
        <v>1731</v>
      </c>
      <c r="F848" t="s">
        <v>1533</v>
      </c>
      <c r="G848" t="str">
        <f t="shared" si="65"/>
        <v>art.foster@mail.com</v>
      </c>
      <c r="H848" t="s">
        <v>20</v>
      </c>
      <c r="I848" s="7" t="s">
        <v>1037</v>
      </c>
      <c r="J848" s="7" t="s">
        <v>1038</v>
      </c>
      <c r="K848" s="7" t="s">
        <v>1183</v>
      </c>
      <c r="L848" s="7" t="s">
        <v>1040</v>
      </c>
      <c r="M848" s="7">
        <v>40214</v>
      </c>
      <c r="N848" s="7" t="s">
        <v>1041</v>
      </c>
      <c r="O848" t="str">
        <f>IF(COUNTIF($G$2:G848, G848) &gt; 1, INDEX($O$2:O848, MATCH(G848, $G$2:G848, 0)), H848)</f>
        <v>Male</v>
      </c>
      <c r="P848" t="str">
        <f>IF(COUNTIF($G$2:G848, G848) &gt; 1, INDEX($P$2:P848, MATCH(G848, $G$2:G848, 0)), I848)</f>
        <v>Consumer</v>
      </c>
      <c r="Q848" t="str">
        <f>IF(COUNTIF($G$2:G848, G848) &gt; 1, INDEX($Q$2:Q848, MATCH(G848, $G$2:G848, 0)), J848)</f>
        <v>United States</v>
      </c>
      <c r="R848" t="str">
        <f>IF(COUNTIF($G$2:G848, G848) &gt; 1, INDEX($R$2:R848, MATCH(G848, $G$2:G848, 0)), K848)</f>
        <v>Louisville</v>
      </c>
      <c r="S848" t="str">
        <f>IF(COUNTIF($G$2:G848, G848) &gt; 1, INDEX($S$2:S848, MATCH(G848, $G$2:G848, 0)), L848)</f>
        <v>Kentucky</v>
      </c>
      <c r="T848">
        <f>IF(COUNTIF($G$2:G848, G848) &gt; 1, INDEX($T$2:T848, MATCH(G848, $G$2:G848, 0)), M848)</f>
        <v>40214</v>
      </c>
      <c r="U848" t="str">
        <f>IF(COUNTIF($G$2:G848, G848) &gt; 1, INDEX($U$2:U848, MATCH(G848, $G$2:G848, 0)), N848)</f>
        <v>South</v>
      </c>
      <c r="V848" s="7" t="s">
        <v>2158</v>
      </c>
      <c r="W848" s="7" t="s">
        <v>2159</v>
      </c>
      <c r="X848" s="15">
        <f>Orders[[#This Row],[Date3]]</f>
        <v>43492</v>
      </c>
      <c r="Y848" s="15">
        <v>43492</v>
      </c>
      <c r="Z848" s="2">
        <v>0.75555555555555554</v>
      </c>
      <c r="AA848" s="12">
        <v>73.260000000000005</v>
      </c>
      <c r="AB848" s="8">
        <v>1</v>
      </c>
      <c r="AC848" s="11">
        <f t="shared" si="68"/>
        <v>3.6630000000000003</v>
      </c>
      <c r="AD848" s="11">
        <f t="shared" si="69"/>
        <v>73.260000000000005</v>
      </c>
      <c r="AE848" t="s">
        <v>16</v>
      </c>
      <c r="AF848" s="12">
        <f t="shared" si="66"/>
        <v>67.985280000000003</v>
      </c>
      <c r="AG848" s="4">
        <v>7.2000000000000008E-2</v>
      </c>
      <c r="AH848" s="11">
        <f t="shared" si="67"/>
        <v>5.2747200000000021</v>
      </c>
      <c r="AI848" s="9">
        <v>9.6999999999999993</v>
      </c>
      <c r="AJ848" s="15" t="str">
        <f>IF(MONTH(Orders[[#This Row],[Date]]) = 1, "Jan",IF(MONTH(Orders[[#This Row],[Date]]) = 2, "Feb", "Mar"))</f>
        <v>Jan</v>
      </c>
    </row>
    <row r="849" spans="1:36" ht="15.75" x14ac:dyDescent="0.25">
      <c r="A849">
        <v>848</v>
      </c>
      <c r="B849" t="s">
        <v>878</v>
      </c>
      <c r="C849">
        <f>VLOOKUP(G849,email!A:B,2,FALSE)</f>
        <v>315</v>
      </c>
      <c r="D849" t="str">
        <f>Orders[[#This Row],[Customer First Name]] &amp;" "&amp; Orders[[#This Row],[Customer Last Name]]</f>
        <v>Art Foster</v>
      </c>
      <c r="E849" t="s">
        <v>1731</v>
      </c>
      <c r="F849" t="s">
        <v>1533</v>
      </c>
      <c r="G849" t="str">
        <f t="shared" si="65"/>
        <v>art.foster@mail.com</v>
      </c>
      <c r="H849" t="s">
        <v>20</v>
      </c>
      <c r="I849" s="7" t="s">
        <v>1037</v>
      </c>
      <c r="J849" s="7" t="s">
        <v>1038</v>
      </c>
      <c r="K849" s="7" t="s">
        <v>1183</v>
      </c>
      <c r="L849" s="7" t="s">
        <v>1040</v>
      </c>
      <c r="M849" s="7">
        <v>40214</v>
      </c>
      <c r="N849" s="7" t="s">
        <v>1041</v>
      </c>
      <c r="O849" t="str">
        <f>IF(COUNTIF($G$2:G849, G849) &gt; 1, INDEX($O$2:O849, MATCH(G849, $G$2:G849, 0)), H849)</f>
        <v>Male</v>
      </c>
      <c r="P849" t="str">
        <f>IF(COUNTIF($G$2:G849, G849) &gt; 1, INDEX($P$2:P849, MATCH(G849, $G$2:G849, 0)), I849)</f>
        <v>Consumer</v>
      </c>
      <c r="Q849" t="str">
        <f>IF(COUNTIF($G$2:G849, G849) &gt; 1, INDEX($Q$2:Q849, MATCH(G849, $G$2:G849, 0)), J849)</f>
        <v>United States</v>
      </c>
      <c r="R849" t="str">
        <f>IF(COUNTIF($G$2:G849, G849) &gt; 1, INDEX($R$2:R849, MATCH(G849, $G$2:G849, 0)), K849)</f>
        <v>Louisville</v>
      </c>
      <c r="S849" t="str">
        <f>IF(COUNTIF($G$2:G849, G849) &gt; 1, INDEX($S$2:S849, MATCH(G849, $G$2:G849, 0)), L849)</f>
        <v>Kentucky</v>
      </c>
      <c r="T849">
        <f>IF(COUNTIF($G$2:G849, G849) &gt; 1, INDEX($T$2:T849, MATCH(G849, $G$2:G849, 0)), M849)</f>
        <v>40214</v>
      </c>
      <c r="U849" t="str">
        <f>IF(COUNTIF($G$2:G849, G849) &gt; 1, INDEX($U$2:U849, MATCH(G849, $G$2:G849, 0)), N849)</f>
        <v>South</v>
      </c>
      <c r="V849" s="7" t="s">
        <v>2150</v>
      </c>
      <c r="W849" s="7" t="s">
        <v>2152</v>
      </c>
      <c r="X849" s="15">
        <f>Orders[[#This Row],[Date3]]</f>
        <v>43495</v>
      </c>
      <c r="Y849" s="15">
        <v>43495</v>
      </c>
      <c r="Z849" s="2">
        <v>0.71388888888888891</v>
      </c>
      <c r="AA849" s="12">
        <v>22.38</v>
      </c>
      <c r="AB849" s="8">
        <v>1</v>
      </c>
      <c r="AC849" s="11">
        <f t="shared" si="68"/>
        <v>1.119</v>
      </c>
      <c r="AD849" s="11">
        <f t="shared" si="69"/>
        <v>22.38</v>
      </c>
      <c r="AE849" t="s">
        <v>21</v>
      </c>
      <c r="AF849" s="12">
        <f t="shared" si="66"/>
        <v>19.985340000000001</v>
      </c>
      <c r="AG849" s="4">
        <v>0.107</v>
      </c>
      <c r="AH849" s="11">
        <f t="shared" si="67"/>
        <v>2.3946599999999982</v>
      </c>
      <c r="AI849" s="9">
        <v>8.6</v>
      </c>
      <c r="AJ849" s="15" t="str">
        <f>IF(MONTH(Orders[[#This Row],[Date]]) = 1, "Jan",IF(MONTH(Orders[[#This Row],[Date]]) = 2, "Feb", "Mar"))</f>
        <v>Jan</v>
      </c>
    </row>
    <row r="850" spans="1:36" ht="15.75" x14ac:dyDescent="0.25">
      <c r="A850">
        <v>849</v>
      </c>
      <c r="B850" t="s">
        <v>879</v>
      </c>
      <c r="C850">
        <f>VLOOKUP(G850,email!A:B,2,FALSE)</f>
        <v>316</v>
      </c>
      <c r="D850" t="str">
        <f>Orders[[#This Row],[Customer First Name]] &amp;" "&amp; Orders[[#This Row],[Customer Last Name]]</f>
        <v>Guy Armstrong</v>
      </c>
      <c r="E850" t="s">
        <v>1504</v>
      </c>
      <c r="F850" t="s">
        <v>1353</v>
      </c>
      <c r="G850" t="str">
        <f t="shared" si="65"/>
        <v>guy.armstrong@mail.com</v>
      </c>
      <c r="H850" t="s">
        <v>20</v>
      </c>
      <c r="I850" s="7" t="s">
        <v>1037</v>
      </c>
      <c r="J850" s="7" t="s">
        <v>1038</v>
      </c>
      <c r="K850" s="7" t="s">
        <v>1242</v>
      </c>
      <c r="L850" s="7" t="s">
        <v>1108</v>
      </c>
      <c r="M850" s="7">
        <v>44052</v>
      </c>
      <c r="N850" s="7" t="s">
        <v>1065</v>
      </c>
      <c r="O850" t="str">
        <f>IF(COUNTIF($G$2:G850, G850) &gt; 1, INDEX($O$2:O850, MATCH(G850, $G$2:G850, 0)), H850)</f>
        <v>Male</v>
      </c>
      <c r="P850" t="str">
        <f>IF(COUNTIF($G$2:G850, G850) &gt; 1, INDEX($P$2:P850, MATCH(G850, $G$2:G850, 0)), I850)</f>
        <v>Consumer</v>
      </c>
      <c r="Q850" t="str">
        <f>IF(COUNTIF($G$2:G850, G850) &gt; 1, INDEX($Q$2:Q850, MATCH(G850, $G$2:G850, 0)), J850)</f>
        <v>United States</v>
      </c>
      <c r="R850" t="str">
        <f>IF(COUNTIF($G$2:G850, G850) &gt; 1, INDEX($R$2:R850, MATCH(G850, $G$2:G850, 0)), K850)</f>
        <v>Lorain</v>
      </c>
      <c r="S850" t="str">
        <f>IF(COUNTIF($G$2:G850, G850) &gt; 1, INDEX($S$2:S850, MATCH(G850, $G$2:G850, 0)), L850)</f>
        <v>Ohio</v>
      </c>
      <c r="T850">
        <f>IF(COUNTIF($G$2:G850, G850) &gt; 1, INDEX($T$2:T850, MATCH(G850, $G$2:G850, 0)), M850)</f>
        <v>44052</v>
      </c>
      <c r="U850" t="str">
        <f>IF(COUNTIF($G$2:G850, G850) &gt; 1, INDEX($U$2:U850, MATCH(G850, $G$2:G850, 0)), N850)</f>
        <v>East</v>
      </c>
      <c r="V850" s="7" t="s">
        <v>2150</v>
      </c>
      <c r="W850" s="7" t="s">
        <v>2157</v>
      </c>
      <c r="X850" s="15">
        <f>Orders[[#This Row],[Date3]]</f>
        <v>43473</v>
      </c>
      <c r="Y850" s="15">
        <v>43473</v>
      </c>
      <c r="Z850" s="2">
        <v>0.81805555555555554</v>
      </c>
      <c r="AA850" s="12">
        <v>72.88</v>
      </c>
      <c r="AB850" s="8">
        <v>9</v>
      </c>
      <c r="AC850" s="11">
        <f t="shared" si="68"/>
        <v>32.795999999999999</v>
      </c>
      <c r="AD850" s="11">
        <f t="shared" si="69"/>
        <v>655.92</v>
      </c>
      <c r="AE850" t="s">
        <v>18</v>
      </c>
      <c r="AF850" s="12">
        <f t="shared" si="66"/>
        <v>585.73655999999994</v>
      </c>
      <c r="AG850" s="4">
        <v>0.107</v>
      </c>
      <c r="AH850" s="11">
        <f t="shared" si="67"/>
        <v>70.183440000000019</v>
      </c>
      <c r="AI850" s="9" t="s">
        <v>96</v>
      </c>
      <c r="AJ850" s="15" t="str">
        <f>IF(MONTH(Orders[[#This Row],[Date]]) = 1, "Jan",IF(MONTH(Orders[[#This Row],[Date]]) = 2, "Feb", "Mar"))</f>
        <v>Jan</v>
      </c>
    </row>
    <row r="851" spans="1:36" ht="15.75" x14ac:dyDescent="0.25">
      <c r="A851">
        <v>850</v>
      </c>
      <c r="B851" t="s">
        <v>880</v>
      </c>
      <c r="C851">
        <f>VLOOKUP(G851,email!A:B,2,FALSE)</f>
        <v>317</v>
      </c>
      <c r="D851" t="str">
        <f>Orders[[#This Row],[Customer First Name]] &amp;" "&amp; Orders[[#This Row],[Customer Last Name]]</f>
        <v>Cyma Kinney</v>
      </c>
      <c r="E851" t="s">
        <v>1732</v>
      </c>
      <c r="F851" t="s">
        <v>1733</v>
      </c>
      <c r="G851" t="str">
        <f t="shared" si="65"/>
        <v>cyma.kinney@mail.com</v>
      </c>
      <c r="H851" t="s">
        <v>20</v>
      </c>
      <c r="I851" s="7" t="s">
        <v>1042</v>
      </c>
      <c r="J851" s="7" t="s">
        <v>1038</v>
      </c>
      <c r="K851" s="7" t="s">
        <v>1243</v>
      </c>
      <c r="L851" s="7" t="s">
        <v>1134</v>
      </c>
      <c r="M851" s="7">
        <v>7036</v>
      </c>
      <c r="N851" s="7" t="s">
        <v>1065</v>
      </c>
      <c r="O851" t="str">
        <f>IF(COUNTIF($G$2:G851, G851) &gt; 1, INDEX($O$2:O851, MATCH(G851, $G$2:G851, 0)), H851)</f>
        <v>Male</v>
      </c>
      <c r="P851" t="str">
        <f>IF(COUNTIF($G$2:G851, G851) &gt; 1, INDEX($P$2:P851, MATCH(G851, $G$2:G851, 0)), I851)</f>
        <v>Corporate</v>
      </c>
      <c r="Q851" t="str">
        <f>IF(COUNTIF($G$2:G851, G851) &gt; 1, INDEX($Q$2:Q851, MATCH(G851, $G$2:G851, 0)), J851)</f>
        <v>United States</v>
      </c>
      <c r="R851" t="str">
        <f>IF(COUNTIF($G$2:G851, G851) &gt; 1, INDEX($R$2:R851, MATCH(G851, $G$2:G851, 0)), K851)</f>
        <v>Linden</v>
      </c>
      <c r="S851" t="str">
        <f>IF(COUNTIF($G$2:G851, G851) &gt; 1, INDEX($S$2:S851, MATCH(G851, $G$2:G851, 0)), L851)</f>
        <v>New Jersey</v>
      </c>
      <c r="T851">
        <f>IF(COUNTIF($G$2:G851, G851) &gt; 1, INDEX($T$2:T851, MATCH(G851, $G$2:G851, 0)), M851)</f>
        <v>7036</v>
      </c>
      <c r="U851" t="str">
        <f>IF(COUNTIF($G$2:G851, G851) &gt; 1, INDEX($U$2:U851, MATCH(G851, $G$2:G851, 0)), N851)</f>
        <v>East</v>
      </c>
      <c r="V851" s="7" t="s">
        <v>2158</v>
      </c>
      <c r="W851" s="7" t="s">
        <v>2163</v>
      </c>
      <c r="X851" s="15">
        <f>Orders[[#This Row],[Date3]]</f>
        <v>43484</v>
      </c>
      <c r="Y851" s="15">
        <v>43484</v>
      </c>
      <c r="Z851" s="2">
        <v>0.5493055555555556</v>
      </c>
      <c r="AA851" s="12">
        <v>99.1</v>
      </c>
      <c r="AB851" s="8">
        <v>6</v>
      </c>
      <c r="AC851" s="11">
        <f t="shared" si="68"/>
        <v>29.729999999999997</v>
      </c>
      <c r="AD851" s="11">
        <f t="shared" si="69"/>
        <v>594.59999999999991</v>
      </c>
      <c r="AE851" t="s">
        <v>18</v>
      </c>
      <c r="AF851" s="12">
        <f t="shared" si="66"/>
        <v>551.78879999999992</v>
      </c>
      <c r="AG851" s="4">
        <v>7.2000000000000008E-2</v>
      </c>
      <c r="AH851" s="11">
        <f t="shared" si="67"/>
        <v>42.811199999999985</v>
      </c>
      <c r="AI851" s="9">
        <v>4.2</v>
      </c>
      <c r="AJ851" s="15" t="str">
        <f>IF(MONTH(Orders[[#This Row],[Date]]) = 1, "Jan",IF(MONTH(Orders[[#This Row],[Date]]) = 2, "Feb", "Mar"))</f>
        <v>Jan</v>
      </c>
    </row>
    <row r="852" spans="1:36" ht="15.75" x14ac:dyDescent="0.25">
      <c r="A852">
        <v>851</v>
      </c>
      <c r="B852" t="s">
        <v>881</v>
      </c>
      <c r="C852">
        <f>VLOOKUP(G852,email!A:B,2,FALSE)</f>
        <v>318</v>
      </c>
      <c r="D852" t="str">
        <f>Orders[[#This Row],[Customer First Name]] &amp;" "&amp; Orders[[#This Row],[Customer Last Name]]</f>
        <v>Dave Poirier</v>
      </c>
      <c r="E852" t="s">
        <v>1360</v>
      </c>
      <c r="F852" t="s">
        <v>1734</v>
      </c>
      <c r="G852" t="str">
        <f t="shared" si="65"/>
        <v>dave.poirier@mail.com</v>
      </c>
      <c r="H852" t="s">
        <v>20</v>
      </c>
      <c r="I852" s="7" t="s">
        <v>1042</v>
      </c>
      <c r="J852" s="7" t="s">
        <v>1038</v>
      </c>
      <c r="K852" s="7" t="s">
        <v>1244</v>
      </c>
      <c r="L852" s="7" t="s">
        <v>1044</v>
      </c>
      <c r="M852" s="7">
        <v>93905</v>
      </c>
      <c r="N852" s="7" t="s">
        <v>1045</v>
      </c>
      <c r="O852" t="str">
        <f>IF(COUNTIF($G$2:G852, G852) &gt; 1, INDEX($O$2:O852, MATCH(G852, $G$2:G852, 0)), H852)</f>
        <v>Male</v>
      </c>
      <c r="P852" t="str">
        <f>IF(COUNTIF($G$2:G852, G852) &gt; 1, INDEX($P$2:P852, MATCH(G852, $G$2:G852, 0)), I852)</f>
        <v>Corporate</v>
      </c>
      <c r="Q852" t="str">
        <f>IF(COUNTIF($G$2:G852, G852) &gt; 1, INDEX($Q$2:Q852, MATCH(G852, $G$2:G852, 0)), J852)</f>
        <v>United States</v>
      </c>
      <c r="R852" t="str">
        <f>IF(COUNTIF($G$2:G852, G852) &gt; 1, INDEX($R$2:R852, MATCH(G852, $G$2:G852, 0)), K852)</f>
        <v>Salinas</v>
      </c>
      <c r="S852" t="str">
        <f>IF(COUNTIF($G$2:G852, G852) &gt; 1, INDEX($S$2:S852, MATCH(G852, $G$2:G852, 0)), L852)</f>
        <v>California</v>
      </c>
      <c r="T852">
        <f>IF(COUNTIF($G$2:G852, G852) &gt; 1, INDEX($T$2:T852, MATCH(G852, $G$2:G852, 0)), M852)</f>
        <v>93905</v>
      </c>
      <c r="U852" t="str">
        <f>IF(COUNTIF($G$2:G852, G852) &gt; 1, INDEX($U$2:U852, MATCH(G852, $G$2:G852, 0)), N852)</f>
        <v>West</v>
      </c>
      <c r="V852" s="7" t="s">
        <v>2153</v>
      </c>
      <c r="W852" s="7" t="s">
        <v>1731</v>
      </c>
      <c r="X852" s="15">
        <f>Orders[[#This Row],[Date3]]</f>
        <v>43490</v>
      </c>
      <c r="Y852" s="15">
        <v>43490</v>
      </c>
      <c r="Z852" s="2">
        <v>0.46180555555555558</v>
      </c>
      <c r="AA852" s="12">
        <v>74.099999999999994</v>
      </c>
      <c r="AB852" s="8">
        <v>1</v>
      </c>
      <c r="AC852" s="11">
        <f t="shared" si="68"/>
        <v>3.7050000000000001</v>
      </c>
      <c r="AD852" s="11">
        <f t="shared" si="69"/>
        <v>74.099999999999994</v>
      </c>
      <c r="AE852" t="s">
        <v>18</v>
      </c>
      <c r="AF852" s="12">
        <f t="shared" si="66"/>
        <v>70.639529999999993</v>
      </c>
      <c r="AG852" s="4">
        <v>4.6699999999999998E-2</v>
      </c>
      <c r="AH852" s="11">
        <f t="shared" si="67"/>
        <v>3.4604700000000008</v>
      </c>
      <c r="AI852" s="9">
        <v>9.1999999999999993</v>
      </c>
      <c r="AJ852" s="15" t="str">
        <f>IF(MONTH(Orders[[#This Row],[Date]]) = 1, "Jan",IF(MONTH(Orders[[#This Row],[Date]]) = 2, "Feb", "Mar"))</f>
        <v>Jan</v>
      </c>
    </row>
    <row r="853" spans="1:36" ht="15.75" x14ac:dyDescent="0.25">
      <c r="A853">
        <v>852</v>
      </c>
      <c r="B853" t="s">
        <v>882</v>
      </c>
      <c r="C853">
        <f>VLOOKUP(G853,email!A:B,2,FALSE)</f>
        <v>318</v>
      </c>
      <c r="D853" t="str">
        <f>Orders[[#This Row],[Customer First Name]] &amp;" "&amp; Orders[[#This Row],[Customer Last Name]]</f>
        <v>Dave Poirier</v>
      </c>
      <c r="E853" t="s">
        <v>1360</v>
      </c>
      <c r="F853" t="s">
        <v>1734</v>
      </c>
      <c r="G853" t="str">
        <f t="shared" si="65"/>
        <v>dave.poirier@mail.com</v>
      </c>
      <c r="H853" t="s">
        <v>20</v>
      </c>
      <c r="I853" s="7" t="s">
        <v>1042</v>
      </c>
      <c r="J853" s="7" t="s">
        <v>1038</v>
      </c>
      <c r="K853" s="7" t="s">
        <v>1244</v>
      </c>
      <c r="L853" s="7" t="s">
        <v>1044</v>
      </c>
      <c r="M853" s="7">
        <v>93905</v>
      </c>
      <c r="N853" s="7" t="s">
        <v>1045</v>
      </c>
      <c r="O853" t="str">
        <f>IF(COUNTIF($G$2:G853, G853) &gt; 1, INDEX($O$2:O853, MATCH(G853, $G$2:G853, 0)), H853)</f>
        <v>Male</v>
      </c>
      <c r="P853" t="str">
        <f>IF(COUNTIF($G$2:G853, G853) &gt; 1, INDEX($P$2:P853, MATCH(G853, $G$2:G853, 0)), I853)</f>
        <v>Corporate</v>
      </c>
      <c r="Q853" t="str">
        <f>IF(COUNTIF($G$2:G853, G853) &gt; 1, INDEX($Q$2:Q853, MATCH(G853, $G$2:G853, 0)), J853)</f>
        <v>United States</v>
      </c>
      <c r="R853" t="str">
        <f>IF(COUNTIF($G$2:G853, G853) &gt; 1, INDEX($R$2:R853, MATCH(G853, $G$2:G853, 0)), K853)</f>
        <v>Salinas</v>
      </c>
      <c r="S853" t="str">
        <f>IF(COUNTIF($G$2:G853, G853) &gt; 1, INDEX($S$2:S853, MATCH(G853, $G$2:G853, 0)), L853)</f>
        <v>California</v>
      </c>
      <c r="T853">
        <f>IF(COUNTIF($G$2:G853, G853) &gt; 1, INDEX($T$2:T853, MATCH(G853, $G$2:G853, 0)), M853)</f>
        <v>93905</v>
      </c>
      <c r="U853" t="str">
        <f>IF(COUNTIF($G$2:G853, G853) &gt; 1, INDEX($U$2:U853, MATCH(G853, $G$2:G853, 0)), N853)</f>
        <v>West</v>
      </c>
      <c r="V853" s="7" t="s">
        <v>2153</v>
      </c>
      <c r="W853" s="7" t="s">
        <v>2162</v>
      </c>
      <c r="X853" s="15">
        <f>Orders[[#This Row],[Date3]]</f>
        <v>43515</v>
      </c>
      <c r="Y853" s="15">
        <v>43515</v>
      </c>
      <c r="Z853" s="2">
        <v>0.42499999999999999</v>
      </c>
      <c r="AA853" s="12">
        <v>98.48</v>
      </c>
      <c r="AB853" s="8">
        <v>2</v>
      </c>
      <c r="AC853" s="11">
        <f t="shared" si="68"/>
        <v>9.8480000000000008</v>
      </c>
      <c r="AD853" s="11">
        <f t="shared" si="69"/>
        <v>196.96</v>
      </c>
      <c r="AE853" t="s">
        <v>16</v>
      </c>
      <c r="AF853" s="12">
        <f t="shared" si="66"/>
        <v>187.761968</v>
      </c>
      <c r="AG853" s="4">
        <v>4.6699999999999998E-2</v>
      </c>
      <c r="AH853" s="11">
        <f t="shared" si="67"/>
        <v>9.198032000000012</v>
      </c>
      <c r="AI853" s="9">
        <v>9.1999999999999993</v>
      </c>
      <c r="AJ853" s="15" t="str">
        <f>IF(MONTH(Orders[[#This Row],[Date]]) = 1, "Jan",IF(MONTH(Orders[[#This Row],[Date]]) = 2, "Feb", "Mar"))</f>
        <v>Feb</v>
      </c>
    </row>
    <row r="854" spans="1:36" ht="15.75" x14ac:dyDescent="0.25">
      <c r="A854">
        <v>853</v>
      </c>
      <c r="B854" t="s">
        <v>883</v>
      </c>
      <c r="C854">
        <f>VLOOKUP(G854,email!A:B,2,FALSE)</f>
        <v>105</v>
      </c>
      <c r="D854" t="str">
        <f>Orders[[#This Row],[Customer First Name]] &amp;" "&amp; Orders[[#This Row],[Customer Last Name]]</f>
        <v>Valerie Dominguez</v>
      </c>
      <c r="E854" t="s">
        <v>1421</v>
      </c>
      <c r="F854" t="s">
        <v>1367</v>
      </c>
      <c r="G854" t="str">
        <f t="shared" si="65"/>
        <v>valerie.dominguez@mail.com</v>
      </c>
      <c r="H854" t="s">
        <v>20</v>
      </c>
      <c r="I854" s="7" t="s">
        <v>1037</v>
      </c>
      <c r="J854" s="7" t="s">
        <v>1038</v>
      </c>
      <c r="K854" s="7" t="s">
        <v>1088</v>
      </c>
      <c r="L854" s="7" t="s">
        <v>1185</v>
      </c>
      <c r="M854" s="7">
        <v>39212</v>
      </c>
      <c r="N854" s="7" t="s">
        <v>1041</v>
      </c>
      <c r="O854" t="str">
        <f>IF(COUNTIF($G$2:G854, G854) &gt; 1, INDEX($O$2:O854, MATCH(G854, $G$2:G854, 0)), H854)</f>
        <v>Male</v>
      </c>
      <c r="P854" t="str">
        <f>IF(COUNTIF($G$2:G854, G854) &gt; 1, INDEX($P$2:P854, MATCH(G854, $G$2:G854, 0)), I854)</f>
        <v>Consumer</v>
      </c>
      <c r="Q854" t="str">
        <f>IF(COUNTIF($G$2:G854, G854) &gt; 1, INDEX($Q$2:Q854, MATCH(G854, $G$2:G854, 0)), J854)</f>
        <v>United States</v>
      </c>
      <c r="R854" t="str">
        <f>IF(COUNTIF($G$2:G854, G854) &gt; 1, INDEX($R$2:R854, MATCH(G854, $G$2:G854, 0)), K854)</f>
        <v>Columbia</v>
      </c>
      <c r="S854" t="str">
        <f>IF(COUNTIF($G$2:G854, G854) &gt; 1, INDEX($S$2:S854, MATCH(G854, $G$2:G854, 0)), L854)</f>
        <v>Tennessee</v>
      </c>
      <c r="T854">
        <f>IF(COUNTIF($G$2:G854, G854) &gt; 1, INDEX($T$2:T854, MATCH(G854, $G$2:G854, 0)), M854)</f>
        <v>38401</v>
      </c>
      <c r="U854" t="str">
        <f>IF(COUNTIF($G$2:G854, G854) &gt; 1, INDEX($U$2:U854, MATCH(G854, $G$2:G854, 0)), N854)</f>
        <v>South</v>
      </c>
      <c r="V854" s="7" t="s">
        <v>2153</v>
      </c>
      <c r="W854" s="7" t="s">
        <v>1731</v>
      </c>
      <c r="X854" s="15">
        <f>Orders[[#This Row],[Date3]]</f>
        <v>43479</v>
      </c>
      <c r="Y854" s="15">
        <v>43479</v>
      </c>
      <c r="Z854" s="2">
        <v>0.65416666666666667</v>
      </c>
      <c r="AA854" s="12">
        <v>53.19</v>
      </c>
      <c r="AB854" s="8">
        <v>7</v>
      </c>
      <c r="AC854" s="11">
        <f t="shared" si="68"/>
        <v>18.616499999999998</v>
      </c>
      <c r="AD854" s="11">
        <f t="shared" si="69"/>
        <v>372.33</v>
      </c>
      <c r="AE854" t="s">
        <v>16</v>
      </c>
      <c r="AF854" s="12">
        <f t="shared" si="66"/>
        <v>354.94218899999998</v>
      </c>
      <c r="AG854" s="4">
        <v>4.6699999999999998E-2</v>
      </c>
      <c r="AH854" s="11">
        <f t="shared" si="67"/>
        <v>17.387810999999999</v>
      </c>
      <c r="AI854" s="9" t="s">
        <v>221</v>
      </c>
      <c r="AJ854" s="15" t="str">
        <f>IF(MONTH(Orders[[#This Row],[Date]]) = 1, "Jan",IF(MONTH(Orders[[#This Row],[Date]]) = 2, "Feb", "Mar"))</f>
        <v>Jan</v>
      </c>
    </row>
    <row r="855" spans="1:36" ht="15.75" x14ac:dyDescent="0.25">
      <c r="A855">
        <v>854</v>
      </c>
      <c r="B855" t="s">
        <v>884</v>
      </c>
      <c r="C855">
        <f>VLOOKUP(G855,email!A:B,2,FALSE)</f>
        <v>219</v>
      </c>
      <c r="D855" t="str">
        <f>Orders[[#This Row],[Customer First Name]] &amp;" "&amp; Orders[[#This Row],[Customer Last Name]]</f>
        <v>Greg Tran</v>
      </c>
      <c r="E855" t="s">
        <v>1362</v>
      </c>
      <c r="F855" t="s">
        <v>1567</v>
      </c>
      <c r="G855" t="str">
        <f t="shared" si="65"/>
        <v>greg.tran@mail.com</v>
      </c>
      <c r="H855" t="s">
        <v>20</v>
      </c>
      <c r="I855" s="7" t="s">
        <v>1037</v>
      </c>
      <c r="J855" s="7" t="s">
        <v>1038</v>
      </c>
      <c r="K855" s="7" t="s">
        <v>1080</v>
      </c>
      <c r="L855" s="7" t="s">
        <v>1081</v>
      </c>
      <c r="M855" s="7">
        <v>10035</v>
      </c>
      <c r="N855" s="7" t="s">
        <v>1065</v>
      </c>
      <c r="O855" t="str">
        <f>IF(COUNTIF($G$2:G855, G855) &gt; 1, INDEX($O$2:O855, MATCH(G855, $G$2:G855, 0)), H855)</f>
        <v>Male</v>
      </c>
      <c r="P855" t="str">
        <f>IF(COUNTIF($G$2:G855, G855) &gt; 1, INDEX($P$2:P855, MATCH(G855, $G$2:G855, 0)), I855)</f>
        <v>Consumer</v>
      </c>
      <c r="Q855" t="str">
        <f>IF(COUNTIF($G$2:G855, G855) &gt; 1, INDEX($Q$2:Q855, MATCH(G855, $G$2:G855, 0)), J855)</f>
        <v>United States</v>
      </c>
      <c r="R855" t="str">
        <f>IF(COUNTIF($G$2:G855, G855) &gt; 1, INDEX($R$2:R855, MATCH(G855, $G$2:G855, 0)), K855)</f>
        <v>Houston</v>
      </c>
      <c r="S855" t="str">
        <f>IF(COUNTIF($G$2:G855, G855) &gt; 1, INDEX($S$2:S855, MATCH(G855, $G$2:G855, 0)), L855)</f>
        <v>Texas</v>
      </c>
      <c r="T855">
        <f>IF(COUNTIF($G$2:G855, G855) &gt; 1, INDEX($T$2:T855, MATCH(G855, $G$2:G855, 0)), M855)</f>
        <v>77070</v>
      </c>
      <c r="U855" t="str">
        <f>IF(COUNTIF($G$2:G855, G855) &gt; 1, INDEX($U$2:U855, MATCH(G855, $G$2:G855, 0)), N855)</f>
        <v>Central</v>
      </c>
      <c r="V855" s="7" t="s">
        <v>2150</v>
      </c>
      <c r="W855" s="7" t="s">
        <v>2157</v>
      </c>
      <c r="X855" s="15">
        <f>Orders[[#This Row],[Date3]]</f>
        <v>43521</v>
      </c>
      <c r="Y855" s="15">
        <v>43521</v>
      </c>
      <c r="Z855" s="2">
        <v>0.49861111111111112</v>
      </c>
      <c r="AA855" s="12">
        <v>52.79</v>
      </c>
      <c r="AB855" s="8">
        <v>10</v>
      </c>
      <c r="AC855" s="11">
        <f t="shared" si="68"/>
        <v>26.395</v>
      </c>
      <c r="AD855" s="11">
        <f t="shared" si="69"/>
        <v>527.9</v>
      </c>
      <c r="AE855" t="s">
        <v>16</v>
      </c>
      <c r="AF855" s="12">
        <f t="shared" si="66"/>
        <v>471.41469999999998</v>
      </c>
      <c r="AG855" s="4">
        <v>0.107</v>
      </c>
      <c r="AH855" s="11">
        <f t="shared" si="67"/>
        <v>56.485299999999995</v>
      </c>
      <c r="AI855" s="9" t="s">
        <v>83</v>
      </c>
      <c r="AJ855" s="15" t="str">
        <f>IF(MONTH(Orders[[#This Row],[Date]]) = 1, "Jan",IF(MONTH(Orders[[#This Row],[Date]]) = 2, "Feb", "Mar"))</f>
        <v>Feb</v>
      </c>
    </row>
    <row r="856" spans="1:36" ht="15.75" x14ac:dyDescent="0.25">
      <c r="A856">
        <v>855</v>
      </c>
      <c r="B856" t="s">
        <v>885</v>
      </c>
      <c r="C856">
        <f>VLOOKUP(G856,email!A:B,2,FALSE)</f>
        <v>219</v>
      </c>
      <c r="D856" t="str">
        <f>Orders[[#This Row],[Customer First Name]] &amp;" "&amp; Orders[[#This Row],[Customer Last Name]]</f>
        <v>Greg Tran</v>
      </c>
      <c r="E856" t="s">
        <v>1362</v>
      </c>
      <c r="F856" t="s">
        <v>1567</v>
      </c>
      <c r="G856" t="str">
        <f t="shared" si="65"/>
        <v>greg.tran@mail.com</v>
      </c>
      <c r="H856" t="s">
        <v>20</v>
      </c>
      <c r="I856" s="7" t="s">
        <v>1037</v>
      </c>
      <c r="J856" s="7" t="s">
        <v>1038</v>
      </c>
      <c r="K856" s="7" t="s">
        <v>1080</v>
      </c>
      <c r="L856" s="7" t="s">
        <v>1081</v>
      </c>
      <c r="M856" s="7">
        <v>10035</v>
      </c>
      <c r="N856" s="7" t="s">
        <v>1065</v>
      </c>
      <c r="O856" t="str">
        <f>IF(COUNTIF($G$2:G856, G856) &gt; 1, INDEX($O$2:O856, MATCH(G856, $G$2:G856, 0)), H856)</f>
        <v>Male</v>
      </c>
      <c r="P856" t="str">
        <f>IF(COUNTIF($G$2:G856, G856) &gt; 1, INDEX($P$2:P856, MATCH(G856, $G$2:G856, 0)), I856)</f>
        <v>Consumer</v>
      </c>
      <c r="Q856" t="str">
        <f>IF(COUNTIF($G$2:G856, G856) &gt; 1, INDEX($Q$2:Q856, MATCH(G856, $G$2:G856, 0)), J856)</f>
        <v>United States</v>
      </c>
      <c r="R856" t="str">
        <f>IF(COUNTIF($G$2:G856, G856) &gt; 1, INDEX($R$2:R856, MATCH(G856, $G$2:G856, 0)), K856)</f>
        <v>Houston</v>
      </c>
      <c r="S856" t="str">
        <f>IF(COUNTIF($G$2:G856, G856) &gt; 1, INDEX($S$2:S856, MATCH(G856, $G$2:G856, 0)), L856)</f>
        <v>Texas</v>
      </c>
      <c r="T856">
        <f>IF(COUNTIF($G$2:G856, G856) &gt; 1, INDEX($T$2:T856, MATCH(G856, $G$2:G856, 0)), M856)</f>
        <v>77070</v>
      </c>
      <c r="U856" t="str">
        <f>IF(COUNTIF($G$2:G856, G856) &gt; 1, INDEX($U$2:U856, MATCH(G856, $G$2:G856, 0)), N856)</f>
        <v>Central</v>
      </c>
      <c r="V856" s="7" t="s">
        <v>2153</v>
      </c>
      <c r="W856" s="7" t="s">
        <v>2156</v>
      </c>
      <c r="X856" s="15">
        <f>Orders[[#This Row],[Date3]]</f>
        <v>43488</v>
      </c>
      <c r="Y856" s="15">
        <v>43488</v>
      </c>
      <c r="Z856" s="2">
        <v>0.59791666666666665</v>
      </c>
      <c r="AA856" s="12">
        <v>95.95</v>
      </c>
      <c r="AB856" s="8">
        <v>5</v>
      </c>
      <c r="AC856" s="11">
        <f t="shared" si="68"/>
        <v>23.987500000000001</v>
      </c>
      <c r="AD856" s="11">
        <f t="shared" si="69"/>
        <v>479.75</v>
      </c>
      <c r="AE856" t="s">
        <v>16</v>
      </c>
      <c r="AF856" s="12">
        <f t="shared" si="66"/>
        <v>457.34567500000003</v>
      </c>
      <c r="AG856" s="4">
        <v>4.6699999999999998E-2</v>
      </c>
      <c r="AH856" s="11">
        <f t="shared" si="67"/>
        <v>22.404324999999972</v>
      </c>
      <c r="AI856" s="9">
        <v>8.8000000000000007</v>
      </c>
      <c r="AJ856" s="15" t="str">
        <f>IF(MONTH(Orders[[#This Row],[Date]]) = 1, "Jan",IF(MONTH(Orders[[#This Row],[Date]]) = 2, "Feb", "Mar"))</f>
        <v>Jan</v>
      </c>
    </row>
    <row r="857" spans="1:36" ht="15.75" x14ac:dyDescent="0.25">
      <c r="A857">
        <v>856</v>
      </c>
      <c r="B857" t="s">
        <v>886</v>
      </c>
      <c r="C857">
        <f>VLOOKUP(G857,email!A:B,2,FALSE)</f>
        <v>319</v>
      </c>
      <c r="D857" t="str">
        <f>Orders[[#This Row],[Customer First Name]] &amp;" "&amp; Orders[[#This Row],[Customer Last Name]]</f>
        <v>Berenike Kampe</v>
      </c>
      <c r="E857" t="s">
        <v>1735</v>
      </c>
      <c r="F857" t="s">
        <v>1736</v>
      </c>
      <c r="G857" t="str">
        <f t="shared" si="65"/>
        <v>berenike.kampe@mail.com</v>
      </c>
      <c r="H857" t="s">
        <v>20</v>
      </c>
      <c r="I857" s="7" t="s">
        <v>1037</v>
      </c>
      <c r="J857" s="7" t="s">
        <v>1038</v>
      </c>
      <c r="K857" s="7" t="s">
        <v>1080</v>
      </c>
      <c r="L857" s="7" t="s">
        <v>1081</v>
      </c>
      <c r="M857" s="7">
        <v>10035</v>
      </c>
      <c r="N857" s="7" t="s">
        <v>1065</v>
      </c>
      <c r="O857" t="str">
        <f>IF(COUNTIF($G$2:G857, G857) &gt; 1, INDEX($O$2:O857, MATCH(G857, $G$2:G857, 0)), H857)</f>
        <v>Male</v>
      </c>
      <c r="P857" t="str">
        <f>IF(COUNTIF($G$2:G857, G857) &gt; 1, INDEX($P$2:P857, MATCH(G857, $G$2:G857, 0)), I857)</f>
        <v>Consumer</v>
      </c>
      <c r="Q857" t="str">
        <f>IF(COUNTIF($G$2:G857, G857) &gt; 1, INDEX($Q$2:Q857, MATCH(G857, $G$2:G857, 0)), J857)</f>
        <v>United States</v>
      </c>
      <c r="R857" t="str">
        <f>IF(COUNTIF($G$2:G857, G857) &gt; 1, INDEX($R$2:R857, MATCH(G857, $G$2:G857, 0)), K857)</f>
        <v>New York City</v>
      </c>
      <c r="S857" t="str">
        <f>IF(COUNTIF($G$2:G857, G857) &gt; 1, INDEX($S$2:S857, MATCH(G857, $G$2:G857, 0)), L857)</f>
        <v>New York</v>
      </c>
      <c r="T857">
        <f>IF(COUNTIF($G$2:G857, G857) &gt; 1, INDEX($T$2:T857, MATCH(G857, $G$2:G857, 0)), M857)</f>
        <v>10035</v>
      </c>
      <c r="U857" t="str">
        <f>IF(COUNTIF($G$2:G857, G857) &gt; 1, INDEX($U$2:U857, MATCH(G857, $G$2:G857, 0)), N857)</f>
        <v>East</v>
      </c>
      <c r="V857" s="7" t="s">
        <v>2153</v>
      </c>
      <c r="W857" s="7" t="s">
        <v>2162</v>
      </c>
      <c r="X857" s="15">
        <f>Orders[[#This Row],[Date3]]</f>
        <v>43512</v>
      </c>
      <c r="Y857" s="15">
        <v>43512</v>
      </c>
      <c r="Z857" s="2">
        <v>0.45277777777777778</v>
      </c>
      <c r="AA857" s="12">
        <v>36.51</v>
      </c>
      <c r="AB857" s="8">
        <v>9</v>
      </c>
      <c r="AC857" s="11">
        <f t="shared" si="68"/>
        <v>16.429500000000001</v>
      </c>
      <c r="AD857" s="11">
        <f t="shared" si="69"/>
        <v>328.59</v>
      </c>
      <c r="AE857" t="s">
        <v>18</v>
      </c>
      <c r="AF857" s="12">
        <f t="shared" si="66"/>
        <v>313.24484699999999</v>
      </c>
      <c r="AG857" s="4">
        <v>4.6699999999999998E-2</v>
      </c>
      <c r="AH857" s="11">
        <f t="shared" si="67"/>
        <v>15.345152999999982</v>
      </c>
      <c r="AI857" s="9">
        <v>4.2</v>
      </c>
      <c r="AJ857" s="15" t="str">
        <f>IF(MONTH(Orders[[#This Row],[Date]]) = 1, "Jan",IF(MONTH(Orders[[#This Row],[Date]]) = 2, "Feb", "Mar"))</f>
        <v>Feb</v>
      </c>
    </row>
    <row r="858" spans="1:36" ht="15.75" x14ac:dyDescent="0.25">
      <c r="A858">
        <v>857</v>
      </c>
      <c r="B858" t="s">
        <v>887</v>
      </c>
      <c r="C858">
        <f>VLOOKUP(G858,email!A:B,2,FALSE)</f>
        <v>319</v>
      </c>
      <c r="D858" t="str">
        <f>Orders[[#This Row],[Customer First Name]] &amp;" "&amp; Orders[[#This Row],[Customer Last Name]]</f>
        <v>Berenike Kampe</v>
      </c>
      <c r="E858" t="s">
        <v>1735</v>
      </c>
      <c r="F858" t="s">
        <v>1736</v>
      </c>
      <c r="G858" t="str">
        <f t="shared" si="65"/>
        <v>berenike.kampe@mail.com</v>
      </c>
      <c r="H858" t="s">
        <v>20</v>
      </c>
      <c r="I858" s="7" t="s">
        <v>1037</v>
      </c>
      <c r="J858" s="7" t="s">
        <v>1038</v>
      </c>
      <c r="K858" s="7" t="s">
        <v>1080</v>
      </c>
      <c r="L858" s="7" t="s">
        <v>1081</v>
      </c>
      <c r="M858" s="7">
        <v>10035</v>
      </c>
      <c r="N858" s="7" t="s">
        <v>1065</v>
      </c>
      <c r="O858" t="str">
        <f>IF(COUNTIF($G$2:G858, G858) &gt; 1, INDEX($O$2:O858, MATCH(G858, $G$2:G858, 0)), H858)</f>
        <v>Male</v>
      </c>
      <c r="P858" t="str">
        <f>IF(COUNTIF($G$2:G858, G858) &gt; 1, INDEX($P$2:P858, MATCH(G858, $G$2:G858, 0)), I858)</f>
        <v>Consumer</v>
      </c>
      <c r="Q858" t="str">
        <f>IF(COUNTIF($G$2:G858, G858) &gt; 1, INDEX($Q$2:Q858, MATCH(G858, $G$2:G858, 0)), J858)</f>
        <v>United States</v>
      </c>
      <c r="R858" t="str">
        <f>IF(COUNTIF($G$2:G858, G858) &gt; 1, INDEX($R$2:R858, MATCH(G858, $G$2:G858, 0)), K858)</f>
        <v>New York City</v>
      </c>
      <c r="S858" t="str">
        <f>IF(COUNTIF($G$2:G858, G858) &gt; 1, INDEX($S$2:S858, MATCH(G858, $G$2:G858, 0)), L858)</f>
        <v>New York</v>
      </c>
      <c r="T858">
        <f>IF(COUNTIF($G$2:G858, G858) &gt; 1, INDEX($T$2:T858, MATCH(G858, $G$2:G858, 0)), M858)</f>
        <v>10035</v>
      </c>
      <c r="U858" t="str">
        <f>IF(COUNTIF($G$2:G858, G858) &gt; 1, INDEX($U$2:U858, MATCH(G858, $G$2:G858, 0)), N858)</f>
        <v>East</v>
      </c>
      <c r="V858" s="7" t="s">
        <v>2153</v>
      </c>
      <c r="W858" s="7" t="s">
        <v>2166</v>
      </c>
      <c r="X858" s="15">
        <f>Orders[[#This Row],[Date3]]</f>
        <v>43466</v>
      </c>
      <c r="Y858" s="15">
        <v>43466</v>
      </c>
      <c r="Z858" s="2">
        <v>0.81319444444444444</v>
      </c>
      <c r="AA858" s="12">
        <v>21.12</v>
      </c>
      <c r="AB858" s="8">
        <v>8</v>
      </c>
      <c r="AC858" s="11">
        <f t="shared" si="68"/>
        <v>8.4480000000000004</v>
      </c>
      <c r="AD858" s="11">
        <f t="shared" si="69"/>
        <v>168.96</v>
      </c>
      <c r="AE858" t="s">
        <v>18</v>
      </c>
      <c r="AF858" s="12">
        <f t="shared" si="66"/>
        <v>161.069568</v>
      </c>
      <c r="AG858" s="4">
        <v>4.6699999999999998E-2</v>
      </c>
      <c r="AH858" s="11">
        <f t="shared" si="67"/>
        <v>7.8904320000000041</v>
      </c>
      <c r="AI858" s="9">
        <v>6.3</v>
      </c>
      <c r="AJ858" s="15" t="str">
        <f>IF(MONTH(Orders[[#This Row],[Date]]) = 1, "Jan",IF(MONTH(Orders[[#This Row],[Date]]) = 2, "Feb", "Mar"))</f>
        <v>Jan</v>
      </c>
    </row>
    <row r="859" spans="1:36" ht="15.75" x14ac:dyDescent="0.25">
      <c r="A859">
        <v>858</v>
      </c>
      <c r="B859" t="s">
        <v>888</v>
      </c>
      <c r="C859">
        <f>VLOOKUP(G859,email!A:B,2,FALSE)</f>
        <v>319</v>
      </c>
      <c r="D859" t="str">
        <f>Orders[[#This Row],[Customer First Name]] &amp;" "&amp; Orders[[#This Row],[Customer Last Name]]</f>
        <v>Berenike Kampe</v>
      </c>
      <c r="E859" t="s">
        <v>1735</v>
      </c>
      <c r="F859" t="s">
        <v>1736</v>
      </c>
      <c r="G859" t="str">
        <f t="shared" si="65"/>
        <v>berenike.kampe@mail.com</v>
      </c>
      <c r="H859" t="s">
        <v>20</v>
      </c>
      <c r="I859" s="7" t="s">
        <v>1037</v>
      </c>
      <c r="J859" s="7" t="s">
        <v>1038</v>
      </c>
      <c r="K859" s="7" t="s">
        <v>1080</v>
      </c>
      <c r="L859" s="7" t="s">
        <v>1081</v>
      </c>
      <c r="M859" s="7">
        <v>10035</v>
      </c>
      <c r="N859" s="7" t="s">
        <v>1065</v>
      </c>
      <c r="O859" t="str">
        <f>IF(COUNTIF($G$2:G859, G859) &gt; 1, INDEX($O$2:O859, MATCH(G859, $G$2:G859, 0)), H859)</f>
        <v>Male</v>
      </c>
      <c r="P859" t="str">
        <f>IF(COUNTIF($G$2:G859, G859) &gt; 1, INDEX($P$2:P859, MATCH(G859, $G$2:G859, 0)), I859)</f>
        <v>Consumer</v>
      </c>
      <c r="Q859" t="str">
        <f>IF(COUNTIF($G$2:G859, G859) &gt; 1, INDEX($Q$2:Q859, MATCH(G859, $G$2:G859, 0)), J859)</f>
        <v>United States</v>
      </c>
      <c r="R859" t="str">
        <f>IF(COUNTIF($G$2:G859, G859) &gt; 1, INDEX($R$2:R859, MATCH(G859, $G$2:G859, 0)), K859)</f>
        <v>New York City</v>
      </c>
      <c r="S859" t="str">
        <f>IF(COUNTIF($G$2:G859, G859) &gt; 1, INDEX($S$2:S859, MATCH(G859, $G$2:G859, 0)), L859)</f>
        <v>New York</v>
      </c>
      <c r="T859">
        <f>IF(COUNTIF($G$2:G859, G859) &gt; 1, INDEX($T$2:T859, MATCH(G859, $G$2:G859, 0)), M859)</f>
        <v>10035</v>
      </c>
      <c r="U859" t="str">
        <f>IF(COUNTIF($G$2:G859, G859) &gt; 1, INDEX($U$2:U859, MATCH(G859, $G$2:G859, 0)), N859)</f>
        <v>East</v>
      </c>
      <c r="V859" s="7" t="s">
        <v>2153</v>
      </c>
      <c r="W859" s="7" t="s">
        <v>2156</v>
      </c>
      <c r="X859" s="15">
        <f>Orders[[#This Row],[Date3]]</f>
        <v>43531</v>
      </c>
      <c r="Y859" s="15">
        <v>43531</v>
      </c>
      <c r="Z859" s="2">
        <v>0.77430555555555547</v>
      </c>
      <c r="AA859" s="12">
        <v>28.31</v>
      </c>
      <c r="AB859" s="8">
        <v>4</v>
      </c>
      <c r="AC859" s="11">
        <f t="shared" si="68"/>
        <v>5.6619999999999999</v>
      </c>
      <c r="AD859" s="11">
        <f t="shared" si="69"/>
        <v>113.24</v>
      </c>
      <c r="AE859" t="s">
        <v>18</v>
      </c>
      <c r="AF859" s="12">
        <f t="shared" si="66"/>
        <v>107.95169199999999</v>
      </c>
      <c r="AG859" s="4">
        <v>4.6699999999999998E-2</v>
      </c>
      <c r="AH859" s="11">
        <f t="shared" si="67"/>
        <v>5.2883080000000007</v>
      </c>
      <c r="AI859" s="9">
        <v>8.1999999999999993</v>
      </c>
      <c r="AJ859" s="15" t="str">
        <f>IF(MONTH(Orders[[#This Row],[Date]]) = 1, "Jan",IF(MONTH(Orders[[#This Row],[Date]]) = 2, "Feb", "Mar"))</f>
        <v>Mar</v>
      </c>
    </row>
    <row r="860" spans="1:36" ht="15.75" x14ac:dyDescent="0.25">
      <c r="A860">
        <v>859</v>
      </c>
      <c r="B860" t="s">
        <v>889</v>
      </c>
      <c r="C860">
        <f>VLOOKUP(G860,email!A:B,2,FALSE)</f>
        <v>320</v>
      </c>
      <c r="D860" t="str">
        <f>Orders[[#This Row],[Customer First Name]] &amp;" "&amp; Orders[[#This Row],[Customer Last Name]]</f>
        <v>Sanjit Jacobs</v>
      </c>
      <c r="E860" t="s">
        <v>1555</v>
      </c>
      <c r="F860" t="s">
        <v>1668</v>
      </c>
      <c r="G860" t="str">
        <f t="shared" si="65"/>
        <v>sanjit.jacobs@mail.com</v>
      </c>
      <c r="H860" t="s">
        <v>20</v>
      </c>
      <c r="I860" s="7" t="s">
        <v>1052</v>
      </c>
      <c r="J860" s="7" t="s">
        <v>1038</v>
      </c>
      <c r="K860" s="7" t="s">
        <v>1245</v>
      </c>
      <c r="L860" s="7" t="s">
        <v>1134</v>
      </c>
      <c r="M860" s="7">
        <v>8901</v>
      </c>
      <c r="N860" s="7" t="s">
        <v>1065</v>
      </c>
      <c r="O860" t="str">
        <f>IF(COUNTIF($G$2:G860, G860) &gt; 1, INDEX($O$2:O860, MATCH(G860, $G$2:G860, 0)), H860)</f>
        <v>Male</v>
      </c>
      <c r="P860" t="str">
        <f>IF(COUNTIF($G$2:G860, G860) &gt; 1, INDEX($P$2:P860, MATCH(G860, $G$2:G860, 0)), I860)</f>
        <v>Home Office</v>
      </c>
      <c r="Q860" t="str">
        <f>IF(COUNTIF($G$2:G860, G860) &gt; 1, INDEX($Q$2:Q860, MATCH(G860, $G$2:G860, 0)), J860)</f>
        <v>United States</v>
      </c>
      <c r="R860" t="str">
        <f>IF(COUNTIF($G$2:G860, G860) &gt; 1, INDEX($R$2:R860, MATCH(G860, $G$2:G860, 0)), K860)</f>
        <v>New Brunswick</v>
      </c>
      <c r="S860" t="str">
        <f>IF(COUNTIF($G$2:G860, G860) &gt; 1, INDEX($S$2:S860, MATCH(G860, $G$2:G860, 0)), L860)</f>
        <v>New Jersey</v>
      </c>
      <c r="T860">
        <f>IF(COUNTIF($G$2:G860, G860) &gt; 1, INDEX($T$2:T860, MATCH(G860, $G$2:G860, 0)), M860)</f>
        <v>8901</v>
      </c>
      <c r="U860" t="str">
        <f>IF(COUNTIF($G$2:G860, G860) &gt; 1, INDEX($U$2:U860, MATCH(G860, $G$2:G860, 0)), N860)</f>
        <v>East</v>
      </c>
      <c r="V860" s="7" t="s">
        <v>2153</v>
      </c>
      <c r="W860" s="7" t="s">
        <v>2162</v>
      </c>
      <c r="X860" s="15">
        <f>Orders[[#This Row],[Date3]]</f>
        <v>43511</v>
      </c>
      <c r="Y860" s="15">
        <v>43511</v>
      </c>
      <c r="Z860" s="2">
        <v>0.57708333333333328</v>
      </c>
      <c r="AA860" s="12">
        <v>57.59</v>
      </c>
      <c r="AB860" s="8">
        <v>6</v>
      </c>
      <c r="AC860" s="11">
        <f t="shared" si="68"/>
        <v>17.277000000000001</v>
      </c>
      <c r="AD860" s="11">
        <f t="shared" si="69"/>
        <v>345.54</v>
      </c>
      <c r="AE860" t="s">
        <v>18</v>
      </c>
      <c r="AF860" s="12">
        <f t="shared" si="66"/>
        <v>329.40328199999999</v>
      </c>
      <c r="AG860" s="4">
        <v>4.6699999999999998E-2</v>
      </c>
      <c r="AH860" s="11">
        <f t="shared" si="67"/>
        <v>16.13671800000003</v>
      </c>
      <c r="AI860" s="9">
        <v>5.0999999999999996</v>
      </c>
      <c r="AJ860" s="15" t="str">
        <f>IF(MONTH(Orders[[#This Row],[Date]]) = 1, "Jan",IF(MONTH(Orders[[#This Row],[Date]]) = 2, "Feb", "Mar"))</f>
        <v>Feb</v>
      </c>
    </row>
    <row r="861" spans="1:36" ht="15.75" x14ac:dyDescent="0.25">
      <c r="A861">
        <v>860</v>
      </c>
      <c r="B861" t="s">
        <v>890</v>
      </c>
      <c r="C861">
        <f>VLOOKUP(G861,email!A:B,2,FALSE)</f>
        <v>320</v>
      </c>
      <c r="D861" t="str">
        <f>Orders[[#This Row],[Customer First Name]] &amp;" "&amp; Orders[[#This Row],[Customer Last Name]]</f>
        <v>Sanjit Jacobs</v>
      </c>
      <c r="E861" t="s">
        <v>1555</v>
      </c>
      <c r="F861" t="s">
        <v>1668</v>
      </c>
      <c r="G861" t="str">
        <f t="shared" si="65"/>
        <v>sanjit.jacobs@mail.com</v>
      </c>
      <c r="H861" t="s">
        <v>20</v>
      </c>
      <c r="I861" s="7" t="s">
        <v>1052</v>
      </c>
      <c r="J861" s="7" t="s">
        <v>1038</v>
      </c>
      <c r="K861" s="7" t="s">
        <v>1245</v>
      </c>
      <c r="L861" s="7" t="s">
        <v>1134</v>
      </c>
      <c r="M861" s="7">
        <v>8901</v>
      </c>
      <c r="N861" s="7" t="s">
        <v>1065</v>
      </c>
      <c r="O861" t="str">
        <f>IF(COUNTIF($G$2:G861, G861) &gt; 1, INDEX($O$2:O861, MATCH(G861, $G$2:G861, 0)), H861)</f>
        <v>Male</v>
      </c>
      <c r="P861" t="str">
        <f>IF(COUNTIF($G$2:G861, G861) &gt; 1, INDEX($P$2:P861, MATCH(G861, $G$2:G861, 0)), I861)</f>
        <v>Home Office</v>
      </c>
      <c r="Q861" t="str">
        <f>IF(COUNTIF($G$2:G861, G861) &gt; 1, INDEX($Q$2:Q861, MATCH(G861, $G$2:G861, 0)), J861)</f>
        <v>United States</v>
      </c>
      <c r="R861" t="str">
        <f>IF(COUNTIF($G$2:G861, G861) &gt; 1, INDEX($R$2:R861, MATCH(G861, $G$2:G861, 0)), K861)</f>
        <v>New Brunswick</v>
      </c>
      <c r="S861" t="str">
        <f>IF(COUNTIF($G$2:G861, G861) &gt; 1, INDEX($S$2:S861, MATCH(G861, $G$2:G861, 0)), L861)</f>
        <v>New Jersey</v>
      </c>
      <c r="T861">
        <f>IF(COUNTIF($G$2:G861, G861) &gt; 1, INDEX($T$2:T861, MATCH(G861, $G$2:G861, 0)), M861)</f>
        <v>8901</v>
      </c>
      <c r="U861" t="str">
        <f>IF(COUNTIF($G$2:G861, G861) &gt; 1, INDEX($U$2:U861, MATCH(G861, $G$2:G861, 0)), N861)</f>
        <v>East</v>
      </c>
      <c r="V861" s="7" t="s">
        <v>2153</v>
      </c>
      <c r="W861" s="7" t="s">
        <v>2165</v>
      </c>
      <c r="X861" s="15">
        <f>Orders[[#This Row],[Date3]]</f>
        <v>43488</v>
      </c>
      <c r="Y861" s="15">
        <v>43488</v>
      </c>
      <c r="Z861" s="2">
        <v>0.52430555555555558</v>
      </c>
      <c r="AA861" s="12">
        <v>47.63</v>
      </c>
      <c r="AB861" s="8">
        <v>9</v>
      </c>
      <c r="AC861" s="11">
        <f t="shared" si="68"/>
        <v>21.433500000000002</v>
      </c>
      <c r="AD861" s="11">
        <f t="shared" si="69"/>
        <v>428.67</v>
      </c>
      <c r="AE861" t="s">
        <v>18</v>
      </c>
      <c r="AF861" s="12">
        <f t="shared" si="66"/>
        <v>408.65111100000001</v>
      </c>
      <c r="AG861" s="4">
        <v>4.6699999999999998E-2</v>
      </c>
      <c r="AH861" s="11">
        <f t="shared" si="67"/>
        <v>20.018889000000001</v>
      </c>
      <c r="AI861" s="9" t="s">
        <v>221</v>
      </c>
      <c r="AJ861" s="15" t="str">
        <f>IF(MONTH(Orders[[#This Row],[Date]]) = 1, "Jan",IF(MONTH(Orders[[#This Row],[Date]]) = 2, "Feb", "Mar"))</f>
        <v>Jan</v>
      </c>
    </row>
    <row r="862" spans="1:36" ht="15.75" x14ac:dyDescent="0.25">
      <c r="A862">
        <v>861</v>
      </c>
      <c r="B862" t="s">
        <v>891</v>
      </c>
      <c r="C862">
        <f>VLOOKUP(G862,email!A:B,2,FALSE)</f>
        <v>321</v>
      </c>
      <c r="D862" t="str">
        <f>Orders[[#This Row],[Customer First Name]] &amp;" "&amp; Orders[[#This Row],[Customer Last Name]]</f>
        <v>Chuck Magee</v>
      </c>
      <c r="E862" t="s">
        <v>1651</v>
      </c>
      <c r="F862" t="s">
        <v>1737</v>
      </c>
      <c r="G862" t="str">
        <f t="shared" si="65"/>
        <v>chuck.magee@mail.com</v>
      </c>
      <c r="H862" t="s">
        <v>20</v>
      </c>
      <c r="I862" s="7" t="s">
        <v>1037</v>
      </c>
      <c r="J862" s="7" t="s">
        <v>1038</v>
      </c>
      <c r="K862" s="7" t="s">
        <v>1060</v>
      </c>
      <c r="L862" s="7" t="s">
        <v>1044</v>
      </c>
      <c r="M862" s="7">
        <v>94122</v>
      </c>
      <c r="N862" s="7" t="s">
        <v>1045</v>
      </c>
      <c r="O862" t="str">
        <f>IF(COUNTIF($G$2:G862, G862) &gt; 1, INDEX($O$2:O862, MATCH(G862, $G$2:G862, 0)), H862)</f>
        <v>Male</v>
      </c>
      <c r="P862" t="str">
        <f>IF(COUNTIF($G$2:G862, G862) &gt; 1, INDEX($P$2:P862, MATCH(G862, $G$2:G862, 0)), I862)</f>
        <v>Consumer</v>
      </c>
      <c r="Q862" t="str">
        <f>IF(COUNTIF($G$2:G862, G862) &gt; 1, INDEX($Q$2:Q862, MATCH(G862, $G$2:G862, 0)), J862)</f>
        <v>United States</v>
      </c>
      <c r="R862" t="str">
        <f>IF(COUNTIF($G$2:G862, G862) &gt; 1, INDEX($R$2:R862, MATCH(G862, $G$2:G862, 0)), K862)</f>
        <v>San Francisco</v>
      </c>
      <c r="S862" t="str">
        <f>IF(COUNTIF($G$2:G862, G862) &gt; 1, INDEX($S$2:S862, MATCH(G862, $G$2:G862, 0)), L862)</f>
        <v>California</v>
      </c>
      <c r="T862">
        <f>IF(COUNTIF($G$2:G862, G862) &gt; 1, INDEX($T$2:T862, MATCH(G862, $G$2:G862, 0)), M862)</f>
        <v>94122</v>
      </c>
      <c r="U862" t="str">
        <f>IF(COUNTIF($G$2:G862, G862) &gt; 1, INDEX($U$2:U862, MATCH(G862, $G$2:G862, 0)), N862)</f>
        <v>West</v>
      </c>
      <c r="V862" s="7" t="s">
        <v>2153</v>
      </c>
      <c r="W862" s="7" t="s">
        <v>2166</v>
      </c>
      <c r="X862" s="15">
        <f>Orders[[#This Row],[Date3]]</f>
        <v>43516</v>
      </c>
      <c r="Y862" s="15">
        <v>43516</v>
      </c>
      <c r="Z862" s="2">
        <v>0.55833333333333335</v>
      </c>
      <c r="AA862" s="12">
        <v>86.27</v>
      </c>
      <c r="AB862" s="8">
        <v>1</v>
      </c>
      <c r="AC862" s="11">
        <f t="shared" si="68"/>
        <v>4.3135000000000003</v>
      </c>
      <c r="AD862" s="11">
        <f t="shared" si="69"/>
        <v>86.27</v>
      </c>
      <c r="AE862" t="s">
        <v>16</v>
      </c>
      <c r="AF862" s="12">
        <f t="shared" si="66"/>
        <v>82.241191000000001</v>
      </c>
      <c r="AG862" s="4">
        <v>4.6699999999999998E-2</v>
      </c>
      <c r="AH862" s="11">
        <f t="shared" si="67"/>
        <v>4.0288089999999954</v>
      </c>
      <c r="AI862" s="9" t="s">
        <v>58</v>
      </c>
      <c r="AJ862" s="15" t="str">
        <f>IF(MONTH(Orders[[#This Row],[Date]]) = 1, "Jan",IF(MONTH(Orders[[#This Row],[Date]]) = 2, "Feb", "Mar"))</f>
        <v>Feb</v>
      </c>
    </row>
    <row r="863" spans="1:36" ht="15.75" x14ac:dyDescent="0.25">
      <c r="A863">
        <v>862</v>
      </c>
      <c r="B863" t="s">
        <v>892</v>
      </c>
      <c r="C863">
        <f>VLOOKUP(G863,email!A:B,2,FALSE)</f>
        <v>321</v>
      </c>
      <c r="D863" t="str">
        <f>Orders[[#This Row],[Customer First Name]] &amp;" "&amp; Orders[[#This Row],[Customer Last Name]]</f>
        <v>Chuck Magee</v>
      </c>
      <c r="E863" t="s">
        <v>1651</v>
      </c>
      <c r="F863" t="s">
        <v>1737</v>
      </c>
      <c r="G863" t="str">
        <f t="shared" si="65"/>
        <v>chuck.magee@mail.com</v>
      </c>
      <c r="H863" t="s">
        <v>20</v>
      </c>
      <c r="I863" s="7" t="s">
        <v>1037</v>
      </c>
      <c r="J863" s="7" t="s">
        <v>1038</v>
      </c>
      <c r="K863" s="7" t="s">
        <v>1060</v>
      </c>
      <c r="L863" s="7" t="s">
        <v>1044</v>
      </c>
      <c r="M863" s="7">
        <v>94122</v>
      </c>
      <c r="N863" s="7" t="s">
        <v>1045</v>
      </c>
      <c r="O863" t="str">
        <f>IF(COUNTIF($G$2:G863, G863) &gt; 1, INDEX($O$2:O863, MATCH(G863, $G$2:G863, 0)), H863)</f>
        <v>Male</v>
      </c>
      <c r="P863" t="str">
        <f>IF(COUNTIF($G$2:G863, G863) &gt; 1, INDEX($P$2:P863, MATCH(G863, $G$2:G863, 0)), I863)</f>
        <v>Consumer</v>
      </c>
      <c r="Q863" t="str">
        <f>IF(COUNTIF($G$2:G863, G863) &gt; 1, INDEX($Q$2:Q863, MATCH(G863, $G$2:G863, 0)), J863)</f>
        <v>United States</v>
      </c>
      <c r="R863" t="str">
        <f>IF(COUNTIF($G$2:G863, G863) &gt; 1, INDEX($R$2:R863, MATCH(G863, $G$2:G863, 0)), K863)</f>
        <v>San Francisco</v>
      </c>
      <c r="S863" t="str">
        <f>IF(COUNTIF($G$2:G863, G863) &gt; 1, INDEX($S$2:S863, MATCH(G863, $G$2:G863, 0)), L863)</f>
        <v>California</v>
      </c>
      <c r="T863">
        <f>IF(COUNTIF($G$2:G863, G863) &gt; 1, INDEX($T$2:T863, MATCH(G863, $G$2:G863, 0)), M863)</f>
        <v>94122</v>
      </c>
      <c r="U863" t="str">
        <f>IF(COUNTIF($G$2:G863, G863) &gt; 1, INDEX($U$2:U863, MATCH(G863, $G$2:G863, 0)), N863)</f>
        <v>West</v>
      </c>
      <c r="V863" s="7" t="s">
        <v>2153</v>
      </c>
      <c r="W863" s="7" t="s">
        <v>1731</v>
      </c>
      <c r="X863" s="15">
        <f>Orders[[#This Row],[Date3]]</f>
        <v>43473</v>
      </c>
      <c r="Y863" s="15">
        <v>43473</v>
      </c>
      <c r="Z863" s="2">
        <v>0.75416666666666676</v>
      </c>
      <c r="AA863" s="12">
        <v>12.76</v>
      </c>
      <c r="AB863" s="8">
        <v>2</v>
      </c>
      <c r="AC863" s="11">
        <f t="shared" si="68"/>
        <v>1.276</v>
      </c>
      <c r="AD863" s="11">
        <f t="shared" si="69"/>
        <v>25.52</v>
      </c>
      <c r="AE863" t="s">
        <v>16</v>
      </c>
      <c r="AF863" s="12">
        <f t="shared" si="66"/>
        <v>24.328216000000001</v>
      </c>
      <c r="AG863" s="4">
        <v>4.6699999999999998E-2</v>
      </c>
      <c r="AH863" s="11">
        <f t="shared" si="67"/>
        <v>1.1917839999999984</v>
      </c>
      <c r="AI863" s="9">
        <v>7.8</v>
      </c>
      <c r="AJ863" s="15" t="str">
        <f>IF(MONTH(Orders[[#This Row],[Date]]) = 1, "Jan",IF(MONTH(Orders[[#This Row],[Date]]) = 2, "Feb", "Mar"))</f>
        <v>Jan</v>
      </c>
    </row>
    <row r="864" spans="1:36" ht="15.75" x14ac:dyDescent="0.25">
      <c r="A864">
        <v>863</v>
      </c>
      <c r="B864" t="s">
        <v>893</v>
      </c>
      <c r="C864">
        <f>VLOOKUP(G864,email!A:B,2,FALSE)</f>
        <v>296</v>
      </c>
      <c r="D864" t="str">
        <f>Orders[[#This Row],[Customer First Name]] &amp;" "&amp; Orders[[#This Row],[Customer Last Name]]</f>
        <v>Anthony Johnson</v>
      </c>
      <c r="E864" t="s">
        <v>1653</v>
      </c>
      <c r="F864" t="s">
        <v>1707</v>
      </c>
      <c r="G864" t="str">
        <f t="shared" si="65"/>
        <v>anthony.johnson@mail.com</v>
      </c>
      <c r="H864" t="s">
        <v>20</v>
      </c>
      <c r="I864" s="7" t="s">
        <v>1042</v>
      </c>
      <c r="J864" s="7" t="s">
        <v>1038</v>
      </c>
      <c r="K864" s="7" t="s">
        <v>1189</v>
      </c>
      <c r="L864" s="7" t="s">
        <v>1047</v>
      </c>
      <c r="M864" s="7">
        <v>32216</v>
      </c>
      <c r="N864" s="7" t="s">
        <v>1041</v>
      </c>
      <c r="O864" t="str">
        <f>IF(COUNTIF($G$2:G864, G864) &gt; 1, INDEX($O$2:O864, MATCH(G864, $G$2:G864, 0)), H864)</f>
        <v>Male</v>
      </c>
      <c r="P864" t="str">
        <f>IF(COUNTIF($G$2:G864, G864) &gt; 1, INDEX($P$2:P864, MATCH(G864, $G$2:G864, 0)), I864)</f>
        <v>Corporate</v>
      </c>
      <c r="Q864" t="str">
        <f>IF(COUNTIF($G$2:G864, G864) &gt; 1, INDEX($Q$2:Q864, MATCH(G864, $G$2:G864, 0)), J864)</f>
        <v>United States</v>
      </c>
      <c r="R864" t="str">
        <f>IF(COUNTIF($G$2:G864, G864) &gt; 1, INDEX($R$2:R864, MATCH(G864, $G$2:G864, 0)), K864)</f>
        <v>Saint Petersburg</v>
      </c>
      <c r="S864" t="str">
        <f>IF(COUNTIF($G$2:G864, G864) &gt; 1, INDEX($S$2:S864, MATCH(G864, $G$2:G864, 0)), L864)</f>
        <v>Florida</v>
      </c>
      <c r="T864">
        <f>IF(COUNTIF($G$2:G864, G864) &gt; 1, INDEX($T$2:T864, MATCH(G864, $G$2:G864, 0)), M864)</f>
        <v>33710</v>
      </c>
      <c r="U864" t="str">
        <f>IF(COUNTIF($G$2:G864, G864) &gt; 1, INDEX($U$2:U864, MATCH(G864, $G$2:G864, 0)), N864)</f>
        <v>South</v>
      </c>
      <c r="V864" s="7" t="s">
        <v>2158</v>
      </c>
      <c r="W864" s="7" t="s">
        <v>2163</v>
      </c>
      <c r="X864" s="15">
        <f>Orders[[#This Row],[Date3]]</f>
        <v>43541</v>
      </c>
      <c r="Y864" s="15">
        <v>43541</v>
      </c>
      <c r="Z864" s="2">
        <v>0.49652777777777773</v>
      </c>
      <c r="AA864" s="12">
        <v>11.28</v>
      </c>
      <c r="AB864" s="8">
        <v>9</v>
      </c>
      <c r="AC864" s="11">
        <f t="shared" si="68"/>
        <v>5.0760000000000005</v>
      </c>
      <c r="AD864" s="11">
        <f t="shared" si="69"/>
        <v>101.52</v>
      </c>
      <c r="AE864" t="s">
        <v>21</v>
      </c>
      <c r="AF864" s="12">
        <f t="shared" si="66"/>
        <v>94.210560000000001</v>
      </c>
      <c r="AG864" s="4">
        <v>7.2000000000000008E-2</v>
      </c>
      <c r="AH864" s="11">
        <f t="shared" si="67"/>
        <v>7.3094399999999951</v>
      </c>
      <c r="AI864" s="9">
        <v>4.3</v>
      </c>
      <c r="AJ864" s="15" t="str">
        <f>IF(MONTH(Orders[[#This Row],[Date]]) = 1, "Jan",IF(MONTH(Orders[[#This Row],[Date]]) = 2, "Feb", "Mar"))</f>
        <v>Mar</v>
      </c>
    </row>
    <row r="865" spans="1:36" ht="15.75" x14ac:dyDescent="0.25">
      <c r="A865">
        <v>864</v>
      </c>
      <c r="B865" t="s">
        <v>894</v>
      </c>
      <c r="C865">
        <f>VLOOKUP(G865,email!A:B,2,FALSE)</f>
        <v>296</v>
      </c>
      <c r="D865" t="str">
        <f>Orders[[#This Row],[Customer First Name]] &amp;" "&amp; Orders[[#This Row],[Customer Last Name]]</f>
        <v>Anthony Johnson</v>
      </c>
      <c r="E865" t="s">
        <v>1653</v>
      </c>
      <c r="F865" t="s">
        <v>1707</v>
      </c>
      <c r="G865" t="str">
        <f t="shared" si="65"/>
        <v>anthony.johnson@mail.com</v>
      </c>
      <c r="H865" t="s">
        <v>20</v>
      </c>
      <c r="I865" s="7" t="s">
        <v>1042</v>
      </c>
      <c r="J865" s="7" t="s">
        <v>1038</v>
      </c>
      <c r="K865" s="7" t="s">
        <v>1189</v>
      </c>
      <c r="L865" s="7" t="s">
        <v>1047</v>
      </c>
      <c r="M865" s="7">
        <v>32216</v>
      </c>
      <c r="N865" s="7" t="s">
        <v>1041</v>
      </c>
      <c r="O865" t="str">
        <f>IF(COUNTIF($G$2:G865, G865) &gt; 1, INDEX($O$2:O865, MATCH(G865, $G$2:G865, 0)), H865)</f>
        <v>Male</v>
      </c>
      <c r="P865" t="str">
        <f>IF(COUNTIF($G$2:G865, G865) &gt; 1, INDEX($P$2:P865, MATCH(G865, $G$2:G865, 0)), I865)</f>
        <v>Corporate</v>
      </c>
      <c r="Q865" t="str">
        <f>IF(COUNTIF($G$2:G865, G865) &gt; 1, INDEX($Q$2:Q865, MATCH(G865, $G$2:G865, 0)), J865)</f>
        <v>United States</v>
      </c>
      <c r="R865" t="str">
        <f>IF(COUNTIF($G$2:G865, G865) &gt; 1, INDEX($R$2:R865, MATCH(G865, $G$2:G865, 0)), K865)</f>
        <v>Saint Petersburg</v>
      </c>
      <c r="S865" t="str">
        <f>IF(COUNTIF($G$2:G865, G865) &gt; 1, INDEX($S$2:S865, MATCH(G865, $G$2:G865, 0)), L865)</f>
        <v>Florida</v>
      </c>
      <c r="T865">
        <f>IF(COUNTIF($G$2:G865, G865) &gt; 1, INDEX($T$2:T865, MATCH(G865, $G$2:G865, 0)), M865)</f>
        <v>33710</v>
      </c>
      <c r="U865" t="str">
        <f>IF(COUNTIF($G$2:G865, G865) &gt; 1, INDEX($U$2:U865, MATCH(G865, $G$2:G865, 0)), N865)</f>
        <v>South</v>
      </c>
      <c r="V865" s="7" t="s">
        <v>2153</v>
      </c>
      <c r="W865" s="7" t="s">
        <v>1731</v>
      </c>
      <c r="X865" s="15">
        <f>Orders[[#This Row],[Date3]]</f>
        <v>43477</v>
      </c>
      <c r="Y865" s="15">
        <v>43477</v>
      </c>
      <c r="Z865" s="2">
        <v>0.48749999999999999</v>
      </c>
      <c r="AA865" s="12">
        <v>51.07</v>
      </c>
      <c r="AB865" s="8">
        <v>7</v>
      </c>
      <c r="AC865" s="11">
        <f t="shared" si="68"/>
        <v>17.874500000000001</v>
      </c>
      <c r="AD865" s="11">
        <f t="shared" si="69"/>
        <v>357.49</v>
      </c>
      <c r="AE865" t="s">
        <v>18</v>
      </c>
      <c r="AF865" s="12">
        <f t="shared" si="66"/>
        <v>340.79521699999998</v>
      </c>
      <c r="AG865" s="4">
        <v>4.6699999999999998E-2</v>
      </c>
      <c r="AH865" s="11">
        <f t="shared" si="67"/>
        <v>16.694783000000029</v>
      </c>
      <c r="AI865" s="9" t="s">
        <v>58</v>
      </c>
      <c r="AJ865" s="15" t="str">
        <f>IF(MONTH(Orders[[#This Row],[Date]]) = 1, "Jan",IF(MONTH(Orders[[#This Row],[Date]]) = 2, "Feb", "Mar"))</f>
        <v>Jan</v>
      </c>
    </row>
    <row r="866" spans="1:36" ht="15.75" x14ac:dyDescent="0.25">
      <c r="A866">
        <v>865</v>
      </c>
      <c r="B866" t="s">
        <v>895</v>
      </c>
      <c r="C866">
        <f>VLOOKUP(G866,email!A:B,2,FALSE)</f>
        <v>296</v>
      </c>
      <c r="D866" t="str">
        <f>Orders[[#This Row],[Customer First Name]] &amp;" "&amp; Orders[[#This Row],[Customer Last Name]]</f>
        <v>Anthony Johnson</v>
      </c>
      <c r="E866" t="s">
        <v>1653</v>
      </c>
      <c r="F866" t="s">
        <v>1707</v>
      </c>
      <c r="G866" t="str">
        <f t="shared" si="65"/>
        <v>anthony.johnson@mail.com</v>
      </c>
      <c r="H866" t="s">
        <v>20</v>
      </c>
      <c r="I866" s="7" t="s">
        <v>1042</v>
      </c>
      <c r="J866" s="7" t="s">
        <v>1038</v>
      </c>
      <c r="K866" s="7" t="s">
        <v>1189</v>
      </c>
      <c r="L866" s="7" t="s">
        <v>1047</v>
      </c>
      <c r="M866" s="7">
        <v>32216</v>
      </c>
      <c r="N866" s="7" t="s">
        <v>1041</v>
      </c>
      <c r="O866" t="str">
        <f>IF(COUNTIF($G$2:G866, G866) &gt; 1, INDEX($O$2:O866, MATCH(G866, $G$2:G866, 0)), H866)</f>
        <v>Male</v>
      </c>
      <c r="P866" t="str">
        <f>IF(COUNTIF($G$2:G866, G866) &gt; 1, INDEX($P$2:P866, MATCH(G866, $G$2:G866, 0)), I866)</f>
        <v>Corporate</v>
      </c>
      <c r="Q866" t="str">
        <f>IF(COUNTIF($G$2:G866, G866) &gt; 1, INDEX($Q$2:Q866, MATCH(G866, $G$2:G866, 0)), J866)</f>
        <v>United States</v>
      </c>
      <c r="R866" t="str">
        <f>IF(COUNTIF($G$2:G866, G866) &gt; 1, INDEX($R$2:R866, MATCH(G866, $G$2:G866, 0)), K866)</f>
        <v>Saint Petersburg</v>
      </c>
      <c r="S866" t="str">
        <f>IF(COUNTIF($G$2:G866, G866) &gt; 1, INDEX($S$2:S866, MATCH(G866, $G$2:G866, 0)), L866)</f>
        <v>Florida</v>
      </c>
      <c r="T866">
        <f>IF(COUNTIF($G$2:G866, G866) &gt; 1, INDEX($T$2:T866, MATCH(G866, $G$2:G866, 0)), M866)</f>
        <v>33710</v>
      </c>
      <c r="U866" t="str">
        <f>IF(COUNTIF($G$2:G866, G866) &gt; 1, INDEX($U$2:U866, MATCH(G866, $G$2:G866, 0)), N866)</f>
        <v>South</v>
      </c>
      <c r="V866" s="7" t="s">
        <v>2158</v>
      </c>
      <c r="W866" s="7" t="s">
        <v>2159</v>
      </c>
      <c r="X866" s="15">
        <f>Orders[[#This Row],[Date3]]</f>
        <v>43473</v>
      </c>
      <c r="Y866" s="15">
        <v>43473</v>
      </c>
      <c r="Z866" s="2">
        <v>0.60416666666666663</v>
      </c>
      <c r="AA866" s="12">
        <v>79.59</v>
      </c>
      <c r="AB866" s="8">
        <v>3</v>
      </c>
      <c r="AC866" s="11">
        <f t="shared" si="68"/>
        <v>11.938500000000001</v>
      </c>
      <c r="AD866" s="11">
        <f t="shared" si="69"/>
        <v>238.77</v>
      </c>
      <c r="AE866" t="s">
        <v>18</v>
      </c>
      <c r="AF866" s="12">
        <f t="shared" si="66"/>
        <v>221.57856000000001</v>
      </c>
      <c r="AG866" s="4">
        <v>7.2000000000000008E-2</v>
      </c>
      <c r="AH866" s="11">
        <f t="shared" si="67"/>
        <v>17.19144</v>
      </c>
      <c r="AI866" s="9">
        <v>6.6</v>
      </c>
      <c r="AJ866" s="15" t="str">
        <f>IF(MONTH(Orders[[#This Row],[Date]]) = 1, "Jan",IF(MONTH(Orders[[#This Row],[Date]]) = 2, "Feb", "Mar"))</f>
        <v>Jan</v>
      </c>
    </row>
    <row r="867" spans="1:36" ht="15.75" x14ac:dyDescent="0.25">
      <c r="A867">
        <v>866</v>
      </c>
      <c r="B867" t="s">
        <v>896</v>
      </c>
      <c r="C867">
        <f>VLOOKUP(G867,email!A:B,2,FALSE)</f>
        <v>322</v>
      </c>
      <c r="D867" t="str">
        <f>Orders[[#This Row],[Customer First Name]] &amp;" "&amp; Orders[[#This Row],[Customer Last Name]]</f>
        <v>Anthony Jacobs</v>
      </c>
      <c r="E867" t="s">
        <v>1653</v>
      </c>
      <c r="F867" t="s">
        <v>1668</v>
      </c>
      <c r="G867" t="str">
        <f t="shared" si="65"/>
        <v>anthony.jacobs@mail.com</v>
      </c>
      <c r="H867" t="s">
        <v>20</v>
      </c>
      <c r="I867" s="7" t="s">
        <v>1042</v>
      </c>
      <c r="J867" s="7" t="s">
        <v>1038</v>
      </c>
      <c r="K867" s="7" t="s">
        <v>1086</v>
      </c>
      <c r="L867" s="7" t="s">
        <v>1087</v>
      </c>
      <c r="M867" s="7">
        <v>22153</v>
      </c>
      <c r="N867" s="7" t="s">
        <v>1041</v>
      </c>
      <c r="O867" t="str">
        <f>IF(COUNTIF($G$2:G867, G867) &gt; 1, INDEX($O$2:O867, MATCH(G867, $G$2:G867, 0)), H867)</f>
        <v>Male</v>
      </c>
      <c r="P867" t="str">
        <f>IF(COUNTIF($G$2:G867, G867) &gt; 1, INDEX($P$2:P867, MATCH(G867, $G$2:G867, 0)), I867)</f>
        <v>Corporate</v>
      </c>
      <c r="Q867" t="str">
        <f>IF(COUNTIF($G$2:G867, G867) &gt; 1, INDEX($Q$2:Q867, MATCH(G867, $G$2:G867, 0)), J867)</f>
        <v>United States</v>
      </c>
      <c r="R867" t="str">
        <f>IF(COUNTIF($G$2:G867, G867) &gt; 1, INDEX($R$2:R867, MATCH(G867, $G$2:G867, 0)), K867)</f>
        <v>Springfield</v>
      </c>
      <c r="S867" t="str">
        <f>IF(COUNTIF($G$2:G867, G867) &gt; 1, INDEX($S$2:S867, MATCH(G867, $G$2:G867, 0)), L867)</f>
        <v>Virginia</v>
      </c>
      <c r="T867">
        <f>IF(COUNTIF($G$2:G867, G867) &gt; 1, INDEX($T$2:T867, MATCH(G867, $G$2:G867, 0)), M867)</f>
        <v>22153</v>
      </c>
      <c r="U867" t="str">
        <f>IF(COUNTIF($G$2:G867, G867) &gt; 1, INDEX($U$2:U867, MATCH(G867, $G$2:G867, 0)), N867)</f>
        <v>South</v>
      </c>
      <c r="V867" s="7" t="s">
        <v>2153</v>
      </c>
      <c r="W867" s="7" t="s">
        <v>2154</v>
      </c>
      <c r="X867" s="15">
        <f>Orders[[#This Row],[Date3]]</f>
        <v>43491</v>
      </c>
      <c r="Y867" s="15">
        <v>43491</v>
      </c>
      <c r="Z867" s="2">
        <v>0.63263888888888886</v>
      </c>
      <c r="AA867" s="12">
        <v>33.81</v>
      </c>
      <c r="AB867" s="8">
        <v>3</v>
      </c>
      <c r="AC867" s="11">
        <f t="shared" si="68"/>
        <v>5.0715000000000003</v>
      </c>
      <c r="AD867" s="11">
        <f t="shared" si="69"/>
        <v>101.43</v>
      </c>
      <c r="AE867" t="s">
        <v>16</v>
      </c>
      <c r="AF867" s="12">
        <f t="shared" si="66"/>
        <v>96.693218999999999</v>
      </c>
      <c r="AG867" s="4">
        <v>4.6699999999999998E-2</v>
      </c>
      <c r="AH867" s="11">
        <f t="shared" si="67"/>
        <v>4.7367810000000077</v>
      </c>
      <c r="AI867" s="9">
        <v>7.3</v>
      </c>
      <c r="AJ867" s="15" t="str">
        <f>IF(MONTH(Orders[[#This Row],[Date]]) = 1, "Jan",IF(MONTH(Orders[[#This Row],[Date]]) = 2, "Feb", "Mar"))</f>
        <v>Jan</v>
      </c>
    </row>
    <row r="868" spans="1:36" ht="15.75" x14ac:dyDescent="0.25">
      <c r="A868">
        <v>867</v>
      </c>
      <c r="B868" t="s">
        <v>897</v>
      </c>
      <c r="C868">
        <f>VLOOKUP(G868,email!A:B,2,FALSE)</f>
        <v>322</v>
      </c>
      <c r="D868" t="str">
        <f>Orders[[#This Row],[Customer First Name]] &amp;" "&amp; Orders[[#This Row],[Customer Last Name]]</f>
        <v>Anthony Jacobs</v>
      </c>
      <c r="E868" t="s">
        <v>1653</v>
      </c>
      <c r="F868" t="s">
        <v>1668</v>
      </c>
      <c r="G868" t="str">
        <f t="shared" si="65"/>
        <v>anthony.jacobs@mail.com</v>
      </c>
      <c r="H868" t="s">
        <v>20</v>
      </c>
      <c r="I868" s="7" t="s">
        <v>1042</v>
      </c>
      <c r="J868" s="7" t="s">
        <v>1038</v>
      </c>
      <c r="K868" s="7" t="s">
        <v>1086</v>
      </c>
      <c r="L868" s="7" t="s">
        <v>1087</v>
      </c>
      <c r="M868" s="7">
        <v>22153</v>
      </c>
      <c r="N868" s="7" t="s">
        <v>1041</v>
      </c>
      <c r="O868" t="str">
        <f>IF(COUNTIF($G$2:G868, G868) &gt; 1, INDEX($O$2:O868, MATCH(G868, $G$2:G868, 0)), H868)</f>
        <v>Male</v>
      </c>
      <c r="P868" t="str">
        <f>IF(COUNTIF($G$2:G868, G868) &gt; 1, INDEX($P$2:P868, MATCH(G868, $G$2:G868, 0)), I868)</f>
        <v>Corporate</v>
      </c>
      <c r="Q868" t="str">
        <f>IF(COUNTIF($G$2:G868, G868) &gt; 1, INDEX($Q$2:Q868, MATCH(G868, $G$2:G868, 0)), J868)</f>
        <v>United States</v>
      </c>
      <c r="R868" t="str">
        <f>IF(COUNTIF($G$2:G868, G868) &gt; 1, INDEX($R$2:R868, MATCH(G868, $G$2:G868, 0)), K868)</f>
        <v>Springfield</v>
      </c>
      <c r="S868" t="str">
        <f>IF(COUNTIF($G$2:G868, G868) &gt; 1, INDEX($S$2:S868, MATCH(G868, $G$2:G868, 0)), L868)</f>
        <v>Virginia</v>
      </c>
      <c r="T868">
        <f>IF(COUNTIF($G$2:G868, G868) &gt; 1, INDEX($T$2:T868, MATCH(G868, $G$2:G868, 0)), M868)</f>
        <v>22153</v>
      </c>
      <c r="U868" t="str">
        <f>IF(COUNTIF($G$2:G868, G868) &gt; 1, INDEX($U$2:U868, MATCH(G868, $G$2:G868, 0)), N868)</f>
        <v>South</v>
      </c>
      <c r="V868" s="7" t="s">
        <v>2150</v>
      </c>
      <c r="W868" s="7" t="s">
        <v>2157</v>
      </c>
      <c r="X868" s="15">
        <f>Orders[[#This Row],[Date3]]</f>
        <v>43539</v>
      </c>
      <c r="Y868" s="15">
        <v>43539</v>
      </c>
      <c r="Z868" s="2">
        <v>0.6166666666666667</v>
      </c>
      <c r="AA868" s="12">
        <v>90.53</v>
      </c>
      <c r="AB868" s="8">
        <v>8</v>
      </c>
      <c r="AC868" s="11">
        <f t="shared" si="68"/>
        <v>36.212000000000003</v>
      </c>
      <c r="AD868" s="11">
        <f t="shared" si="69"/>
        <v>724.24</v>
      </c>
      <c r="AE868" t="s">
        <v>21</v>
      </c>
      <c r="AF868" s="12">
        <f t="shared" si="66"/>
        <v>646.74631999999997</v>
      </c>
      <c r="AG868" s="4">
        <v>0.107</v>
      </c>
      <c r="AH868" s="11">
        <f t="shared" si="67"/>
        <v>77.49368000000004</v>
      </c>
      <c r="AI868" s="9">
        <v>6.5</v>
      </c>
      <c r="AJ868" s="15" t="str">
        <f>IF(MONTH(Orders[[#This Row],[Date]]) = 1, "Jan",IF(MONTH(Orders[[#This Row],[Date]]) = 2, "Feb", "Mar"))</f>
        <v>Mar</v>
      </c>
    </row>
    <row r="869" spans="1:36" ht="15.75" x14ac:dyDescent="0.25">
      <c r="A869">
        <v>868</v>
      </c>
      <c r="B869" t="s">
        <v>898</v>
      </c>
      <c r="C869">
        <f>VLOOKUP(G869,email!A:B,2,FALSE)</f>
        <v>323</v>
      </c>
      <c r="D869" t="str">
        <f>Orders[[#This Row],[Customer First Name]] &amp;" "&amp; Orders[[#This Row],[Customer Last Name]]</f>
        <v>Linda Southworth</v>
      </c>
      <c r="E869" t="s">
        <v>1295</v>
      </c>
      <c r="F869" t="s">
        <v>1738</v>
      </c>
      <c r="G869" t="str">
        <f t="shared" si="65"/>
        <v>linda.southworth@mail.com</v>
      </c>
      <c r="H869" t="s">
        <v>20</v>
      </c>
      <c r="I869" s="7" t="s">
        <v>1042</v>
      </c>
      <c r="J869" s="7" t="s">
        <v>1038</v>
      </c>
      <c r="K869" s="7" t="s">
        <v>1063</v>
      </c>
      <c r="L869" s="7" t="s">
        <v>1064</v>
      </c>
      <c r="M869" s="7">
        <v>19140</v>
      </c>
      <c r="N869" s="7" t="s">
        <v>1065</v>
      </c>
      <c r="O869" t="str">
        <f>IF(COUNTIF($G$2:G869, G869) &gt; 1, INDEX($O$2:O869, MATCH(G869, $G$2:G869, 0)), H869)</f>
        <v>Male</v>
      </c>
      <c r="P869" t="str">
        <f>IF(COUNTIF($G$2:G869, G869) &gt; 1, INDEX($P$2:P869, MATCH(G869, $G$2:G869, 0)), I869)</f>
        <v>Corporate</v>
      </c>
      <c r="Q869" t="str">
        <f>IF(COUNTIF($G$2:G869, G869) &gt; 1, INDEX($Q$2:Q869, MATCH(G869, $G$2:G869, 0)), J869)</f>
        <v>United States</v>
      </c>
      <c r="R869" t="str">
        <f>IF(COUNTIF($G$2:G869, G869) &gt; 1, INDEX($R$2:R869, MATCH(G869, $G$2:G869, 0)), K869)</f>
        <v>Philadelphia</v>
      </c>
      <c r="S869" t="str">
        <f>IF(COUNTIF($G$2:G869, G869) &gt; 1, INDEX($S$2:S869, MATCH(G869, $G$2:G869, 0)), L869)</f>
        <v>Pennsylvania</v>
      </c>
      <c r="T869">
        <f>IF(COUNTIF($G$2:G869, G869) &gt; 1, INDEX($T$2:T869, MATCH(G869, $G$2:G869, 0)), M869)</f>
        <v>19140</v>
      </c>
      <c r="U869" t="str">
        <f>IF(COUNTIF($G$2:G869, G869) &gt; 1, INDEX($U$2:U869, MATCH(G869, $G$2:G869, 0)), N869)</f>
        <v>East</v>
      </c>
      <c r="V869" s="7" t="s">
        <v>2153</v>
      </c>
      <c r="W869" s="7" t="s">
        <v>2154</v>
      </c>
      <c r="X869" s="15">
        <f>Orders[[#This Row],[Date3]]</f>
        <v>43482</v>
      </c>
      <c r="Y869" s="15">
        <v>43482</v>
      </c>
      <c r="Z869" s="2">
        <v>0.52500000000000002</v>
      </c>
      <c r="AA869" s="12">
        <v>62.82</v>
      </c>
      <c r="AB869" s="8">
        <v>2</v>
      </c>
      <c r="AC869" s="11">
        <f t="shared" si="68"/>
        <v>6.282</v>
      </c>
      <c r="AD869" s="11">
        <f t="shared" si="69"/>
        <v>125.64</v>
      </c>
      <c r="AE869" t="s">
        <v>16</v>
      </c>
      <c r="AF869" s="12">
        <f t="shared" si="66"/>
        <v>119.772612</v>
      </c>
      <c r="AG869" s="4">
        <v>4.6699999999999998E-2</v>
      </c>
      <c r="AH869" s="11">
        <f t="shared" si="67"/>
        <v>5.8673880000000054</v>
      </c>
      <c r="AI869" s="9">
        <v>4.9000000000000004</v>
      </c>
      <c r="AJ869" s="15" t="str">
        <f>IF(MONTH(Orders[[#This Row],[Date]]) = 1, "Jan",IF(MONTH(Orders[[#This Row],[Date]]) = 2, "Feb", "Mar"))</f>
        <v>Jan</v>
      </c>
    </row>
    <row r="870" spans="1:36" ht="15.75" x14ac:dyDescent="0.25">
      <c r="A870">
        <v>869</v>
      </c>
      <c r="B870" t="s">
        <v>899</v>
      </c>
      <c r="C870">
        <f>VLOOKUP(G870,email!A:B,2,FALSE)</f>
        <v>324</v>
      </c>
      <c r="D870" t="str">
        <f>Orders[[#This Row],[Customer First Name]] &amp;" "&amp; Orders[[#This Row],[Customer Last Name]]</f>
        <v>Guy Phonely</v>
      </c>
      <c r="E870" t="s">
        <v>1504</v>
      </c>
      <c r="F870" t="s">
        <v>1739</v>
      </c>
      <c r="G870" t="str">
        <f t="shared" si="65"/>
        <v>guy.phonely@mail.com</v>
      </c>
      <c r="H870" t="s">
        <v>20</v>
      </c>
      <c r="I870" s="7" t="s">
        <v>1042</v>
      </c>
      <c r="J870" s="7" t="s">
        <v>1038</v>
      </c>
      <c r="K870" s="7" t="s">
        <v>1235</v>
      </c>
      <c r="L870" s="7" t="s">
        <v>1064</v>
      </c>
      <c r="M870" s="7">
        <v>17602</v>
      </c>
      <c r="N870" s="7" t="s">
        <v>1065</v>
      </c>
      <c r="O870" t="str">
        <f>IF(COUNTIF($G$2:G870, G870) &gt; 1, INDEX($O$2:O870, MATCH(G870, $G$2:G870, 0)), H870)</f>
        <v>Male</v>
      </c>
      <c r="P870" t="str">
        <f>IF(COUNTIF($G$2:G870, G870) &gt; 1, INDEX($P$2:P870, MATCH(G870, $G$2:G870, 0)), I870)</f>
        <v>Corporate</v>
      </c>
      <c r="Q870" t="str">
        <f>IF(COUNTIF($G$2:G870, G870) &gt; 1, INDEX($Q$2:Q870, MATCH(G870, $G$2:G870, 0)), J870)</f>
        <v>United States</v>
      </c>
      <c r="R870" t="str">
        <f>IF(COUNTIF($G$2:G870, G870) &gt; 1, INDEX($R$2:R870, MATCH(G870, $G$2:G870, 0)), K870)</f>
        <v>Lancaster</v>
      </c>
      <c r="S870" t="str">
        <f>IF(COUNTIF($G$2:G870, G870) &gt; 1, INDEX($S$2:S870, MATCH(G870, $G$2:G870, 0)), L870)</f>
        <v>Pennsylvania</v>
      </c>
      <c r="T870">
        <f>IF(COUNTIF($G$2:G870, G870) &gt; 1, INDEX($T$2:T870, MATCH(G870, $G$2:G870, 0)), M870)</f>
        <v>17602</v>
      </c>
      <c r="U870" t="str">
        <f>IF(COUNTIF($G$2:G870, G870) &gt; 1, INDEX($U$2:U870, MATCH(G870, $G$2:G870, 0)), N870)</f>
        <v>East</v>
      </c>
      <c r="V870" s="7" t="s">
        <v>2153</v>
      </c>
      <c r="W870" s="7" t="s">
        <v>2160</v>
      </c>
      <c r="X870" s="15">
        <f>Orders[[#This Row],[Date3]]</f>
        <v>43473</v>
      </c>
      <c r="Y870" s="15">
        <v>43473</v>
      </c>
      <c r="Z870" s="2">
        <v>0.79791666666666661</v>
      </c>
      <c r="AA870" s="12">
        <v>24.31</v>
      </c>
      <c r="AB870" s="8">
        <v>3</v>
      </c>
      <c r="AC870" s="11">
        <f t="shared" si="68"/>
        <v>3.6464999999999996</v>
      </c>
      <c r="AD870" s="11">
        <f t="shared" si="69"/>
        <v>72.929999999999993</v>
      </c>
      <c r="AE870" t="s">
        <v>21</v>
      </c>
      <c r="AF870" s="12">
        <f t="shared" si="66"/>
        <v>69.524168999999986</v>
      </c>
      <c r="AG870" s="4">
        <v>4.6699999999999998E-2</v>
      </c>
      <c r="AH870" s="11">
        <f t="shared" si="67"/>
        <v>3.4058310000000063</v>
      </c>
      <c r="AI870" s="9">
        <v>4.3</v>
      </c>
      <c r="AJ870" s="15" t="str">
        <f>IF(MONTH(Orders[[#This Row],[Date]]) = 1, "Jan",IF(MONTH(Orders[[#This Row],[Date]]) = 2, "Feb", "Mar"))</f>
        <v>Jan</v>
      </c>
    </row>
    <row r="871" spans="1:36" ht="15.75" x14ac:dyDescent="0.25">
      <c r="A871">
        <v>870</v>
      </c>
      <c r="B871" t="s">
        <v>900</v>
      </c>
      <c r="C871">
        <f>VLOOKUP(G871,email!A:B,2,FALSE)</f>
        <v>325</v>
      </c>
      <c r="D871" t="str">
        <f>Orders[[#This Row],[Customer First Name]] &amp;" "&amp; Orders[[#This Row],[Customer Last Name]]</f>
        <v>Paul Knutson</v>
      </c>
      <c r="E871" t="s">
        <v>1314</v>
      </c>
      <c r="F871" t="s">
        <v>1410</v>
      </c>
      <c r="G871" t="str">
        <f t="shared" si="65"/>
        <v>paul.knutson@mail.com</v>
      </c>
      <c r="H871" t="s">
        <v>20</v>
      </c>
      <c r="I871" s="7" t="s">
        <v>1052</v>
      </c>
      <c r="J871" s="7" t="s">
        <v>1038</v>
      </c>
      <c r="K871" s="7" t="s">
        <v>1063</v>
      </c>
      <c r="L871" s="7" t="s">
        <v>1064</v>
      </c>
      <c r="M871" s="7">
        <v>19143</v>
      </c>
      <c r="N871" s="7" t="s">
        <v>1065</v>
      </c>
      <c r="O871" t="str">
        <f>IF(COUNTIF($G$2:G871, G871) &gt; 1, INDEX($O$2:O871, MATCH(G871, $G$2:G871, 0)), H871)</f>
        <v>Male</v>
      </c>
      <c r="P871" t="str">
        <f>IF(COUNTIF($G$2:G871, G871) &gt; 1, INDEX($P$2:P871, MATCH(G871, $G$2:G871, 0)), I871)</f>
        <v>Home Office</v>
      </c>
      <c r="Q871" t="str">
        <f>IF(COUNTIF($G$2:G871, G871) &gt; 1, INDEX($Q$2:Q871, MATCH(G871, $G$2:G871, 0)), J871)</f>
        <v>United States</v>
      </c>
      <c r="R871" t="str">
        <f>IF(COUNTIF($G$2:G871, G871) &gt; 1, INDEX($R$2:R871, MATCH(G871, $G$2:G871, 0)), K871)</f>
        <v>Philadelphia</v>
      </c>
      <c r="S871" t="str">
        <f>IF(COUNTIF($G$2:G871, G871) &gt; 1, INDEX($S$2:S871, MATCH(G871, $G$2:G871, 0)), L871)</f>
        <v>Pennsylvania</v>
      </c>
      <c r="T871">
        <f>IF(COUNTIF($G$2:G871, G871) &gt; 1, INDEX($T$2:T871, MATCH(G871, $G$2:G871, 0)), M871)</f>
        <v>19143</v>
      </c>
      <c r="U871" t="str">
        <f>IF(COUNTIF($G$2:G871, G871) &gt; 1, INDEX($U$2:U871, MATCH(G871, $G$2:G871, 0)), N871)</f>
        <v>East</v>
      </c>
      <c r="V871" s="7" t="s">
        <v>2153</v>
      </c>
      <c r="W871" s="7" t="s">
        <v>2160</v>
      </c>
      <c r="X871" s="15">
        <f>Orders[[#This Row],[Date3]]</f>
        <v>43471</v>
      </c>
      <c r="Y871" s="15">
        <v>43471</v>
      </c>
      <c r="Z871" s="2">
        <v>0.56597222222222221</v>
      </c>
      <c r="AA871" s="12">
        <v>64.59</v>
      </c>
      <c r="AB871" s="8">
        <v>4</v>
      </c>
      <c r="AC871" s="11">
        <f t="shared" si="68"/>
        <v>12.918000000000001</v>
      </c>
      <c r="AD871" s="11">
        <f t="shared" si="69"/>
        <v>258.36</v>
      </c>
      <c r="AE871" t="s">
        <v>16</v>
      </c>
      <c r="AF871" s="12">
        <f t="shared" si="66"/>
        <v>246.294588</v>
      </c>
      <c r="AG871" s="4">
        <v>4.6699999999999998E-2</v>
      </c>
      <c r="AH871" s="11">
        <f t="shared" si="67"/>
        <v>12.065412000000009</v>
      </c>
      <c r="AI871" s="9">
        <v>9.3000000000000007</v>
      </c>
      <c r="AJ871" s="15" t="str">
        <f>IF(MONTH(Orders[[#This Row],[Date]]) = 1, "Jan",IF(MONTH(Orders[[#This Row],[Date]]) = 2, "Feb", "Mar"))</f>
        <v>Jan</v>
      </c>
    </row>
    <row r="872" spans="1:36" ht="15.75" x14ac:dyDescent="0.25">
      <c r="A872">
        <v>871</v>
      </c>
      <c r="B872" t="s">
        <v>901</v>
      </c>
      <c r="C872">
        <f>VLOOKUP(G872,email!A:B,2,FALSE)</f>
        <v>325</v>
      </c>
      <c r="D872" t="str">
        <f>Orders[[#This Row],[Customer First Name]] &amp;" "&amp; Orders[[#This Row],[Customer Last Name]]</f>
        <v>Paul Knutson</v>
      </c>
      <c r="E872" t="s">
        <v>1314</v>
      </c>
      <c r="F872" t="s">
        <v>1410</v>
      </c>
      <c r="G872" t="str">
        <f t="shared" si="65"/>
        <v>paul.knutson@mail.com</v>
      </c>
      <c r="H872" t="s">
        <v>20</v>
      </c>
      <c r="I872" s="7" t="s">
        <v>1052</v>
      </c>
      <c r="J872" s="7" t="s">
        <v>1038</v>
      </c>
      <c r="K872" s="7" t="s">
        <v>1063</v>
      </c>
      <c r="L872" s="7" t="s">
        <v>1064</v>
      </c>
      <c r="M872" s="7">
        <v>19143</v>
      </c>
      <c r="N872" s="7" t="s">
        <v>1065</v>
      </c>
      <c r="O872" t="str">
        <f>IF(COUNTIF($G$2:G872, G872) &gt; 1, INDEX($O$2:O872, MATCH(G872, $G$2:G872, 0)), H872)</f>
        <v>Male</v>
      </c>
      <c r="P872" t="str">
        <f>IF(COUNTIF($G$2:G872, G872) &gt; 1, INDEX($P$2:P872, MATCH(G872, $G$2:G872, 0)), I872)</f>
        <v>Home Office</v>
      </c>
      <c r="Q872" t="str">
        <f>IF(COUNTIF($G$2:G872, G872) &gt; 1, INDEX($Q$2:Q872, MATCH(G872, $G$2:G872, 0)), J872)</f>
        <v>United States</v>
      </c>
      <c r="R872" t="str">
        <f>IF(COUNTIF($G$2:G872, G872) &gt; 1, INDEX($R$2:R872, MATCH(G872, $G$2:G872, 0)), K872)</f>
        <v>Philadelphia</v>
      </c>
      <c r="S872" t="str">
        <f>IF(COUNTIF($G$2:G872, G872) &gt; 1, INDEX($S$2:S872, MATCH(G872, $G$2:G872, 0)), L872)</f>
        <v>Pennsylvania</v>
      </c>
      <c r="T872">
        <f>IF(COUNTIF($G$2:G872, G872) &gt; 1, INDEX($T$2:T872, MATCH(G872, $G$2:G872, 0)), M872)</f>
        <v>19143</v>
      </c>
      <c r="U872" t="str">
        <f>IF(COUNTIF($G$2:G872, G872) &gt; 1, INDEX($U$2:U872, MATCH(G872, $G$2:G872, 0)), N872)</f>
        <v>East</v>
      </c>
      <c r="V872" s="7" t="s">
        <v>2158</v>
      </c>
      <c r="W872" s="7" t="s">
        <v>2159</v>
      </c>
      <c r="X872" s="15">
        <f>Orders[[#This Row],[Date3]]</f>
        <v>43512</v>
      </c>
      <c r="Y872" s="15">
        <v>43512</v>
      </c>
      <c r="Z872" s="2">
        <v>0.43958333333333338</v>
      </c>
      <c r="AA872" s="12">
        <v>24.82</v>
      </c>
      <c r="AB872" s="8">
        <v>7</v>
      </c>
      <c r="AC872" s="11">
        <f t="shared" si="68"/>
        <v>8.6870000000000012</v>
      </c>
      <c r="AD872" s="11">
        <f t="shared" si="69"/>
        <v>173.74</v>
      </c>
      <c r="AE872" t="s">
        <v>21</v>
      </c>
      <c r="AF872" s="12">
        <f t="shared" si="66"/>
        <v>161.23072000000002</v>
      </c>
      <c r="AG872" s="4">
        <v>7.2000000000000008E-2</v>
      </c>
      <c r="AH872" s="11">
        <f t="shared" si="67"/>
        <v>12.50927999999999</v>
      </c>
      <c r="AI872" s="9">
        <v>7.1</v>
      </c>
      <c r="AJ872" s="15" t="str">
        <f>IF(MONTH(Orders[[#This Row],[Date]]) = 1, "Jan",IF(MONTH(Orders[[#This Row],[Date]]) = 2, "Feb", "Mar"))</f>
        <v>Feb</v>
      </c>
    </row>
    <row r="873" spans="1:36" ht="15.75" x14ac:dyDescent="0.25">
      <c r="A873">
        <v>872</v>
      </c>
      <c r="B873" t="s">
        <v>902</v>
      </c>
      <c r="C873">
        <f>VLOOKUP(G873,email!A:B,2,FALSE)</f>
        <v>15</v>
      </c>
      <c r="D873" t="str">
        <f>Orders[[#This Row],[Customer First Name]] &amp;" "&amp; Orders[[#This Row],[Customer Last Name]]</f>
        <v>Tracy Blumstein</v>
      </c>
      <c r="E873" t="s">
        <v>1287</v>
      </c>
      <c r="F873" t="s">
        <v>1288</v>
      </c>
      <c r="G873" t="str">
        <f t="shared" si="65"/>
        <v>tracy.blumstein@mail.com</v>
      </c>
      <c r="H873" t="s">
        <v>20</v>
      </c>
      <c r="I873" s="7" t="s">
        <v>1037</v>
      </c>
      <c r="J873" s="7" t="s">
        <v>1038</v>
      </c>
      <c r="K873" s="7" t="s">
        <v>1048</v>
      </c>
      <c r="L873" s="7" t="s">
        <v>1246</v>
      </c>
      <c r="M873" s="7">
        <v>3301</v>
      </c>
      <c r="N873" s="7" t="s">
        <v>1065</v>
      </c>
      <c r="O873" t="str">
        <f>IF(COUNTIF($G$2:G873, G873) &gt; 1, INDEX($O$2:O873, MATCH(G873, $G$2:G873, 0)), H873)</f>
        <v>Male</v>
      </c>
      <c r="P873" t="str">
        <f>IF(COUNTIF($G$2:G873, G873) &gt; 1, INDEX($P$2:P873, MATCH(G873, $G$2:G873, 0)), I873)</f>
        <v>Consumer</v>
      </c>
      <c r="Q873" t="str">
        <f>IF(COUNTIF($G$2:G873, G873) &gt; 1, INDEX($Q$2:Q873, MATCH(G873, $G$2:G873, 0)), J873)</f>
        <v>United States</v>
      </c>
      <c r="R873" t="str">
        <f>IF(COUNTIF($G$2:G873, G873) &gt; 1, INDEX($R$2:R873, MATCH(G873, $G$2:G873, 0)), K873)</f>
        <v>Philadelphia</v>
      </c>
      <c r="S873" t="str">
        <f>IF(COUNTIF($G$2:G873, G873) &gt; 1, INDEX($S$2:S873, MATCH(G873, $G$2:G873, 0)), L873)</f>
        <v>Pennsylvania</v>
      </c>
      <c r="T873">
        <f>IF(COUNTIF($G$2:G873, G873) &gt; 1, INDEX($T$2:T873, MATCH(G873, $G$2:G873, 0)), M873)</f>
        <v>19140</v>
      </c>
      <c r="U873" t="str">
        <f>IF(COUNTIF($G$2:G873, G873) &gt; 1, INDEX($U$2:U873, MATCH(G873, $G$2:G873, 0)), N873)</f>
        <v>East</v>
      </c>
      <c r="V873" s="7" t="s">
        <v>2153</v>
      </c>
      <c r="W873" s="7" t="s">
        <v>2162</v>
      </c>
      <c r="X873" s="15">
        <f>Orders[[#This Row],[Date3]]</f>
        <v>43537</v>
      </c>
      <c r="Y873" s="15">
        <v>43537</v>
      </c>
      <c r="Z873" s="2">
        <v>0.65625</v>
      </c>
      <c r="AA873" s="12">
        <v>56.5</v>
      </c>
      <c r="AB873" s="8">
        <v>1</v>
      </c>
      <c r="AC873" s="11">
        <f t="shared" si="68"/>
        <v>2.8250000000000002</v>
      </c>
      <c r="AD873" s="11">
        <f t="shared" si="69"/>
        <v>56.5</v>
      </c>
      <c r="AE873" t="s">
        <v>16</v>
      </c>
      <c r="AF873" s="12">
        <f t="shared" si="66"/>
        <v>53.861449999999998</v>
      </c>
      <c r="AG873" s="4">
        <v>4.6699999999999998E-2</v>
      </c>
      <c r="AH873" s="11">
        <f t="shared" si="67"/>
        <v>2.6385500000000022</v>
      </c>
      <c r="AI873" s="9">
        <v>9.6</v>
      </c>
      <c r="AJ873" s="15" t="str">
        <f>IF(MONTH(Orders[[#This Row],[Date]]) = 1, "Jan",IF(MONTH(Orders[[#This Row],[Date]]) = 2, "Feb", "Mar"))</f>
        <v>Mar</v>
      </c>
    </row>
    <row r="874" spans="1:36" ht="15.75" x14ac:dyDescent="0.25">
      <c r="A874">
        <v>873</v>
      </c>
      <c r="B874" t="s">
        <v>903</v>
      </c>
      <c r="C874">
        <f>VLOOKUP(G874,email!A:B,2,FALSE)</f>
        <v>326</v>
      </c>
      <c r="D874" t="str">
        <f>Orders[[#This Row],[Customer First Name]] &amp;" "&amp; Orders[[#This Row],[Customer Last Name]]</f>
        <v>Sally Matthias</v>
      </c>
      <c r="E874" t="s">
        <v>1377</v>
      </c>
      <c r="F874" t="s">
        <v>1740</v>
      </c>
      <c r="G874" t="str">
        <f t="shared" si="65"/>
        <v>sally.matthias@mail.com</v>
      </c>
      <c r="H874" t="s">
        <v>20</v>
      </c>
      <c r="I874" s="7" t="s">
        <v>1037</v>
      </c>
      <c r="J874" s="7" t="s">
        <v>1038</v>
      </c>
      <c r="K874" s="7" t="s">
        <v>1080</v>
      </c>
      <c r="L874" s="7" t="s">
        <v>1081</v>
      </c>
      <c r="M874" s="7">
        <v>10009</v>
      </c>
      <c r="N874" s="7" t="s">
        <v>1065</v>
      </c>
      <c r="O874" t="str">
        <f>IF(COUNTIF($G$2:G874, G874) &gt; 1, INDEX($O$2:O874, MATCH(G874, $G$2:G874, 0)), H874)</f>
        <v>Male</v>
      </c>
      <c r="P874" t="str">
        <f>IF(COUNTIF($G$2:G874, G874) &gt; 1, INDEX($P$2:P874, MATCH(G874, $G$2:G874, 0)), I874)</f>
        <v>Consumer</v>
      </c>
      <c r="Q874" t="str">
        <f>IF(COUNTIF($G$2:G874, G874) &gt; 1, INDEX($Q$2:Q874, MATCH(G874, $G$2:G874, 0)), J874)</f>
        <v>United States</v>
      </c>
      <c r="R874" t="str">
        <f>IF(COUNTIF($G$2:G874, G874) &gt; 1, INDEX($R$2:R874, MATCH(G874, $G$2:G874, 0)), K874)</f>
        <v>New York City</v>
      </c>
      <c r="S874" t="str">
        <f>IF(COUNTIF($G$2:G874, G874) &gt; 1, INDEX($S$2:S874, MATCH(G874, $G$2:G874, 0)), L874)</f>
        <v>New York</v>
      </c>
      <c r="T874">
        <f>IF(COUNTIF($G$2:G874, G874) &gt; 1, INDEX($T$2:T874, MATCH(G874, $G$2:G874, 0)), M874)</f>
        <v>10009</v>
      </c>
      <c r="U874" t="str">
        <f>IF(COUNTIF($G$2:G874, G874) &gt; 1, INDEX($U$2:U874, MATCH(G874, $G$2:G874, 0)), N874)</f>
        <v>East</v>
      </c>
      <c r="V874" s="7" t="s">
        <v>2153</v>
      </c>
      <c r="W874" s="7" t="s">
        <v>2162</v>
      </c>
      <c r="X874" s="15">
        <f>Orders[[#This Row],[Date3]]</f>
        <v>43493</v>
      </c>
      <c r="Y874" s="15">
        <v>43493</v>
      </c>
      <c r="Z874" s="2">
        <v>0.49374999999999997</v>
      </c>
      <c r="AA874" s="12">
        <v>21.43</v>
      </c>
      <c r="AB874" s="8">
        <v>10</v>
      </c>
      <c r="AC874" s="11">
        <f t="shared" si="68"/>
        <v>10.715000000000002</v>
      </c>
      <c r="AD874" s="11">
        <f t="shared" si="69"/>
        <v>214.3</v>
      </c>
      <c r="AE874" t="s">
        <v>18</v>
      </c>
      <c r="AF874" s="12">
        <f t="shared" si="66"/>
        <v>204.29219000000001</v>
      </c>
      <c r="AG874" s="4">
        <v>4.6699999999999998E-2</v>
      </c>
      <c r="AH874" s="11">
        <f t="shared" si="67"/>
        <v>10.007810000000006</v>
      </c>
      <c r="AI874" s="9">
        <v>6.2</v>
      </c>
      <c r="AJ874" s="15" t="str">
        <f>IF(MONTH(Orders[[#This Row],[Date]]) = 1, "Jan",IF(MONTH(Orders[[#This Row],[Date]]) = 2, "Feb", "Mar"))</f>
        <v>Jan</v>
      </c>
    </row>
    <row r="875" spans="1:36" ht="15.75" x14ac:dyDescent="0.25">
      <c r="A875">
        <v>874</v>
      </c>
      <c r="B875" t="s">
        <v>904</v>
      </c>
      <c r="C875">
        <f>VLOOKUP(G875,email!A:B,2,FALSE)</f>
        <v>326</v>
      </c>
      <c r="D875" t="str">
        <f>Orders[[#This Row],[Customer First Name]] &amp;" "&amp; Orders[[#This Row],[Customer Last Name]]</f>
        <v>Sally Matthias</v>
      </c>
      <c r="E875" t="s">
        <v>1377</v>
      </c>
      <c r="F875" t="s">
        <v>1740</v>
      </c>
      <c r="G875" t="str">
        <f t="shared" si="65"/>
        <v>sally.matthias@mail.com</v>
      </c>
      <c r="H875" t="s">
        <v>20</v>
      </c>
      <c r="I875" s="7" t="s">
        <v>1037</v>
      </c>
      <c r="J875" s="7" t="s">
        <v>1038</v>
      </c>
      <c r="K875" s="7" t="s">
        <v>1080</v>
      </c>
      <c r="L875" s="7" t="s">
        <v>1081</v>
      </c>
      <c r="M875" s="7">
        <v>10009</v>
      </c>
      <c r="N875" s="7" t="s">
        <v>1065</v>
      </c>
      <c r="O875" t="str">
        <f>IF(COUNTIF($G$2:G875, G875) &gt; 1, INDEX($O$2:O875, MATCH(G875, $G$2:G875, 0)), H875)</f>
        <v>Male</v>
      </c>
      <c r="P875" t="str">
        <f>IF(COUNTIF($G$2:G875, G875) &gt; 1, INDEX($P$2:P875, MATCH(G875, $G$2:G875, 0)), I875)</f>
        <v>Consumer</v>
      </c>
      <c r="Q875" t="str">
        <f>IF(COUNTIF($G$2:G875, G875) &gt; 1, INDEX($Q$2:Q875, MATCH(G875, $G$2:G875, 0)), J875)</f>
        <v>United States</v>
      </c>
      <c r="R875" t="str">
        <f>IF(COUNTIF($G$2:G875, G875) &gt; 1, INDEX($R$2:R875, MATCH(G875, $G$2:G875, 0)), K875)</f>
        <v>New York City</v>
      </c>
      <c r="S875" t="str">
        <f>IF(COUNTIF($G$2:G875, G875) &gt; 1, INDEX($S$2:S875, MATCH(G875, $G$2:G875, 0)), L875)</f>
        <v>New York</v>
      </c>
      <c r="T875">
        <f>IF(COUNTIF($G$2:G875, G875) &gt; 1, INDEX($T$2:T875, MATCH(G875, $G$2:G875, 0)), M875)</f>
        <v>10009</v>
      </c>
      <c r="U875" t="str">
        <f>IF(COUNTIF($G$2:G875, G875) &gt; 1, INDEX($U$2:U875, MATCH(G875, $G$2:G875, 0)), N875)</f>
        <v>East</v>
      </c>
      <c r="V875" s="7" t="s">
        <v>2153</v>
      </c>
      <c r="W875" s="7" t="s">
        <v>2160</v>
      </c>
      <c r="X875" s="15">
        <f>Orders[[#This Row],[Date3]]</f>
        <v>43483</v>
      </c>
      <c r="Y875" s="15">
        <v>43483</v>
      </c>
      <c r="Z875" s="2">
        <v>0.72638888888888886</v>
      </c>
      <c r="AA875" s="12">
        <v>89.06</v>
      </c>
      <c r="AB875" s="8">
        <v>6</v>
      </c>
      <c r="AC875" s="11">
        <f t="shared" si="68"/>
        <v>26.718000000000004</v>
      </c>
      <c r="AD875" s="11">
        <f t="shared" si="69"/>
        <v>534.36</v>
      </c>
      <c r="AE875" t="s">
        <v>18</v>
      </c>
      <c r="AF875" s="12">
        <f t="shared" si="66"/>
        <v>509.40538800000002</v>
      </c>
      <c r="AG875" s="4">
        <v>4.6699999999999998E-2</v>
      </c>
      <c r="AH875" s="11">
        <f t="shared" si="67"/>
        <v>24.954611999999997</v>
      </c>
      <c r="AI875" s="9">
        <v>9.9</v>
      </c>
      <c r="AJ875" s="15" t="str">
        <f>IF(MONTH(Orders[[#This Row],[Date]]) = 1, "Jan",IF(MONTH(Orders[[#This Row],[Date]]) = 2, "Feb", "Mar"))</f>
        <v>Jan</v>
      </c>
    </row>
    <row r="876" spans="1:36" ht="15.75" x14ac:dyDescent="0.25">
      <c r="A876">
        <v>875</v>
      </c>
      <c r="B876" t="s">
        <v>905</v>
      </c>
      <c r="C876">
        <f>VLOOKUP(G876,email!A:B,2,FALSE)</f>
        <v>316</v>
      </c>
      <c r="D876" t="str">
        <f>Orders[[#This Row],[Customer First Name]] &amp;" "&amp; Orders[[#This Row],[Customer Last Name]]</f>
        <v>Guy Armstrong</v>
      </c>
      <c r="E876" t="s">
        <v>1504</v>
      </c>
      <c r="F876" t="s">
        <v>1353</v>
      </c>
      <c r="G876" t="str">
        <f t="shared" si="65"/>
        <v>guy.armstrong@mail.com</v>
      </c>
      <c r="H876" t="s">
        <v>20</v>
      </c>
      <c r="I876" s="7" t="s">
        <v>1037</v>
      </c>
      <c r="J876" s="7" t="s">
        <v>1038</v>
      </c>
      <c r="K876" s="7" t="s">
        <v>1103</v>
      </c>
      <c r="L876" s="7" t="s">
        <v>1049</v>
      </c>
      <c r="M876" s="7">
        <v>28205</v>
      </c>
      <c r="N876" s="7" t="s">
        <v>1041</v>
      </c>
      <c r="O876" t="str">
        <f>IF(COUNTIF($G$2:G876, G876) &gt; 1, INDEX($O$2:O876, MATCH(G876, $G$2:G876, 0)), H876)</f>
        <v>Male</v>
      </c>
      <c r="P876" t="str">
        <f>IF(COUNTIF($G$2:G876, G876) &gt; 1, INDEX($P$2:P876, MATCH(G876, $G$2:G876, 0)), I876)</f>
        <v>Consumer</v>
      </c>
      <c r="Q876" t="str">
        <f>IF(COUNTIF($G$2:G876, G876) &gt; 1, INDEX($Q$2:Q876, MATCH(G876, $G$2:G876, 0)), J876)</f>
        <v>United States</v>
      </c>
      <c r="R876" t="str">
        <f>IF(COUNTIF($G$2:G876, G876) &gt; 1, INDEX($R$2:R876, MATCH(G876, $G$2:G876, 0)), K876)</f>
        <v>Lorain</v>
      </c>
      <c r="S876" t="str">
        <f>IF(COUNTIF($G$2:G876, G876) &gt; 1, INDEX($S$2:S876, MATCH(G876, $G$2:G876, 0)), L876)</f>
        <v>Ohio</v>
      </c>
      <c r="T876">
        <f>IF(COUNTIF($G$2:G876, G876) &gt; 1, INDEX($T$2:T876, MATCH(G876, $G$2:G876, 0)), M876)</f>
        <v>44052</v>
      </c>
      <c r="U876" t="str">
        <f>IF(COUNTIF($G$2:G876, G876) &gt; 1, INDEX($U$2:U876, MATCH(G876, $G$2:G876, 0)), N876)</f>
        <v>East</v>
      </c>
      <c r="V876" s="7" t="s">
        <v>2153</v>
      </c>
      <c r="W876" s="7" t="s">
        <v>2162</v>
      </c>
      <c r="X876" s="15">
        <f>Orders[[#This Row],[Date3]]</f>
        <v>43543</v>
      </c>
      <c r="Y876" s="15">
        <v>43543</v>
      </c>
      <c r="Z876" s="2">
        <v>0.49444444444444446</v>
      </c>
      <c r="AA876" s="12">
        <v>23.29</v>
      </c>
      <c r="AB876" s="8">
        <v>4</v>
      </c>
      <c r="AC876" s="11">
        <f t="shared" si="68"/>
        <v>4.6580000000000004</v>
      </c>
      <c r="AD876" s="11">
        <f t="shared" si="69"/>
        <v>93.16</v>
      </c>
      <c r="AE876" t="s">
        <v>21</v>
      </c>
      <c r="AF876" s="12">
        <f t="shared" si="66"/>
        <v>88.809427999999997</v>
      </c>
      <c r="AG876" s="4">
        <v>4.6699999999999998E-2</v>
      </c>
      <c r="AH876" s="11">
        <f t="shared" si="67"/>
        <v>4.3505719999999997</v>
      </c>
      <c r="AI876" s="9">
        <v>5.9</v>
      </c>
      <c r="AJ876" s="15" t="str">
        <f>IF(MONTH(Orders[[#This Row],[Date]]) = 1, "Jan",IF(MONTH(Orders[[#This Row],[Date]]) = 2, "Feb", "Mar"))</f>
        <v>Mar</v>
      </c>
    </row>
    <row r="877" spans="1:36" ht="15.75" x14ac:dyDescent="0.25">
      <c r="A877">
        <v>876</v>
      </c>
      <c r="B877" t="s">
        <v>906</v>
      </c>
      <c r="C877">
        <f>VLOOKUP(G877,email!A:B,2,FALSE)</f>
        <v>255</v>
      </c>
      <c r="D877" t="str">
        <f>Orders[[#This Row],[Customer First Name]] &amp;" "&amp; Orders[[#This Row],[Customer Last Name]]</f>
        <v>Chuck Clark</v>
      </c>
      <c r="E877" t="s">
        <v>1651</v>
      </c>
      <c r="F877" t="s">
        <v>1652</v>
      </c>
      <c r="G877" t="str">
        <f t="shared" si="65"/>
        <v>chuck.clark@mail.com</v>
      </c>
      <c r="H877" t="s">
        <v>20</v>
      </c>
      <c r="I877" s="7" t="s">
        <v>1052</v>
      </c>
      <c r="J877" s="7" t="s">
        <v>1038</v>
      </c>
      <c r="K877" s="7" t="s">
        <v>1048</v>
      </c>
      <c r="L877" s="7" t="s">
        <v>1246</v>
      </c>
      <c r="M877" s="7">
        <v>3301</v>
      </c>
      <c r="N877" s="7" t="s">
        <v>1065</v>
      </c>
      <c r="O877" t="str">
        <f>IF(COUNTIF($G$2:G877, G877) &gt; 1, INDEX($O$2:O877, MATCH(G877, $G$2:G877, 0)), H877)</f>
        <v>Male</v>
      </c>
      <c r="P877" t="str">
        <f>IF(COUNTIF($G$2:G877, G877) &gt; 1, INDEX($P$2:P877, MATCH(G877, $G$2:G877, 0)), I877)</f>
        <v>Home Office</v>
      </c>
      <c r="Q877" t="str">
        <f>IF(COUNTIF($G$2:G877, G877) &gt; 1, INDEX($Q$2:Q877, MATCH(G877, $G$2:G877, 0)), J877)</f>
        <v>United States</v>
      </c>
      <c r="R877" t="str">
        <f>IF(COUNTIF($G$2:G877, G877) &gt; 1, INDEX($R$2:R877, MATCH(G877, $G$2:G877, 0)), K877)</f>
        <v>Columbus</v>
      </c>
      <c r="S877" t="str">
        <f>IF(COUNTIF($G$2:G877, G877) &gt; 1, INDEX($S$2:S877, MATCH(G877, $G$2:G877, 0)), L877)</f>
        <v>Indiana</v>
      </c>
      <c r="T877">
        <f>IF(COUNTIF($G$2:G877, G877) &gt; 1, INDEX($T$2:T877, MATCH(G877, $G$2:G877, 0)), M877)</f>
        <v>47201</v>
      </c>
      <c r="U877" t="str">
        <f>IF(COUNTIF($G$2:G877, G877) &gt; 1, INDEX($U$2:U877, MATCH(G877, $G$2:G877, 0)), N877)</f>
        <v>Central</v>
      </c>
      <c r="V877" s="7" t="s">
        <v>2150</v>
      </c>
      <c r="W877" s="7" t="s">
        <v>2157</v>
      </c>
      <c r="X877" s="15">
        <f>Orders[[#This Row],[Date3]]</f>
        <v>43539</v>
      </c>
      <c r="Y877" s="15">
        <v>43539</v>
      </c>
      <c r="Z877" s="2">
        <v>0.58611111111111114</v>
      </c>
      <c r="AA877" s="12">
        <v>65.260000000000005</v>
      </c>
      <c r="AB877" s="8">
        <v>8</v>
      </c>
      <c r="AC877" s="11">
        <f t="shared" si="68"/>
        <v>26.104000000000003</v>
      </c>
      <c r="AD877" s="11">
        <f t="shared" si="69"/>
        <v>522.08000000000004</v>
      </c>
      <c r="AE877" t="s">
        <v>16</v>
      </c>
      <c r="AF877" s="12">
        <f t="shared" si="66"/>
        <v>466.21744000000001</v>
      </c>
      <c r="AG877" s="4">
        <v>0.107</v>
      </c>
      <c r="AH877" s="11">
        <f t="shared" si="67"/>
        <v>55.86256000000003</v>
      </c>
      <c r="AI877" s="9">
        <v>6.3</v>
      </c>
      <c r="AJ877" s="15" t="str">
        <f>IF(MONTH(Orders[[#This Row],[Date]]) = 1, "Jan",IF(MONTH(Orders[[#This Row],[Date]]) = 2, "Feb", "Mar"))</f>
        <v>Mar</v>
      </c>
    </row>
    <row r="878" spans="1:36" ht="15.75" x14ac:dyDescent="0.25">
      <c r="A878">
        <v>877</v>
      </c>
      <c r="B878" t="s">
        <v>907</v>
      </c>
      <c r="C878">
        <f>VLOOKUP(G878,email!A:B,2,FALSE)</f>
        <v>255</v>
      </c>
      <c r="D878" t="str">
        <f>Orders[[#This Row],[Customer First Name]] &amp;" "&amp; Orders[[#This Row],[Customer Last Name]]</f>
        <v>Chuck Clark</v>
      </c>
      <c r="E878" t="s">
        <v>1651</v>
      </c>
      <c r="F878" t="s">
        <v>1652</v>
      </c>
      <c r="G878" t="str">
        <f t="shared" si="65"/>
        <v>chuck.clark@mail.com</v>
      </c>
      <c r="H878" t="s">
        <v>20</v>
      </c>
      <c r="I878" s="7" t="s">
        <v>1052</v>
      </c>
      <c r="J878" s="7" t="s">
        <v>1038</v>
      </c>
      <c r="K878" s="7" t="s">
        <v>1048</v>
      </c>
      <c r="L878" s="7" t="s">
        <v>1246</v>
      </c>
      <c r="M878" s="7">
        <v>3301</v>
      </c>
      <c r="N878" s="7" t="s">
        <v>1065</v>
      </c>
      <c r="O878" t="str">
        <f>IF(COUNTIF($G$2:G878, G878) &gt; 1, INDEX($O$2:O878, MATCH(G878, $G$2:G878, 0)), H878)</f>
        <v>Male</v>
      </c>
      <c r="P878" t="str">
        <f>IF(COUNTIF($G$2:G878, G878) &gt; 1, INDEX($P$2:P878, MATCH(G878, $G$2:G878, 0)), I878)</f>
        <v>Home Office</v>
      </c>
      <c r="Q878" t="str">
        <f>IF(COUNTIF($G$2:G878, G878) &gt; 1, INDEX($Q$2:Q878, MATCH(G878, $G$2:G878, 0)), J878)</f>
        <v>United States</v>
      </c>
      <c r="R878" t="str">
        <f>IF(COUNTIF($G$2:G878, G878) &gt; 1, INDEX($R$2:R878, MATCH(G878, $G$2:G878, 0)), K878)</f>
        <v>Columbus</v>
      </c>
      <c r="S878" t="str">
        <f>IF(COUNTIF($G$2:G878, G878) &gt; 1, INDEX($S$2:S878, MATCH(G878, $G$2:G878, 0)), L878)</f>
        <v>Indiana</v>
      </c>
      <c r="T878">
        <f>IF(COUNTIF($G$2:G878, G878) &gt; 1, INDEX($T$2:T878, MATCH(G878, $G$2:G878, 0)), M878)</f>
        <v>47201</v>
      </c>
      <c r="U878" t="str">
        <f>IF(COUNTIF($G$2:G878, G878) &gt; 1, INDEX($U$2:U878, MATCH(G878, $G$2:G878, 0)), N878)</f>
        <v>Central</v>
      </c>
      <c r="V878" s="7" t="s">
        <v>2158</v>
      </c>
      <c r="W878" s="7" t="s">
        <v>2163</v>
      </c>
      <c r="X878" s="15">
        <f>Orders[[#This Row],[Date3]]</f>
        <v>43508</v>
      </c>
      <c r="Y878" s="15">
        <v>43508</v>
      </c>
      <c r="Z878" s="2">
        <v>0.74236111111111114</v>
      </c>
      <c r="AA878" s="12">
        <v>52.35</v>
      </c>
      <c r="AB878" s="8">
        <v>1</v>
      </c>
      <c r="AC878" s="11">
        <f t="shared" si="68"/>
        <v>2.6175000000000002</v>
      </c>
      <c r="AD878" s="11">
        <f t="shared" si="69"/>
        <v>52.35</v>
      </c>
      <c r="AE878" t="s">
        <v>18</v>
      </c>
      <c r="AF878" s="12">
        <f t="shared" si="66"/>
        <v>48.580800000000004</v>
      </c>
      <c r="AG878" s="4">
        <v>7.2000000000000008E-2</v>
      </c>
      <c r="AH878" s="11">
        <f t="shared" si="67"/>
        <v>3.7691999999999979</v>
      </c>
      <c r="AI878" s="9" t="s">
        <v>96</v>
      </c>
      <c r="AJ878" s="15" t="str">
        <f>IF(MONTH(Orders[[#This Row],[Date]]) = 1, "Jan",IF(MONTH(Orders[[#This Row],[Date]]) = 2, "Feb", "Mar"))</f>
        <v>Feb</v>
      </c>
    </row>
    <row r="879" spans="1:36" ht="15.75" x14ac:dyDescent="0.25">
      <c r="A879">
        <v>878</v>
      </c>
      <c r="B879" t="s">
        <v>908</v>
      </c>
      <c r="C879">
        <f>VLOOKUP(G879,email!A:B,2,FALSE)</f>
        <v>255</v>
      </c>
      <c r="D879" t="str">
        <f>Orders[[#This Row],[Customer First Name]] &amp;" "&amp; Orders[[#This Row],[Customer Last Name]]</f>
        <v>Chuck Clark</v>
      </c>
      <c r="E879" t="s">
        <v>1651</v>
      </c>
      <c r="F879" t="s">
        <v>1652</v>
      </c>
      <c r="G879" t="str">
        <f t="shared" si="65"/>
        <v>chuck.clark@mail.com</v>
      </c>
      <c r="H879" t="s">
        <v>20</v>
      </c>
      <c r="I879" s="7" t="s">
        <v>1052</v>
      </c>
      <c r="J879" s="7" t="s">
        <v>1038</v>
      </c>
      <c r="K879" s="7" t="s">
        <v>1048</v>
      </c>
      <c r="L879" s="7" t="s">
        <v>1246</v>
      </c>
      <c r="M879" s="7">
        <v>3301</v>
      </c>
      <c r="N879" s="7" t="s">
        <v>1065</v>
      </c>
      <c r="O879" t="str">
        <f>IF(COUNTIF($G$2:G879, G879) &gt; 1, INDEX($O$2:O879, MATCH(G879, $G$2:G879, 0)), H879)</f>
        <v>Male</v>
      </c>
      <c r="P879" t="str">
        <f>IF(COUNTIF($G$2:G879, G879) &gt; 1, INDEX($P$2:P879, MATCH(G879, $G$2:G879, 0)), I879)</f>
        <v>Home Office</v>
      </c>
      <c r="Q879" t="str">
        <f>IF(COUNTIF($G$2:G879, G879) &gt; 1, INDEX($Q$2:Q879, MATCH(G879, $G$2:G879, 0)), J879)</f>
        <v>United States</v>
      </c>
      <c r="R879" t="str">
        <f>IF(COUNTIF($G$2:G879, G879) &gt; 1, INDEX($R$2:R879, MATCH(G879, $G$2:G879, 0)), K879)</f>
        <v>Columbus</v>
      </c>
      <c r="S879" t="str">
        <f>IF(COUNTIF($G$2:G879, G879) &gt; 1, INDEX($S$2:S879, MATCH(G879, $G$2:G879, 0)), L879)</f>
        <v>Indiana</v>
      </c>
      <c r="T879">
        <f>IF(COUNTIF($G$2:G879, G879) &gt; 1, INDEX($T$2:T879, MATCH(G879, $G$2:G879, 0)), M879)</f>
        <v>47201</v>
      </c>
      <c r="U879" t="str">
        <f>IF(COUNTIF($G$2:G879, G879) &gt; 1, INDEX($U$2:U879, MATCH(G879, $G$2:G879, 0)), N879)</f>
        <v>Central</v>
      </c>
      <c r="V879" s="7" t="s">
        <v>2158</v>
      </c>
      <c r="W879" s="7" t="s">
        <v>2163</v>
      </c>
      <c r="X879" s="15">
        <f>Orders[[#This Row],[Date3]]</f>
        <v>43521</v>
      </c>
      <c r="Y879" s="15">
        <v>43521</v>
      </c>
      <c r="Z879" s="2">
        <v>0.84652777777777777</v>
      </c>
      <c r="AA879" s="12">
        <v>39.75</v>
      </c>
      <c r="AB879" s="8">
        <v>1</v>
      </c>
      <c r="AC879" s="11">
        <f t="shared" si="68"/>
        <v>1.9875</v>
      </c>
      <c r="AD879" s="11">
        <f t="shared" si="69"/>
        <v>39.75</v>
      </c>
      <c r="AE879" t="s">
        <v>18</v>
      </c>
      <c r="AF879" s="12">
        <f t="shared" si="66"/>
        <v>36.887999999999998</v>
      </c>
      <c r="AG879" s="4">
        <v>7.2000000000000008E-2</v>
      </c>
      <c r="AH879" s="11">
        <f t="shared" si="67"/>
        <v>2.8620000000000019</v>
      </c>
      <c r="AI879" s="9">
        <v>6.1</v>
      </c>
      <c r="AJ879" s="15" t="str">
        <f>IF(MONTH(Orders[[#This Row],[Date]]) = 1, "Jan",IF(MONTH(Orders[[#This Row],[Date]]) = 2, "Feb", "Mar"))</f>
        <v>Feb</v>
      </c>
    </row>
    <row r="880" spans="1:36" ht="15.75" x14ac:dyDescent="0.25">
      <c r="A880">
        <v>879</v>
      </c>
      <c r="B880" t="s">
        <v>909</v>
      </c>
      <c r="C880">
        <f>VLOOKUP(G880,email!A:B,2,FALSE)</f>
        <v>327</v>
      </c>
      <c r="D880" t="str">
        <f>Orders[[#This Row],[Customer First Name]] &amp;" "&amp; Orders[[#This Row],[Customer Last Name]]</f>
        <v>Anthony Garverick</v>
      </c>
      <c r="E880" t="s">
        <v>1653</v>
      </c>
      <c r="F880" t="s">
        <v>1741</v>
      </c>
      <c r="G880" t="str">
        <f t="shared" si="65"/>
        <v>anthony.garverick@mail.com</v>
      </c>
      <c r="H880" t="s">
        <v>20</v>
      </c>
      <c r="I880" s="7" t="s">
        <v>1052</v>
      </c>
      <c r="J880" s="7" t="s">
        <v>1038</v>
      </c>
      <c r="K880" s="7" t="s">
        <v>1063</v>
      </c>
      <c r="L880" s="7" t="s">
        <v>1064</v>
      </c>
      <c r="M880" s="7">
        <v>19120</v>
      </c>
      <c r="N880" s="7" t="s">
        <v>1065</v>
      </c>
      <c r="O880" t="str">
        <f>IF(COUNTIF($G$2:G880, G880) &gt; 1, INDEX($O$2:O880, MATCH(G880, $G$2:G880, 0)), H880)</f>
        <v>Male</v>
      </c>
      <c r="P880" t="str">
        <f>IF(COUNTIF($G$2:G880, G880) &gt; 1, INDEX($P$2:P880, MATCH(G880, $G$2:G880, 0)), I880)</f>
        <v>Home Office</v>
      </c>
      <c r="Q880" t="str">
        <f>IF(COUNTIF($G$2:G880, G880) &gt; 1, INDEX($Q$2:Q880, MATCH(G880, $G$2:G880, 0)), J880)</f>
        <v>United States</v>
      </c>
      <c r="R880" t="str">
        <f>IF(COUNTIF($G$2:G880, G880) &gt; 1, INDEX($R$2:R880, MATCH(G880, $G$2:G880, 0)), K880)</f>
        <v>Philadelphia</v>
      </c>
      <c r="S880" t="str">
        <f>IF(COUNTIF($G$2:G880, G880) &gt; 1, INDEX($S$2:S880, MATCH(G880, $G$2:G880, 0)), L880)</f>
        <v>Pennsylvania</v>
      </c>
      <c r="T880">
        <f>IF(COUNTIF($G$2:G880, G880) &gt; 1, INDEX($T$2:T880, MATCH(G880, $G$2:G880, 0)), M880)</f>
        <v>19120</v>
      </c>
      <c r="U880" t="str">
        <f>IF(COUNTIF($G$2:G880, G880) &gt; 1, INDEX($U$2:U880, MATCH(G880, $G$2:G880, 0)), N880)</f>
        <v>East</v>
      </c>
      <c r="V880" s="7" t="s">
        <v>2153</v>
      </c>
      <c r="W880" s="7" t="s">
        <v>2160</v>
      </c>
      <c r="X880" s="15">
        <f>Orders[[#This Row],[Date3]]</f>
        <v>43545</v>
      </c>
      <c r="Y880" s="15">
        <v>43545</v>
      </c>
      <c r="Z880" s="2">
        <v>0.67222222222222217</v>
      </c>
      <c r="AA880" s="12">
        <v>90.02</v>
      </c>
      <c r="AB880" s="8">
        <v>8</v>
      </c>
      <c r="AC880" s="11">
        <f t="shared" si="68"/>
        <v>36.008000000000003</v>
      </c>
      <c r="AD880" s="11">
        <f t="shared" si="69"/>
        <v>720.16</v>
      </c>
      <c r="AE880" t="s">
        <v>21</v>
      </c>
      <c r="AF880" s="12">
        <f t="shared" si="66"/>
        <v>686.52852799999994</v>
      </c>
      <c r="AG880" s="4">
        <v>4.6699999999999998E-2</v>
      </c>
      <c r="AH880" s="11">
        <f t="shared" si="67"/>
        <v>33.631472000000031</v>
      </c>
      <c r="AI880" s="9">
        <v>4.5</v>
      </c>
      <c r="AJ880" s="15" t="str">
        <f>IF(MONTH(Orders[[#This Row],[Date]]) = 1, "Jan",IF(MONTH(Orders[[#This Row],[Date]]) = 2, "Feb", "Mar"))</f>
        <v>Mar</v>
      </c>
    </row>
    <row r="881" spans="1:36" ht="15.75" x14ac:dyDescent="0.25">
      <c r="A881">
        <v>880</v>
      </c>
      <c r="B881" t="s">
        <v>910</v>
      </c>
      <c r="C881">
        <f>VLOOKUP(G881,email!A:B,2,FALSE)</f>
        <v>7</v>
      </c>
      <c r="D881" t="str">
        <f>Orders[[#This Row],[Customer First Name]] &amp;" "&amp; Orders[[#This Row],[Customer Last Name]]</f>
        <v>Harold Pawlan</v>
      </c>
      <c r="E881" t="s">
        <v>1271</v>
      </c>
      <c r="F881" t="s">
        <v>1272</v>
      </c>
      <c r="G881" t="str">
        <f t="shared" si="65"/>
        <v>harold.pawlan@mail.com</v>
      </c>
      <c r="H881" t="s">
        <v>20</v>
      </c>
      <c r="I881" s="7" t="s">
        <v>1052</v>
      </c>
      <c r="J881" s="7" t="s">
        <v>1038</v>
      </c>
      <c r="K881" s="7" t="s">
        <v>1080</v>
      </c>
      <c r="L881" s="7" t="s">
        <v>1081</v>
      </c>
      <c r="M881" s="7">
        <v>10024</v>
      </c>
      <c r="N881" s="7" t="s">
        <v>1065</v>
      </c>
      <c r="O881" t="str">
        <f>IF(COUNTIF($G$2:G881, G881) &gt; 1, INDEX($O$2:O881, MATCH(G881, $G$2:G881, 0)), H881)</f>
        <v>Male</v>
      </c>
      <c r="P881" t="str">
        <f>IF(COUNTIF($G$2:G881, G881) &gt; 1, INDEX($P$2:P881, MATCH(G881, $G$2:G881, 0)), I881)</f>
        <v>Home Office</v>
      </c>
      <c r="Q881" t="str">
        <f>IF(COUNTIF($G$2:G881, G881) &gt; 1, INDEX($Q$2:Q881, MATCH(G881, $G$2:G881, 0)), J881)</f>
        <v>United States</v>
      </c>
      <c r="R881" t="str">
        <f>IF(COUNTIF($G$2:G881, G881) &gt; 1, INDEX($R$2:R881, MATCH(G881, $G$2:G881, 0)), K881)</f>
        <v>Fort Worth</v>
      </c>
      <c r="S881" t="str">
        <f>IF(COUNTIF($G$2:G881, G881) &gt; 1, INDEX($S$2:S881, MATCH(G881, $G$2:G881, 0)), L881)</f>
        <v>Texas</v>
      </c>
      <c r="T881">
        <f>IF(COUNTIF($G$2:G881, G881) &gt; 1, INDEX($T$2:T881, MATCH(G881, $G$2:G881, 0)), M881)</f>
        <v>76106</v>
      </c>
      <c r="U881" t="str">
        <f>IF(COUNTIF($G$2:G881, G881) &gt; 1, INDEX($U$2:U881, MATCH(G881, $G$2:G881, 0)), N881)</f>
        <v>Central</v>
      </c>
      <c r="V881" s="7" t="s">
        <v>2153</v>
      </c>
      <c r="W881" s="7" t="s">
        <v>2160</v>
      </c>
      <c r="X881" s="15">
        <f>Orders[[#This Row],[Date3]]</f>
        <v>43484</v>
      </c>
      <c r="Y881" s="15">
        <v>43484</v>
      </c>
      <c r="Z881" s="2">
        <v>0.4284722222222222</v>
      </c>
      <c r="AA881" s="12">
        <v>12.1</v>
      </c>
      <c r="AB881" s="8">
        <v>8</v>
      </c>
      <c r="AC881" s="11">
        <f t="shared" si="68"/>
        <v>4.84</v>
      </c>
      <c r="AD881" s="11">
        <f t="shared" si="69"/>
        <v>96.8</v>
      </c>
      <c r="AE881" t="s">
        <v>16</v>
      </c>
      <c r="AF881" s="12">
        <f t="shared" si="66"/>
        <v>92.279439999999994</v>
      </c>
      <c r="AG881" s="4">
        <v>4.6699999999999998E-2</v>
      </c>
      <c r="AH881" s="11">
        <f t="shared" si="67"/>
        <v>4.5205600000000032</v>
      </c>
      <c r="AI881" s="9">
        <v>8.6</v>
      </c>
      <c r="AJ881" s="15" t="str">
        <f>IF(MONTH(Orders[[#This Row],[Date]]) = 1, "Jan",IF(MONTH(Orders[[#This Row],[Date]]) = 2, "Feb", "Mar"))</f>
        <v>Jan</v>
      </c>
    </row>
    <row r="882" spans="1:36" ht="15.75" x14ac:dyDescent="0.25">
      <c r="A882">
        <v>881</v>
      </c>
      <c r="B882" t="s">
        <v>911</v>
      </c>
      <c r="C882">
        <f>VLOOKUP(G882,email!A:B,2,FALSE)</f>
        <v>7</v>
      </c>
      <c r="D882" t="str">
        <f>Orders[[#This Row],[Customer First Name]] &amp;" "&amp; Orders[[#This Row],[Customer Last Name]]</f>
        <v>Harold Pawlan</v>
      </c>
      <c r="E882" t="s">
        <v>1271</v>
      </c>
      <c r="F882" t="s">
        <v>1272</v>
      </c>
      <c r="G882" t="str">
        <f t="shared" si="65"/>
        <v>harold.pawlan@mail.com</v>
      </c>
      <c r="H882" t="s">
        <v>20</v>
      </c>
      <c r="I882" s="7" t="s">
        <v>1052</v>
      </c>
      <c r="J882" s="7" t="s">
        <v>1038</v>
      </c>
      <c r="K882" s="7" t="s">
        <v>1080</v>
      </c>
      <c r="L882" s="7" t="s">
        <v>1081</v>
      </c>
      <c r="M882" s="7">
        <v>10024</v>
      </c>
      <c r="N882" s="7" t="s">
        <v>1065</v>
      </c>
      <c r="O882" t="str">
        <f>IF(COUNTIF($G$2:G882, G882) &gt; 1, INDEX($O$2:O882, MATCH(G882, $G$2:G882, 0)), H882)</f>
        <v>Male</v>
      </c>
      <c r="P882" t="str">
        <f>IF(COUNTIF($G$2:G882, G882) &gt; 1, INDEX($P$2:P882, MATCH(G882, $G$2:G882, 0)), I882)</f>
        <v>Home Office</v>
      </c>
      <c r="Q882" t="str">
        <f>IF(COUNTIF($G$2:G882, G882) &gt; 1, INDEX($Q$2:Q882, MATCH(G882, $G$2:G882, 0)), J882)</f>
        <v>United States</v>
      </c>
      <c r="R882" t="str">
        <f>IF(COUNTIF($G$2:G882, G882) &gt; 1, INDEX($R$2:R882, MATCH(G882, $G$2:G882, 0)), K882)</f>
        <v>Fort Worth</v>
      </c>
      <c r="S882" t="str">
        <f>IF(COUNTIF($G$2:G882, G882) &gt; 1, INDEX($S$2:S882, MATCH(G882, $G$2:G882, 0)), L882)</f>
        <v>Texas</v>
      </c>
      <c r="T882">
        <f>IF(COUNTIF($G$2:G882, G882) &gt; 1, INDEX($T$2:T882, MATCH(G882, $G$2:G882, 0)), M882)</f>
        <v>76106</v>
      </c>
      <c r="U882" t="str">
        <f>IF(COUNTIF($G$2:G882, G882) &gt; 1, INDEX($U$2:U882, MATCH(G882, $G$2:G882, 0)), N882)</f>
        <v>Central</v>
      </c>
      <c r="V882" s="7" t="s">
        <v>2150</v>
      </c>
      <c r="W882" s="7" t="s">
        <v>2152</v>
      </c>
      <c r="X882" s="15">
        <f>Orders[[#This Row],[Date3]]</f>
        <v>43473</v>
      </c>
      <c r="Y882" s="15">
        <v>43473</v>
      </c>
      <c r="Z882" s="2">
        <v>0.60069444444444442</v>
      </c>
      <c r="AA882" s="12">
        <v>33.21</v>
      </c>
      <c r="AB882" s="8">
        <v>10</v>
      </c>
      <c r="AC882" s="11">
        <f t="shared" si="68"/>
        <v>16.605</v>
      </c>
      <c r="AD882" s="11">
        <f t="shared" si="69"/>
        <v>332.1</v>
      </c>
      <c r="AE882" t="s">
        <v>16</v>
      </c>
      <c r="AF882" s="12">
        <f t="shared" si="66"/>
        <v>296.56530000000004</v>
      </c>
      <c r="AG882" s="4">
        <v>0.107</v>
      </c>
      <c r="AH882" s="11">
        <f t="shared" si="67"/>
        <v>35.534699999999987</v>
      </c>
      <c r="AI882" s="9" t="s">
        <v>45</v>
      </c>
      <c r="AJ882" s="15" t="str">
        <f>IF(MONTH(Orders[[#This Row],[Date]]) = 1, "Jan",IF(MONTH(Orders[[#This Row],[Date]]) = 2, "Feb", "Mar"))</f>
        <v>Jan</v>
      </c>
    </row>
    <row r="883" spans="1:36" ht="15.75" x14ac:dyDescent="0.25">
      <c r="A883">
        <v>882</v>
      </c>
      <c r="B883" t="s">
        <v>912</v>
      </c>
      <c r="C883">
        <f>VLOOKUP(G883,email!A:B,2,FALSE)</f>
        <v>55</v>
      </c>
      <c r="D883" t="str">
        <f>Orders[[#This Row],[Customer First Name]] &amp;" "&amp; Orders[[#This Row],[Customer Last Name]]</f>
        <v>Dave Kipp</v>
      </c>
      <c r="E883" t="s">
        <v>1360</v>
      </c>
      <c r="F883" t="s">
        <v>1361</v>
      </c>
      <c r="G883" t="str">
        <f t="shared" si="65"/>
        <v>dave.kipp@mail.com</v>
      </c>
      <c r="H883" t="s">
        <v>20</v>
      </c>
      <c r="I883" s="7" t="s">
        <v>1037</v>
      </c>
      <c r="J883" s="7" t="s">
        <v>1038</v>
      </c>
      <c r="K883" s="7" t="s">
        <v>1086</v>
      </c>
      <c r="L883" s="7" t="s">
        <v>1087</v>
      </c>
      <c r="M883" s="7">
        <v>22153</v>
      </c>
      <c r="N883" s="7" t="s">
        <v>1041</v>
      </c>
      <c r="O883" t="str">
        <f>IF(COUNTIF($G$2:G883, G883) &gt; 1, INDEX($O$2:O883, MATCH(G883, $G$2:G883, 0)), H883)</f>
        <v>Male</v>
      </c>
      <c r="P883" t="str">
        <f>IF(COUNTIF($G$2:G883, G883) &gt; 1, INDEX($P$2:P883, MATCH(G883, $G$2:G883, 0)), I883)</f>
        <v>Consumer</v>
      </c>
      <c r="Q883" t="str">
        <f>IF(COUNTIF($G$2:G883, G883) &gt; 1, INDEX($Q$2:Q883, MATCH(G883, $G$2:G883, 0)), J883)</f>
        <v>United States</v>
      </c>
      <c r="R883" t="str">
        <f>IF(COUNTIF($G$2:G883, G883) &gt; 1, INDEX($R$2:R883, MATCH(G883, $G$2:G883, 0)), K883)</f>
        <v>Seattle</v>
      </c>
      <c r="S883" t="str">
        <f>IF(COUNTIF($G$2:G883, G883) &gt; 1, INDEX($S$2:S883, MATCH(G883, $G$2:G883, 0)), L883)</f>
        <v>Washington</v>
      </c>
      <c r="T883">
        <f>IF(COUNTIF($G$2:G883, G883) &gt; 1, INDEX($T$2:T883, MATCH(G883, $G$2:G883, 0)), M883)</f>
        <v>98103</v>
      </c>
      <c r="U883" t="str">
        <f>IF(COUNTIF($G$2:G883, G883) &gt; 1, INDEX($U$2:U883, MATCH(G883, $G$2:G883, 0)), N883)</f>
        <v>West</v>
      </c>
      <c r="V883" s="7" t="s">
        <v>2153</v>
      </c>
      <c r="W883" s="7" t="s">
        <v>2156</v>
      </c>
      <c r="X883" s="15">
        <f>Orders[[#This Row],[Date3]]</f>
        <v>43554</v>
      </c>
      <c r="Y883" s="15">
        <v>43554</v>
      </c>
      <c r="Z883" s="2">
        <v>0.53541666666666665</v>
      </c>
      <c r="AA883" s="12">
        <v>10.18</v>
      </c>
      <c r="AB883" s="8">
        <v>8</v>
      </c>
      <c r="AC883" s="11">
        <f t="shared" si="68"/>
        <v>4.0720000000000001</v>
      </c>
      <c r="AD883" s="11">
        <f t="shared" si="69"/>
        <v>81.44</v>
      </c>
      <c r="AE883" t="s">
        <v>21</v>
      </c>
      <c r="AF883" s="12">
        <f t="shared" si="66"/>
        <v>77.636752000000001</v>
      </c>
      <c r="AG883" s="4">
        <v>4.6699999999999998E-2</v>
      </c>
      <c r="AH883" s="11">
        <f t="shared" si="67"/>
        <v>3.8032479999999964</v>
      </c>
      <c r="AI883" s="9">
        <v>9.5</v>
      </c>
      <c r="AJ883" s="15" t="str">
        <f>IF(MONTH(Orders[[#This Row],[Date]]) = 1, "Jan",IF(MONTH(Orders[[#This Row],[Date]]) = 2, "Feb", "Mar"))</f>
        <v>Mar</v>
      </c>
    </row>
    <row r="884" spans="1:36" ht="15.75" x14ac:dyDescent="0.25">
      <c r="A884">
        <v>883</v>
      </c>
      <c r="B884" t="s">
        <v>913</v>
      </c>
      <c r="C884">
        <f>VLOOKUP(G884,email!A:B,2,FALSE)</f>
        <v>48</v>
      </c>
      <c r="D884" t="str">
        <f>Orders[[#This Row],[Customer First Name]] &amp;" "&amp; Orders[[#This Row],[Customer Last Name]]</f>
        <v>Gary Zandusky</v>
      </c>
      <c r="E884" t="s">
        <v>1334</v>
      </c>
      <c r="F884" t="s">
        <v>1350</v>
      </c>
      <c r="G884" t="str">
        <f t="shared" si="65"/>
        <v>gary.zandusky@mail.com</v>
      </c>
      <c r="H884" t="s">
        <v>20</v>
      </c>
      <c r="I884" s="7" t="s">
        <v>1037</v>
      </c>
      <c r="J884" s="7" t="s">
        <v>1038</v>
      </c>
      <c r="K884" s="7" t="s">
        <v>1060</v>
      </c>
      <c r="L884" s="7" t="s">
        <v>1044</v>
      </c>
      <c r="M884" s="7">
        <v>94109</v>
      </c>
      <c r="N884" s="7" t="s">
        <v>1045</v>
      </c>
      <c r="O884" t="str">
        <f>IF(COUNTIF($G$2:G884, G884) &gt; 1, INDEX($O$2:O884, MATCH(G884, $G$2:G884, 0)), H884)</f>
        <v>Female</v>
      </c>
      <c r="P884" t="str">
        <f>IF(COUNTIF($G$2:G884, G884) &gt; 1, INDEX($P$2:P884, MATCH(G884, $G$2:G884, 0)), I884)</f>
        <v>Consumer</v>
      </c>
      <c r="Q884" t="str">
        <f>IF(COUNTIF($G$2:G884, G884) &gt; 1, INDEX($Q$2:Q884, MATCH(G884, $G$2:G884, 0)), J884)</f>
        <v>United States</v>
      </c>
      <c r="R884" t="str">
        <f>IF(COUNTIF($G$2:G884, G884) &gt; 1, INDEX($R$2:R884, MATCH(G884, $G$2:G884, 0)), K884)</f>
        <v>Rochester</v>
      </c>
      <c r="S884" t="str">
        <f>IF(COUNTIF($G$2:G884, G884) &gt; 1, INDEX($S$2:S884, MATCH(G884, $G$2:G884, 0)), L884)</f>
        <v>Minnesota</v>
      </c>
      <c r="T884">
        <f>IF(COUNTIF($G$2:G884, G884) &gt; 1, INDEX($T$2:T884, MATCH(G884, $G$2:G884, 0)), M884)</f>
        <v>55901</v>
      </c>
      <c r="U884" t="str">
        <f>IF(COUNTIF($G$2:G884, G884) &gt; 1, INDEX($U$2:U884, MATCH(G884, $G$2:G884, 0)), N884)</f>
        <v>Central</v>
      </c>
      <c r="V884" s="7" t="s">
        <v>2153</v>
      </c>
      <c r="W884" s="7" t="s">
        <v>1731</v>
      </c>
      <c r="X884" s="15">
        <f>Orders[[#This Row],[Date3]]</f>
        <v>43516</v>
      </c>
      <c r="Y884" s="15">
        <v>43516</v>
      </c>
      <c r="Z884" s="2">
        <v>0.63750000000000007</v>
      </c>
      <c r="AA884" s="12">
        <v>31.99</v>
      </c>
      <c r="AB884" s="8">
        <v>10</v>
      </c>
      <c r="AC884" s="11">
        <f t="shared" si="68"/>
        <v>15.994999999999999</v>
      </c>
      <c r="AD884" s="11">
        <f t="shared" si="69"/>
        <v>319.89999999999998</v>
      </c>
      <c r="AE884" t="s">
        <v>21</v>
      </c>
      <c r="AF884" s="12">
        <f t="shared" si="66"/>
        <v>304.96066999999999</v>
      </c>
      <c r="AG884" s="4">
        <v>4.6699999999999998E-2</v>
      </c>
      <c r="AH884" s="11">
        <f t="shared" si="67"/>
        <v>14.939329999999984</v>
      </c>
      <c r="AI884" s="9">
        <v>9.9</v>
      </c>
      <c r="AJ884" s="15" t="str">
        <f>IF(MONTH(Orders[[#This Row],[Date]]) = 1, "Jan",IF(MONTH(Orders[[#This Row],[Date]]) = 2, "Feb", "Mar"))</f>
        <v>Feb</v>
      </c>
    </row>
    <row r="885" spans="1:36" ht="15.75" x14ac:dyDescent="0.25">
      <c r="A885">
        <v>884</v>
      </c>
      <c r="B885" t="s">
        <v>914</v>
      </c>
      <c r="C885">
        <f>VLOOKUP(G885,email!A:B,2,FALSE)</f>
        <v>328</v>
      </c>
      <c r="D885" t="str">
        <f>Orders[[#This Row],[Customer First Name]] &amp;" "&amp; Orders[[#This Row],[Customer Last Name]]</f>
        <v>Peter McVee</v>
      </c>
      <c r="E885" t="s">
        <v>1697</v>
      </c>
      <c r="F885" t="s">
        <v>1742</v>
      </c>
      <c r="G885" t="str">
        <f t="shared" si="65"/>
        <v>peter.mcvee@mail.com</v>
      </c>
      <c r="H885" t="s">
        <v>20</v>
      </c>
      <c r="I885" s="7" t="s">
        <v>1052</v>
      </c>
      <c r="J885" s="7" t="s">
        <v>1038</v>
      </c>
      <c r="K885" s="7" t="s">
        <v>1142</v>
      </c>
      <c r="L885" s="7" t="s">
        <v>1075</v>
      </c>
      <c r="M885" s="7">
        <v>48227</v>
      </c>
      <c r="N885" s="7" t="s">
        <v>1055</v>
      </c>
      <c r="O885" t="str">
        <f>IF(COUNTIF($G$2:G885, G885) &gt; 1, INDEX($O$2:O885, MATCH(G885, $G$2:G885, 0)), H885)</f>
        <v>Male</v>
      </c>
      <c r="P885" t="str">
        <f>IF(COUNTIF($G$2:G885, G885) &gt; 1, INDEX($P$2:P885, MATCH(G885, $G$2:G885, 0)), I885)</f>
        <v>Home Office</v>
      </c>
      <c r="Q885" t="str">
        <f>IF(COUNTIF($G$2:G885, G885) &gt; 1, INDEX($Q$2:Q885, MATCH(G885, $G$2:G885, 0)), J885)</f>
        <v>United States</v>
      </c>
      <c r="R885" t="str">
        <f>IF(COUNTIF($G$2:G885, G885) &gt; 1, INDEX($R$2:R885, MATCH(G885, $G$2:G885, 0)), K885)</f>
        <v>Detroit</v>
      </c>
      <c r="S885" t="str">
        <f>IF(COUNTIF($G$2:G885, G885) &gt; 1, INDEX($S$2:S885, MATCH(G885, $G$2:G885, 0)), L885)</f>
        <v>Michigan</v>
      </c>
      <c r="T885">
        <f>IF(COUNTIF($G$2:G885, G885) &gt; 1, INDEX($T$2:T885, MATCH(G885, $G$2:G885, 0)), M885)</f>
        <v>48227</v>
      </c>
      <c r="U885" t="str">
        <f>IF(COUNTIF($G$2:G885, G885) &gt; 1, INDEX($U$2:U885, MATCH(G885, $G$2:G885, 0)), N885)</f>
        <v>Central</v>
      </c>
      <c r="V885" s="7" t="s">
        <v>2150</v>
      </c>
      <c r="W885" s="7" t="s">
        <v>2157</v>
      </c>
      <c r="X885" s="15">
        <f>Orders[[#This Row],[Date3]]</f>
        <v>43554</v>
      </c>
      <c r="Y885" s="15">
        <v>43554</v>
      </c>
      <c r="Z885" s="2">
        <v>0.53125</v>
      </c>
      <c r="AA885" s="12">
        <v>34.42</v>
      </c>
      <c r="AB885" s="8">
        <v>6</v>
      </c>
      <c r="AC885" s="11">
        <f t="shared" si="68"/>
        <v>10.326000000000001</v>
      </c>
      <c r="AD885" s="11">
        <f t="shared" si="69"/>
        <v>206.52</v>
      </c>
      <c r="AE885" t="s">
        <v>16</v>
      </c>
      <c r="AF885" s="12">
        <f t="shared" si="66"/>
        <v>184.42236</v>
      </c>
      <c r="AG885" s="4">
        <v>0.107</v>
      </c>
      <c r="AH885" s="11">
        <f t="shared" si="67"/>
        <v>22.097640000000013</v>
      </c>
      <c r="AI885" s="9">
        <v>7.5</v>
      </c>
      <c r="AJ885" s="15" t="str">
        <f>IF(MONTH(Orders[[#This Row],[Date]]) = 1, "Jan",IF(MONTH(Orders[[#This Row],[Date]]) = 2, "Feb", "Mar"))</f>
        <v>Mar</v>
      </c>
    </row>
    <row r="886" spans="1:36" ht="15.75" x14ac:dyDescent="0.25">
      <c r="A886">
        <v>885</v>
      </c>
      <c r="B886" t="s">
        <v>915</v>
      </c>
      <c r="C886">
        <f>VLOOKUP(G886,email!A:B,2,FALSE)</f>
        <v>329</v>
      </c>
      <c r="D886" t="str">
        <f>Orders[[#This Row],[Customer First Name]] &amp;" "&amp; Orders[[#This Row],[Customer Last Name]]</f>
        <v>Lauren Leatherbury</v>
      </c>
      <c r="E886" t="s">
        <v>1743</v>
      </c>
      <c r="F886" t="s">
        <v>1744</v>
      </c>
      <c r="G886" t="str">
        <f t="shared" si="65"/>
        <v>lauren.leatherbury@mail.com</v>
      </c>
      <c r="H886" t="s">
        <v>20</v>
      </c>
      <c r="I886" s="7" t="s">
        <v>1037</v>
      </c>
      <c r="J886" s="7" t="s">
        <v>1038</v>
      </c>
      <c r="K886" s="7" t="s">
        <v>1096</v>
      </c>
      <c r="L886" s="7" t="s">
        <v>1081</v>
      </c>
      <c r="M886" s="7">
        <v>14609</v>
      </c>
      <c r="N886" s="7" t="s">
        <v>1065</v>
      </c>
      <c r="O886" t="str">
        <f>IF(COUNTIF($G$2:G886, G886) &gt; 1, INDEX($O$2:O886, MATCH(G886, $G$2:G886, 0)), H886)</f>
        <v>Male</v>
      </c>
      <c r="P886" t="str">
        <f>IF(COUNTIF($G$2:G886, G886) &gt; 1, INDEX($P$2:P886, MATCH(G886, $G$2:G886, 0)), I886)</f>
        <v>Consumer</v>
      </c>
      <c r="Q886" t="str">
        <f>IF(COUNTIF($G$2:G886, G886) &gt; 1, INDEX($Q$2:Q886, MATCH(G886, $G$2:G886, 0)), J886)</f>
        <v>United States</v>
      </c>
      <c r="R886" t="str">
        <f>IF(COUNTIF($G$2:G886, G886) &gt; 1, INDEX($R$2:R886, MATCH(G886, $G$2:G886, 0)), K886)</f>
        <v>Rochester</v>
      </c>
      <c r="S886" t="str">
        <f>IF(COUNTIF($G$2:G886, G886) &gt; 1, INDEX($S$2:S886, MATCH(G886, $G$2:G886, 0)), L886)</f>
        <v>New York</v>
      </c>
      <c r="T886">
        <f>IF(COUNTIF($G$2:G886, G886) &gt; 1, INDEX($T$2:T886, MATCH(G886, $G$2:G886, 0)), M886)</f>
        <v>14609</v>
      </c>
      <c r="U886" t="str">
        <f>IF(COUNTIF($G$2:G886, G886) &gt; 1, INDEX($U$2:U886, MATCH(G886, $G$2:G886, 0)), N886)</f>
        <v>East</v>
      </c>
      <c r="V886" s="7" t="s">
        <v>2150</v>
      </c>
      <c r="W886" s="7" t="s">
        <v>2157</v>
      </c>
      <c r="X886" s="15">
        <f>Orders[[#This Row],[Date3]]</f>
        <v>43543</v>
      </c>
      <c r="Y886" s="15">
        <v>43543</v>
      </c>
      <c r="Z886" s="2">
        <v>0.56736111111111109</v>
      </c>
      <c r="AA886" s="12">
        <v>83.34</v>
      </c>
      <c r="AB886" s="8">
        <v>2</v>
      </c>
      <c r="AC886" s="11">
        <f t="shared" si="68"/>
        <v>8.3340000000000014</v>
      </c>
      <c r="AD886" s="11">
        <f t="shared" si="69"/>
        <v>166.68</v>
      </c>
      <c r="AE886" t="s">
        <v>18</v>
      </c>
      <c r="AF886" s="12">
        <f t="shared" si="66"/>
        <v>148.84524000000002</v>
      </c>
      <c r="AG886" s="4">
        <v>0.107</v>
      </c>
      <c r="AH886" s="11">
        <f t="shared" si="67"/>
        <v>17.834759999999989</v>
      </c>
      <c r="AI886" s="9">
        <v>7.6</v>
      </c>
      <c r="AJ886" s="15" t="str">
        <f>IF(MONTH(Orders[[#This Row],[Date]]) = 1, "Jan",IF(MONTH(Orders[[#This Row],[Date]]) = 2, "Feb", "Mar"))</f>
        <v>Mar</v>
      </c>
    </row>
    <row r="887" spans="1:36" ht="15.75" x14ac:dyDescent="0.25">
      <c r="A887">
        <v>886</v>
      </c>
      <c r="B887" t="s">
        <v>916</v>
      </c>
      <c r="C887">
        <f>VLOOKUP(G887,email!A:B,2,FALSE)</f>
        <v>330</v>
      </c>
      <c r="D887" t="str">
        <f>Orders[[#This Row],[Customer First Name]] &amp;" "&amp; Orders[[#This Row],[Customer Last Name]]</f>
        <v>Jill Stevenson</v>
      </c>
      <c r="E887" t="s">
        <v>1745</v>
      </c>
      <c r="F887" t="s">
        <v>1315</v>
      </c>
      <c r="G887" t="str">
        <f t="shared" si="65"/>
        <v>jill.stevenson@mail.com</v>
      </c>
      <c r="H887" t="s">
        <v>20</v>
      </c>
      <c r="I887" s="7" t="s">
        <v>1042</v>
      </c>
      <c r="J887" s="7" t="s">
        <v>1038</v>
      </c>
      <c r="K887" s="7" t="s">
        <v>1043</v>
      </c>
      <c r="L887" s="7" t="s">
        <v>1044</v>
      </c>
      <c r="M887" s="7">
        <v>90045</v>
      </c>
      <c r="N887" s="7" t="s">
        <v>1045</v>
      </c>
      <c r="O887" t="str">
        <f>IF(COUNTIF($G$2:G887, G887) &gt; 1, INDEX($O$2:O887, MATCH(G887, $G$2:G887, 0)), H887)</f>
        <v>Male</v>
      </c>
      <c r="P887" t="str">
        <f>IF(COUNTIF($G$2:G887, G887) &gt; 1, INDEX($P$2:P887, MATCH(G887, $G$2:G887, 0)), I887)</f>
        <v>Corporate</v>
      </c>
      <c r="Q887" t="str">
        <f>IF(COUNTIF($G$2:G887, G887) &gt; 1, INDEX($Q$2:Q887, MATCH(G887, $G$2:G887, 0)), J887)</f>
        <v>United States</v>
      </c>
      <c r="R887" t="str">
        <f>IF(COUNTIF($G$2:G887, G887) &gt; 1, INDEX($R$2:R887, MATCH(G887, $G$2:G887, 0)), K887)</f>
        <v>Los Angeles</v>
      </c>
      <c r="S887" t="str">
        <f>IF(COUNTIF($G$2:G887, G887) &gt; 1, INDEX($S$2:S887, MATCH(G887, $G$2:G887, 0)), L887)</f>
        <v>California</v>
      </c>
      <c r="T887">
        <f>IF(COUNTIF($G$2:G887, G887) &gt; 1, INDEX($T$2:T887, MATCH(G887, $G$2:G887, 0)), M887)</f>
        <v>90045</v>
      </c>
      <c r="U887" t="str">
        <f>IF(COUNTIF($G$2:G887, G887) &gt; 1, INDEX($U$2:U887, MATCH(G887, $G$2:G887, 0)), N887)</f>
        <v>West</v>
      </c>
      <c r="V887" s="7" t="s">
        <v>2153</v>
      </c>
      <c r="W887" s="7" t="s">
        <v>2160</v>
      </c>
      <c r="X887" s="15">
        <f>Orders[[#This Row],[Date3]]</f>
        <v>43478</v>
      </c>
      <c r="Y887" s="15">
        <v>43478</v>
      </c>
      <c r="Z887" s="2">
        <v>0.41875000000000001</v>
      </c>
      <c r="AA887" s="12">
        <v>45.58</v>
      </c>
      <c r="AB887" s="8">
        <v>7</v>
      </c>
      <c r="AC887" s="11">
        <f t="shared" si="68"/>
        <v>15.953000000000001</v>
      </c>
      <c r="AD887" s="11">
        <f t="shared" si="69"/>
        <v>319.06</v>
      </c>
      <c r="AE887" t="s">
        <v>18</v>
      </c>
      <c r="AF887" s="12">
        <f t="shared" si="66"/>
        <v>304.159898</v>
      </c>
      <c r="AG887" s="4">
        <v>4.6699999999999998E-2</v>
      </c>
      <c r="AH887" s="11">
        <f t="shared" si="67"/>
        <v>14.900102000000004</v>
      </c>
      <c r="AI887" s="9" t="s">
        <v>221</v>
      </c>
      <c r="AJ887" s="15" t="str">
        <f>IF(MONTH(Orders[[#This Row],[Date]]) = 1, "Jan",IF(MONTH(Orders[[#This Row],[Date]]) = 2, "Feb", "Mar"))</f>
        <v>Jan</v>
      </c>
    </row>
    <row r="888" spans="1:36" ht="15.75" x14ac:dyDescent="0.25">
      <c r="A888">
        <v>887</v>
      </c>
      <c r="B888" t="s">
        <v>917</v>
      </c>
      <c r="C888">
        <f>VLOOKUP(G888,email!A:B,2,FALSE)</f>
        <v>221</v>
      </c>
      <c r="D888" t="str">
        <f>Orders[[#This Row],[Customer First Name]] &amp;" "&amp; Orders[[#This Row],[Customer Last Name]]</f>
        <v>Olvera Toch</v>
      </c>
      <c r="E888" t="s">
        <v>1603</v>
      </c>
      <c r="F888" t="s">
        <v>1604</v>
      </c>
      <c r="G888" t="str">
        <f t="shared" si="65"/>
        <v>olvera.toch@mail.com</v>
      </c>
      <c r="H888" t="s">
        <v>20</v>
      </c>
      <c r="I888" s="7" t="s">
        <v>1037</v>
      </c>
      <c r="J888" s="7" t="s">
        <v>1038</v>
      </c>
      <c r="K888" s="7" t="s">
        <v>1146</v>
      </c>
      <c r="L888" s="7" t="s">
        <v>1044</v>
      </c>
      <c r="M888" s="7">
        <v>92105</v>
      </c>
      <c r="N888" s="7" t="s">
        <v>1045</v>
      </c>
      <c r="O888" t="str">
        <f>IF(COUNTIF($G$2:G888, G888) &gt; 1, INDEX($O$2:O888, MATCH(G888, $G$2:G888, 0)), H888)</f>
        <v>Male</v>
      </c>
      <c r="P888" t="str">
        <f>IF(COUNTIF($G$2:G888, G888) &gt; 1, INDEX($P$2:P888, MATCH(G888, $G$2:G888, 0)), I888)</f>
        <v>Consumer</v>
      </c>
      <c r="Q888" t="str">
        <f>IF(COUNTIF($G$2:G888, G888) &gt; 1, INDEX($Q$2:Q888, MATCH(G888, $G$2:G888, 0)), J888)</f>
        <v>United States</v>
      </c>
      <c r="R888" t="str">
        <f>IF(COUNTIF($G$2:G888, G888) &gt; 1, INDEX($R$2:R888, MATCH(G888, $G$2:G888, 0)), K888)</f>
        <v>Los Angeles</v>
      </c>
      <c r="S888" t="str">
        <f>IF(COUNTIF($G$2:G888, G888) &gt; 1, INDEX($S$2:S888, MATCH(G888, $G$2:G888, 0)), L888)</f>
        <v>California</v>
      </c>
      <c r="T888">
        <f>IF(COUNTIF($G$2:G888, G888) &gt; 1, INDEX($T$2:T888, MATCH(G888, $G$2:G888, 0)), M888)</f>
        <v>90045</v>
      </c>
      <c r="U888" t="str">
        <f>IF(COUNTIF($G$2:G888, G888) &gt; 1, INDEX($U$2:U888, MATCH(G888, $G$2:G888, 0)), N888)</f>
        <v>West</v>
      </c>
      <c r="V888" s="7" t="s">
        <v>2153</v>
      </c>
      <c r="W888" s="7" t="s">
        <v>2156</v>
      </c>
      <c r="X888" s="15">
        <f>Orders[[#This Row],[Date3]]</f>
        <v>43501</v>
      </c>
      <c r="Y888" s="15">
        <v>43501</v>
      </c>
      <c r="Z888" s="2">
        <v>0.8208333333333333</v>
      </c>
      <c r="AA888" s="12">
        <v>87.9</v>
      </c>
      <c r="AB888" s="8">
        <v>1</v>
      </c>
      <c r="AC888" s="11">
        <f t="shared" si="68"/>
        <v>4.3950000000000005</v>
      </c>
      <c r="AD888" s="11">
        <f t="shared" si="69"/>
        <v>87.9</v>
      </c>
      <c r="AE888" t="s">
        <v>16</v>
      </c>
      <c r="AF888" s="12">
        <f t="shared" si="66"/>
        <v>83.79507000000001</v>
      </c>
      <c r="AG888" s="4">
        <v>4.6699999999999998E-2</v>
      </c>
      <c r="AH888" s="11">
        <f t="shared" si="67"/>
        <v>4.104929999999996</v>
      </c>
      <c r="AI888" s="9">
        <v>6.7</v>
      </c>
      <c r="AJ888" s="15" t="str">
        <f>IF(MONTH(Orders[[#This Row],[Date]]) = 1, "Jan",IF(MONTH(Orders[[#This Row],[Date]]) = 2, "Feb", "Mar"))</f>
        <v>Feb</v>
      </c>
    </row>
    <row r="889" spans="1:36" ht="15.75" x14ac:dyDescent="0.25">
      <c r="A889">
        <v>888</v>
      </c>
      <c r="B889" t="s">
        <v>918</v>
      </c>
      <c r="C889">
        <f>VLOOKUP(G889,email!A:B,2,FALSE)</f>
        <v>331</v>
      </c>
      <c r="D889" t="str">
        <f>Orders[[#This Row],[Customer First Name]] &amp;" "&amp; Orders[[#This Row],[Customer Last Name]]</f>
        <v>Ed Ludwig</v>
      </c>
      <c r="E889" t="s">
        <v>1554</v>
      </c>
      <c r="F889" t="s">
        <v>1746</v>
      </c>
      <c r="G889" t="str">
        <f t="shared" si="65"/>
        <v>ed.ludwig@mail.com</v>
      </c>
      <c r="H889" t="s">
        <v>20</v>
      </c>
      <c r="I889" s="7" t="s">
        <v>1052</v>
      </c>
      <c r="J889" s="7" t="s">
        <v>1038</v>
      </c>
      <c r="K889" s="7" t="s">
        <v>1094</v>
      </c>
      <c r="L889" s="7" t="s">
        <v>1247</v>
      </c>
      <c r="M889" s="7">
        <v>21044</v>
      </c>
      <c r="N889" s="7" t="s">
        <v>1065</v>
      </c>
      <c r="O889" t="str">
        <f>IF(COUNTIF($G$2:G889, G889) &gt; 1, INDEX($O$2:O889, MATCH(G889, $G$2:G889, 0)), H889)</f>
        <v>Male</v>
      </c>
      <c r="P889" t="str">
        <f>IF(COUNTIF($G$2:G889, G889) &gt; 1, INDEX($P$2:P889, MATCH(G889, $G$2:G889, 0)), I889)</f>
        <v>Home Office</v>
      </c>
      <c r="Q889" t="str">
        <f>IF(COUNTIF($G$2:G889, G889) &gt; 1, INDEX($Q$2:Q889, MATCH(G889, $G$2:G889, 0)), J889)</f>
        <v>United States</v>
      </c>
      <c r="R889" t="str">
        <f>IF(COUNTIF($G$2:G889, G889) &gt; 1, INDEX($R$2:R889, MATCH(G889, $G$2:G889, 0)), K889)</f>
        <v>Columbia</v>
      </c>
      <c r="S889" t="str">
        <f>IF(COUNTIF($G$2:G889, G889) &gt; 1, INDEX($S$2:S889, MATCH(G889, $G$2:G889, 0)), L889)</f>
        <v>Maryland</v>
      </c>
      <c r="T889">
        <f>IF(COUNTIF($G$2:G889, G889) &gt; 1, INDEX($T$2:T889, MATCH(G889, $G$2:G889, 0)), M889)</f>
        <v>21044</v>
      </c>
      <c r="U889" t="str">
        <f>IF(COUNTIF($G$2:G889, G889) &gt; 1, INDEX($U$2:U889, MATCH(G889, $G$2:G889, 0)), N889)</f>
        <v>East</v>
      </c>
      <c r="V889" s="7" t="s">
        <v>2153</v>
      </c>
      <c r="W889" s="7" t="s">
        <v>2160</v>
      </c>
      <c r="X889" s="15">
        <f>Orders[[#This Row],[Date3]]</f>
        <v>43547</v>
      </c>
      <c r="Y889" s="15">
        <v>43547</v>
      </c>
      <c r="Z889" s="2">
        <v>0.55138888888888882</v>
      </c>
      <c r="AA889" s="12">
        <v>73.47</v>
      </c>
      <c r="AB889" s="8">
        <v>10</v>
      </c>
      <c r="AC889" s="11">
        <f t="shared" si="68"/>
        <v>36.735000000000007</v>
      </c>
      <c r="AD889" s="11">
        <f t="shared" si="69"/>
        <v>734.7</v>
      </c>
      <c r="AE889" t="s">
        <v>16</v>
      </c>
      <c r="AF889" s="12">
        <f t="shared" si="66"/>
        <v>700.38951000000009</v>
      </c>
      <c r="AG889" s="4">
        <v>4.6699999999999998E-2</v>
      </c>
      <c r="AH889" s="11">
        <f t="shared" si="67"/>
        <v>34.310489999999959</v>
      </c>
      <c r="AI889" s="9">
        <v>9.5</v>
      </c>
      <c r="AJ889" s="15" t="str">
        <f>IF(MONTH(Orders[[#This Row],[Date]]) = 1, "Jan",IF(MONTH(Orders[[#This Row],[Date]]) = 2, "Feb", "Mar"))</f>
        <v>Mar</v>
      </c>
    </row>
    <row r="890" spans="1:36" ht="15.75" x14ac:dyDescent="0.25">
      <c r="A890">
        <v>889</v>
      </c>
      <c r="B890" t="s">
        <v>919</v>
      </c>
      <c r="C890">
        <f>VLOOKUP(G890,email!A:B,2,FALSE)</f>
        <v>317</v>
      </c>
      <c r="D890" t="str">
        <f>Orders[[#This Row],[Customer First Name]] &amp;" "&amp; Orders[[#This Row],[Customer Last Name]]</f>
        <v>Cyma Kinney</v>
      </c>
      <c r="E890" t="s">
        <v>1732</v>
      </c>
      <c r="F890" t="s">
        <v>1733</v>
      </c>
      <c r="G890" t="str">
        <f t="shared" si="65"/>
        <v>cyma.kinney@mail.com</v>
      </c>
      <c r="H890" t="s">
        <v>20</v>
      </c>
      <c r="I890" s="7" t="s">
        <v>1042</v>
      </c>
      <c r="J890" s="7" t="s">
        <v>1038</v>
      </c>
      <c r="K890" s="7" t="s">
        <v>1060</v>
      </c>
      <c r="L890" s="7" t="s">
        <v>1044</v>
      </c>
      <c r="M890" s="7">
        <v>94122</v>
      </c>
      <c r="N890" s="7" t="s">
        <v>1045</v>
      </c>
      <c r="O890" t="str">
        <f>IF(COUNTIF($G$2:G890, G890) &gt; 1, INDEX($O$2:O890, MATCH(G890, $G$2:G890, 0)), H890)</f>
        <v>Male</v>
      </c>
      <c r="P890" t="str">
        <f>IF(COUNTIF($G$2:G890, G890) &gt; 1, INDEX($P$2:P890, MATCH(G890, $G$2:G890, 0)), I890)</f>
        <v>Corporate</v>
      </c>
      <c r="Q890" t="str">
        <f>IF(COUNTIF($G$2:G890, G890) &gt; 1, INDEX($Q$2:Q890, MATCH(G890, $G$2:G890, 0)), J890)</f>
        <v>United States</v>
      </c>
      <c r="R890" t="str">
        <f>IF(COUNTIF($G$2:G890, G890) &gt; 1, INDEX($R$2:R890, MATCH(G890, $G$2:G890, 0)), K890)</f>
        <v>Linden</v>
      </c>
      <c r="S890" t="str">
        <f>IF(COUNTIF($G$2:G890, G890) &gt; 1, INDEX($S$2:S890, MATCH(G890, $G$2:G890, 0)), L890)</f>
        <v>New Jersey</v>
      </c>
      <c r="T890">
        <f>IF(COUNTIF($G$2:G890, G890) &gt; 1, INDEX($T$2:T890, MATCH(G890, $G$2:G890, 0)), M890)</f>
        <v>7036</v>
      </c>
      <c r="U890" t="str">
        <f>IF(COUNTIF($G$2:G890, G890) &gt; 1, INDEX($U$2:U890, MATCH(G890, $G$2:G890, 0)), N890)</f>
        <v>East</v>
      </c>
      <c r="V890" s="7" t="s">
        <v>2153</v>
      </c>
      <c r="W890" s="7" t="s">
        <v>2162</v>
      </c>
      <c r="X890" s="15">
        <f>Orders[[#This Row],[Date3]]</f>
        <v>43537</v>
      </c>
      <c r="Y890" s="15">
        <v>43537</v>
      </c>
      <c r="Z890" s="2">
        <v>0.53263888888888888</v>
      </c>
      <c r="AA890" s="12">
        <v>12.19</v>
      </c>
      <c r="AB890" s="8">
        <v>8</v>
      </c>
      <c r="AC890" s="11">
        <f t="shared" si="68"/>
        <v>4.8760000000000003</v>
      </c>
      <c r="AD890" s="11">
        <f t="shared" si="69"/>
        <v>97.52</v>
      </c>
      <c r="AE890" t="s">
        <v>16</v>
      </c>
      <c r="AF890" s="12">
        <f t="shared" si="66"/>
        <v>92.96581599999999</v>
      </c>
      <c r="AG890" s="4">
        <v>4.6699999999999998E-2</v>
      </c>
      <c r="AH890" s="11">
        <f t="shared" si="67"/>
        <v>4.5541840000000064</v>
      </c>
      <c r="AI890" s="9">
        <v>6.8</v>
      </c>
      <c r="AJ890" s="15" t="str">
        <f>IF(MONTH(Orders[[#This Row],[Date]]) = 1, "Jan",IF(MONTH(Orders[[#This Row],[Date]]) = 2, "Feb", "Mar"))</f>
        <v>Mar</v>
      </c>
    </row>
    <row r="891" spans="1:36" ht="15.75" x14ac:dyDescent="0.25">
      <c r="A891">
        <v>890</v>
      </c>
      <c r="B891" t="s">
        <v>920</v>
      </c>
      <c r="C891">
        <f>VLOOKUP(G891,email!A:B,2,FALSE)</f>
        <v>189</v>
      </c>
      <c r="D891" t="str">
        <f>Orders[[#This Row],[Customer First Name]] &amp;" "&amp; Orders[[#This Row],[Customer Last Name]]</f>
        <v>Jeremy Ellison</v>
      </c>
      <c r="E891" t="s">
        <v>1498</v>
      </c>
      <c r="F891" t="s">
        <v>1385</v>
      </c>
      <c r="G891" t="str">
        <f t="shared" si="65"/>
        <v>jeremy.ellison@mail.com</v>
      </c>
      <c r="H891" t="s">
        <v>20</v>
      </c>
      <c r="I891" s="7" t="s">
        <v>1037</v>
      </c>
      <c r="J891" s="7" t="s">
        <v>1038</v>
      </c>
      <c r="K891" s="7" t="s">
        <v>1187</v>
      </c>
      <c r="L891" s="7" t="s">
        <v>1081</v>
      </c>
      <c r="M891" s="7">
        <v>10801</v>
      </c>
      <c r="N891" s="7" t="s">
        <v>1065</v>
      </c>
      <c r="O891" t="str">
        <f>IF(COUNTIF($G$2:G891, G891) &gt; 1, INDEX($O$2:O891, MATCH(G891, $G$2:G891, 0)), H891)</f>
        <v>Male</v>
      </c>
      <c r="P891" t="str">
        <f>IF(COUNTIF($G$2:G891, G891) &gt; 1, INDEX($P$2:P891, MATCH(G891, $G$2:G891, 0)), I891)</f>
        <v>Consumer</v>
      </c>
      <c r="Q891" t="str">
        <f>IF(COUNTIF($G$2:G891, G891) &gt; 1, INDEX($Q$2:Q891, MATCH(G891, $G$2:G891, 0)), J891)</f>
        <v>United States</v>
      </c>
      <c r="R891" t="str">
        <f>IF(COUNTIF($G$2:G891, G891) &gt; 1, INDEX($R$2:R891, MATCH(G891, $G$2:G891, 0)), K891)</f>
        <v>Troy</v>
      </c>
      <c r="S891" t="str">
        <f>IF(COUNTIF($G$2:G891, G891) &gt; 1, INDEX($S$2:S891, MATCH(G891, $G$2:G891, 0)), L891)</f>
        <v>New York</v>
      </c>
      <c r="T891">
        <f>IF(COUNTIF($G$2:G891, G891) &gt; 1, INDEX($T$2:T891, MATCH(G891, $G$2:G891, 0)), M891)</f>
        <v>12180</v>
      </c>
      <c r="U891" t="str">
        <f>IF(COUNTIF($G$2:G891, G891) &gt; 1, INDEX($U$2:U891, MATCH(G891, $G$2:G891, 0)), N891)</f>
        <v>East</v>
      </c>
      <c r="V891" s="7" t="s">
        <v>2158</v>
      </c>
      <c r="W891" s="7" t="s">
        <v>2163</v>
      </c>
      <c r="X891" s="15">
        <f>Orders[[#This Row],[Date3]]</f>
        <v>43541</v>
      </c>
      <c r="Y891" s="15">
        <v>43541</v>
      </c>
      <c r="Z891" s="2">
        <v>0.82847222222222217</v>
      </c>
      <c r="AA891" s="12">
        <v>76.92</v>
      </c>
      <c r="AB891" s="8">
        <v>10</v>
      </c>
      <c r="AC891" s="11">
        <f t="shared" si="68"/>
        <v>38.460000000000008</v>
      </c>
      <c r="AD891" s="11">
        <f t="shared" si="69"/>
        <v>769.2</v>
      </c>
      <c r="AE891" t="s">
        <v>16</v>
      </c>
      <c r="AF891" s="12">
        <f t="shared" si="66"/>
        <v>713.81760000000008</v>
      </c>
      <c r="AG891" s="4">
        <v>7.2000000000000008E-2</v>
      </c>
      <c r="AH891" s="11">
        <f t="shared" si="67"/>
        <v>55.382399999999961</v>
      </c>
      <c r="AI891" s="9">
        <v>5.6</v>
      </c>
      <c r="AJ891" s="15" t="str">
        <f>IF(MONTH(Orders[[#This Row],[Date]]) = 1, "Jan",IF(MONTH(Orders[[#This Row],[Date]]) = 2, "Feb", "Mar"))</f>
        <v>Mar</v>
      </c>
    </row>
    <row r="892" spans="1:36" ht="15.75" x14ac:dyDescent="0.25">
      <c r="A892">
        <v>891</v>
      </c>
      <c r="B892" t="s">
        <v>921</v>
      </c>
      <c r="C892">
        <f>VLOOKUP(G892,email!A:B,2,FALSE)</f>
        <v>189</v>
      </c>
      <c r="D892" t="str">
        <f>Orders[[#This Row],[Customer First Name]] &amp;" "&amp; Orders[[#This Row],[Customer Last Name]]</f>
        <v>Jeremy Ellison</v>
      </c>
      <c r="E892" t="s">
        <v>1498</v>
      </c>
      <c r="F892" t="s">
        <v>1385</v>
      </c>
      <c r="G892" t="str">
        <f t="shared" si="65"/>
        <v>jeremy.ellison@mail.com</v>
      </c>
      <c r="H892" t="s">
        <v>20</v>
      </c>
      <c r="I892" s="7" t="s">
        <v>1037</v>
      </c>
      <c r="J892" s="7" t="s">
        <v>1038</v>
      </c>
      <c r="K892" s="7" t="s">
        <v>1187</v>
      </c>
      <c r="L892" s="7" t="s">
        <v>1081</v>
      </c>
      <c r="M892" s="7">
        <v>10801</v>
      </c>
      <c r="N892" s="7" t="s">
        <v>1065</v>
      </c>
      <c r="O892" t="str">
        <f>IF(COUNTIF($G$2:G892, G892) &gt; 1, INDEX($O$2:O892, MATCH(G892, $G$2:G892, 0)), H892)</f>
        <v>Male</v>
      </c>
      <c r="P892" t="str">
        <f>IF(COUNTIF($G$2:G892, G892) &gt; 1, INDEX($P$2:P892, MATCH(G892, $G$2:G892, 0)), I892)</f>
        <v>Consumer</v>
      </c>
      <c r="Q892" t="str">
        <f>IF(COUNTIF($G$2:G892, G892) &gt; 1, INDEX($Q$2:Q892, MATCH(G892, $G$2:G892, 0)), J892)</f>
        <v>United States</v>
      </c>
      <c r="R892" t="str">
        <f>IF(COUNTIF($G$2:G892, G892) &gt; 1, INDEX($R$2:R892, MATCH(G892, $G$2:G892, 0)), K892)</f>
        <v>Troy</v>
      </c>
      <c r="S892" t="str">
        <f>IF(COUNTIF($G$2:G892, G892) &gt; 1, INDEX($S$2:S892, MATCH(G892, $G$2:G892, 0)), L892)</f>
        <v>New York</v>
      </c>
      <c r="T892">
        <f>IF(COUNTIF($G$2:G892, G892) &gt; 1, INDEX($T$2:T892, MATCH(G892, $G$2:G892, 0)), M892)</f>
        <v>12180</v>
      </c>
      <c r="U892" t="str">
        <f>IF(COUNTIF($G$2:G892, G892) &gt; 1, INDEX($U$2:U892, MATCH(G892, $G$2:G892, 0)), N892)</f>
        <v>East</v>
      </c>
      <c r="V892" s="7" t="s">
        <v>2153</v>
      </c>
      <c r="W892" s="7" t="s">
        <v>2160</v>
      </c>
      <c r="X892" s="15">
        <f>Orders[[#This Row],[Date3]]</f>
        <v>43517</v>
      </c>
      <c r="Y892" s="15">
        <v>43517</v>
      </c>
      <c r="Z892" s="2">
        <v>0.43472222222222223</v>
      </c>
      <c r="AA892" s="12">
        <v>83.66</v>
      </c>
      <c r="AB892" s="8">
        <v>5</v>
      </c>
      <c r="AC892" s="11">
        <f t="shared" si="68"/>
        <v>20.914999999999999</v>
      </c>
      <c r="AD892" s="11">
        <f t="shared" si="69"/>
        <v>418.29999999999995</v>
      </c>
      <c r="AE892" t="s">
        <v>18</v>
      </c>
      <c r="AF892" s="12">
        <f t="shared" si="66"/>
        <v>398.76538999999997</v>
      </c>
      <c r="AG892" s="4">
        <v>4.6699999999999998E-2</v>
      </c>
      <c r="AH892" s="11">
        <f t="shared" si="67"/>
        <v>19.534609999999986</v>
      </c>
      <c r="AI892" s="9">
        <v>7.2</v>
      </c>
      <c r="AJ892" s="15" t="str">
        <f>IF(MONTH(Orders[[#This Row],[Date]]) = 1, "Jan",IF(MONTH(Orders[[#This Row],[Date]]) = 2, "Feb", "Mar"))</f>
        <v>Feb</v>
      </c>
    </row>
    <row r="893" spans="1:36" ht="15.75" x14ac:dyDescent="0.25">
      <c r="A893">
        <v>892</v>
      </c>
      <c r="B893" t="s">
        <v>922</v>
      </c>
      <c r="C893">
        <f>VLOOKUP(G893,email!A:B,2,FALSE)</f>
        <v>275</v>
      </c>
      <c r="D893" t="str">
        <f>Orders[[#This Row],[Customer First Name]] &amp;" "&amp; Orders[[#This Row],[Customer Last Name]]</f>
        <v>Tracy Hopkins</v>
      </c>
      <c r="E893" t="s">
        <v>1287</v>
      </c>
      <c r="F893" t="s">
        <v>1423</v>
      </c>
      <c r="G893" t="str">
        <f t="shared" si="65"/>
        <v>tracy.hopkins@mail.com</v>
      </c>
      <c r="H893" t="s">
        <v>20</v>
      </c>
      <c r="I893" s="7" t="s">
        <v>1052</v>
      </c>
      <c r="J893" s="7" t="s">
        <v>1038</v>
      </c>
      <c r="K893" s="7" t="s">
        <v>1142</v>
      </c>
      <c r="L893" s="7" t="s">
        <v>1075</v>
      </c>
      <c r="M893" s="7">
        <v>48227</v>
      </c>
      <c r="N893" s="7" t="s">
        <v>1055</v>
      </c>
      <c r="O893" t="str">
        <f>IF(COUNTIF($G$2:G893, G893) &gt; 1, INDEX($O$2:O893, MATCH(G893, $G$2:G893, 0)), H893)</f>
        <v>Female</v>
      </c>
      <c r="P893" t="str">
        <f>IF(COUNTIF($G$2:G893, G893) &gt; 1, INDEX($P$2:P893, MATCH(G893, $G$2:G893, 0)), I893)</f>
        <v>Home Office</v>
      </c>
      <c r="Q893" t="str">
        <f>IF(COUNTIF($G$2:G893, G893) &gt; 1, INDEX($Q$2:Q893, MATCH(G893, $G$2:G893, 0)), J893)</f>
        <v>United States</v>
      </c>
      <c r="R893" t="str">
        <f>IF(COUNTIF($G$2:G893, G893) &gt; 1, INDEX($R$2:R893, MATCH(G893, $G$2:G893, 0)), K893)</f>
        <v>New York City</v>
      </c>
      <c r="S893" t="str">
        <f>IF(COUNTIF($G$2:G893, G893) &gt; 1, INDEX($S$2:S893, MATCH(G893, $G$2:G893, 0)), L893)</f>
        <v>New York</v>
      </c>
      <c r="T893">
        <f>IF(COUNTIF($G$2:G893, G893) &gt; 1, INDEX($T$2:T893, MATCH(G893, $G$2:G893, 0)), M893)</f>
        <v>10035</v>
      </c>
      <c r="U893" t="str">
        <f>IF(COUNTIF($G$2:G893, G893) &gt; 1, INDEX($U$2:U893, MATCH(G893, $G$2:G893, 0)), N893)</f>
        <v>East</v>
      </c>
      <c r="V893" s="7" t="s">
        <v>2153</v>
      </c>
      <c r="W893" s="7" t="s">
        <v>2162</v>
      </c>
      <c r="X893" s="15">
        <f>Orders[[#This Row],[Date3]]</f>
        <v>43503</v>
      </c>
      <c r="Y893" s="15">
        <v>43503</v>
      </c>
      <c r="Z893" s="2">
        <v>0.62916666666666665</v>
      </c>
      <c r="AA893" s="12">
        <v>57.91</v>
      </c>
      <c r="AB893" s="8">
        <v>8</v>
      </c>
      <c r="AC893" s="11">
        <f t="shared" si="68"/>
        <v>23.164000000000001</v>
      </c>
      <c r="AD893" s="11">
        <f t="shared" si="69"/>
        <v>463.28</v>
      </c>
      <c r="AE893" t="s">
        <v>18</v>
      </c>
      <c r="AF893" s="12">
        <f t="shared" si="66"/>
        <v>441.64482399999997</v>
      </c>
      <c r="AG893" s="4">
        <v>4.6699999999999998E-2</v>
      </c>
      <c r="AH893" s="11">
        <f t="shared" si="67"/>
        <v>21.635176000000001</v>
      </c>
      <c r="AI893" s="9">
        <v>8.1</v>
      </c>
      <c r="AJ893" s="15" t="str">
        <f>IF(MONTH(Orders[[#This Row],[Date]]) = 1, "Jan",IF(MONTH(Orders[[#This Row],[Date]]) = 2, "Feb", "Mar"))</f>
        <v>Feb</v>
      </c>
    </row>
    <row r="894" spans="1:36" ht="15.75" x14ac:dyDescent="0.25">
      <c r="A894">
        <v>893</v>
      </c>
      <c r="B894" t="s">
        <v>923</v>
      </c>
      <c r="C894">
        <f>VLOOKUP(G894,email!A:B,2,FALSE)</f>
        <v>275</v>
      </c>
      <c r="D894" t="str">
        <f>Orders[[#This Row],[Customer First Name]] &amp;" "&amp; Orders[[#This Row],[Customer Last Name]]</f>
        <v>Tracy Hopkins</v>
      </c>
      <c r="E894" t="s">
        <v>1287</v>
      </c>
      <c r="F894" t="s">
        <v>1423</v>
      </c>
      <c r="G894" t="str">
        <f t="shared" si="65"/>
        <v>tracy.hopkins@mail.com</v>
      </c>
      <c r="H894" t="s">
        <v>20</v>
      </c>
      <c r="I894" s="7" t="s">
        <v>1052</v>
      </c>
      <c r="J894" s="7" t="s">
        <v>1038</v>
      </c>
      <c r="K894" s="7" t="s">
        <v>1142</v>
      </c>
      <c r="L894" s="7" t="s">
        <v>1075</v>
      </c>
      <c r="M894" s="7">
        <v>48227</v>
      </c>
      <c r="N894" s="7" t="s">
        <v>1055</v>
      </c>
      <c r="O894" t="str">
        <f>IF(COUNTIF($G$2:G894, G894) &gt; 1, INDEX($O$2:O894, MATCH(G894, $G$2:G894, 0)), H894)</f>
        <v>Female</v>
      </c>
      <c r="P894" t="str">
        <f>IF(COUNTIF($G$2:G894, G894) &gt; 1, INDEX($P$2:P894, MATCH(G894, $G$2:G894, 0)), I894)</f>
        <v>Home Office</v>
      </c>
      <c r="Q894" t="str">
        <f>IF(COUNTIF($G$2:G894, G894) &gt; 1, INDEX($Q$2:Q894, MATCH(G894, $G$2:G894, 0)), J894)</f>
        <v>United States</v>
      </c>
      <c r="R894" t="str">
        <f>IF(COUNTIF($G$2:G894, G894) &gt; 1, INDEX($R$2:R894, MATCH(G894, $G$2:G894, 0)), K894)</f>
        <v>New York City</v>
      </c>
      <c r="S894" t="str">
        <f>IF(COUNTIF($G$2:G894, G894) &gt; 1, INDEX($S$2:S894, MATCH(G894, $G$2:G894, 0)), L894)</f>
        <v>New York</v>
      </c>
      <c r="T894">
        <f>IF(COUNTIF($G$2:G894, G894) &gt; 1, INDEX($T$2:T894, MATCH(G894, $G$2:G894, 0)), M894)</f>
        <v>10035</v>
      </c>
      <c r="U894" t="str">
        <f>IF(COUNTIF($G$2:G894, G894) &gt; 1, INDEX($U$2:U894, MATCH(G894, $G$2:G894, 0)), N894)</f>
        <v>East</v>
      </c>
      <c r="V894" s="7" t="s">
        <v>2153</v>
      </c>
      <c r="W894" s="7" t="s">
        <v>1731</v>
      </c>
      <c r="X894" s="15">
        <f>Orders[[#This Row],[Date3]]</f>
        <v>43526</v>
      </c>
      <c r="Y894" s="15">
        <v>43526</v>
      </c>
      <c r="Z894" s="2">
        <v>0.69097222222222221</v>
      </c>
      <c r="AA894" s="12">
        <v>92.49</v>
      </c>
      <c r="AB894" s="8">
        <v>5</v>
      </c>
      <c r="AC894" s="11">
        <f t="shared" si="68"/>
        <v>23.122500000000002</v>
      </c>
      <c r="AD894" s="11">
        <f t="shared" si="69"/>
        <v>462.45</v>
      </c>
      <c r="AE894" t="s">
        <v>21</v>
      </c>
      <c r="AF894" s="12">
        <f t="shared" si="66"/>
        <v>440.85358500000001</v>
      </c>
      <c r="AG894" s="4">
        <v>4.6699999999999998E-2</v>
      </c>
      <c r="AH894" s="11">
        <f t="shared" si="67"/>
        <v>21.596414999999979</v>
      </c>
      <c r="AI894" s="9">
        <v>8.6</v>
      </c>
      <c r="AJ894" s="15" t="str">
        <f>IF(MONTH(Orders[[#This Row],[Date]]) = 1, "Jan",IF(MONTH(Orders[[#This Row],[Date]]) = 2, "Feb", "Mar"))</f>
        <v>Mar</v>
      </c>
    </row>
    <row r="895" spans="1:36" ht="15.75" x14ac:dyDescent="0.25">
      <c r="A895">
        <v>894</v>
      </c>
      <c r="B895" t="s">
        <v>924</v>
      </c>
      <c r="C895">
        <f>VLOOKUP(G895,email!A:B,2,FALSE)</f>
        <v>275</v>
      </c>
      <c r="D895" t="str">
        <f>Orders[[#This Row],[Customer First Name]] &amp;" "&amp; Orders[[#This Row],[Customer Last Name]]</f>
        <v>Tracy Hopkins</v>
      </c>
      <c r="E895" t="s">
        <v>1287</v>
      </c>
      <c r="F895" t="s">
        <v>1423</v>
      </c>
      <c r="G895" t="str">
        <f t="shared" si="65"/>
        <v>tracy.hopkins@mail.com</v>
      </c>
      <c r="H895" t="s">
        <v>20</v>
      </c>
      <c r="I895" s="7" t="s">
        <v>1052</v>
      </c>
      <c r="J895" s="7" t="s">
        <v>1038</v>
      </c>
      <c r="K895" s="7" t="s">
        <v>1142</v>
      </c>
      <c r="L895" s="7" t="s">
        <v>1075</v>
      </c>
      <c r="M895" s="7">
        <v>48227</v>
      </c>
      <c r="N895" s="7" t="s">
        <v>1055</v>
      </c>
      <c r="O895" t="str">
        <f>IF(COUNTIF($G$2:G895, G895) &gt; 1, INDEX($O$2:O895, MATCH(G895, $G$2:G895, 0)), H895)</f>
        <v>Female</v>
      </c>
      <c r="P895" t="str">
        <f>IF(COUNTIF($G$2:G895, G895) &gt; 1, INDEX($P$2:P895, MATCH(G895, $G$2:G895, 0)), I895)</f>
        <v>Home Office</v>
      </c>
      <c r="Q895" t="str">
        <f>IF(COUNTIF($G$2:G895, G895) &gt; 1, INDEX($Q$2:Q895, MATCH(G895, $G$2:G895, 0)), J895)</f>
        <v>United States</v>
      </c>
      <c r="R895" t="str">
        <f>IF(COUNTIF($G$2:G895, G895) &gt; 1, INDEX($R$2:R895, MATCH(G895, $G$2:G895, 0)), K895)</f>
        <v>New York City</v>
      </c>
      <c r="S895" t="str">
        <f>IF(COUNTIF($G$2:G895, G895) &gt; 1, INDEX($S$2:S895, MATCH(G895, $G$2:G895, 0)), L895)</f>
        <v>New York</v>
      </c>
      <c r="T895">
        <f>IF(COUNTIF($G$2:G895, G895) &gt; 1, INDEX($T$2:T895, MATCH(G895, $G$2:G895, 0)), M895)</f>
        <v>10035</v>
      </c>
      <c r="U895" t="str">
        <f>IF(COUNTIF($G$2:G895, G895) &gt; 1, INDEX($U$2:U895, MATCH(G895, $G$2:G895, 0)), N895)</f>
        <v>East</v>
      </c>
      <c r="V895" s="7" t="s">
        <v>2158</v>
      </c>
      <c r="W895" s="7" t="s">
        <v>2159</v>
      </c>
      <c r="X895" s="15">
        <f>Orders[[#This Row],[Date3]]</f>
        <v>43530</v>
      </c>
      <c r="Y895" s="15">
        <v>43530</v>
      </c>
      <c r="Z895" s="2">
        <v>0.87291666666666667</v>
      </c>
      <c r="AA895" s="12">
        <v>28.38</v>
      </c>
      <c r="AB895" s="8">
        <v>5</v>
      </c>
      <c r="AC895" s="11">
        <f t="shared" si="68"/>
        <v>7.0950000000000006</v>
      </c>
      <c r="AD895" s="11">
        <f t="shared" si="69"/>
        <v>141.9</v>
      </c>
      <c r="AE895" t="s">
        <v>18</v>
      </c>
      <c r="AF895" s="12">
        <f t="shared" si="66"/>
        <v>131.6832</v>
      </c>
      <c r="AG895" s="4">
        <v>7.2000000000000008E-2</v>
      </c>
      <c r="AH895" s="11">
        <f t="shared" si="67"/>
        <v>10.216800000000006</v>
      </c>
      <c r="AI895" s="9">
        <v>9.4</v>
      </c>
      <c r="AJ895" s="15" t="str">
        <f>IF(MONTH(Orders[[#This Row],[Date]]) = 1, "Jan",IF(MONTH(Orders[[#This Row],[Date]]) = 2, "Feb", "Mar"))</f>
        <v>Mar</v>
      </c>
    </row>
    <row r="896" spans="1:36" ht="15.75" x14ac:dyDescent="0.25">
      <c r="A896">
        <v>895</v>
      </c>
      <c r="B896" t="s">
        <v>925</v>
      </c>
      <c r="C896">
        <f>VLOOKUP(G896,email!A:B,2,FALSE)</f>
        <v>332</v>
      </c>
      <c r="D896" t="str">
        <f>Orders[[#This Row],[Customer First Name]] &amp;" "&amp; Orders[[#This Row],[Customer Last Name]]</f>
        <v>Pamela Coakley</v>
      </c>
      <c r="E896" t="s">
        <v>1747</v>
      </c>
      <c r="F896" t="s">
        <v>1748</v>
      </c>
      <c r="G896" t="str">
        <f t="shared" si="65"/>
        <v>pamela.coakley@mail.com</v>
      </c>
      <c r="H896" t="s">
        <v>20</v>
      </c>
      <c r="I896" s="7" t="s">
        <v>1042</v>
      </c>
      <c r="J896" s="7" t="s">
        <v>1038</v>
      </c>
      <c r="K896" s="7" t="s">
        <v>1060</v>
      </c>
      <c r="L896" s="7" t="s">
        <v>1044</v>
      </c>
      <c r="M896" s="7">
        <v>94122</v>
      </c>
      <c r="N896" s="7" t="s">
        <v>1045</v>
      </c>
      <c r="O896" t="str">
        <f>IF(COUNTIF($G$2:G896, G896) &gt; 1, INDEX($O$2:O896, MATCH(G896, $G$2:G896, 0)), H896)</f>
        <v>Male</v>
      </c>
      <c r="P896" t="str">
        <f>IF(COUNTIF($G$2:G896, G896) &gt; 1, INDEX($P$2:P896, MATCH(G896, $G$2:G896, 0)), I896)</f>
        <v>Corporate</v>
      </c>
      <c r="Q896" t="str">
        <f>IF(COUNTIF($G$2:G896, G896) &gt; 1, INDEX($Q$2:Q896, MATCH(G896, $G$2:G896, 0)), J896)</f>
        <v>United States</v>
      </c>
      <c r="R896" t="str">
        <f>IF(COUNTIF($G$2:G896, G896) &gt; 1, INDEX($R$2:R896, MATCH(G896, $G$2:G896, 0)), K896)</f>
        <v>San Francisco</v>
      </c>
      <c r="S896" t="str">
        <f>IF(COUNTIF($G$2:G896, G896) &gt; 1, INDEX($S$2:S896, MATCH(G896, $G$2:G896, 0)), L896)</f>
        <v>California</v>
      </c>
      <c r="T896">
        <f>IF(COUNTIF($G$2:G896, G896) &gt; 1, INDEX($T$2:T896, MATCH(G896, $G$2:G896, 0)), M896)</f>
        <v>94122</v>
      </c>
      <c r="U896" t="str">
        <f>IF(COUNTIF($G$2:G896, G896) &gt; 1, INDEX($U$2:U896, MATCH(G896, $G$2:G896, 0)), N896)</f>
        <v>West</v>
      </c>
      <c r="V896" s="7" t="s">
        <v>2153</v>
      </c>
      <c r="W896" s="7" t="s">
        <v>2156</v>
      </c>
      <c r="X896" s="15">
        <f>Orders[[#This Row],[Date3]]</f>
        <v>43502</v>
      </c>
      <c r="Y896" s="15">
        <v>43502</v>
      </c>
      <c r="Z896" s="2">
        <v>0.63611111111111118</v>
      </c>
      <c r="AA896" s="12">
        <v>50.45</v>
      </c>
      <c r="AB896" s="8">
        <v>6</v>
      </c>
      <c r="AC896" s="11">
        <f t="shared" si="68"/>
        <v>15.135000000000003</v>
      </c>
      <c r="AD896" s="11">
        <f t="shared" si="69"/>
        <v>302.70000000000005</v>
      </c>
      <c r="AE896" t="s">
        <v>21</v>
      </c>
      <c r="AF896" s="12">
        <f t="shared" si="66"/>
        <v>288.56391000000002</v>
      </c>
      <c r="AG896" s="4">
        <v>4.6699999999999998E-2</v>
      </c>
      <c r="AH896" s="11">
        <f t="shared" si="67"/>
        <v>14.136090000000024</v>
      </c>
      <c r="AI896" s="9">
        <v>8.9</v>
      </c>
      <c r="AJ896" s="15" t="str">
        <f>IF(MONTH(Orders[[#This Row],[Date]]) = 1, "Jan",IF(MONTH(Orders[[#This Row],[Date]]) = 2, "Feb", "Mar"))</f>
        <v>Feb</v>
      </c>
    </row>
    <row r="897" spans="1:36" ht="15.75" x14ac:dyDescent="0.25">
      <c r="A897">
        <v>896</v>
      </c>
      <c r="B897" t="s">
        <v>926</v>
      </c>
      <c r="C897">
        <f>VLOOKUP(G897,email!A:B,2,FALSE)</f>
        <v>332</v>
      </c>
      <c r="D897" t="str">
        <f>Orders[[#This Row],[Customer First Name]] &amp;" "&amp; Orders[[#This Row],[Customer Last Name]]</f>
        <v>Pamela Coakley</v>
      </c>
      <c r="E897" t="s">
        <v>1747</v>
      </c>
      <c r="F897" t="s">
        <v>1748</v>
      </c>
      <c r="G897" t="str">
        <f t="shared" si="65"/>
        <v>pamela.coakley@mail.com</v>
      </c>
      <c r="H897" t="s">
        <v>20</v>
      </c>
      <c r="I897" s="7" t="s">
        <v>1042</v>
      </c>
      <c r="J897" s="7" t="s">
        <v>1038</v>
      </c>
      <c r="K897" s="7" t="s">
        <v>1060</v>
      </c>
      <c r="L897" s="7" t="s">
        <v>1044</v>
      </c>
      <c r="M897" s="7">
        <v>94122</v>
      </c>
      <c r="N897" s="7" t="s">
        <v>1045</v>
      </c>
      <c r="O897" t="str">
        <f>IF(COUNTIF($G$2:G897, G897) &gt; 1, INDEX($O$2:O897, MATCH(G897, $G$2:G897, 0)), H897)</f>
        <v>Male</v>
      </c>
      <c r="P897" t="str">
        <f>IF(COUNTIF($G$2:G897, G897) &gt; 1, INDEX($P$2:P897, MATCH(G897, $G$2:G897, 0)), I897)</f>
        <v>Corporate</v>
      </c>
      <c r="Q897" t="str">
        <f>IF(COUNTIF($G$2:G897, G897) &gt; 1, INDEX($Q$2:Q897, MATCH(G897, $G$2:G897, 0)), J897)</f>
        <v>United States</v>
      </c>
      <c r="R897" t="str">
        <f>IF(COUNTIF($G$2:G897, G897) &gt; 1, INDEX($R$2:R897, MATCH(G897, $G$2:G897, 0)), K897)</f>
        <v>San Francisco</v>
      </c>
      <c r="S897" t="str">
        <f>IF(COUNTIF($G$2:G897, G897) &gt; 1, INDEX($S$2:S897, MATCH(G897, $G$2:G897, 0)), L897)</f>
        <v>California</v>
      </c>
      <c r="T897">
        <f>IF(COUNTIF($G$2:G897, G897) &gt; 1, INDEX($T$2:T897, MATCH(G897, $G$2:G897, 0)), M897)</f>
        <v>94122</v>
      </c>
      <c r="U897" t="str">
        <f>IF(COUNTIF($G$2:G897, G897) &gt; 1, INDEX($U$2:U897, MATCH(G897, $G$2:G897, 0)), N897)</f>
        <v>West</v>
      </c>
      <c r="V897" s="7" t="s">
        <v>2153</v>
      </c>
      <c r="W897" s="7" t="s">
        <v>2160</v>
      </c>
      <c r="X897" s="15">
        <f>Orders[[#This Row],[Date3]]</f>
        <v>43493</v>
      </c>
      <c r="Y897" s="15">
        <v>43493</v>
      </c>
      <c r="Z897" s="2">
        <v>0.74097222222222225</v>
      </c>
      <c r="AA897" s="12">
        <v>99.16</v>
      </c>
      <c r="AB897" s="8">
        <v>8</v>
      </c>
      <c r="AC897" s="11">
        <f t="shared" si="68"/>
        <v>39.664000000000001</v>
      </c>
      <c r="AD897" s="11">
        <f t="shared" si="69"/>
        <v>793.28</v>
      </c>
      <c r="AE897" t="s">
        <v>21</v>
      </c>
      <c r="AF897" s="12">
        <f t="shared" si="66"/>
        <v>756.23382400000003</v>
      </c>
      <c r="AG897" s="4">
        <v>4.6699999999999998E-2</v>
      </c>
      <c r="AH897" s="11">
        <f t="shared" si="67"/>
        <v>37.046175999999946</v>
      </c>
      <c r="AI897" s="9">
        <v>4.2</v>
      </c>
      <c r="AJ897" s="15" t="str">
        <f>IF(MONTH(Orders[[#This Row],[Date]]) = 1, "Jan",IF(MONTH(Orders[[#This Row],[Date]]) = 2, "Feb", "Mar"))</f>
        <v>Jan</v>
      </c>
    </row>
    <row r="898" spans="1:36" ht="15.75" x14ac:dyDescent="0.25">
      <c r="A898">
        <v>897</v>
      </c>
      <c r="B898" t="s">
        <v>927</v>
      </c>
      <c r="C898">
        <f>VLOOKUP(G898,email!A:B,2,FALSE)</f>
        <v>333</v>
      </c>
      <c r="D898" t="str">
        <f>Orders[[#This Row],[Customer First Name]] &amp;" "&amp; Orders[[#This Row],[Customer Last Name]]</f>
        <v>Hunter Lopez</v>
      </c>
      <c r="E898" t="s">
        <v>1749</v>
      </c>
      <c r="F898" t="s">
        <v>1750</v>
      </c>
      <c r="G898" t="str">
        <f t="shared" ref="G898:G961" si="70">LOWER(E898) &amp; "." &amp; LOWER(SUBSTITUTE(SUBSTITUTE(F898, "'", ""), " ", "")) &amp; "@mail.com"</f>
        <v>hunter.lopez@mail.com</v>
      </c>
      <c r="H898" t="s">
        <v>20</v>
      </c>
      <c r="I898" s="7" t="s">
        <v>1037</v>
      </c>
      <c r="J898" s="7" t="s">
        <v>1038</v>
      </c>
      <c r="K898" s="7" t="s">
        <v>1067</v>
      </c>
      <c r="L898" s="7" t="s">
        <v>1054</v>
      </c>
      <c r="M898" s="7">
        <v>77095</v>
      </c>
      <c r="N898" s="7" t="s">
        <v>1055</v>
      </c>
      <c r="O898" t="str">
        <f>IF(COUNTIF($G$2:G898, G898) &gt; 1, INDEX($O$2:O898, MATCH(G898, $G$2:G898, 0)), H898)</f>
        <v>Male</v>
      </c>
      <c r="P898" t="str">
        <f>IF(COUNTIF($G$2:G898, G898) &gt; 1, INDEX($P$2:P898, MATCH(G898, $G$2:G898, 0)), I898)</f>
        <v>Consumer</v>
      </c>
      <c r="Q898" t="str">
        <f>IF(COUNTIF($G$2:G898, G898) &gt; 1, INDEX($Q$2:Q898, MATCH(G898, $G$2:G898, 0)), J898)</f>
        <v>United States</v>
      </c>
      <c r="R898" t="str">
        <f>IF(COUNTIF($G$2:G898, G898) &gt; 1, INDEX($R$2:R898, MATCH(G898, $G$2:G898, 0)), K898)</f>
        <v>Houston</v>
      </c>
      <c r="S898" t="str">
        <f>IF(COUNTIF($G$2:G898, G898) &gt; 1, INDEX($S$2:S898, MATCH(G898, $G$2:G898, 0)), L898)</f>
        <v>Texas</v>
      </c>
      <c r="T898">
        <f>IF(COUNTIF($G$2:G898, G898) &gt; 1, INDEX($T$2:T898, MATCH(G898, $G$2:G898, 0)), M898)</f>
        <v>77095</v>
      </c>
      <c r="U898" t="str">
        <f>IF(COUNTIF($G$2:G898, G898) &gt; 1, INDEX($U$2:U898, MATCH(G898, $G$2:G898, 0)), N898)</f>
        <v>Central</v>
      </c>
      <c r="V898" s="7" t="s">
        <v>2153</v>
      </c>
      <c r="W898" s="7" t="s">
        <v>2164</v>
      </c>
      <c r="X898" s="15">
        <f>Orders[[#This Row],[Date3]]</f>
        <v>43483</v>
      </c>
      <c r="Y898" s="15">
        <v>43483</v>
      </c>
      <c r="Z898" s="2">
        <v>0.68263888888888891</v>
      </c>
      <c r="AA898" s="12">
        <v>60.74</v>
      </c>
      <c r="AB898" s="8">
        <v>7</v>
      </c>
      <c r="AC898" s="11">
        <f t="shared" si="68"/>
        <v>21.259</v>
      </c>
      <c r="AD898" s="11">
        <f t="shared" si="69"/>
        <v>425.18</v>
      </c>
      <c r="AE898" t="s">
        <v>16</v>
      </c>
      <c r="AF898" s="12">
        <f t="shared" ref="AF898:AF961" si="71">AD898-AD898*AG898</f>
        <v>405.324094</v>
      </c>
      <c r="AG898" s="4">
        <v>4.6699999999999998E-2</v>
      </c>
      <c r="AH898" s="11">
        <f t="shared" ref="AH898:AH961" si="72">AD898-AF898</f>
        <v>19.855906000000004</v>
      </c>
      <c r="AI898" s="9" t="s">
        <v>221</v>
      </c>
      <c r="AJ898" s="15" t="str">
        <f>IF(MONTH(Orders[[#This Row],[Date]]) = 1, "Jan",IF(MONTH(Orders[[#This Row],[Date]]) = 2, "Feb", "Mar"))</f>
        <v>Jan</v>
      </c>
    </row>
    <row r="899" spans="1:36" ht="15.75" x14ac:dyDescent="0.25">
      <c r="A899">
        <v>898</v>
      </c>
      <c r="B899" t="s">
        <v>928</v>
      </c>
      <c r="C899">
        <f>VLOOKUP(G899,email!A:B,2,FALSE)</f>
        <v>334</v>
      </c>
      <c r="D899" t="str">
        <f>Orders[[#This Row],[Customer First Name]] &amp;" "&amp; Orders[[#This Row],[Customer Last Name]]</f>
        <v>Maribeth Schnelling</v>
      </c>
      <c r="E899" t="s">
        <v>1577</v>
      </c>
      <c r="F899" t="s">
        <v>1751</v>
      </c>
      <c r="G899" t="str">
        <f t="shared" si="70"/>
        <v>maribeth.schnelling@mail.com</v>
      </c>
      <c r="H899" t="s">
        <v>20</v>
      </c>
      <c r="I899" s="7" t="s">
        <v>1037</v>
      </c>
      <c r="J899" s="7" t="s">
        <v>1038</v>
      </c>
      <c r="K899" s="7" t="s">
        <v>1142</v>
      </c>
      <c r="L899" s="7" t="s">
        <v>1075</v>
      </c>
      <c r="M899" s="7">
        <v>48227</v>
      </c>
      <c r="N899" s="7" t="s">
        <v>1055</v>
      </c>
      <c r="O899" t="str">
        <f>IF(COUNTIF($G$2:G899, G899) &gt; 1, INDEX($O$2:O899, MATCH(G899, $G$2:G899, 0)), H899)</f>
        <v>Male</v>
      </c>
      <c r="P899" t="str">
        <f>IF(COUNTIF($G$2:G899, G899) &gt; 1, INDEX($P$2:P899, MATCH(G899, $G$2:G899, 0)), I899)</f>
        <v>Consumer</v>
      </c>
      <c r="Q899" t="str">
        <f>IF(COUNTIF($G$2:G899, G899) &gt; 1, INDEX($Q$2:Q899, MATCH(G899, $G$2:G899, 0)), J899)</f>
        <v>United States</v>
      </c>
      <c r="R899" t="str">
        <f>IF(COUNTIF($G$2:G899, G899) &gt; 1, INDEX($R$2:R899, MATCH(G899, $G$2:G899, 0)), K899)</f>
        <v>Detroit</v>
      </c>
      <c r="S899" t="str">
        <f>IF(COUNTIF($G$2:G899, G899) &gt; 1, INDEX($S$2:S899, MATCH(G899, $G$2:G899, 0)), L899)</f>
        <v>Michigan</v>
      </c>
      <c r="T899">
        <f>IF(COUNTIF($G$2:G899, G899) &gt; 1, INDEX($T$2:T899, MATCH(G899, $G$2:G899, 0)), M899)</f>
        <v>48227</v>
      </c>
      <c r="U899" t="str">
        <f>IF(COUNTIF($G$2:G899, G899) &gt; 1, INDEX($U$2:U899, MATCH(G899, $G$2:G899, 0)), N899)</f>
        <v>Central</v>
      </c>
      <c r="V899" s="7" t="s">
        <v>2153</v>
      </c>
      <c r="W899" s="7" t="s">
        <v>2154</v>
      </c>
      <c r="X899" s="15">
        <f>Orders[[#This Row],[Date3]]</f>
        <v>43501</v>
      </c>
      <c r="Y899" s="15">
        <v>43501</v>
      </c>
      <c r="Z899" s="2">
        <v>0.4284722222222222</v>
      </c>
      <c r="AA899" s="12">
        <v>47.27</v>
      </c>
      <c r="AB899" s="8">
        <v>6</v>
      </c>
      <c r="AC899" s="11">
        <f t="shared" ref="AC899:AC962" si="73">AD899*0.05</f>
        <v>14.181000000000001</v>
      </c>
      <c r="AD899" s="11">
        <f t="shared" ref="AD899:AD962" si="74">AA899*AB899</f>
        <v>283.62</v>
      </c>
      <c r="AE899" t="s">
        <v>18</v>
      </c>
      <c r="AF899" s="12">
        <f t="shared" si="71"/>
        <v>270.37494600000002</v>
      </c>
      <c r="AG899" s="4">
        <v>4.6699999999999998E-2</v>
      </c>
      <c r="AH899" s="11">
        <f t="shared" si="72"/>
        <v>13.245053999999982</v>
      </c>
      <c r="AI899" s="9">
        <v>8.8000000000000007</v>
      </c>
      <c r="AJ899" s="15" t="str">
        <f>IF(MONTH(Orders[[#This Row],[Date]]) = 1, "Jan",IF(MONTH(Orders[[#This Row],[Date]]) = 2, "Feb", "Mar"))</f>
        <v>Feb</v>
      </c>
    </row>
    <row r="900" spans="1:36" ht="15.75" x14ac:dyDescent="0.25">
      <c r="A900">
        <v>899</v>
      </c>
      <c r="B900" t="s">
        <v>929</v>
      </c>
      <c r="C900">
        <f>VLOOKUP(G900,email!A:B,2,FALSE)</f>
        <v>335</v>
      </c>
      <c r="D900" t="str">
        <f>Orders[[#This Row],[Customer First Name]] &amp;" "&amp; Orders[[#This Row],[Customer Last Name]]</f>
        <v>George Bell</v>
      </c>
      <c r="E900" t="s">
        <v>1752</v>
      </c>
      <c r="F900" t="s">
        <v>1753</v>
      </c>
      <c r="G900" t="str">
        <f t="shared" si="70"/>
        <v>george.bell@mail.com</v>
      </c>
      <c r="H900" t="s">
        <v>20</v>
      </c>
      <c r="I900" s="7" t="s">
        <v>1042</v>
      </c>
      <c r="J900" s="7" t="s">
        <v>1038</v>
      </c>
      <c r="K900" s="7" t="s">
        <v>1190</v>
      </c>
      <c r="L900" s="7" t="s">
        <v>1081</v>
      </c>
      <c r="M900" s="7">
        <v>13021</v>
      </c>
      <c r="N900" s="7" t="s">
        <v>1065</v>
      </c>
      <c r="O900" t="str">
        <f>IF(COUNTIF($G$2:G900, G900) &gt; 1, INDEX($O$2:O900, MATCH(G900, $G$2:G900, 0)), H900)</f>
        <v>Male</v>
      </c>
      <c r="P900" t="str">
        <f>IF(COUNTIF($G$2:G900, G900) &gt; 1, INDEX($P$2:P900, MATCH(G900, $G$2:G900, 0)), I900)</f>
        <v>Corporate</v>
      </c>
      <c r="Q900" t="str">
        <f>IF(COUNTIF($G$2:G900, G900) &gt; 1, INDEX($Q$2:Q900, MATCH(G900, $G$2:G900, 0)), J900)</f>
        <v>United States</v>
      </c>
      <c r="R900" t="str">
        <f>IF(COUNTIF($G$2:G900, G900) &gt; 1, INDEX($R$2:R900, MATCH(G900, $G$2:G900, 0)), K900)</f>
        <v>Auburn</v>
      </c>
      <c r="S900" t="str">
        <f>IF(COUNTIF($G$2:G900, G900) &gt; 1, INDEX($S$2:S900, MATCH(G900, $G$2:G900, 0)), L900)</f>
        <v>New York</v>
      </c>
      <c r="T900">
        <f>IF(COUNTIF($G$2:G900, G900) &gt; 1, INDEX($T$2:T900, MATCH(G900, $G$2:G900, 0)), M900)</f>
        <v>13021</v>
      </c>
      <c r="U900" t="str">
        <f>IF(COUNTIF($G$2:G900, G900) &gt; 1, INDEX($U$2:U900, MATCH(G900, $G$2:G900, 0)), N900)</f>
        <v>East</v>
      </c>
      <c r="V900" s="7" t="s">
        <v>2153</v>
      </c>
      <c r="W900" s="7" t="s">
        <v>2162</v>
      </c>
      <c r="X900" s="15">
        <f>Orders[[#This Row],[Date3]]</f>
        <v>43526</v>
      </c>
      <c r="Y900" s="15">
        <v>43526</v>
      </c>
      <c r="Z900" s="2">
        <v>0.57638888888888895</v>
      </c>
      <c r="AA900" s="12">
        <v>85.6</v>
      </c>
      <c r="AB900" s="8">
        <v>7</v>
      </c>
      <c r="AC900" s="11">
        <f t="shared" si="73"/>
        <v>29.959999999999997</v>
      </c>
      <c r="AD900" s="11">
        <f t="shared" si="74"/>
        <v>599.19999999999993</v>
      </c>
      <c r="AE900" t="s">
        <v>18</v>
      </c>
      <c r="AF900" s="12">
        <f t="shared" si="71"/>
        <v>571.21735999999999</v>
      </c>
      <c r="AG900" s="4">
        <v>4.6699999999999998E-2</v>
      </c>
      <c r="AH900" s="11">
        <f t="shared" si="72"/>
        <v>27.982639999999947</v>
      </c>
      <c r="AI900" s="9">
        <v>5.3</v>
      </c>
      <c r="AJ900" s="15" t="str">
        <f>IF(MONTH(Orders[[#This Row],[Date]]) = 1, "Jan",IF(MONTH(Orders[[#This Row],[Date]]) = 2, "Feb", "Mar"))</f>
        <v>Mar</v>
      </c>
    </row>
    <row r="901" spans="1:36" ht="15.75" x14ac:dyDescent="0.25">
      <c r="A901">
        <v>900</v>
      </c>
      <c r="B901" t="s">
        <v>930</v>
      </c>
      <c r="C901">
        <f>VLOOKUP(G901,email!A:B,2,FALSE)</f>
        <v>336</v>
      </c>
      <c r="D901" t="str">
        <f>Orders[[#This Row],[Customer First Name]] &amp;" "&amp; Orders[[#This Row],[Customer Last Name]]</f>
        <v>Justin Ritter</v>
      </c>
      <c r="E901" t="s">
        <v>1384</v>
      </c>
      <c r="F901" t="s">
        <v>1725</v>
      </c>
      <c r="G901" t="str">
        <f t="shared" si="70"/>
        <v>justin.ritter@mail.com</v>
      </c>
      <c r="H901" t="s">
        <v>20</v>
      </c>
      <c r="I901" s="7" t="s">
        <v>1042</v>
      </c>
      <c r="J901" s="7" t="s">
        <v>1038</v>
      </c>
      <c r="K901" s="7" t="s">
        <v>1086</v>
      </c>
      <c r="L901" s="7" t="s">
        <v>1108</v>
      </c>
      <c r="M901" s="7">
        <v>45503</v>
      </c>
      <c r="N901" s="7" t="s">
        <v>1065</v>
      </c>
      <c r="O901" t="str">
        <f>IF(COUNTIF($G$2:G901, G901) &gt; 1, INDEX($O$2:O901, MATCH(G901, $G$2:G901, 0)), H901)</f>
        <v>Male</v>
      </c>
      <c r="P901" t="str">
        <f>IF(COUNTIF($G$2:G901, G901) &gt; 1, INDEX($P$2:P901, MATCH(G901, $G$2:G901, 0)), I901)</f>
        <v>Corporate</v>
      </c>
      <c r="Q901" t="str">
        <f>IF(COUNTIF($G$2:G901, G901) &gt; 1, INDEX($Q$2:Q901, MATCH(G901, $G$2:G901, 0)), J901)</f>
        <v>United States</v>
      </c>
      <c r="R901" t="str">
        <f>IF(COUNTIF($G$2:G901, G901) &gt; 1, INDEX($R$2:R901, MATCH(G901, $G$2:G901, 0)), K901)</f>
        <v>Springfield</v>
      </c>
      <c r="S901" t="str">
        <f>IF(COUNTIF($G$2:G901, G901) &gt; 1, INDEX($S$2:S901, MATCH(G901, $G$2:G901, 0)), L901)</f>
        <v>Ohio</v>
      </c>
      <c r="T901">
        <f>IF(COUNTIF($G$2:G901, G901) &gt; 1, INDEX($T$2:T901, MATCH(G901, $G$2:G901, 0)), M901)</f>
        <v>45503</v>
      </c>
      <c r="U901" t="str">
        <f>IF(COUNTIF($G$2:G901, G901) &gt; 1, INDEX($U$2:U901, MATCH(G901, $G$2:G901, 0)), N901)</f>
        <v>East</v>
      </c>
      <c r="V901" s="7" t="s">
        <v>2153</v>
      </c>
      <c r="W901" s="7" t="s">
        <v>2160</v>
      </c>
      <c r="X901" s="15">
        <f>Orders[[#This Row],[Date3]]</f>
        <v>43505</v>
      </c>
      <c r="Y901" s="15">
        <v>43505</v>
      </c>
      <c r="Z901" s="2">
        <v>0.80347222222222225</v>
      </c>
      <c r="AA901" s="12">
        <v>35.04</v>
      </c>
      <c r="AB901" s="8">
        <v>9</v>
      </c>
      <c r="AC901" s="11">
        <f t="shared" si="73"/>
        <v>15.768000000000001</v>
      </c>
      <c r="AD901" s="11">
        <f t="shared" si="74"/>
        <v>315.36</v>
      </c>
      <c r="AE901" t="s">
        <v>16</v>
      </c>
      <c r="AF901" s="12">
        <f t="shared" si="71"/>
        <v>300.63268800000003</v>
      </c>
      <c r="AG901" s="4">
        <v>4.6699999999999998E-2</v>
      </c>
      <c r="AH901" s="11">
        <f t="shared" si="72"/>
        <v>14.727311999999984</v>
      </c>
      <c r="AI901" s="9">
        <v>4.5999999999999996</v>
      </c>
      <c r="AJ901" s="15" t="str">
        <f>IF(MONTH(Orders[[#This Row],[Date]]) = 1, "Jan",IF(MONTH(Orders[[#This Row],[Date]]) = 2, "Feb", "Mar"))</f>
        <v>Feb</v>
      </c>
    </row>
    <row r="902" spans="1:36" ht="15.75" x14ac:dyDescent="0.25">
      <c r="A902">
        <v>901</v>
      </c>
      <c r="B902" t="s">
        <v>931</v>
      </c>
      <c r="C902">
        <f>VLOOKUP(G902,email!A:B,2,FALSE)</f>
        <v>144</v>
      </c>
      <c r="D902" t="str">
        <f>Orders[[#This Row],[Customer First Name]] &amp;" "&amp; Orders[[#This Row],[Customer Last Name]]</f>
        <v>Tamara Dahlen</v>
      </c>
      <c r="E902" t="s">
        <v>1386</v>
      </c>
      <c r="F902" t="s">
        <v>1495</v>
      </c>
      <c r="G902" t="str">
        <f t="shared" si="70"/>
        <v>tamara.dahlen@mail.com</v>
      </c>
      <c r="H902" t="s">
        <v>20</v>
      </c>
      <c r="I902" s="7" t="s">
        <v>1037</v>
      </c>
      <c r="J902" s="7" t="s">
        <v>1038</v>
      </c>
      <c r="K902" s="7" t="s">
        <v>1248</v>
      </c>
      <c r="L902" s="7" t="s">
        <v>1054</v>
      </c>
      <c r="M902" s="7">
        <v>75043</v>
      </c>
      <c r="N902" s="7" t="s">
        <v>1055</v>
      </c>
      <c r="O902" t="str">
        <f>IF(COUNTIF($G$2:G902, G902) &gt; 1, INDEX($O$2:O902, MATCH(G902, $G$2:G902, 0)), H902)</f>
        <v>Male</v>
      </c>
      <c r="P902" t="str">
        <f>IF(COUNTIF($G$2:G902, G902) &gt; 1, INDEX($P$2:P902, MATCH(G902, $G$2:G902, 0)), I902)</f>
        <v>Consumer</v>
      </c>
      <c r="Q902" t="str">
        <f>IF(COUNTIF($G$2:G902, G902) &gt; 1, INDEX($Q$2:Q902, MATCH(G902, $G$2:G902, 0)), J902)</f>
        <v>United States</v>
      </c>
      <c r="R902" t="str">
        <f>IF(COUNTIF($G$2:G902, G902) &gt; 1, INDEX($R$2:R902, MATCH(G902, $G$2:G902, 0)), K902)</f>
        <v>Lowell</v>
      </c>
      <c r="S902" t="str">
        <f>IF(COUNTIF($G$2:G902, G902) &gt; 1, INDEX($S$2:S902, MATCH(G902, $G$2:G902, 0)), L902)</f>
        <v>Massachusetts</v>
      </c>
      <c r="T902">
        <f>IF(COUNTIF($G$2:G902, G902) &gt; 1, INDEX($T$2:T902, MATCH(G902, $G$2:G902, 0)), M902)</f>
        <v>1852</v>
      </c>
      <c r="U902" t="str">
        <f>IF(COUNTIF($G$2:G902, G902) &gt; 1, INDEX($U$2:U902, MATCH(G902, $G$2:G902, 0)), N902)</f>
        <v>East</v>
      </c>
      <c r="V902" s="7" t="s">
        <v>2153</v>
      </c>
      <c r="W902" s="7" t="s">
        <v>2154</v>
      </c>
      <c r="X902" s="15">
        <f>Orders[[#This Row],[Date3]]</f>
        <v>43479</v>
      </c>
      <c r="Y902" s="15">
        <v>43479</v>
      </c>
      <c r="Z902" s="2">
        <v>0.58333333333333337</v>
      </c>
      <c r="AA902" s="12">
        <v>44.84</v>
      </c>
      <c r="AB902" s="8">
        <v>9</v>
      </c>
      <c r="AC902" s="11">
        <f t="shared" si="73"/>
        <v>20.178000000000004</v>
      </c>
      <c r="AD902" s="11">
        <f t="shared" si="74"/>
        <v>403.56000000000006</v>
      </c>
      <c r="AE902" t="s">
        <v>21</v>
      </c>
      <c r="AF902" s="12">
        <f t="shared" si="71"/>
        <v>384.71374800000007</v>
      </c>
      <c r="AG902" s="4">
        <v>4.6699999999999998E-2</v>
      </c>
      <c r="AH902" s="11">
        <f t="shared" si="72"/>
        <v>18.846251999999993</v>
      </c>
      <c r="AI902" s="9">
        <v>7.5</v>
      </c>
      <c r="AJ902" s="15" t="str">
        <f>IF(MONTH(Orders[[#This Row],[Date]]) = 1, "Jan",IF(MONTH(Orders[[#This Row],[Date]]) = 2, "Feb", "Mar"))</f>
        <v>Jan</v>
      </c>
    </row>
    <row r="903" spans="1:36" ht="15.75" x14ac:dyDescent="0.25">
      <c r="A903">
        <v>902</v>
      </c>
      <c r="B903" t="s">
        <v>932</v>
      </c>
      <c r="C903">
        <f>VLOOKUP(G903,email!A:B,2,FALSE)</f>
        <v>144</v>
      </c>
      <c r="D903" t="str">
        <f>Orders[[#This Row],[Customer First Name]] &amp;" "&amp; Orders[[#This Row],[Customer Last Name]]</f>
        <v>Tamara Dahlen</v>
      </c>
      <c r="E903" t="s">
        <v>1386</v>
      </c>
      <c r="F903" t="s">
        <v>1495</v>
      </c>
      <c r="G903" t="str">
        <f t="shared" si="70"/>
        <v>tamara.dahlen@mail.com</v>
      </c>
      <c r="H903" t="s">
        <v>20</v>
      </c>
      <c r="I903" s="7" t="s">
        <v>1037</v>
      </c>
      <c r="J903" s="7" t="s">
        <v>1038</v>
      </c>
      <c r="K903" s="7" t="s">
        <v>1248</v>
      </c>
      <c r="L903" s="7" t="s">
        <v>1054</v>
      </c>
      <c r="M903" s="7">
        <v>75043</v>
      </c>
      <c r="N903" s="7" t="s">
        <v>1055</v>
      </c>
      <c r="O903" t="str">
        <f>IF(COUNTIF($G$2:G903, G903) &gt; 1, INDEX($O$2:O903, MATCH(G903, $G$2:G903, 0)), H903)</f>
        <v>Male</v>
      </c>
      <c r="P903" t="str">
        <f>IF(COUNTIF($G$2:G903, G903) &gt; 1, INDEX($P$2:P903, MATCH(G903, $G$2:G903, 0)), I903)</f>
        <v>Consumer</v>
      </c>
      <c r="Q903" t="str">
        <f>IF(COUNTIF($G$2:G903, G903) &gt; 1, INDEX($Q$2:Q903, MATCH(G903, $G$2:G903, 0)), J903)</f>
        <v>United States</v>
      </c>
      <c r="R903" t="str">
        <f>IF(COUNTIF($G$2:G903, G903) &gt; 1, INDEX($R$2:R903, MATCH(G903, $G$2:G903, 0)), K903)</f>
        <v>Lowell</v>
      </c>
      <c r="S903" t="str">
        <f>IF(COUNTIF($G$2:G903, G903) &gt; 1, INDEX($S$2:S903, MATCH(G903, $G$2:G903, 0)), L903)</f>
        <v>Massachusetts</v>
      </c>
      <c r="T903">
        <f>IF(COUNTIF($G$2:G903, G903) &gt; 1, INDEX($T$2:T903, MATCH(G903, $G$2:G903, 0)), M903)</f>
        <v>1852</v>
      </c>
      <c r="U903" t="str">
        <f>IF(COUNTIF($G$2:G903, G903) &gt; 1, INDEX($U$2:U903, MATCH(G903, $G$2:G903, 0)), N903)</f>
        <v>East</v>
      </c>
      <c r="V903" s="7" t="s">
        <v>2153</v>
      </c>
      <c r="W903" s="7" t="s">
        <v>2160</v>
      </c>
      <c r="X903" s="15">
        <f>Orders[[#This Row],[Date3]]</f>
        <v>43505</v>
      </c>
      <c r="Y903" s="15">
        <v>43505</v>
      </c>
      <c r="Z903" s="2">
        <v>0.50138888888888888</v>
      </c>
      <c r="AA903" s="12">
        <v>45.97</v>
      </c>
      <c r="AB903" s="8">
        <v>4</v>
      </c>
      <c r="AC903" s="11">
        <f t="shared" si="73"/>
        <v>9.1940000000000008</v>
      </c>
      <c r="AD903" s="11">
        <f t="shared" si="74"/>
        <v>183.88</v>
      </c>
      <c r="AE903" t="s">
        <v>16</v>
      </c>
      <c r="AF903" s="12">
        <f t="shared" si="71"/>
        <v>175.29280399999999</v>
      </c>
      <c r="AG903" s="4">
        <v>4.6699999999999998E-2</v>
      </c>
      <c r="AH903" s="11">
        <f t="shared" si="72"/>
        <v>8.5871960000000058</v>
      </c>
      <c r="AI903" s="9">
        <v>5.0999999999999996</v>
      </c>
      <c r="AJ903" s="15" t="str">
        <f>IF(MONTH(Orders[[#This Row],[Date]]) = 1, "Jan",IF(MONTH(Orders[[#This Row],[Date]]) = 2, "Feb", "Mar"))</f>
        <v>Feb</v>
      </c>
    </row>
    <row r="904" spans="1:36" ht="15.75" x14ac:dyDescent="0.25">
      <c r="A904">
        <v>903</v>
      </c>
      <c r="B904" t="s">
        <v>933</v>
      </c>
      <c r="C904">
        <f>VLOOKUP(G904,email!A:B,2,FALSE)</f>
        <v>73</v>
      </c>
      <c r="D904" t="str">
        <f>Orders[[#This Row],[Customer First Name]] &amp;" "&amp; Orders[[#This Row],[Customer Last Name]]</f>
        <v>Dave Brooks</v>
      </c>
      <c r="E904" t="s">
        <v>1360</v>
      </c>
      <c r="F904" t="s">
        <v>1392</v>
      </c>
      <c r="G904" t="str">
        <f t="shared" si="70"/>
        <v>dave.brooks@mail.com</v>
      </c>
      <c r="H904" t="s">
        <v>20</v>
      </c>
      <c r="I904" s="7" t="s">
        <v>1037</v>
      </c>
      <c r="J904" s="7" t="s">
        <v>1038</v>
      </c>
      <c r="K904" s="7" t="s">
        <v>1083</v>
      </c>
      <c r="L904" s="7" t="s">
        <v>1070</v>
      </c>
      <c r="M904" s="7">
        <v>60653</v>
      </c>
      <c r="N904" s="7" t="s">
        <v>1055</v>
      </c>
      <c r="O904" t="str">
        <f>IF(COUNTIF($G$2:G904, G904) &gt; 1, INDEX($O$2:O904, MATCH(G904, $G$2:G904, 0)), H904)</f>
        <v>Male</v>
      </c>
      <c r="P904" t="str">
        <f>IF(COUNTIF($G$2:G904, G904) &gt; 1, INDEX($P$2:P904, MATCH(G904, $G$2:G904, 0)), I904)</f>
        <v>Consumer</v>
      </c>
      <c r="Q904" t="str">
        <f>IF(COUNTIF($G$2:G904, G904) &gt; 1, INDEX($Q$2:Q904, MATCH(G904, $G$2:G904, 0)), J904)</f>
        <v>United States</v>
      </c>
      <c r="R904" t="str">
        <f>IF(COUNTIF($G$2:G904, G904) &gt; 1, INDEX($R$2:R904, MATCH(G904, $G$2:G904, 0)), K904)</f>
        <v>Seattle</v>
      </c>
      <c r="S904" t="str">
        <f>IF(COUNTIF($G$2:G904, G904) &gt; 1, INDEX($S$2:S904, MATCH(G904, $G$2:G904, 0)), L904)</f>
        <v>Washington</v>
      </c>
      <c r="T904">
        <f>IF(COUNTIF($G$2:G904, G904) &gt; 1, INDEX($T$2:T904, MATCH(G904, $G$2:G904, 0)), M904)</f>
        <v>98115</v>
      </c>
      <c r="U904" t="str">
        <f>IF(COUNTIF($G$2:G904, G904) &gt; 1, INDEX($U$2:U904, MATCH(G904, $G$2:G904, 0)), N904)</f>
        <v>West</v>
      </c>
      <c r="V904" s="7" t="s">
        <v>2158</v>
      </c>
      <c r="W904" s="7" t="s">
        <v>2159</v>
      </c>
      <c r="X904" s="15">
        <f>Orders[[#This Row],[Date3]]</f>
        <v>43550</v>
      </c>
      <c r="Y904" s="15">
        <v>43550</v>
      </c>
      <c r="Z904" s="2">
        <v>0.84791666666666676</v>
      </c>
      <c r="AA904" s="12">
        <v>27.73</v>
      </c>
      <c r="AB904" s="8">
        <v>5</v>
      </c>
      <c r="AC904" s="11">
        <f t="shared" si="73"/>
        <v>6.932500000000001</v>
      </c>
      <c r="AD904" s="11">
        <f t="shared" si="74"/>
        <v>138.65</v>
      </c>
      <c r="AE904" t="s">
        <v>21</v>
      </c>
      <c r="AF904" s="12">
        <f t="shared" si="71"/>
        <v>128.66720000000001</v>
      </c>
      <c r="AG904" s="4">
        <v>7.2000000000000008E-2</v>
      </c>
      <c r="AH904" s="11">
        <f t="shared" si="72"/>
        <v>9.9827999999999975</v>
      </c>
      <c r="AI904" s="9">
        <v>4.2</v>
      </c>
      <c r="AJ904" s="15" t="str">
        <f>IF(MONTH(Orders[[#This Row],[Date]]) = 1, "Jan",IF(MONTH(Orders[[#This Row],[Date]]) = 2, "Feb", "Mar"))</f>
        <v>Mar</v>
      </c>
    </row>
    <row r="905" spans="1:36" ht="15.75" x14ac:dyDescent="0.25">
      <c r="A905">
        <v>904</v>
      </c>
      <c r="B905" t="s">
        <v>934</v>
      </c>
      <c r="C905">
        <f>VLOOKUP(G905,email!A:B,2,FALSE)</f>
        <v>96</v>
      </c>
      <c r="D905" t="str">
        <f>Orders[[#This Row],[Customer First Name]] &amp;" "&amp; Orders[[#This Row],[Customer Last Name]]</f>
        <v>Logan Currie</v>
      </c>
      <c r="E905" t="s">
        <v>1427</v>
      </c>
      <c r="F905" t="s">
        <v>1428</v>
      </c>
      <c r="G905" t="str">
        <f t="shared" si="70"/>
        <v>logan.currie@mail.com</v>
      </c>
      <c r="H905" t="s">
        <v>20</v>
      </c>
      <c r="I905" s="7" t="s">
        <v>1037</v>
      </c>
      <c r="J905" s="7" t="s">
        <v>1038</v>
      </c>
      <c r="K905" s="7" t="s">
        <v>1043</v>
      </c>
      <c r="L905" s="7" t="s">
        <v>1044</v>
      </c>
      <c r="M905" s="7">
        <v>90032</v>
      </c>
      <c r="N905" s="7" t="s">
        <v>1045</v>
      </c>
      <c r="O905" t="str">
        <f>IF(COUNTIF($G$2:G905, G905) &gt; 1, INDEX($O$2:O905, MATCH(G905, $G$2:G905, 0)), H905)</f>
        <v>Male</v>
      </c>
      <c r="P905" t="str">
        <f>IF(COUNTIF($G$2:G905, G905) &gt; 1, INDEX($P$2:P905, MATCH(G905, $G$2:G905, 0)), I905)</f>
        <v>Consumer</v>
      </c>
      <c r="Q905" t="str">
        <f>IF(COUNTIF($G$2:G905, G905) &gt; 1, INDEX($Q$2:Q905, MATCH(G905, $G$2:G905, 0)), J905)</f>
        <v>United States</v>
      </c>
      <c r="R905" t="str">
        <f>IF(COUNTIF($G$2:G905, G905) &gt; 1, INDEX($R$2:R905, MATCH(G905, $G$2:G905, 0)), K905)</f>
        <v>Dallas</v>
      </c>
      <c r="S905" t="str">
        <f>IF(COUNTIF($G$2:G905, G905) &gt; 1, INDEX($S$2:S905, MATCH(G905, $G$2:G905, 0)), L905)</f>
        <v>Texas</v>
      </c>
      <c r="T905">
        <f>IF(COUNTIF($G$2:G905, G905) &gt; 1, INDEX($T$2:T905, MATCH(G905, $G$2:G905, 0)), M905)</f>
        <v>75220</v>
      </c>
      <c r="U905" t="str">
        <f>IF(COUNTIF($G$2:G905, G905) &gt; 1, INDEX($U$2:U905, MATCH(G905, $G$2:G905, 0)), N905)</f>
        <v>Central</v>
      </c>
      <c r="V905" s="7" t="s">
        <v>2153</v>
      </c>
      <c r="W905" s="7" t="s">
        <v>2162</v>
      </c>
      <c r="X905" s="15">
        <f>Orders[[#This Row],[Date3]]</f>
        <v>43493</v>
      </c>
      <c r="Y905" s="15">
        <v>43493</v>
      </c>
      <c r="Z905" s="2">
        <v>0.73263888888888884</v>
      </c>
      <c r="AA905" s="12">
        <v>11.53</v>
      </c>
      <c r="AB905" s="8">
        <v>7</v>
      </c>
      <c r="AC905" s="11">
        <f t="shared" si="73"/>
        <v>4.0354999999999999</v>
      </c>
      <c r="AD905" s="11">
        <f t="shared" si="74"/>
        <v>80.709999999999994</v>
      </c>
      <c r="AE905" t="s">
        <v>18</v>
      </c>
      <c r="AF905" s="12">
        <f t="shared" si="71"/>
        <v>76.940843000000001</v>
      </c>
      <c r="AG905" s="4">
        <v>4.6699999999999998E-2</v>
      </c>
      <c r="AH905" s="11">
        <f t="shared" si="72"/>
        <v>3.7691569999999928</v>
      </c>
      <c r="AI905" s="9">
        <v>8.1</v>
      </c>
      <c r="AJ905" s="15" t="str">
        <f>IF(MONTH(Orders[[#This Row],[Date]]) = 1, "Jan",IF(MONTH(Orders[[#This Row],[Date]]) = 2, "Feb", "Mar"))</f>
        <v>Jan</v>
      </c>
    </row>
    <row r="906" spans="1:36" ht="15.75" x14ac:dyDescent="0.25">
      <c r="A906">
        <v>905</v>
      </c>
      <c r="B906" t="s">
        <v>935</v>
      </c>
      <c r="C906">
        <f>VLOOKUP(G906,email!A:B,2,FALSE)</f>
        <v>96</v>
      </c>
      <c r="D906" t="str">
        <f>Orders[[#This Row],[Customer First Name]] &amp;" "&amp; Orders[[#This Row],[Customer Last Name]]</f>
        <v>Logan Currie</v>
      </c>
      <c r="E906" t="s">
        <v>1427</v>
      </c>
      <c r="F906" t="s">
        <v>1428</v>
      </c>
      <c r="G906" t="str">
        <f t="shared" si="70"/>
        <v>logan.currie@mail.com</v>
      </c>
      <c r="H906" t="s">
        <v>20</v>
      </c>
      <c r="I906" s="7" t="s">
        <v>1037</v>
      </c>
      <c r="J906" s="7" t="s">
        <v>1038</v>
      </c>
      <c r="K906" s="7" t="s">
        <v>1043</v>
      </c>
      <c r="L906" s="7" t="s">
        <v>1044</v>
      </c>
      <c r="M906" s="7">
        <v>90032</v>
      </c>
      <c r="N906" s="7" t="s">
        <v>1045</v>
      </c>
      <c r="O906" t="str">
        <f>IF(COUNTIF($G$2:G906, G906) &gt; 1, INDEX($O$2:O906, MATCH(G906, $G$2:G906, 0)), H906)</f>
        <v>Male</v>
      </c>
      <c r="P906" t="str">
        <f>IF(COUNTIF($G$2:G906, G906) &gt; 1, INDEX($P$2:P906, MATCH(G906, $G$2:G906, 0)), I906)</f>
        <v>Consumer</v>
      </c>
      <c r="Q906" t="str">
        <f>IF(COUNTIF($G$2:G906, G906) &gt; 1, INDEX($Q$2:Q906, MATCH(G906, $G$2:G906, 0)), J906)</f>
        <v>United States</v>
      </c>
      <c r="R906" t="str">
        <f>IF(COUNTIF($G$2:G906, G906) &gt; 1, INDEX($R$2:R906, MATCH(G906, $G$2:G906, 0)), K906)</f>
        <v>Dallas</v>
      </c>
      <c r="S906" t="str">
        <f>IF(COUNTIF($G$2:G906, G906) &gt; 1, INDEX($S$2:S906, MATCH(G906, $G$2:G906, 0)), L906)</f>
        <v>Texas</v>
      </c>
      <c r="T906">
        <f>IF(COUNTIF($G$2:G906, G906) &gt; 1, INDEX($T$2:T906, MATCH(G906, $G$2:G906, 0)), M906)</f>
        <v>75220</v>
      </c>
      <c r="U906" t="str">
        <f>IF(COUNTIF($G$2:G906, G906) &gt; 1, INDEX($U$2:U906, MATCH(G906, $G$2:G906, 0)), N906)</f>
        <v>Central</v>
      </c>
      <c r="V906" s="7" t="s">
        <v>2153</v>
      </c>
      <c r="W906" s="7" t="s">
        <v>2156</v>
      </c>
      <c r="X906" s="15">
        <f>Orders[[#This Row],[Date3]]</f>
        <v>43510</v>
      </c>
      <c r="Y906" s="15">
        <v>43510</v>
      </c>
      <c r="Z906" s="2">
        <v>0.52916666666666667</v>
      </c>
      <c r="AA906" s="12">
        <v>58.32</v>
      </c>
      <c r="AB906" s="8">
        <v>2</v>
      </c>
      <c r="AC906" s="11">
        <f t="shared" si="73"/>
        <v>5.8320000000000007</v>
      </c>
      <c r="AD906" s="11">
        <f t="shared" si="74"/>
        <v>116.64</v>
      </c>
      <c r="AE906" t="s">
        <v>16</v>
      </c>
      <c r="AF906" s="12">
        <f t="shared" si="71"/>
        <v>111.19291200000001</v>
      </c>
      <c r="AG906" s="4">
        <v>4.6699999999999998E-2</v>
      </c>
      <c r="AH906" s="11">
        <f t="shared" si="72"/>
        <v>5.4470879999999937</v>
      </c>
      <c r="AI906" s="9" t="s">
        <v>45</v>
      </c>
      <c r="AJ906" s="15" t="str">
        <f>IF(MONTH(Orders[[#This Row],[Date]]) = 1, "Jan",IF(MONTH(Orders[[#This Row],[Date]]) = 2, "Feb", "Mar"))</f>
        <v>Feb</v>
      </c>
    </row>
    <row r="907" spans="1:36" ht="15.75" x14ac:dyDescent="0.25">
      <c r="A907">
        <v>906</v>
      </c>
      <c r="B907" t="s">
        <v>936</v>
      </c>
      <c r="C907">
        <f>VLOOKUP(G907,email!A:B,2,FALSE)</f>
        <v>96</v>
      </c>
      <c r="D907" t="str">
        <f>Orders[[#This Row],[Customer First Name]] &amp;" "&amp; Orders[[#This Row],[Customer Last Name]]</f>
        <v>Logan Currie</v>
      </c>
      <c r="E907" t="s">
        <v>1427</v>
      </c>
      <c r="F907" t="s">
        <v>1428</v>
      </c>
      <c r="G907" t="str">
        <f t="shared" si="70"/>
        <v>logan.currie@mail.com</v>
      </c>
      <c r="H907" t="s">
        <v>20</v>
      </c>
      <c r="I907" s="7" t="s">
        <v>1037</v>
      </c>
      <c r="J907" s="7" t="s">
        <v>1038</v>
      </c>
      <c r="K907" s="7" t="s">
        <v>1043</v>
      </c>
      <c r="L907" s="7" t="s">
        <v>1044</v>
      </c>
      <c r="M907" s="7">
        <v>90032</v>
      </c>
      <c r="N907" s="7" t="s">
        <v>1045</v>
      </c>
      <c r="O907" t="str">
        <f>IF(COUNTIF($G$2:G907, G907) &gt; 1, INDEX($O$2:O907, MATCH(G907, $G$2:G907, 0)), H907)</f>
        <v>Male</v>
      </c>
      <c r="P907" t="str">
        <f>IF(COUNTIF($G$2:G907, G907) &gt; 1, INDEX($P$2:P907, MATCH(G907, $G$2:G907, 0)), I907)</f>
        <v>Consumer</v>
      </c>
      <c r="Q907" t="str">
        <f>IF(COUNTIF($G$2:G907, G907) &gt; 1, INDEX($Q$2:Q907, MATCH(G907, $G$2:G907, 0)), J907)</f>
        <v>United States</v>
      </c>
      <c r="R907" t="str">
        <f>IF(COUNTIF($G$2:G907, G907) &gt; 1, INDEX($R$2:R907, MATCH(G907, $G$2:G907, 0)), K907)</f>
        <v>Dallas</v>
      </c>
      <c r="S907" t="str">
        <f>IF(COUNTIF($G$2:G907, G907) &gt; 1, INDEX($S$2:S907, MATCH(G907, $G$2:G907, 0)), L907)</f>
        <v>Texas</v>
      </c>
      <c r="T907">
        <f>IF(COUNTIF($G$2:G907, G907) &gt; 1, INDEX($T$2:T907, MATCH(G907, $G$2:G907, 0)), M907)</f>
        <v>75220</v>
      </c>
      <c r="U907" t="str">
        <f>IF(COUNTIF($G$2:G907, G907) &gt; 1, INDEX($U$2:U907, MATCH(G907, $G$2:G907, 0)), N907)</f>
        <v>Central</v>
      </c>
      <c r="V907" s="7" t="s">
        <v>2153</v>
      </c>
      <c r="W907" s="7" t="s">
        <v>2162</v>
      </c>
      <c r="X907" s="15">
        <f>Orders[[#This Row],[Date3]]</f>
        <v>43548</v>
      </c>
      <c r="Y907" s="15">
        <v>43548</v>
      </c>
      <c r="Z907" s="2">
        <v>0.74722222222222223</v>
      </c>
      <c r="AA907" s="12">
        <v>78.38</v>
      </c>
      <c r="AB907" s="8">
        <v>4</v>
      </c>
      <c r="AC907" s="11">
        <f t="shared" si="73"/>
        <v>15.676</v>
      </c>
      <c r="AD907" s="11">
        <f t="shared" si="74"/>
        <v>313.52</v>
      </c>
      <c r="AE907" t="s">
        <v>18</v>
      </c>
      <c r="AF907" s="12">
        <f t="shared" si="71"/>
        <v>298.87861599999997</v>
      </c>
      <c r="AG907" s="4">
        <v>4.6699999999999998E-2</v>
      </c>
      <c r="AH907" s="11">
        <f t="shared" si="72"/>
        <v>14.641384000000016</v>
      </c>
      <c r="AI907" s="9">
        <v>7.9</v>
      </c>
      <c r="AJ907" s="15" t="str">
        <f>IF(MONTH(Orders[[#This Row],[Date]]) = 1, "Jan",IF(MONTH(Orders[[#This Row],[Date]]) = 2, "Feb", "Mar"))</f>
        <v>Mar</v>
      </c>
    </row>
    <row r="908" spans="1:36" ht="15.75" x14ac:dyDescent="0.25">
      <c r="A908">
        <v>907</v>
      </c>
      <c r="B908" t="s">
        <v>937</v>
      </c>
      <c r="C908">
        <f>VLOOKUP(G908,email!A:B,2,FALSE)</f>
        <v>23</v>
      </c>
      <c r="D908" t="str">
        <f>Orders[[#This Row],[Customer First Name]] &amp;" "&amp; Orders[[#This Row],[Customer Last Name]]</f>
        <v>Patrick O'Donnell</v>
      </c>
      <c r="E908" t="s">
        <v>1303</v>
      </c>
      <c r="F908" t="s">
        <v>1264</v>
      </c>
      <c r="G908" t="str">
        <f t="shared" si="70"/>
        <v>patrick.odonnell@mail.com</v>
      </c>
      <c r="H908" t="s">
        <v>20</v>
      </c>
      <c r="I908" s="7" t="s">
        <v>1037</v>
      </c>
      <c r="J908" s="7" t="s">
        <v>1038</v>
      </c>
      <c r="K908" s="7" t="s">
        <v>1080</v>
      </c>
      <c r="L908" s="7" t="s">
        <v>1081</v>
      </c>
      <c r="M908" s="7">
        <v>10009</v>
      </c>
      <c r="N908" s="7" t="s">
        <v>1065</v>
      </c>
      <c r="O908" t="str">
        <f>IF(COUNTIF($G$2:G908, G908) &gt; 1, INDEX($O$2:O908, MATCH(G908, $G$2:G908, 0)), H908)</f>
        <v>Male</v>
      </c>
      <c r="P908" t="str">
        <f>IF(COUNTIF($G$2:G908, G908) &gt; 1, INDEX($P$2:P908, MATCH(G908, $G$2:G908, 0)), I908)</f>
        <v>Consumer</v>
      </c>
      <c r="Q908" t="str">
        <f>IF(COUNTIF($G$2:G908, G908) &gt; 1, INDEX($Q$2:Q908, MATCH(G908, $G$2:G908, 0)), J908)</f>
        <v>United States</v>
      </c>
      <c r="R908" t="str">
        <f>IF(COUNTIF($G$2:G908, G908) &gt; 1, INDEX($R$2:R908, MATCH(G908, $G$2:G908, 0)), K908)</f>
        <v>Westland</v>
      </c>
      <c r="S908" t="str">
        <f>IF(COUNTIF($G$2:G908, G908) &gt; 1, INDEX($S$2:S908, MATCH(G908, $G$2:G908, 0)), L908)</f>
        <v>Michigan</v>
      </c>
      <c r="T908">
        <f>IF(COUNTIF($G$2:G908, G908) &gt; 1, INDEX($T$2:T908, MATCH(G908, $G$2:G908, 0)), M908)</f>
        <v>48185</v>
      </c>
      <c r="U908" t="str">
        <f>IF(COUNTIF($G$2:G908, G908) &gt; 1, INDEX($U$2:U908, MATCH(G908, $G$2:G908, 0)), N908)</f>
        <v>Central</v>
      </c>
      <c r="V908" s="7" t="s">
        <v>2150</v>
      </c>
      <c r="W908" s="7" t="s">
        <v>2151</v>
      </c>
      <c r="X908" s="15">
        <f>Orders[[#This Row],[Date3]]</f>
        <v>43505</v>
      </c>
      <c r="Y908" s="15">
        <v>43505</v>
      </c>
      <c r="Z908" s="2">
        <v>0.79027777777777775</v>
      </c>
      <c r="AA908" s="12">
        <v>84.61</v>
      </c>
      <c r="AB908" s="8">
        <v>10</v>
      </c>
      <c r="AC908" s="11">
        <f t="shared" si="73"/>
        <v>42.305000000000007</v>
      </c>
      <c r="AD908" s="11">
        <f t="shared" si="74"/>
        <v>846.1</v>
      </c>
      <c r="AE908" t="s">
        <v>21</v>
      </c>
      <c r="AF908" s="12">
        <f t="shared" si="71"/>
        <v>755.56730000000005</v>
      </c>
      <c r="AG908" s="4">
        <v>0.107</v>
      </c>
      <c r="AH908" s="11">
        <f t="shared" si="72"/>
        <v>90.532699999999977</v>
      </c>
      <c r="AI908" s="9">
        <v>8.8000000000000007</v>
      </c>
      <c r="AJ908" s="15" t="str">
        <f>IF(MONTH(Orders[[#This Row],[Date]]) = 1, "Jan",IF(MONTH(Orders[[#This Row],[Date]]) = 2, "Feb", "Mar"))</f>
        <v>Feb</v>
      </c>
    </row>
    <row r="909" spans="1:36" ht="15.75" x14ac:dyDescent="0.25">
      <c r="A909">
        <v>908</v>
      </c>
      <c r="B909" t="s">
        <v>938</v>
      </c>
      <c r="C909">
        <f>VLOOKUP(G909,email!A:B,2,FALSE)</f>
        <v>23</v>
      </c>
      <c r="D909" t="str">
        <f>Orders[[#This Row],[Customer First Name]] &amp;" "&amp; Orders[[#This Row],[Customer Last Name]]</f>
        <v>Patrick O'Donnell</v>
      </c>
      <c r="E909" t="s">
        <v>1303</v>
      </c>
      <c r="F909" t="s">
        <v>1264</v>
      </c>
      <c r="G909" t="str">
        <f t="shared" si="70"/>
        <v>patrick.odonnell@mail.com</v>
      </c>
      <c r="H909" t="s">
        <v>20</v>
      </c>
      <c r="I909" s="7" t="s">
        <v>1037</v>
      </c>
      <c r="J909" s="7" t="s">
        <v>1038</v>
      </c>
      <c r="K909" s="7" t="s">
        <v>1080</v>
      </c>
      <c r="L909" s="7" t="s">
        <v>1081</v>
      </c>
      <c r="M909" s="7">
        <v>10009</v>
      </c>
      <c r="N909" s="7" t="s">
        <v>1065</v>
      </c>
      <c r="O909" t="str">
        <f>IF(COUNTIF($G$2:G909, G909) &gt; 1, INDEX($O$2:O909, MATCH(G909, $G$2:G909, 0)), H909)</f>
        <v>Male</v>
      </c>
      <c r="P909" t="str">
        <f>IF(COUNTIF($G$2:G909, G909) &gt; 1, INDEX($P$2:P909, MATCH(G909, $G$2:G909, 0)), I909)</f>
        <v>Consumer</v>
      </c>
      <c r="Q909" t="str">
        <f>IF(COUNTIF($G$2:G909, G909) &gt; 1, INDEX($Q$2:Q909, MATCH(G909, $G$2:G909, 0)), J909)</f>
        <v>United States</v>
      </c>
      <c r="R909" t="str">
        <f>IF(COUNTIF($G$2:G909, G909) &gt; 1, INDEX($R$2:R909, MATCH(G909, $G$2:G909, 0)), K909)</f>
        <v>Westland</v>
      </c>
      <c r="S909" t="str">
        <f>IF(COUNTIF($G$2:G909, G909) &gt; 1, INDEX($S$2:S909, MATCH(G909, $G$2:G909, 0)), L909)</f>
        <v>Michigan</v>
      </c>
      <c r="T909">
        <f>IF(COUNTIF($G$2:G909, G909) &gt; 1, INDEX($T$2:T909, MATCH(G909, $G$2:G909, 0)), M909)</f>
        <v>48185</v>
      </c>
      <c r="U909" t="str">
        <f>IF(COUNTIF($G$2:G909, G909) &gt; 1, INDEX($U$2:U909, MATCH(G909, $G$2:G909, 0)), N909)</f>
        <v>Central</v>
      </c>
      <c r="V909" s="7" t="s">
        <v>2158</v>
      </c>
      <c r="W909" s="7" t="s">
        <v>2159</v>
      </c>
      <c r="X909" s="15">
        <f>Orders[[#This Row],[Date3]]</f>
        <v>43548</v>
      </c>
      <c r="Y909" s="15">
        <v>43548</v>
      </c>
      <c r="Z909" s="2">
        <v>0.58888888888888891</v>
      </c>
      <c r="AA909" s="12">
        <v>82.88</v>
      </c>
      <c r="AB909" s="8">
        <v>5</v>
      </c>
      <c r="AC909" s="11">
        <f t="shared" si="73"/>
        <v>20.72</v>
      </c>
      <c r="AD909" s="11">
        <f t="shared" si="74"/>
        <v>414.4</v>
      </c>
      <c r="AE909" t="s">
        <v>21</v>
      </c>
      <c r="AF909" s="12">
        <f t="shared" si="71"/>
        <v>384.56319999999999</v>
      </c>
      <c r="AG909" s="4">
        <v>7.2000000000000008E-2</v>
      </c>
      <c r="AH909" s="11">
        <f t="shared" si="72"/>
        <v>29.836799999999982</v>
      </c>
      <c r="AI909" s="9">
        <v>6.6</v>
      </c>
      <c r="AJ909" s="15" t="str">
        <f>IF(MONTH(Orders[[#This Row],[Date]]) = 1, "Jan",IF(MONTH(Orders[[#This Row],[Date]]) = 2, "Feb", "Mar"))</f>
        <v>Mar</v>
      </c>
    </row>
    <row r="910" spans="1:36" ht="15.75" x14ac:dyDescent="0.25">
      <c r="A910">
        <v>909</v>
      </c>
      <c r="B910" t="s">
        <v>939</v>
      </c>
      <c r="C910">
        <f>VLOOKUP(G910,email!A:B,2,FALSE)</f>
        <v>23</v>
      </c>
      <c r="D910" t="str">
        <f>Orders[[#This Row],[Customer First Name]] &amp;" "&amp; Orders[[#This Row],[Customer Last Name]]</f>
        <v>Patrick O'Donnell</v>
      </c>
      <c r="E910" t="s">
        <v>1303</v>
      </c>
      <c r="F910" t="s">
        <v>1264</v>
      </c>
      <c r="G910" t="str">
        <f t="shared" si="70"/>
        <v>patrick.odonnell@mail.com</v>
      </c>
      <c r="H910" t="s">
        <v>20</v>
      </c>
      <c r="I910" s="7" t="s">
        <v>1037</v>
      </c>
      <c r="J910" s="7" t="s">
        <v>1038</v>
      </c>
      <c r="K910" s="7" t="s">
        <v>1080</v>
      </c>
      <c r="L910" s="7" t="s">
        <v>1081</v>
      </c>
      <c r="M910" s="7">
        <v>10009</v>
      </c>
      <c r="N910" s="7" t="s">
        <v>1065</v>
      </c>
      <c r="O910" t="str">
        <f>IF(COUNTIF($G$2:G910, G910) &gt; 1, INDEX($O$2:O910, MATCH(G910, $G$2:G910, 0)), H910)</f>
        <v>Male</v>
      </c>
      <c r="P910" t="str">
        <f>IF(COUNTIF($G$2:G910, G910) &gt; 1, INDEX($P$2:P910, MATCH(G910, $G$2:G910, 0)), I910)</f>
        <v>Consumer</v>
      </c>
      <c r="Q910" t="str">
        <f>IF(COUNTIF($G$2:G910, G910) &gt; 1, INDEX($Q$2:Q910, MATCH(G910, $G$2:G910, 0)), J910)</f>
        <v>United States</v>
      </c>
      <c r="R910" t="str">
        <f>IF(COUNTIF($G$2:G910, G910) &gt; 1, INDEX($R$2:R910, MATCH(G910, $G$2:G910, 0)), K910)</f>
        <v>Westland</v>
      </c>
      <c r="S910" t="str">
        <f>IF(COUNTIF($G$2:G910, G910) &gt; 1, INDEX($S$2:S910, MATCH(G910, $G$2:G910, 0)), L910)</f>
        <v>Michigan</v>
      </c>
      <c r="T910">
        <f>IF(COUNTIF($G$2:G910, G910) &gt; 1, INDEX($T$2:T910, MATCH(G910, $G$2:G910, 0)), M910)</f>
        <v>48185</v>
      </c>
      <c r="U910" t="str">
        <f>IF(COUNTIF($G$2:G910, G910) &gt; 1, INDEX($U$2:U910, MATCH(G910, $G$2:G910, 0)), N910)</f>
        <v>Central</v>
      </c>
      <c r="V910" s="7" t="s">
        <v>2153</v>
      </c>
      <c r="W910" s="7" t="s">
        <v>2160</v>
      </c>
      <c r="X910" s="15">
        <f>Orders[[#This Row],[Date3]]</f>
        <v>43551</v>
      </c>
      <c r="Y910" s="15">
        <v>43551</v>
      </c>
      <c r="Z910" s="2">
        <v>0.6875</v>
      </c>
      <c r="AA910" s="12">
        <v>79.540000000000006</v>
      </c>
      <c r="AB910" s="8">
        <v>2</v>
      </c>
      <c r="AC910" s="11">
        <f t="shared" si="73"/>
        <v>7.9540000000000006</v>
      </c>
      <c r="AD910" s="11">
        <f t="shared" si="74"/>
        <v>159.08000000000001</v>
      </c>
      <c r="AE910" t="s">
        <v>16</v>
      </c>
      <c r="AF910" s="12">
        <f t="shared" si="71"/>
        <v>151.65096400000002</v>
      </c>
      <c r="AG910" s="4">
        <v>4.6699999999999998E-2</v>
      </c>
      <c r="AH910" s="11">
        <f t="shared" si="72"/>
        <v>7.4290359999999964</v>
      </c>
      <c r="AI910" s="9">
        <v>6.2</v>
      </c>
      <c r="AJ910" s="15" t="str">
        <f>IF(MONTH(Orders[[#This Row],[Date]]) = 1, "Jan",IF(MONTH(Orders[[#This Row],[Date]]) = 2, "Feb", "Mar"))</f>
        <v>Mar</v>
      </c>
    </row>
    <row r="911" spans="1:36" ht="15.75" x14ac:dyDescent="0.25">
      <c r="A911">
        <v>910</v>
      </c>
      <c r="B911" t="s">
        <v>940</v>
      </c>
      <c r="C911">
        <f>VLOOKUP(G911,email!A:B,2,FALSE)</f>
        <v>337</v>
      </c>
      <c r="D911" t="str">
        <f>Orders[[#This Row],[Customer First Name]] &amp;" "&amp; Orders[[#This Row],[Customer Last Name]]</f>
        <v>Bill Eplett</v>
      </c>
      <c r="E911" t="s">
        <v>1600</v>
      </c>
      <c r="F911" t="s">
        <v>1754</v>
      </c>
      <c r="G911" t="str">
        <f t="shared" si="70"/>
        <v>bill.eplett@mail.com</v>
      </c>
      <c r="H911" t="s">
        <v>20</v>
      </c>
      <c r="I911" s="7" t="s">
        <v>1052</v>
      </c>
      <c r="J911" s="7" t="s">
        <v>1038</v>
      </c>
      <c r="K911" s="7" t="s">
        <v>1088</v>
      </c>
      <c r="L911" s="7" t="s">
        <v>1075</v>
      </c>
      <c r="M911" s="7">
        <v>49201</v>
      </c>
      <c r="N911" s="7" t="s">
        <v>1055</v>
      </c>
      <c r="O911" t="str">
        <f>IF(COUNTIF($G$2:G911, G911) &gt; 1, INDEX($O$2:O911, MATCH(G911, $G$2:G911, 0)), H911)</f>
        <v>Male</v>
      </c>
      <c r="P911" t="str">
        <f>IF(COUNTIF($G$2:G911, G911) &gt; 1, INDEX($P$2:P911, MATCH(G911, $G$2:G911, 0)), I911)</f>
        <v>Home Office</v>
      </c>
      <c r="Q911" t="str">
        <f>IF(COUNTIF($G$2:G911, G911) &gt; 1, INDEX($Q$2:Q911, MATCH(G911, $G$2:G911, 0)), J911)</f>
        <v>United States</v>
      </c>
      <c r="R911" t="str">
        <f>IF(COUNTIF($G$2:G911, G911) &gt; 1, INDEX($R$2:R911, MATCH(G911, $G$2:G911, 0)), K911)</f>
        <v>Jackson</v>
      </c>
      <c r="S911" t="str">
        <f>IF(COUNTIF($G$2:G911, G911) &gt; 1, INDEX($S$2:S911, MATCH(G911, $G$2:G911, 0)), L911)</f>
        <v>Michigan</v>
      </c>
      <c r="T911">
        <f>IF(COUNTIF($G$2:G911, G911) &gt; 1, INDEX($T$2:T911, MATCH(G911, $G$2:G911, 0)), M911)</f>
        <v>49201</v>
      </c>
      <c r="U911" t="str">
        <f>IF(COUNTIF($G$2:G911, G911) &gt; 1, INDEX($U$2:U911, MATCH(G911, $G$2:G911, 0)), N911)</f>
        <v>Central</v>
      </c>
      <c r="V911" s="7" t="s">
        <v>2158</v>
      </c>
      <c r="W911" s="7" t="s">
        <v>2159</v>
      </c>
      <c r="X911" s="15">
        <f>Orders[[#This Row],[Date3]]</f>
        <v>43492</v>
      </c>
      <c r="Y911" s="15">
        <v>43492</v>
      </c>
      <c r="Z911" s="2">
        <v>0.44722222222222219</v>
      </c>
      <c r="AA911" s="12">
        <v>49.01</v>
      </c>
      <c r="AB911" s="8">
        <v>10</v>
      </c>
      <c r="AC911" s="11">
        <f t="shared" si="73"/>
        <v>24.504999999999999</v>
      </c>
      <c r="AD911" s="11">
        <f t="shared" si="74"/>
        <v>490.09999999999997</v>
      </c>
      <c r="AE911" t="s">
        <v>21</v>
      </c>
      <c r="AF911" s="12">
        <f t="shared" si="71"/>
        <v>454.81279999999998</v>
      </c>
      <c r="AG911" s="4">
        <v>7.2000000000000008E-2</v>
      </c>
      <c r="AH911" s="11">
        <f t="shared" si="72"/>
        <v>35.287199999999984</v>
      </c>
      <c r="AI911" s="9">
        <v>4.2</v>
      </c>
      <c r="AJ911" s="15" t="str">
        <f>IF(MONTH(Orders[[#This Row],[Date]]) = 1, "Jan",IF(MONTH(Orders[[#This Row],[Date]]) = 2, "Feb", "Mar"))</f>
        <v>Jan</v>
      </c>
    </row>
    <row r="912" spans="1:36" ht="15.75" x14ac:dyDescent="0.25">
      <c r="A912">
        <v>911</v>
      </c>
      <c r="B912" t="s">
        <v>941</v>
      </c>
      <c r="C912">
        <f>VLOOKUP(G912,email!A:B,2,FALSE)</f>
        <v>337</v>
      </c>
      <c r="D912" t="str">
        <f>Orders[[#This Row],[Customer First Name]] &amp;" "&amp; Orders[[#This Row],[Customer Last Name]]</f>
        <v>Bill Eplett</v>
      </c>
      <c r="E912" t="s">
        <v>1600</v>
      </c>
      <c r="F912" t="s">
        <v>1754</v>
      </c>
      <c r="G912" t="str">
        <f t="shared" si="70"/>
        <v>bill.eplett@mail.com</v>
      </c>
      <c r="H912" t="s">
        <v>20</v>
      </c>
      <c r="I912" s="7" t="s">
        <v>1052</v>
      </c>
      <c r="J912" s="7" t="s">
        <v>1038</v>
      </c>
      <c r="K912" s="7" t="s">
        <v>1088</v>
      </c>
      <c r="L912" s="7" t="s">
        <v>1075</v>
      </c>
      <c r="M912" s="7">
        <v>49201</v>
      </c>
      <c r="N912" s="7" t="s">
        <v>1055</v>
      </c>
      <c r="O912" t="str">
        <f>IF(COUNTIF($G$2:G912, G912) &gt; 1, INDEX($O$2:O912, MATCH(G912, $G$2:G912, 0)), H912)</f>
        <v>Male</v>
      </c>
      <c r="P912" t="str">
        <f>IF(COUNTIF($G$2:G912, G912) &gt; 1, INDEX($P$2:P912, MATCH(G912, $G$2:G912, 0)), I912)</f>
        <v>Home Office</v>
      </c>
      <c r="Q912" t="str">
        <f>IF(COUNTIF($G$2:G912, G912) &gt; 1, INDEX($Q$2:Q912, MATCH(G912, $G$2:G912, 0)), J912)</f>
        <v>United States</v>
      </c>
      <c r="R912" t="str">
        <f>IF(COUNTIF($G$2:G912, G912) &gt; 1, INDEX($R$2:R912, MATCH(G912, $G$2:G912, 0)), K912)</f>
        <v>Jackson</v>
      </c>
      <c r="S912" t="str">
        <f>IF(COUNTIF($G$2:G912, G912) &gt; 1, INDEX($S$2:S912, MATCH(G912, $G$2:G912, 0)), L912)</f>
        <v>Michigan</v>
      </c>
      <c r="T912">
        <f>IF(COUNTIF($G$2:G912, G912) &gt; 1, INDEX($T$2:T912, MATCH(G912, $G$2:G912, 0)), M912)</f>
        <v>49201</v>
      </c>
      <c r="U912" t="str">
        <f>IF(COUNTIF($G$2:G912, G912) &gt; 1, INDEX($U$2:U912, MATCH(G912, $G$2:G912, 0)), N912)</f>
        <v>Central</v>
      </c>
      <c r="V912" s="7" t="s">
        <v>2158</v>
      </c>
      <c r="W912" s="7" t="s">
        <v>2163</v>
      </c>
      <c r="X912" s="15">
        <f>Orders[[#This Row],[Date3]]</f>
        <v>43551</v>
      </c>
      <c r="Y912" s="15">
        <v>43551</v>
      </c>
      <c r="Z912" s="2">
        <v>0.8534722222222223</v>
      </c>
      <c r="AA912" s="12">
        <v>29.15</v>
      </c>
      <c r="AB912" s="8">
        <v>3</v>
      </c>
      <c r="AC912" s="11">
        <f t="shared" si="73"/>
        <v>4.3724999999999996</v>
      </c>
      <c r="AD912" s="11">
        <f t="shared" si="74"/>
        <v>87.449999999999989</v>
      </c>
      <c r="AE912" t="s">
        <v>21</v>
      </c>
      <c r="AF912" s="12">
        <f t="shared" si="71"/>
        <v>81.153599999999983</v>
      </c>
      <c r="AG912" s="4">
        <v>7.2000000000000008E-2</v>
      </c>
      <c r="AH912" s="11">
        <f t="shared" si="72"/>
        <v>6.2964000000000055</v>
      </c>
      <c r="AI912" s="9">
        <v>7.3</v>
      </c>
      <c r="AJ912" s="15" t="str">
        <f>IF(MONTH(Orders[[#This Row],[Date]]) = 1, "Jan",IF(MONTH(Orders[[#This Row],[Date]]) = 2, "Feb", "Mar"))</f>
        <v>Mar</v>
      </c>
    </row>
    <row r="913" spans="1:36" ht="15.75" x14ac:dyDescent="0.25">
      <c r="A913">
        <v>912</v>
      </c>
      <c r="B913" t="s">
        <v>942</v>
      </c>
      <c r="C913">
        <f>VLOOKUP(G913,email!A:B,2,FALSE)</f>
        <v>337</v>
      </c>
      <c r="D913" t="str">
        <f>Orders[[#This Row],[Customer First Name]] &amp;" "&amp; Orders[[#This Row],[Customer Last Name]]</f>
        <v>Bill Eplett</v>
      </c>
      <c r="E913" t="s">
        <v>1600</v>
      </c>
      <c r="F913" t="s">
        <v>1754</v>
      </c>
      <c r="G913" t="str">
        <f t="shared" si="70"/>
        <v>bill.eplett@mail.com</v>
      </c>
      <c r="H913" t="s">
        <v>20</v>
      </c>
      <c r="I913" s="7" t="s">
        <v>1052</v>
      </c>
      <c r="J913" s="7" t="s">
        <v>1038</v>
      </c>
      <c r="K913" s="7" t="s">
        <v>1088</v>
      </c>
      <c r="L913" s="7" t="s">
        <v>1075</v>
      </c>
      <c r="M913" s="7">
        <v>49201</v>
      </c>
      <c r="N913" s="7" t="s">
        <v>1055</v>
      </c>
      <c r="O913" t="str">
        <f>IF(COUNTIF($G$2:G913, G913) &gt; 1, INDEX($O$2:O913, MATCH(G913, $G$2:G913, 0)), H913)</f>
        <v>Male</v>
      </c>
      <c r="P913" t="str">
        <f>IF(COUNTIF($G$2:G913, G913) &gt; 1, INDEX($P$2:P913, MATCH(G913, $G$2:G913, 0)), I913)</f>
        <v>Home Office</v>
      </c>
      <c r="Q913" t="str">
        <f>IF(COUNTIF($G$2:G913, G913) &gt; 1, INDEX($Q$2:Q913, MATCH(G913, $G$2:G913, 0)), J913)</f>
        <v>United States</v>
      </c>
      <c r="R913" t="str">
        <f>IF(COUNTIF($G$2:G913, G913) &gt; 1, INDEX($R$2:R913, MATCH(G913, $G$2:G913, 0)), K913)</f>
        <v>Jackson</v>
      </c>
      <c r="S913" t="str">
        <f>IF(COUNTIF($G$2:G913, G913) &gt; 1, INDEX($S$2:S913, MATCH(G913, $G$2:G913, 0)), L913)</f>
        <v>Michigan</v>
      </c>
      <c r="T913">
        <f>IF(COUNTIF($G$2:G913, G913) &gt; 1, INDEX($T$2:T913, MATCH(G913, $G$2:G913, 0)), M913)</f>
        <v>49201</v>
      </c>
      <c r="U913" t="str">
        <f>IF(COUNTIF($G$2:G913, G913) &gt; 1, INDEX($U$2:U913, MATCH(G913, $G$2:G913, 0)), N913)</f>
        <v>Central</v>
      </c>
      <c r="V913" s="7" t="s">
        <v>2153</v>
      </c>
      <c r="W913" s="7" t="s">
        <v>2156</v>
      </c>
      <c r="X913" s="15">
        <f>Orders[[#This Row],[Date3]]</f>
        <v>43484</v>
      </c>
      <c r="Y913" s="15">
        <v>43484</v>
      </c>
      <c r="Z913" s="2">
        <v>0.48819444444444443</v>
      </c>
      <c r="AA913" s="12">
        <v>56.13</v>
      </c>
      <c r="AB913" s="8">
        <v>4</v>
      </c>
      <c r="AC913" s="11">
        <f t="shared" si="73"/>
        <v>11.226000000000001</v>
      </c>
      <c r="AD913" s="11">
        <f t="shared" si="74"/>
        <v>224.52</v>
      </c>
      <c r="AE913" t="s">
        <v>16</v>
      </c>
      <c r="AF913" s="12">
        <f t="shared" si="71"/>
        <v>214.03491600000001</v>
      </c>
      <c r="AG913" s="4">
        <v>4.6699999999999998E-2</v>
      </c>
      <c r="AH913" s="11">
        <f t="shared" si="72"/>
        <v>10.485084000000001</v>
      </c>
      <c r="AI913" s="9">
        <v>8.6</v>
      </c>
      <c r="AJ913" s="15" t="str">
        <f>IF(MONTH(Orders[[#This Row],[Date]]) = 1, "Jan",IF(MONTH(Orders[[#This Row],[Date]]) = 2, "Feb", "Mar"))</f>
        <v>Jan</v>
      </c>
    </row>
    <row r="914" spans="1:36" ht="15.75" x14ac:dyDescent="0.25">
      <c r="A914">
        <v>913</v>
      </c>
      <c r="B914" t="s">
        <v>943</v>
      </c>
      <c r="C914">
        <f>VLOOKUP(G914,email!A:B,2,FALSE)</f>
        <v>338</v>
      </c>
      <c r="D914" t="str">
        <f>Orders[[#This Row],[Customer First Name]] &amp;" "&amp; Orders[[#This Row],[Customer Last Name]]</f>
        <v>Sample Company A</v>
      </c>
      <c r="E914" t="s">
        <v>1755</v>
      </c>
      <c r="F914" t="s">
        <v>1783</v>
      </c>
      <c r="G914" t="str">
        <f t="shared" si="70"/>
        <v>sample.companya@mail.com</v>
      </c>
      <c r="H914" t="s">
        <v>20</v>
      </c>
      <c r="I914" s="7" t="s">
        <v>1052</v>
      </c>
      <c r="J914" s="7" t="s">
        <v>1038</v>
      </c>
      <c r="K914" s="7" t="s">
        <v>1249</v>
      </c>
      <c r="L914" s="7" t="s">
        <v>1129</v>
      </c>
      <c r="M914" s="7">
        <v>6360</v>
      </c>
      <c r="N914" s="7" t="s">
        <v>1065</v>
      </c>
      <c r="O914" t="str">
        <f>IF(COUNTIF($G$2:G914, G914) &gt; 1, INDEX($O$2:O914, MATCH(G914, $G$2:G914, 0)), H914)</f>
        <v>Male</v>
      </c>
      <c r="P914" t="str">
        <f>IF(COUNTIF($G$2:G914, G914) &gt; 1, INDEX($P$2:P914, MATCH(G914, $G$2:G914, 0)), I914)</f>
        <v>Home Office</v>
      </c>
      <c r="Q914" t="str">
        <f>IF(COUNTIF($G$2:G914, G914) &gt; 1, INDEX($Q$2:Q914, MATCH(G914, $G$2:G914, 0)), J914)</f>
        <v>United States</v>
      </c>
      <c r="R914" t="str">
        <f>IF(COUNTIF($G$2:G914, G914) &gt; 1, INDEX($R$2:R914, MATCH(G914, $G$2:G914, 0)), K914)</f>
        <v>Norwich</v>
      </c>
      <c r="S914" t="str">
        <f>IF(COUNTIF($G$2:G914, G914) &gt; 1, INDEX($S$2:S914, MATCH(G914, $G$2:G914, 0)), L914)</f>
        <v>Connecticut</v>
      </c>
      <c r="T914">
        <f>IF(COUNTIF($G$2:G914, G914) &gt; 1, INDEX($T$2:T914, MATCH(G914, $G$2:G914, 0)), M914)</f>
        <v>6360</v>
      </c>
      <c r="U914" t="str">
        <f>IF(COUNTIF($G$2:G914, G914) &gt; 1, INDEX($U$2:U914, MATCH(G914, $G$2:G914, 0)), N914)</f>
        <v>East</v>
      </c>
      <c r="V914" s="7" t="s">
        <v>2150</v>
      </c>
      <c r="W914" s="7" t="s">
        <v>2157</v>
      </c>
      <c r="X914" s="15">
        <f>Orders[[#This Row],[Date3]]</f>
        <v>43503</v>
      </c>
      <c r="Y914" s="15">
        <v>43503</v>
      </c>
      <c r="Z914" s="2">
        <v>0.42291666666666666</v>
      </c>
      <c r="AA914" s="12">
        <v>93.12</v>
      </c>
      <c r="AB914" s="8">
        <v>8</v>
      </c>
      <c r="AC914" s="11">
        <f t="shared" si="73"/>
        <v>37.248000000000005</v>
      </c>
      <c r="AD914" s="11">
        <f t="shared" si="74"/>
        <v>744.96</v>
      </c>
      <c r="AE914" t="s">
        <v>18</v>
      </c>
      <c r="AF914" s="12">
        <f t="shared" si="71"/>
        <v>665.24928</v>
      </c>
      <c r="AG914" s="4">
        <v>0.107</v>
      </c>
      <c r="AH914" s="11">
        <f t="shared" si="72"/>
        <v>79.710720000000038</v>
      </c>
      <c r="AI914" s="9">
        <v>6.8</v>
      </c>
      <c r="AJ914" s="15" t="str">
        <f>IF(MONTH(Orders[[#This Row],[Date]]) = 1, "Jan",IF(MONTH(Orders[[#This Row],[Date]]) = 2, "Feb", "Mar"))</f>
        <v>Feb</v>
      </c>
    </row>
    <row r="915" spans="1:36" ht="15.75" x14ac:dyDescent="0.25">
      <c r="A915">
        <v>914</v>
      </c>
      <c r="B915" t="s">
        <v>944</v>
      </c>
      <c r="C915">
        <f>VLOOKUP(G915,email!A:B,2,FALSE)</f>
        <v>313</v>
      </c>
      <c r="D915" t="str">
        <f>Orders[[#This Row],[Customer First Name]] &amp;" "&amp; Orders[[#This Row],[Customer Last Name]]</f>
        <v>Brian Moss</v>
      </c>
      <c r="E915" t="s">
        <v>1585</v>
      </c>
      <c r="F915" t="s">
        <v>1729</v>
      </c>
      <c r="G915" t="str">
        <f t="shared" si="70"/>
        <v>brian.moss@mail.com</v>
      </c>
      <c r="H915" t="s">
        <v>20</v>
      </c>
      <c r="I915" s="7" t="s">
        <v>1042</v>
      </c>
      <c r="J915" s="7" t="s">
        <v>1038</v>
      </c>
      <c r="K915" s="7" t="s">
        <v>1240</v>
      </c>
      <c r="L915" s="7" t="s">
        <v>1057</v>
      </c>
      <c r="M915" s="7">
        <v>53209</v>
      </c>
      <c r="N915" s="7" t="s">
        <v>1055</v>
      </c>
      <c r="O915" t="str">
        <f>IF(COUNTIF($G$2:G915, G915) &gt; 1, INDEX($O$2:O915, MATCH(G915, $G$2:G915, 0)), H915)</f>
        <v>Male</v>
      </c>
      <c r="P915" t="str">
        <f>IF(COUNTIF($G$2:G915, G915) &gt; 1, INDEX($P$2:P915, MATCH(G915, $G$2:G915, 0)), I915)</f>
        <v>Corporate</v>
      </c>
      <c r="Q915" t="str">
        <f>IF(COUNTIF($G$2:G915, G915) &gt; 1, INDEX($Q$2:Q915, MATCH(G915, $G$2:G915, 0)), J915)</f>
        <v>United States</v>
      </c>
      <c r="R915" t="str">
        <f>IF(COUNTIF($G$2:G915, G915) &gt; 1, INDEX($R$2:R915, MATCH(G915, $G$2:G915, 0)), K915)</f>
        <v>New York City</v>
      </c>
      <c r="S915" t="str">
        <f>IF(COUNTIF($G$2:G915, G915) &gt; 1, INDEX($S$2:S915, MATCH(G915, $G$2:G915, 0)), L915)</f>
        <v>New York</v>
      </c>
      <c r="T915">
        <f>IF(COUNTIF($G$2:G915, G915) &gt; 1, INDEX($T$2:T915, MATCH(G915, $G$2:G915, 0)), M915)</f>
        <v>10035</v>
      </c>
      <c r="U915" t="str">
        <f>IF(COUNTIF($G$2:G915, G915) &gt; 1, INDEX($U$2:U915, MATCH(G915, $G$2:G915, 0)), N915)</f>
        <v>East</v>
      </c>
      <c r="V915" s="7" t="s">
        <v>2150</v>
      </c>
      <c r="W915" s="7" t="s">
        <v>2157</v>
      </c>
      <c r="X915" s="15">
        <f>Orders[[#This Row],[Date3]]</f>
        <v>43496</v>
      </c>
      <c r="Y915" s="15">
        <v>43496</v>
      </c>
      <c r="Z915" s="2">
        <v>0.41666666666666669</v>
      </c>
      <c r="AA915" s="12">
        <v>51.34</v>
      </c>
      <c r="AB915" s="8">
        <v>8</v>
      </c>
      <c r="AC915" s="11">
        <f t="shared" si="73"/>
        <v>20.536000000000001</v>
      </c>
      <c r="AD915" s="11">
        <f t="shared" si="74"/>
        <v>410.72</v>
      </c>
      <c r="AE915" t="s">
        <v>16</v>
      </c>
      <c r="AF915" s="12">
        <f t="shared" si="71"/>
        <v>366.77296000000001</v>
      </c>
      <c r="AG915" s="4">
        <v>0.107</v>
      </c>
      <c r="AH915" s="11">
        <f t="shared" si="72"/>
        <v>43.947040000000015</v>
      </c>
      <c r="AI915" s="9">
        <v>7.6</v>
      </c>
      <c r="AJ915" s="15" t="str">
        <f>IF(MONTH(Orders[[#This Row],[Date]]) = 1, "Jan",IF(MONTH(Orders[[#This Row],[Date]]) = 2, "Feb", "Mar"))</f>
        <v>Jan</v>
      </c>
    </row>
    <row r="916" spans="1:36" ht="15.75" x14ac:dyDescent="0.25">
      <c r="A916">
        <v>915</v>
      </c>
      <c r="B916" t="s">
        <v>945</v>
      </c>
      <c r="C916">
        <f>VLOOKUP(G916,email!A:B,2,FALSE)</f>
        <v>313</v>
      </c>
      <c r="D916" t="str">
        <f>Orders[[#This Row],[Customer First Name]] &amp;" "&amp; Orders[[#This Row],[Customer Last Name]]</f>
        <v>Brian Moss</v>
      </c>
      <c r="E916" t="s">
        <v>1585</v>
      </c>
      <c r="F916" t="s">
        <v>1729</v>
      </c>
      <c r="G916" t="str">
        <f t="shared" si="70"/>
        <v>brian.moss@mail.com</v>
      </c>
      <c r="H916" t="s">
        <v>20</v>
      </c>
      <c r="I916" s="7" t="s">
        <v>1042</v>
      </c>
      <c r="J916" s="7" t="s">
        <v>1038</v>
      </c>
      <c r="K916" s="7" t="s">
        <v>1240</v>
      </c>
      <c r="L916" s="7" t="s">
        <v>1057</v>
      </c>
      <c r="M916" s="7">
        <v>53209</v>
      </c>
      <c r="N916" s="7" t="s">
        <v>1055</v>
      </c>
      <c r="O916" t="str">
        <f>IF(COUNTIF($G$2:G916, G916) &gt; 1, INDEX($O$2:O916, MATCH(G916, $G$2:G916, 0)), H916)</f>
        <v>Male</v>
      </c>
      <c r="P916" t="str">
        <f>IF(COUNTIF($G$2:G916, G916) &gt; 1, INDEX($P$2:P916, MATCH(G916, $G$2:G916, 0)), I916)</f>
        <v>Corporate</v>
      </c>
      <c r="Q916" t="str">
        <f>IF(COUNTIF($G$2:G916, G916) &gt; 1, INDEX($Q$2:Q916, MATCH(G916, $G$2:G916, 0)), J916)</f>
        <v>United States</v>
      </c>
      <c r="R916" t="str">
        <f>IF(COUNTIF($G$2:G916, G916) &gt; 1, INDEX($R$2:R916, MATCH(G916, $G$2:G916, 0)), K916)</f>
        <v>New York City</v>
      </c>
      <c r="S916" t="str">
        <f>IF(COUNTIF($G$2:G916, G916) &gt; 1, INDEX($S$2:S916, MATCH(G916, $G$2:G916, 0)), L916)</f>
        <v>New York</v>
      </c>
      <c r="T916">
        <f>IF(COUNTIF($G$2:G916, G916) &gt; 1, INDEX($T$2:T916, MATCH(G916, $G$2:G916, 0)), M916)</f>
        <v>10035</v>
      </c>
      <c r="U916" t="str">
        <f>IF(COUNTIF($G$2:G916, G916) &gt; 1, INDEX($U$2:U916, MATCH(G916, $G$2:G916, 0)), N916)</f>
        <v>East</v>
      </c>
      <c r="V916" s="7" t="s">
        <v>2158</v>
      </c>
      <c r="W916" s="7" t="s">
        <v>2163</v>
      </c>
      <c r="X916" s="15">
        <f>Orders[[#This Row],[Date3]]</f>
        <v>43521</v>
      </c>
      <c r="Y916" s="15">
        <v>43521</v>
      </c>
      <c r="Z916" s="2">
        <v>0.78125</v>
      </c>
      <c r="AA916" s="12">
        <v>99.6</v>
      </c>
      <c r="AB916" s="8">
        <v>3</v>
      </c>
      <c r="AC916" s="11">
        <f t="shared" si="73"/>
        <v>14.939999999999998</v>
      </c>
      <c r="AD916" s="11">
        <f t="shared" si="74"/>
        <v>298.79999999999995</v>
      </c>
      <c r="AE916" t="s">
        <v>18</v>
      </c>
      <c r="AF916" s="12">
        <f t="shared" si="71"/>
        <v>277.28639999999996</v>
      </c>
      <c r="AG916" s="4">
        <v>7.2000000000000008E-2</v>
      </c>
      <c r="AH916" s="11">
        <f t="shared" si="72"/>
        <v>21.513599999999997</v>
      </c>
      <c r="AI916" s="9">
        <v>5.8</v>
      </c>
      <c r="AJ916" s="15" t="str">
        <f>IF(MONTH(Orders[[#This Row],[Date]]) = 1, "Jan",IF(MONTH(Orders[[#This Row],[Date]]) = 2, "Feb", "Mar"))</f>
        <v>Feb</v>
      </c>
    </row>
    <row r="917" spans="1:36" ht="15.75" x14ac:dyDescent="0.25">
      <c r="A917">
        <v>916</v>
      </c>
      <c r="B917" t="s">
        <v>946</v>
      </c>
      <c r="C917">
        <f>VLOOKUP(G917,email!A:B,2,FALSE)</f>
        <v>127</v>
      </c>
      <c r="D917" t="str">
        <f>Orders[[#This Row],[Customer First Name]] &amp;" "&amp; Orders[[#This Row],[Customer Last Name]]</f>
        <v>Kelly Lampkin</v>
      </c>
      <c r="E917" t="s">
        <v>1445</v>
      </c>
      <c r="F917" t="s">
        <v>1469</v>
      </c>
      <c r="G917" t="str">
        <f t="shared" si="70"/>
        <v>kelly.lampkin@mail.com</v>
      </c>
      <c r="H917" t="s">
        <v>20</v>
      </c>
      <c r="I917" s="7" t="s">
        <v>1042</v>
      </c>
      <c r="J917" s="7" t="s">
        <v>1038</v>
      </c>
      <c r="K917" s="7" t="s">
        <v>1125</v>
      </c>
      <c r="L917" s="7" t="s">
        <v>1054</v>
      </c>
      <c r="M917" s="7">
        <v>78207</v>
      </c>
      <c r="N917" s="7" t="s">
        <v>1055</v>
      </c>
      <c r="O917" t="str">
        <f>IF(COUNTIF($G$2:G917, G917) &gt; 1, INDEX($O$2:O917, MATCH(G917, $G$2:G917, 0)), H917)</f>
        <v>Female</v>
      </c>
      <c r="P917" t="str">
        <f>IF(COUNTIF($G$2:G917, G917) &gt; 1, INDEX($P$2:P917, MATCH(G917, $G$2:G917, 0)), I917)</f>
        <v>Corporate</v>
      </c>
      <c r="Q917" t="str">
        <f>IF(COUNTIF($G$2:G917, G917) &gt; 1, INDEX($Q$2:Q917, MATCH(G917, $G$2:G917, 0)), J917)</f>
        <v>United States</v>
      </c>
      <c r="R917" t="str">
        <f>IF(COUNTIF($G$2:G917, G917) &gt; 1, INDEX($R$2:R917, MATCH(G917, $G$2:G917, 0)), K917)</f>
        <v>Colorado Springs</v>
      </c>
      <c r="S917" t="str">
        <f>IF(COUNTIF($G$2:G917, G917) &gt; 1, INDEX($S$2:S917, MATCH(G917, $G$2:G917, 0)), L917)</f>
        <v>Colorado</v>
      </c>
      <c r="T917">
        <f>IF(COUNTIF($G$2:G917, G917) &gt; 1, INDEX($T$2:T917, MATCH(G917, $G$2:G917, 0)), M917)</f>
        <v>80906</v>
      </c>
      <c r="U917" t="str">
        <f>IF(COUNTIF($G$2:G917, G917) &gt; 1, INDEX($U$2:U917, MATCH(G917, $G$2:G917, 0)), N917)</f>
        <v>West</v>
      </c>
      <c r="V917" s="7" t="s">
        <v>2150</v>
      </c>
      <c r="W917" s="7" t="s">
        <v>2155</v>
      </c>
      <c r="X917" s="15">
        <f>Orders[[#This Row],[Date3]]</f>
        <v>43498</v>
      </c>
      <c r="Y917" s="15">
        <v>43498</v>
      </c>
      <c r="Z917" s="2">
        <v>0.52777777777777779</v>
      </c>
      <c r="AA917" s="12">
        <v>35.49</v>
      </c>
      <c r="AB917" s="8">
        <v>6</v>
      </c>
      <c r="AC917" s="11">
        <f t="shared" si="73"/>
        <v>10.647</v>
      </c>
      <c r="AD917" s="11">
        <f t="shared" si="74"/>
        <v>212.94</v>
      </c>
      <c r="AE917" t="s">
        <v>18</v>
      </c>
      <c r="AF917" s="12">
        <f t="shared" si="71"/>
        <v>190.15541999999999</v>
      </c>
      <c r="AG917" s="4">
        <v>0.107</v>
      </c>
      <c r="AH917" s="11">
        <f t="shared" si="72"/>
        <v>22.784580000000005</v>
      </c>
      <c r="AI917" s="9">
        <v>4.0999999999999996</v>
      </c>
      <c r="AJ917" s="15" t="str">
        <f>IF(MONTH(Orders[[#This Row],[Date]]) = 1, "Jan",IF(MONTH(Orders[[#This Row],[Date]]) = 2, "Feb", "Mar"))</f>
        <v>Feb</v>
      </c>
    </row>
    <row r="918" spans="1:36" ht="15.75" x14ac:dyDescent="0.25">
      <c r="A918">
        <v>917</v>
      </c>
      <c r="B918" t="s">
        <v>947</v>
      </c>
      <c r="C918">
        <f>VLOOKUP(G918,email!A:B,2,FALSE)</f>
        <v>127</v>
      </c>
      <c r="D918" t="str">
        <f>Orders[[#This Row],[Customer First Name]] &amp;" "&amp; Orders[[#This Row],[Customer Last Name]]</f>
        <v>Kelly Lampkin</v>
      </c>
      <c r="E918" t="s">
        <v>1445</v>
      </c>
      <c r="F918" t="s">
        <v>1469</v>
      </c>
      <c r="G918" t="str">
        <f t="shared" si="70"/>
        <v>kelly.lampkin@mail.com</v>
      </c>
      <c r="H918" t="s">
        <v>20</v>
      </c>
      <c r="I918" s="7" t="s">
        <v>1042</v>
      </c>
      <c r="J918" s="7" t="s">
        <v>1038</v>
      </c>
      <c r="K918" s="7" t="s">
        <v>1125</v>
      </c>
      <c r="L918" s="7" t="s">
        <v>1054</v>
      </c>
      <c r="M918" s="7">
        <v>78207</v>
      </c>
      <c r="N918" s="7" t="s">
        <v>1055</v>
      </c>
      <c r="O918" t="str">
        <f>IF(COUNTIF($G$2:G918, G918) &gt; 1, INDEX($O$2:O918, MATCH(G918, $G$2:G918, 0)), H918)</f>
        <v>Female</v>
      </c>
      <c r="P918" t="str">
        <f>IF(COUNTIF($G$2:G918, G918) &gt; 1, INDEX($P$2:P918, MATCH(G918, $G$2:G918, 0)), I918)</f>
        <v>Corporate</v>
      </c>
      <c r="Q918" t="str">
        <f>IF(COUNTIF($G$2:G918, G918) &gt; 1, INDEX($Q$2:Q918, MATCH(G918, $G$2:G918, 0)), J918)</f>
        <v>United States</v>
      </c>
      <c r="R918" t="str">
        <f>IF(COUNTIF($G$2:G918, G918) &gt; 1, INDEX($R$2:R918, MATCH(G918, $G$2:G918, 0)), K918)</f>
        <v>Colorado Springs</v>
      </c>
      <c r="S918" t="str">
        <f>IF(COUNTIF($G$2:G918, G918) &gt; 1, INDEX($S$2:S918, MATCH(G918, $G$2:G918, 0)), L918)</f>
        <v>Colorado</v>
      </c>
      <c r="T918">
        <f>IF(COUNTIF($G$2:G918, G918) &gt; 1, INDEX($T$2:T918, MATCH(G918, $G$2:G918, 0)), M918)</f>
        <v>80906</v>
      </c>
      <c r="U918" t="str">
        <f>IF(COUNTIF($G$2:G918, G918) &gt; 1, INDEX($U$2:U918, MATCH(G918, $G$2:G918, 0)), N918)</f>
        <v>West</v>
      </c>
      <c r="V918" s="7" t="s">
        <v>2150</v>
      </c>
      <c r="W918" s="7" t="s">
        <v>2152</v>
      </c>
      <c r="X918" s="15">
        <f>Orders[[#This Row],[Date3]]</f>
        <v>43538</v>
      </c>
      <c r="Y918" s="15">
        <v>43538</v>
      </c>
      <c r="Z918" s="2">
        <v>0.65</v>
      </c>
      <c r="AA918" s="12">
        <v>42.85</v>
      </c>
      <c r="AB918" s="8">
        <v>1</v>
      </c>
      <c r="AC918" s="11">
        <f t="shared" si="73"/>
        <v>2.1425000000000001</v>
      </c>
      <c r="AD918" s="11">
        <f t="shared" si="74"/>
        <v>42.85</v>
      </c>
      <c r="AE918" t="s">
        <v>21</v>
      </c>
      <c r="AF918" s="12">
        <f t="shared" si="71"/>
        <v>38.265050000000002</v>
      </c>
      <c r="AG918" s="4">
        <v>0.107</v>
      </c>
      <c r="AH918" s="11">
        <f t="shared" si="72"/>
        <v>4.5849499999999992</v>
      </c>
      <c r="AI918" s="9">
        <v>9.3000000000000007</v>
      </c>
      <c r="AJ918" s="15" t="str">
        <f>IF(MONTH(Orders[[#This Row],[Date]]) = 1, "Jan",IF(MONTH(Orders[[#This Row],[Date]]) = 2, "Feb", "Mar"))</f>
        <v>Mar</v>
      </c>
    </row>
    <row r="919" spans="1:36" ht="15.75" x14ac:dyDescent="0.25">
      <c r="A919">
        <v>918</v>
      </c>
      <c r="B919" t="s">
        <v>948</v>
      </c>
      <c r="C919">
        <f>VLOOKUP(G919,email!A:B,2,FALSE)</f>
        <v>127</v>
      </c>
      <c r="D919" t="str">
        <f>Orders[[#This Row],[Customer First Name]] &amp;" "&amp; Orders[[#This Row],[Customer Last Name]]</f>
        <v>Kelly Lampkin</v>
      </c>
      <c r="E919" t="s">
        <v>1445</v>
      </c>
      <c r="F919" t="s">
        <v>1469</v>
      </c>
      <c r="G919" t="str">
        <f t="shared" si="70"/>
        <v>kelly.lampkin@mail.com</v>
      </c>
      <c r="H919" t="s">
        <v>20</v>
      </c>
      <c r="I919" s="7" t="s">
        <v>1042</v>
      </c>
      <c r="J919" s="7" t="s">
        <v>1038</v>
      </c>
      <c r="K919" s="7" t="s">
        <v>1125</v>
      </c>
      <c r="L919" s="7" t="s">
        <v>1054</v>
      </c>
      <c r="M919" s="7">
        <v>78207</v>
      </c>
      <c r="N919" s="7" t="s">
        <v>1055</v>
      </c>
      <c r="O919" t="str">
        <f>IF(COUNTIF($G$2:G919, G919) &gt; 1, INDEX($O$2:O919, MATCH(G919, $G$2:G919, 0)), H919)</f>
        <v>Female</v>
      </c>
      <c r="P919" t="str">
        <f>IF(COUNTIF($G$2:G919, G919) &gt; 1, INDEX($P$2:P919, MATCH(G919, $G$2:G919, 0)), I919)</f>
        <v>Corporate</v>
      </c>
      <c r="Q919" t="str">
        <f>IF(COUNTIF($G$2:G919, G919) &gt; 1, INDEX($Q$2:Q919, MATCH(G919, $G$2:G919, 0)), J919)</f>
        <v>United States</v>
      </c>
      <c r="R919" t="str">
        <f>IF(COUNTIF($G$2:G919, G919) &gt; 1, INDEX($R$2:R919, MATCH(G919, $G$2:G919, 0)), K919)</f>
        <v>Colorado Springs</v>
      </c>
      <c r="S919" t="str">
        <f>IF(COUNTIF($G$2:G919, G919) &gt; 1, INDEX($S$2:S919, MATCH(G919, $G$2:G919, 0)), L919)</f>
        <v>Colorado</v>
      </c>
      <c r="T919">
        <f>IF(COUNTIF($G$2:G919, G919) &gt; 1, INDEX($T$2:T919, MATCH(G919, $G$2:G919, 0)), M919)</f>
        <v>80906</v>
      </c>
      <c r="U919" t="str">
        <f>IF(COUNTIF($G$2:G919, G919) &gt; 1, INDEX($U$2:U919, MATCH(G919, $G$2:G919, 0)), N919)</f>
        <v>West</v>
      </c>
      <c r="V919" s="7" t="s">
        <v>2153</v>
      </c>
      <c r="W919" s="7" t="s">
        <v>2160</v>
      </c>
      <c r="X919" s="15">
        <f>Orders[[#This Row],[Date3]]</f>
        <v>43535</v>
      </c>
      <c r="Y919" s="15">
        <v>43535</v>
      </c>
      <c r="Z919" s="2">
        <v>0.50277777777777777</v>
      </c>
      <c r="AA919" s="12">
        <v>94.67</v>
      </c>
      <c r="AB919" s="8">
        <v>4</v>
      </c>
      <c r="AC919" s="11">
        <f t="shared" si="73"/>
        <v>18.934000000000001</v>
      </c>
      <c r="AD919" s="11">
        <f t="shared" si="74"/>
        <v>378.68</v>
      </c>
      <c r="AE919" t="s">
        <v>18</v>
      </c>
      <c r="AF919" s="12">
        <f t="shared" si="71"/>
        <v>360.99564400000003</v>
      </c>
      <c r="AG919" s="4">
        <v>4.6699999999999998E-2</v>
      </c>
      <c r="AH919" s="11">
        <f t="shared" si="72"/>
        <v>17.68435599999998</v>
      </c>
      <c r="AI919" s="9">
        <v>6.8</v>
      </c>
      <c r="AJ919" s="15" t="str">
        <f>IF(MONTH(Orders[[#This Row],[Date]]) = 1, "Jan",IF(MONTH(Orders[[#This Row],[Date]]) = 2, "Feb", "Mar"))</f>
        <v>Mar</v>
      </c>
    </row>
    <row r="920" spans="1:36" ht="15.75" x14ac:dyDescent="0.25">
      <c r="A920">
        <v>919</v>
      </c>
      <c r="B920" t="s">
        <v>949</v>
      </c>
      <c r="C920">
        <f>VLOOKUP(G920,email!A:B,2,FALSE)</f>
        <v>339</v>
      </c>
      <c r="D920" t="str">
        <f>Orders[[#This Row],[Customer First Name]] &amp;" "&amp; Orders[[#This Row],[Customer Last Name]]</f>
        <v>Rob Williams</v>
      </c>
      <c r="E920" t="s">
        <v>1591</v>
      </c>
      <c r="F920" t="s">
        <v>1756</v>
      </c>
      <c r="G920" t="str">
        <f t="shared" si="70"/>
        <v>rob.williams@mail.com</v>
      </c>
      <c r="H920" t="s">
        <v>20</v>
      </c>
      <c r="I920" s="7" t="s">
        <v>1042</v>
      </c>
      <c r="J920" s="7" t="s">
        <v>1038</v>
      </c>
      <c r="K920" s="7" t="s">
        <v>1137</v>
      </c>
      <c r="L920" s="7" t="s">
        <v>1054</v>
      </c>
      <c r="M920" s="7">
        <v>75220</v>
      </c>
      <c r="N920" s="7" t="s">
        <v>1055</v>
      </c>
      <c r="O920" t="str">
        <f>IF(COUNTIF($G$2:G920, G920) &gt; 1, INDEX($O$2:O920, MATCH(G920, $G$2:G920, 0)), H920)</f>
        <v>Male</v>
      </c>
      <c r="P920" t="str">
        <f>IF(COUNTIF($G$2:G920, G920) &gt; 1, INDEX($P$2:P920, MATCH(G920, $G$2:G920, 0)), I920)</f>
        <v>Corporate</v>
      </c>
      <c r="Q920" t="str">
        <f>IF(COUNTIF($G$2:G920, G920) &gt; 1, INDEX($Q$2:Q920, MATCH(G920, $G$2:G920, 0)), J920)</f>
        <v>United States</v>
      </c>
      <c r="R920" t="str">
        <f>IF(COUNTIF($G$2:G920, G920) &gt; 1, INDEX($R$2:R920, MATCH(G920, $G$2:G920, 0)), K920)</f>
        <v>Dallas</v>
      </c>
      <c r="S920" t="str">
        <f>IF(COUNTIF($G$2:G920, G920) &gt; 1, INDEX($S$2:S920, MATCH(G920, $G$2:G920, 0)), L920)</f>
        <v>Texas</v>
      </c>
      <c r="T920">
        <f>IF(COUNTIF($G$2:G920, G920) &gt; 1, INDEX($T$2:T920, MATCH(G920, $G$2:G920, 0)), M920)</f>
        <v>75220</v>
      </c>
      <c r="U920" t="str">
        <f>IF(COUNTIF($G$2:G920, G920) &gt; 1, INDEX($U$2:U920, MATCH(G920, $G$2:G920, 0)), N920)</f>
        <v>Central</v>
      </c>
      <c r="V920" s="7" t="s">
        <v>2153</v>
      </c>
      <c r="W920" s="7" t="s">
        <v>2164</v>
      </c>
      <c r="X920" s="15">
        <f>Orders[[#This Row],[Date3]]</f>
        <v>43518</v>
      </c>
      <c r="Y920" s="15">
        <v>43518</v>
      </c>
      <c r="Z920" s="2">
        <v>0.47638888888888892</v>
      </c>
      <c r="AA920" s="12">
        <v>68.97</v>
      </c>
      <c r="AB920" s="8">
        <v>3</v>
      </c>
      <c r="AC920" s="11">
        <f t="shared" si="73"/>
        <v>10.345500000000001</v>
      </c>
      <c r="AD920" s="11">
        <f t="shared" si="74"/>
        <v>206.91</v>
      </c>
      <c r="AE920" t="s">
        <v>16</v>
      </c>
      <c r="AF920" s="12">
        <f t="shared" si="71"/>
        <v>197.24730299999999</v>
      </c>
      <c r="AG920" s="4">
        <v>4.6699999999999998E-2</v>
      </c>
      <c r="AH920" s="11">
        <f t="shared" si="72"/>
        <v>9.6626970000000085</v>
      </c>
      <c r="AI920" s="9">
        <v>8.6999999999999993</v>
      </c>
      <c r="AJ920" s="15" t="str">
        <f>IF(MONTH(Orders[[#This Row],[Date]]) = 1, "Jan",IF(MONTH(Orders[[#This Row],[Date]]) = 2, "Feb", "Mar"))</f>
        <v>Feb</v>
      </c>
    </row>
    <row r="921" spans="1:36" ht="15.75" x14ac:dyDescent="0.25">
      <c r="A921">
        <v>920</v>
      </c>
      <c r="B921" t="s">
        <v>950</v>
      </c>
      <c r="C921">
        <f>VLOOKUP(G921,email!A:B,2,FALSE)</f>
        <v>339</v>
      </c>
      <c r="D921" t="str">
        <f>Orders[[#This Row],[Customer First Name]] &amp;" "&amp; Orders[[#This Row],[Customer Last Name]]</f>
        <v>Rob Williams</v>
      </c>
      <c r="E921" t="s">
        <v>1591</v>
      </c>
      <c r="F921" t="s">
        <v>1756</v>
      </c>
      <c r="G921" t="str">
        <f t="shared" si="70"/>
        <v>rob.williams@mail.com</v>
      </c>
      <c r="H921" t="s">
        <v>20</v>
      </c>
      <c r="I921" s="7" t="s">
        <v>1042</v>
      </c>
      <c r="J921" s="7" t="s">
        <v>1038</v>
      </c>
      <c r="K921" s="7" t="s">
        <v>1137</v>
      </c>
      <c r="L921" s="7" t="s">
        <v>1054</v>
      </c>
      <c r="M921" s="7">
        <v>75220</v>
      </c>
      <c r="N921" s="7" t="s">
        <v>1055</v>
      </c>
      <c r="O921" t="str">
        <f>IF(COUNTIF($G$2:G921, G921) &gt; 1, INDEX($O$2:O921, MATCH(G921, $G$2:G921, 0)), H921)</f>
        <v>Male</v>
      </c>
      <c r="P921" t="str">
        <f>IF(COUNTIF($G$2:G921, G921) &gt; 1, INDEX($P$2:P921, MATCH(G921, $G$2:G921, 0)), I921)</f>
        <v>Corporate</v>
      </c>
      <c r="Q921" t="str">
        <f>IF(COUNTIF($G$2:G921, G921) &gt; 1, INDEX($Q$2:Q921, MATCH(G921, $G$2:G921, 0)), J921)</f>
        <v>United States</v>
      </c>
      <c r="R921" t="str">
        <f>IF(COUNTIF($G$2:G921, G921) &gt; 1, INDEX($R$2:R921, MATCH(G921, $G$2:G921, 0)), K921)</f>
        <v>Dallas</v>
      </c>
      <c r="S921" t="str">
        <f>IF(COUNTIF($G$2:G921, G921) &gt; 1, INDEX($S$2:S921, MATCH(G921, $G$2:G921, 0)), L921)</f>
        <v>Texas</v>
      </c>
      <c r="T921">
        <f>IF(COUNTIF($G$2:G921, G921) &gt; 1, INDEX($T$2:T921, MATCH(G921, $G$2:G921, 0)), M921)</f>
        <v>75220</v>
      </c>
      <c r="U921" t="str">
        <f>IF(COUNTIF($G$2:G921, G921) &gt; 1, INDEX($U$2:U921, MATCH(G921, $G$2:G921, 0)), N921)</f>
        <v>Central</v>
      </c>
      <c r="V921" s="7" t="s">
        <v>2153</v>
      </c>
      <c r="W921" s="7" t="s">
        <v>2156</v>
      </c>
      <c r="X921" s="15">
        <f>Orders[[#This Row],[Date3]]</f>
        <v>43526</v>
      </c>
      <c r="Y921" s="15">
        <v>43526</v>
      </c>
      <c r="Z921" s="2">
        <v>0.52500000000000002</v>
      </c>
      <c r="AA921" s="12">
        <v>26.26</v>
      </c>
      <c r="AB921" s="8">
        <v>3</v>
      </c>
      <c r="AC921" s="11">
        <f t="shared" si="73"/>
        <v>3.9390000000000001</v>
      </c>
      <c r="AD921" s="11">
        <f t="shared" si="74"/>
        <v>78.78</v>
      </c>
      <c r="AE921" t="s">
        <v>16</v>
      </c>
      <c r="AF921" s="12">
        <f t="shared" si="71"/>
        <v>75.100974000000008</v>
      </c>
      <c r="AG921" s="4">
        <v>4.6699999999999998E-2</v>
      </c>
      <c r="AH921" s="11">
        <f t="shared" si="72"/>
        <v>3.6790259999999932</v>
      </c>
      <c r="AI921" s="9">
        <v>6.3</v>
      </c>
      <c r="AJ921" s="15" t="str">
        <f>IF(MONTH(Orders[[#This Row],[Date]]) = 1, "Jan",IF(MONTH(Orders[[#This Row],[Date]]) = 2, "Feb", "Mar"))</f>
        <v>Mar</v>
      </c>
    </row>
    <row r="922" spans="1:36" ht="15.75" x14ac:dyDescent="0.25">
      <c r="A922">
        <v>921</v>
      </c>
      <c r="B922" t="s">
        <v>951</v>
      </c>
      <c r="C922">
        <f>VLOOKUP(G922,email!A:B,2,FALSE)</f>
        <v>117</v>
      </c>
      <c r="D922" t="str">
        <f>Orders[[#This Row],[Customer First Name]] &amp;" "&amp; Orders[[#This Row],[Customer Last Name]]</f>
        <v>Roy Collins</v>
      </c>
      <c r="E922" t="s">
        <v>1455</v>
      </c>
      <c r="F922" t="s">
        <v>1456</v>
      </c>
      <c r="G922" t="str">
        <f t="shared" si="70"/>
        <v>roy.collins@mail.com</v>
      </c>
      <c r="H922" t="s">
        <v>20</v>
      </c>
      <c r="I922" s="7" t="s">
        <v>1037</v>
      </c>
      <c r="J922" s="7" t="s">
        <v>1038</v>
      </c>
      <c r="K922" s="7" t="s">
        <v>1250</v>
      </c>
      <c r="L922" s="7" t="s">
        <v>1087</v>
      </c>
      <c r="M922" s="7">
        <v>22304</v>
      </c>
      <c r="N922" s="7" t="s">
        <v>1041</v>
      </c>
      <c r="O922" t="str">
        <f>IF(COUNTIF($G$2:G922, G922) &gt; 1, INDEX($O$2:O922, MATCH(G922, $G$2:G922, 0)), H922)</f>
        <v>Female</v>
      </c>
      <c r="P922" t="str">
        <f>IF(COUNTIF($G$2:G922, G922) &gt; 1, INDEX($P$2:P922, MATCH(G922, $G$2:G922, 0)), I922)</f>
        <v>Consumer</v>
      </c>
      <c r="Q922" t="str">
        <f>IF(COUNTIF($G$2:G922, G922) &gt; 1, INDEX($Q$2:Q922, MATCH(G922, $G$2:G922, 0)), J922)</f>
        <v>United States</v>
      </c>
      <c r="R922" t="str">
        <f>IF(COUNTIF($G$2:G922, G922) &gt; 1, INDEX($R$2:R922, MATCH(G922, $G$2:G922, 0)), K922)</f>
        <v>Chicago</v>
      </c>
      <c r="S922" t="str">
        <f>IF(COUNTIF($G$2:G922, G922) &gt; 1, INDEX($S$2:S922, MATCH(G922, $G$2:G922, 0)), L922)</f>
        <v>Illinois</v>
      </c>
      <c r="T922">
        <f>IF(COUNTIF($G$2:G922, G922) &gt; 1, INDEX($T$2:T922, MATCH(G922, $G$2:G922, 0)), M922)</f>
        <v>60610</v>
      </c>
      <c r="U922" t="str">
        <f>IF(COUNTIF($G$2:G922, G922) &gt; 1, INDEX($U$2:U922, MATCH(G922, $G$2:G922, 0)), N922)</f>
        <v>Central</v>
      </c>
      <c r="V922" s="7" t="s">
        <v>2153</v>
      </c>
      <c r="W922" s="7" t="s">
        <v>2156</v>
      </c>
      <c r="X922" s="15">
        <f>Orders[[#This Row],[Date3]]</f>
        <v>43534</v>
      </c>
      <c r="Y922" s="15">
        <v>43534</v>
      </c>
      <c r="Z922" s="2">
        <v>0.62916666666666665</v>
      </c>
      <c r="AA922" s="12">
        <v>35.79</v>
      </c>
      <c r="AB922" s="8">
        <v>9</v>
      </c>
      <c r="AC922" s="11">
        <f t="shared" si="73"/>
        <v>16.105500000000003</v>
      </c>
      <c r="AD922" s="11">
        <f t="shared" si="74"/>
        <v>322.11</v>
      </c>
      <c r="AE922" t="s">
        <v>21</v>
      </c>
      <c r="AF922" s="12">
        <f t="shared" si="71"/>
        <v>307.06746300000003</v>
      </c>
      <c r="AG922" s="4">
        <v>4.6699999999999998E-2</v>
      </c>
      <c r="AH922" s="11">
        <f t="shared" si="72"/>
        <v>15.042536999999982</v>
      </c>
      <c r="AI922" s="9">
        <v>5.0999999999999996</v>
      </c>
      <c r="AJ922" s="15" t="str">
        <f>IF(MONTH(Orders[[#This Row],[Date]]) = 1, "Jan",IF(MONTH(Orders[[#This Row],[Date]]) = 2, "Feb", "Mar"))</f>
        <v>Mar</v>
      </c>
    </row>
    <row r="923" spans="1:36" ht="15.75" x14ac:dyDescent="0.25">
      <c r="A923">
        <v>922</v>
      </c>
      <c r="B923" t="s">
        <v>952</v>
      </c>
      <c r="C923">
        <f>VLOOKUP(G923,email!A:B,2,FALSE)</f>
        <v>340</v>
      </c>
      <c r="D923" t="str">
        <f>Orders[[#This Row],[Customer First Name]] &amp;" "&amp; Orders[[#This Row],[Customer Last Name]]</f>
        <v>Sanjit Engle</v>
      </c>
      <c r="E923" t="s">
        <v>1555</v>
      </c>
      <c r="F923" t="s">
        <v>1647</v>
      </c>
      <c r="G923" t="str">
        <f t="shared" si="70"/>
        <v>sanjit.engle@mail.com</v>
      </c>
      <c r="H923" t="s">
        <v>20</v>
      </c>
      <c r="I923" s="7" t="s">
        <v>1037</v>
      </c>
      <c r="J923" s="7" t="s">
        <v>1038</v>
      </c>
      <c r="K923" s="7" t="s">
        <v>1080</v>
      </c>
      <c r="L923" s="7" t="s">
        <v>1081</v>
      </c>
      <c r="M923" s="7">
        <v>10009</v>
      </c>
      <c r="N923" s="7" t="s">
        <v>1065</v>
      </c>
      <c r="O923" t="str">
        <f>IF(COUNTIF($G$2:G923, G923) &gt; 1, INDEX($O$2:O923, MATCH(G923, $G$2:G923, 0)), H923)</f>
        <v>Male</v>
      </c>
      <c r="P923" t="str">
        <f>IF(COUNTIF($G$2:G923, G923) &gt; 1, INDEX($P$2:P923, MATCH(G923, $G$2:G923, 0)), I923)</f>
        <v>Consumer</v>
      </c>
      <c r="Q923" t="str">
        <f>IF(COUNTIF($G$2:G923, G923) &gt; 1, INDEX($Q$2:Q923, MATCH(G923, $G$2:G923, 0)), J923)</f>
        <v>United States</v>
      </c>
      <c r="R923" t="str">
        <f>IF(COUNTIF($G$2:G923, G923) &gt; 1, INDEX($R$2:R923, MATCH(G923, $G$2:G923, 0)), K923)</f>
        <v>New York City</v>
      </c>
      <c r="S923" t="str">
        <f>IF(COUNTIF($G$2:G923, G923) &gt; 1, INDEX($S$2:S923, MATCH(G923, $G$2:G923, 0)), L923)</f>
        <v>New York</v>
      </c>
      <c r="T923">
        <f>IF(COUNTIF($G$2:G923, G923) &gt; 1, INDEX($T$2:T923, MATCH(G923, $G$2:G923, 0)), M923)</f>
        <v>10009</v>
      </c>
      <c r="U923" t="str">
        <f>IF(COUNTIF($G$2:G923, G923) &gt; 1, INDEX($U$2:U923, MATCH(G923, $G$2:G923, 0)), N923)</f>
        <v>East</v>
      </c>
      <c r="V923" s="7" t="s">
        <v>2158</v>
      </c>
      <c r="W923" s="7" t="s">
        <v>2163</v>
      </c>
      <c r="X923" s="15">
        <f>Orders[[#This Row],[Date3]]</f>
        <v>43504</v>
      </c>
      <c r="Y923" s="15">
        <v>43504</v>
      </c>
      <c r="Z923" s="2">
        <v>0.45694444444444443</v>
      </c>
      <c r="AA923" s="12">
        <v>16.37</v>
      </c>
      <c r="AB923" s="8">
        <v>6</v>
      </c>
      <c r="AC923" s="11">
        <f t="shared" si="73"/>
        <v>4.9110000000000005</v>
      </c>
      <c r="AD923" s="11">
        <f t="shared" si="74"/>
        <v>98.22</v>
      </c>
      <c r="AE923" t="s">
        <v>18</v>
      </c>
      <c r="AF923" s="12">
        <f t="shared" si="71"/>
        <v>91.148160000000004</v>
      </c>
      <c r="AG923" s="4">
        <v>7.2000000000000008E-2</v>
      </c>
      <c r="AH923" s="11">
        <f t="shared" si="72"/>
        <v>7.0718399999999946</v>
      </c>
      <c r="AI923" s="9" t="s">
        <v>58</v>
      </c>
      <c r="AJ923" s="15" t="str">
        <f>IF(MONTH(Orders[[#This Row],[Date]]) = 1, "Jan",IF(MONTH(Orders[[#This Row],[Date]]) = 2, "Feb", "Mar"))</f>
        <v>Feb</v>
      </c>
    </row>
    <row r="924" spans="1:36" ht="15.75" x14ac:dyDescent="0.25">
      <c r="A924">
        <v>923</v>
      </c>
      <c r="B924" t="s">
        <v>953</v>
      </c>
      <c r="C924">
        <f>VLOOKUP(G924,email!A:B,2,FALSE)</f>
        <v>340</v>
      </c>
      <c r="D924" t="str">
        <f>Orders[[#This Row],[Customer First Name]] &amp;" "&amp; Orders[[#This Row],[Customer Last Name]]</f>
        <v>Sanjit Engle</v>
      </c>
      <c r="E924" t="s">
        <v>1555</v>
      </c>
      <c r="F924" t="s">
        <v>1647</v>
      </c>
      <c r="G924" t="str">
        <f t="shared" si="70"/>
        <v>sanjit.engle@mail.com</v>
      </c>
      <c r="H924" t="s">
        <v>20</v>
      </c>
      <c r="I924" s="7" t="s">
        <v>1037</v>
      </c>
      <c r="J924" s="7" t="s">
        <v>1038</v>
      </c>
      <c r="K924" s="7" t="s">
        <v>1080</v>
      </c>
      <c r="L924" s="7" t="s">
        <v>1081</v>
      </c>
      <c r="M924" s="7">
        <v>10009</v>
      </c>
      <c r="N924" s="7" t="s">
        <v>1065</v>
      </c>
      <c r="O924" t="str">
        <f>IF(COUNTIF($G$2:G924, G924) &gt; 1, INDEX($O$2:O924, MATCH(G924, $G$2:G924, 0)), H924)</f>
        <v>Male</v>
      </c>
      <c r="P924" t="str">
        <f>IF(COUNTIF($G$2:G924, G924) &gt; 1, INDEX($P$2:P924, MATCH(G924, $G$2:G924, 0)), I924)</f>
        <v>Consumer</v>
      </c>
      <c r="Q924" t="str">
        <f>IF(COUNTIF($G$2:G924, G924) &gt; 1, INDEX($Q$2:Q924, MATCH(G924, $G$2:G924, 0)), J924)</f>
        <v>United States</v>
      </c>
      <c r="R924" t="str">
        <f>IF(COUNTIF($G$2:G924, G924) &gt; 1, INDEX($R$2:R924, MATCH(G924, $G$2:G924, 0)), K924)</f>
        <v>New York City</v>
      </c>
      <c r="S924" t="str">
        <f>IF(COUNTIF($G$2:G924, G924) &gt; 1, INDEX($S$2:S924, MATCH(G924, $G$2:G924, 0)), L924)</f>
        <v>New York</v>
      </c>
      <c r="T924">
        <f>IF(COUNTIF($G$2:G924, G924) &gt; 1, INDEX($T$2:T924, MATCH(G924, $G$2:G924, 0)), M924)</f>
        <v>10009</v>
      </c>
      <c r="U924" t="str">
        <f>IF(COUNTIF($G$2:G924, G924) &gt; 1, INDEX($U$2:U924, MATCH(G924, $G$2:G924, 0)), N924)</f>
        <v>East</v>
      </c>
      <c r="V924" s="7" t="s">
        <v>2158</v>
      </c>
      <c r="W924" s="7" t="s">
        <v>2159</v>
      </c>
      <c r="X924" s="15">
        <f>Orders[[#This Row],[Date3]]</f>
        <v>43518</v>
      </c>
      <c r="Y924" s="15">
        <v>43518</v>
      </c>
      <c r="Z924" s="2">
        <v>0.50694444444444442</v>
      </c>
      <c r="AA924" s="12">
        <v>12.73</v>
      </c>
      <c r="AB924" s="8">
        <v>2</v>
      </c>
      <c r="AC924" s="11">
        <f t="shared" si="73"/>
        <v>1.2730000000000001</v>
      </c>
      <c r="AD924" s="11">
        <f t="shared" si="74"/>
        <v>25.46</v>
      </c>
      <c r="AE924" t="s">
        <v>21</v>
      </c>
      <c r="AF924" s="12">
        <f t="shared" si="71"/>
        <v>23.62688</v>
      </c>
      <c r="AG924" s="4">
        <v>7.2000000000000008E-2</v>
      </c>
      <c r="AH924" s="11">
        <f t="shared" si="72"/>
        <v>1.833120000000001</v>
      </c>
      <c r="AI924" s="9">
        <v>5.2</v>
      </c>
      <c r="AJ924" s="15" t="str">
        <f>IF(MONTH(Orders[[#This Row],[Date]]) = 1, "Jan",IF(MONTH(Orders[[#This Row],[Date]]) = 2, "Feb", "Mar"))</f>
        <v>Feb</v>
      </c>
    </row>
    <row r="925" spans="1:36" ht="15.75" x14ac:dyDescent="0.25">
      <c r="A925">
        <v>924</v>
      </c>
      <c r="B925" t="s">
        <v>954</v>
      </c>
      <c r="C925">
        <f>VLOOKUP(G925,email!A:B,2,FALSE)</f>
        <v>340</v>
      </c>
      <c r="D925" t="str">
        <f>Orders[[#This Row],[Customer First Name]] &amp;" "&amp; Orders[[#This Row],[Customer Last Name]]</f>
        <v>Sanjit Engle</v>
      </c>
      <c r="E925" t="s">
        <v>1555</v>
      </c>
      <c r="F925" t="s">
        <v>1647</v>
      </c>
      <c r="G925" t="str">
        <f t="shared" si="70"/>
        <v>sanjit.engle@mail.com</v>
      </c>
      <c r="H925" t="s">
        <v>20</v>
      </c>
      <c r="I925" s="7" t="s">
        <v>1037</v>
      </c>
      <c r="J925" s="7" t="s">
        <v>1038</v>
      </c>
      <c r="K925" s="7" t="s">
        <v>1080</v>
      </c>
      <c r="L925" s="7" t="s">
        <v>1081</v>
      </c>
      <c r="M925" s="7">
        <v>10009</v>
      </c>
      <c r="N925" s="7" t="s">
        <v>1065</v>
      </c>
      <c r="O925" t="str">
        <f>IF(COUNTIF($G$2:G925, G925) &gt; 1, INDEX($O$2:O925, MATCH(G925, $G$2:G925, 0)), H925)</f>
        <v>Male</v>
      </c>
      <c r="P925" t="str">
        <f>IF(COUNTIF($G$2:G925, G925) &gt; 1, INDEX($P$2:P925, MATCH(G925, $G$2:G925, 0)), I925)</f>
        <v>Consumer</v>
      </c>
      <c r="Q925" t="str">
        <f>IF(COUNTIF($G$2:G925, G925) &gt; 1, INDEX($Q$2:Q925, MATCH(G925, $G$2:G925, 0)), J925)</f>
        <v>United States</v>
      </c>
      <c r="R925" t="str">
        <f>IF(COUNTIF($G$2:G925, G925) &gt; 1, INDEX($R$2:R925, MATCH(G925, $G$2:G925, 0)), K925)</f>
        <v>New York City</v>
      </c>
      <c r="S925" t="str">
        <f>IF(COUNTIF($G$2:G925, G925) &gt; 1, INDEX($S$2:S925, MATCH(G925, $G$2:G925, 0)), L925)</f>
        <v>New York</v>
      </c>
      <c r="T925">
        <f>IF(COUNTIF($G$2:G925, G925) &gt; 1, INDEX($T$2:T925, MATCH(G925, $G$2:G925, 0)), M925)</f>
        <v>10009</v>
      </c>
      <c r="U925" t="str">
        <f>IF(COUNTIF($G$2:G925, G925) &gt; 1, INDEX($U$2:U925, MATCH(G925, $G$2:G925, 0)), N925)</f>
        <v>East</v>
      </c>
      <c r="V925" s="7" t="s">
        <v>2153</v>
      </c>
      <c r="W925" s="7" t="s">
        <v>2161</v>
      </c>
      <c r="X925" s="15">
        <f>Orders[[#This Row],[Date3]]</f>
        <v>43475</v>
      </c>
      <c r="Y925" s="15">
        <v>43475</v>
      </c>
      <c r="Z925" s="2">
        <v>0.4381944444444445</v>
      </c>
      <c r="AA925" s="12">
        <v>83.14</v>
      </c>
      <c r="AB925" s="8">
        <v>7</v>
      </c>
      <c r="AC925" s="11">
        <f t="shared" si="73"/>
        <v>29.099000000000004</v>
      </c>
      <c r="AD925" s="11">
        <f t="shared" si="74"/>
        <v>581.98</v>
      </c>
      <c r="AE925" t="s">
        <v>21</v>
      </c>
      <c r="AF925" s="12">
        <f t="shared" si="71"/>
        <v>554.80153400000006</v>
      </c>
      <c r="AG925" s="4">
        <v>4.6699999999999998E-2</v>
      </c>
      <c r="AH925" s="11">
        <f t="shared" si="72"/>
        <v>27.178465999999958</v>
      </c>
      <c r="AI925" s="9">
        <v>6.6</v>
      </c>
      <c r="AJ925" s="15" t="str">
        <f>IF(MONTH(Orders[[#This Row],[Date]]) = 1, "Jan",IF(MONTH(Orders[[#This Row],[Date]]) = 2, "Feb", "Mar"))</f>
        <v>Jan</v>
      </c>
    </row>
    <row r="926" spans="1:36" ht="15.75" x14ac:dyDescent="0.25">
      <c r="A926">
        <v>925</v>
      </c>
      <c r="B926" t="s">
        <v>955</v>
      </c>
      <c r="C926">
        <f>VLOOKUP(G926,email!A:B,2,FALSE)</f>
        <v>341</v>
      </c>
      <c r="D926" t="str">
        <f>Orders[[#This Row],[Customer First Name]] &amp;" "&amp; Orders[[#This Row],[Customer Last Name]]</f>
        <v>Adam Hart</v>
      </c>
      <c r="E926" t="s">
        <v>1496</v>
      </c>
      <c r="F926" t="s">
        <v>1757</v>
      </c>
      <c r="G926" t="str">
        <f t="shared" si="70"/>
        <v>adam.hart@mail.com</v>
      </c>
      <c r="H926" t="s">
        <v>20</v>
      </c>
      <c r="I926" s="7" t="s">
        <v>1042</v>
      </c>
      <c r="J926" s="7" t="s">
        <v>1038</v>
      </c>
      <c r="K926" s="7" t="s">
        <v>1080</v>
      </c>
      <c r="L926" s="7" t="s">
        <v>1081</v>
      </c>
      <c r="M926" s="7">
        <v>10011</v>
      </c>
      <c r="N926" s="7" t="s">
        <v>1065</v>
      </c>
      <c r="O926" t="str">
        <f>IF(COUNTIF($G$2:G926, G926) &gt; 1, INDEX($O$2:O926, MATCH(G926, $G$2:G926, 0)), H926)</f>
        <v>Male</v>
      </c>
      <c r="P926" t="str">
        <f>IF(COUNTIF($G$2:G926, G926) &gt; 1, INDEX($P$2:P926, MATCH(G926, $G$2:G926, 0)), I926)</f>
        <v>Corporate</v>
      </c>
      <c r="Q926" t="str">
        <f>IF(COUNTIF($G$2:G926, G926) &gt; 1, INDEX($Q$2:Q926, MATCH(G926, $G$2:G926, 0)), J926)</f>
        <v>United States</v>
      </c>
      <c r="R926" t="str">
        <f>IF(COUNTIF($G$2:G926, G926) &gt; 1, INDEX($R$2:R926, MATCH(G926, $G$2:G926, 0)), K926)</f>
        <v>New York City</v>
      </c>
      <c r="S926" t="str">
        <f>IF(COUNTIF($G$2:G926, G926) &gt; 1, INDEX($S$2:S926, MATCH(G926, $G$2:G926, 0)), L926)</f>
        <v>New York</v>
      </c>
      <c r="T926">
        <f>IF(COUNTIF($G$2:G926, G926) &gt; 1, INDEX($T$2:T926, MATCH(G926, $G$2:G926, 0)), M926)</f>
        <v>10011</v>
      </c>
      <c r="U926" t="str">
        <f>IF(COUNTIF($G$2:G926, G926) &gt; 1, INDEX($U$2:U926, MATCH(G926, $G$2:G926, 0)), N926)</f>
        <v>East</v>
      </c>
      <c r="V926" s="7" t="s">
        <v>2153</v>
      </c>
      <c r="W926" s="7" t="s">
        <v>2160</v>
      </c>
      <c r="X926" s="15">
        <f>Orders[[#This Row],[Date3]]</f>
        <v>43538</v>
      </c>
      <c r="Y926" s="15">
        <v>43538</v>
      </c>
      <c r="Z926" s="2">
        <v>0.5756944444444444</v>
      </c>
      <c r="AA926" s="12">
        <v>35.22</v>
      </c>
      <c r="AB926" s="8">
        <v>6</v>
      </c>
      <c r="AC926" s="11">
        <f t="shared" si="73"/>
        <v>10.566000000000001</v>
      </c>
      <c r="AD926" s="11">
        <f t="shared" si="74"/>
        <v>211.32</v>
      </c>
      <c r="AE926" t="s">
        <v>16</v>
      </c>
      <c r="AF926" s="12">
        <f t="shared" si="71"/>
        <v>201.451356</v>
      </c>
      <c r="AG926" s="4">
        <v>4.6699999999999998E-2</v>
      </c>
      <c r="AH926" s="11">
        <f t="shared" si="72"/>
        <v>9.8686439999999891</v>
      </c>
      <c r="AI926" s="9">
        <v>6.5</v>
      </c>
      <c r="AJ926" s="15" t="str">
        <f>IF(MONTH(Orders[[#This Row],[Date]]) = 1, "Jan",IF(MONTH(Orders[[#This Row],[Date]]) = 2, "Feb", "Mar"))</f>
        <v>Mar</v>
      </c>
    </row>
    <row r="927" spans="1:36" ht="15.75" x14ac:dyDescent="0.25">
      <c r="A927">
        <v>926</v>
      </c>
      <c r="B927" t="s">
        <v>956</v>
      </c>
      <c r="C927">
        <f>VLOOKUP(G927,email!A:B,2,FALSE)</f>
        <v>342</v>
      </c>
      <c r="D927" t="str">
        <f>Orders[[#This Row],[Customer First Name]] &amp;" "&amp; Orders[[#This Row],[Customer Last Name]]</f>
        <v>Jessica Myrick</v>
      </c>
      <c r="E927" t="s">
        <v>1758</v>
      </c>
      <c r="F927" t="s">
        <v>1759</v>
      </c>
      <c r="G927" t="str">
        <f t="shared" si="70"/>
        <v>jessica.myrick@mail.com</v>
      </c>
      <c r="H927" t="s">
        <v>20</v>
      </c>
      <c r="I927" s="7" t="s">
        <v>1037</v>
      </c>
      <c r="J927" s="7" t="s">
        <v>1038</v>
      </c>
      <c r="K927" s="7" t="s">
        <v>1063</v>
      </c>
      <c r="L927" s="7" t="s">
        <v>1064</v>
      </c>
      <c r="M927" s="7">
        <v>19143</v>
      </c>
      <c r="N927" s="7" t="s">
        <v>1065</v>
      </c>
      <c r="O927" t="str">
        <f>IF(COUNTIF($G$2:G927, G927) &gt; 1, INDEX($O$2:O927, MATCH(G927, $G$2:G927, 0)), H927)</f>
        <v>Male</v>
      </c>
      <c r="P927" t="str">
        <f>IF(COUNTIF($G$2:G927, G927) &gt; 1, INDEX($P$2:P927, MATCH(G927, $G$2:G927, 0)), I927)</f>
        <v>Consumer</v>
      </c>
      <c r="Q927" t="str">
        <f>IF(COUNTIF($G$2:G927, G927) &gt; 1, INDEX($Q$2:Q927, MATCH(G927, $G$2:G927, 0)), J927)</f>
        <v>United States</v>
      </c>
      <c r="R927" t="str">
        <f>IF(COUNTIF($G$2:G927, G927) &gt; 1, INDEX($R$2:R927, MATCH(G927, $G$2:G927, 0)), K927)</f>
        <v>Philadelphia</v>
      </c>
      <c r="S927" t="str">
        <f>IF(COUNTIF($G$2:G927, G927) &gt; 1, INDEX($S$2:S927, MATCH(G927, $G$2:G927, 0)), L927)</f>
        <v>Pennsylvania</v>
      </c>
      <c r="T927">
        <f>IF(COUNTIF($G$2:G927, G927) &gt; 1, INDEX($T$2:T927, MATCH(G927, $G$2:G927, 0)), M927)</f>
        <v>19143</v>
      </c>
      <c r="U927" t="str">
        <f>IF(COUNTIF($G$2:G927, G927) &gt; 1, INDEX($U$2:U927, MATCH(G927, $G$2:G927, 0)), N927)</f>
        <v>East</v>
      </c>
      <c r="V927" s="7" t="s">
        <v>2153</v>
      </c>
      <c r="W927" s="7" t="s">
        <v>2162</v>
      </c>
      <c r="X927" s="15">
        <f>Orders[[#This Row],[Date3]]</f>
        <v>43475</v>
      </c>
      <c r="Y927" s="15">
        <v>43475</v>
      </c>
      <c r="Z927" s="2">
        <v>0.46527777777777773</v>
      </c>
      <c r="AA927" s="12">
        <v>13.78</v>
      </c>
      <c r="AB927" s="8">
        <v>4</v>
      </c>
      <c r="AC927" s="11">
        <f t="shared" si="73"/>
        <v>2.7560000000000002</v>
      </c>
      <c r="AD927" s="11">
        <f t="shared" si="74"/>
        <v>55.12</v>
      </c>
      <c r="AE927" t="s">
        <v>16</v>
      </c>
      <c r="AF927" s="12">
        <f t="shared" si="71"/>
        <v>52.545895999999999</v>
      </c>
      <c r="AG927" s="4">
        <v>4.6699999999999998E-2</v>
      </c>
      <c r="AH927" s="11">
        <f t="shared" si="72"/>
        <v>2.5741039999999984</v>
      </c>
      <c r="AI927" s="9" t="s">
        <v>151</v>
      </c>
      <c r="AJ927" s="15" t="str">
        <f>IF(MONTH(Orders[[#This Row],[Date]]) = 1, "Jan",IF(MONTH(Orders[[#This Row],[Date]]) = 2, "Feb", "Mar"))</f>
        <v>Jan</v>
      </c>
    </row>
    <row r="928" spans="1:36" ht="15.75" x14ac:dyDescent="0.25">
      <c r="A928">
        <v>927</v>
      </c>
      <c r="B928" t="s">
        <v>957</v>
      </c>
      <c r="C928">
        <f>VLOOKUP(G928,email!A:B,2,FALSE)</f>
        <v>342</v>
      </c>
      <c r="D928" t="str">
        <f>Orders[[#This Row],[Customer First Name]] &amp;" "&amp; Orders[[#This Row],[Customer Last Name]]</f>
        <v>Jessica Myrick</v>
      </c>
      <c r="E928" t="s">
        <v>1758</v>
      </c>
      <c r="F928" t="s">
        <v>1759</v>
      </c>
      <c r="G928" t="str">
        <f t="shared" si="70"/>
        <v>jessica.myrick@mail.com</v>
      </c>
      <c r="H928" t="s">
        <v>20</v>
      </c>
      <c r="I928" s="7" t="s">
        <v>1037</v>
      </c>
      <c r="J928" s="7" t="s">
        <v>1038</v>
      </c>
      <c r="K928" s="7" t="s">
        <v>1063</v>
      </c>
      <c r="L928" s="7" t="s">
        <v>1064</v>
      </c>
      <c r="M928" s="7">
        <v>19143</v>
      </c>
      <c r="N928" s="7" t="s">
        <v>1065</v>
      </c>
      <c r="O928" t="str">
        <f>IF(COUNTIF($G$2:G928, G928) &gt; 1, INDEX($O$2:O928, MATCH(G928, $G$2:G928, 0)), H928)</f>
        <v>Male</v>
      </c>
      <c r="P928" t="str">
        <f>IF(COUNTIF($G$2:G928, G928) &gt; 1, INDEX($P$2:P928, MATCH(G928, $G$2:G928, 0)), I928)</f>
        <v>Consumer</v>
      </c>
      <c r="Q928" t="str">
        <f>IF(COUNTIF($G$2:G928, G928) &gt; 1, INDEX($Q$2:Q928, MATCH(G928, $G$2:G928, 0)), J928)</f>
        <v>United States</v>
      </c>
      <c r="R928" t="str">
        <f>IF(COUNTIF($G$2:G928, G928) &gt; 1, INDEX($R$2:R928, MATCH(G928, $G$2:G928, 0)), K928)</f>
        <v>Philadelphia</v>
      </c>
      <c r="S928" t="str">
        <f>IF(COUNTIF($G$2:G928, G928) &gt; 1, INDEX($S$2:S928, MATCH(G928, $G$2:G928, 0)), L928)</f>
        <v>Pennsylvania</v>
      </c>
      <c r="T928">
        <f>IF(COUNTIF($G$2:G928, G928) &gt; 1, INDEX($T$2:T928, MATCH(G928, $G$2:G928, 0)), M928)</f>
        <v>19143</v>
      </c>
      <c r="U928" t="str">
        <f>IF(COUNTIF($G$2:G928, G928) &gt; 1, INDEX($U$2:U928, MATCH(G928, $G$2:G928, 0)), N928)</f>
        <v>East</v>
      </c>
      <c r="V928" s="7" t="s">
        <v>2158</v>
      </c>
      <c r="W928" s="7" t="s">
        <v>2163</v>
      </c>
      <c r="X928" s="15">
        <f>Orders[[#This Row],[Date3]]</f>
        <v>43511</v>
      </c>
      <c r="Y928" s="15">
        <v>43511</v>
      </c>
      <c r="Z928" s="2">
        <v>0.73472222222222217</v>
      </c>
      <c r="AA928" s="12">
        <v>88.31</v>
      </c>
      <c r="AB928" s="8">
        <v>1</v>
      </c>
      <c r="AC928" s="11">
        <f t="shared" si="73"/>
        <v>4.4155000000000006</v>
      </c>
      <c r="AD928" s="11">
        <f t="shared" si="74"/>
        <v>88.31</v>
      </c>
      <c r="AE928" t="s">
        <v>21</v>
      </c>
      <c r="AF928" s="12">
        <f t="shared" si="71"/>
        <v>81.951679999999996</v>
      </c>
      <c r="AG928" s="4">
        <v>7.2000000000000008E-2</v>
      </c>
      <c r="AH928" s="11">
        <f t="shared" si="72"/>
        <v>6.3583200000000062</v>
      </c>
      <c r="AI928" s="9">
        <v>5.2</v>
      </c>
      <c r="AJ928" s="15" t="str">
        <f>IF(MONTH(Orders[[#This Row],[Date]]) = 1, "Jan",IF(MONTH(Orders[[#This Row],[Date]]) = 2, "Feb", "Mar"))</f>
        <v>Feb</v>
      </c>
    </row>
    <row r="929" spans="1:36" ht="15.75" x14ac:dyDescent="0.25">
      <c r="A929">
        <v>928</v>
      </c>
      <c r="B929" t="s">
        <v>958</v>
      </c>
      <c r="C929">
        <f>VLOOKUP(G929,email!A:B,2,FALSE)</f>
        <v>343</v>
      </c>
      <c r="D929" t="str">
        <f>Orders[[#This Row],[Customer First Name]] &amp;" "&amp; Orders[[#This Row],[Customer Last Name]]</f>
        <v>Joel Jenkins</v>
      </c>
      <c r="E929" t="s">
        <v>1322</v>
      </c>
      <c r="F929" t="s">
        <v>1760</v>
      </c>
      <c r="G929" t="str">
        <f t="shared" si="70"/>
        <v>joel.jenkins@mail.com</v>
      </c>
      <c r="H929" t="s">
        <v>20</v>
      </c>
      <c r="I929" s="7" t="s">
        <v>1052</v>
      </c>
      <c r="J929" s="7" t="s">
        <v>1038</v>
      </c>
      <c r="K929" s="7" t="s">
        <v>1086</v>
      </c>
      <c r="L929" s="7" t="s">
        <v>1087</v>
      </c>
      <c r="M929" s="7">
        <v>22153</v>
      </c>
      <c r="N929" s="7" t="s">
        <v>1041</v>
      </c>
      <c r="O929" t="str">
        <f>IF(COUNTIF($G$2:G929, G929) &gt; 1, INDEX($O$2:O929, MATCH(G929, $G$2:G929, 0)), H929)</f>
        <v>Male</v>
      </c>
      <c r="P929" t="str">
        <f>IF(COUNTIF($G$2:G929, G929) &gt; 1, INDEX($P$2:P929, MATCH(G929, $G$2:G929, 0)), I929)</f>
        <v>Home Office</v>
      </c>
      <c r="Q929" t="str">
        <f>IF(COUNTIF($G$2:G929, G929) &gt; 1, INDEX($Q$2:Q929, MATCH(G929, $G$2:G929, 0)), J929)</f>
        <v>United States</v>
      </c>
      <c r="R929" t="str">
        <f>IF(COUNTIF($G$2:G929, G929) &gt; 1, INDEX($R$2:R929, MATCH(G929, $G$2:G929, 0)), K929)</f>
        <v>Springfield</v>
      </c>
      <c r="S929" t="str">
        <f>IF(COUNTIF($G$2:G929, G929) &gt; 1, INDEX($S$2:S929, MATCH(G929, $G$2:G929, 0)), L929)</f>
        <v>Virginia</v>
      </c>
      <c r="T929">
        <f>IF(COUNTIF($G$2:G929, G929) &gt; 1, INDEX($T$2:T929, MATCH(G929, $G$2:G929, 0)), M929)</f>
        <v>22153</v>
      </c>
      <c r="U929" t="str">
        <f>IF(COUNTIF($G$2:G929, G929) &gt; 1, INDEX($U$2:U929, MATCH(G929, $G$2:G929, 0)), N929)</f>
        <v>South</v>
      </c>
      <c r="V929" s="7" t="s">
        <v>2153</v>
      </c>
      <c r="W929" s="7" t="s">
        <v>1731</v>
      </c>
      <c r="X929" s="15">
        <f>Orders[[#This Row],[Date3]]</f>
        <v>43478</v>
      </c>
      <c r="Y929" s="15">
        <v>43478</v>
      </c>
      <c r="Z929" s="2">
        <v>0.74583333333333324</v>
      </c>
      <c r="AA929" s="12">
        <v>39.619999999999997</v>
      </c>
      <c r="AB929" s="8">
        <v>9</v>
      </c>
      <c r="AC929" s="11">
        <f t="shared" si="73"/>
        <v>17.829000000000001</v>
      </c>
      <c r="AD929" s="11">
        <f t="shared" si="74"/>
        <v>356.58</v>
      </c>
      <c r="AE929" t="s">
        <v>21</v>
      </c>
      <c r="AF929" s="12">
        <f t="shared" si="71"/>
        <v>339.92771399999998</v>
      </c>
      <c r="AG929" s="4">
        <v>4.6699999999999998E-2</v>
      </c>
      <c r="AH929" s="11">
        <f t="shared" si="72"/>
        <v>16.652286000000004</v>
      </c>
      <c r="AI929" s="9">
        <v>6.8</v>
      </c>
      <c r="AJ929" s="15" t="str">
        <f>IF(MONTH(Orders[[#This Row],[Date]]) = 1, "Jan",IF(MONTH(Orders[[#This Row],[Date]]) = 2, "Feb", "Mar"))</f>
        <v>Jan</v>
      </c>
    </row>
    <row r="930" spans="1:36" ht="15.75" x14ac:dyDescent="0.25">
      <c r="A930">
        <v>929</v>
      </c>
      <c r="B930" t="s">
        <v>959</v>
      </c>
      <c r="C930">
        <f>VLOOKUP(G930,email!A:B,2,FALSE)</f>
        <v>343</v>
      </c>
      <c r="D930" t="str">
        <f>Orders[[#This Row],[Customer First Name]] &amp;" "&amp; Orders[[#This Row],[Customer Last Name]]</f>
        <v>Joel Jenkins</v>
      </c>
      <c r="E930" t="s">
        <v>1322</v>
      </c>
      <c r="F930" t="s">
        <v>1760</v>
      </c>
      <c r="G930" t="str">
        <f t="shared" si="70"/>
        <v>joel.jenkins@mail.com</v>
      </c>
      <c r="H930" t="s">
        <v>20</v>
      </c>
      <c r="I930" s="7" t="s">
        <v>1052</v>
      </c>
      <c r="J930" s="7" t="s">
        <v>1038</v>
      </c>
      <c r="K930" s="7" t="s">
        <v>1086</v>
      </c>
      <c r="L930" s="7" t="s">
        <v>1087</v>
      </c>
      <c r="M930" s="7">
        <v>22153</v>
      </c>
      <c r="N930" s="7" t="s">
        <v>1041</v>
      </c>
      <c r="O930" t="str">
        <f>IF(COUNTIF($G$2:G930, G930) &gt; 1, INDEX($O$2:O930, MATCH(G930, $G$2:G930, 0)), H930)</f>
        <v>Male</v>
      </c>
      <c r="P930" t="str">
        <f>IF(COUNTIF($G$2:G930, G930) &gt; 1, INDEX($P$2:P930, MATCH(G930, $G$2:G930, 0)), I930)</f>
        <v>Home Office</v>
      </c>
      <c r="Q930" t="str">
        <f>IF(COUNTIF($G$2:G930, G930) &gt; 1, INDEX($Q$2:Q930, MATCH(G930, $G$2:G930, 0)), J930)</f>
        <v>United States</v>
      </c>
      <c r="R930" t="str">
        <f>IF(COUNTIF($G$2:G930, G930) &gt; 1, INDEX($R$2:R930, MATCH(G930, $G$2:G930, 0)), K930)</f>
        <v>Springfield</v>
      </c>
      <c r="S930" t="str">
        <f>IF(COUNTIF($G$2:G930, G930) &gt; 1, INDEX($S$2:S930, MATCH(G930, $G$2:G930, 0)), L930)</f>
        <v>Virginia</v>
      </c>
      <c r="T930">
        <f>IF(COUNTIF($G$2:G930, G930) &gt; 1, INDEX($T$2:T930, MATCH(G930, $G$2:G930, 0)), M930)</f>
        <v>22153</v>
      </c>
      <c r="U930" t="str">
        <f>IF(COUNTIF($G$2:G930, G930) &gt; 1, INDEX($U$2:U930, MATCH(G930, $G$2:G930, 0)), N930)</f>
        <v>South</v>
      </c>
      <c r="V930" s="7" t="s">
        <v>2153</v>
      </c>
      <c r="W930" s="7" t="s">
        <v>2161</v>
      </c>
      <c r="X930" s="15">
        <f>Orders[[#This Row],[Date3]]</f>
        <v>43511</v>
      </c>
      <c r="Y930" s="15">
        <v>43511</v>
      </c>
      <c r="Z930" s="2">
        <v>0.86875000000000002</v>
      </c>
      <c r="AA930" s="12">
        <v>88.25</v>
      </c>
      <c r="AB930" s="8">
        <v>9</v>
      </c>
      <c r="AC930" s="11">
        <f t="shared" si="73"/>
        <v>39.712500000000006</v>
      </c>
      <c r="AD930" s="11">
        <f t="shared" si="74"/>
        <v>794.25</v>
      </c>
      <c r="AE930" t="s">
        <v>21</v>
      </c>
      <c r="AF930" s="12">
        <f t="shared" si="71"/>
        <v>757.15852500000005</v>
      </c>
      <c r="AG930" s="4">
        <v>4.6699999999999998E-2</v>
      </c>
      <c r="AH930" s="11">
        <f t="shared" si="72"/>
        <v>37.091474999999946</v>
      </c>
      <c r="AI930" s="9">
        <v>7.6</v>
      </c>
      <c r="AJ930" s="15" t="str">
        <f>IF(MONTH(Orders[[#This Row],[Date]]) = 1, "Jan",IF(MONTH(Orders[[#This Row],[Date]]) = 2, "Feb", "Mar"))</f>
        <v>Feb</v>
      </c>
    </row>
    <row r="931" spans="1:36" ht="15.75" x14ac:dyDescent="0.25">
      <c r="A931">
        <v>930</v>
      </c>
      <c r="B931" t="s">
        <v>960</v>
      </c>
      <c r="C931">
        <f>VLOOKUP(G931,email!A:B,2,FALSE)</f>
        <v>270</v>
      </c>
      <c r="D931" t="str">
        <f>Orders[[#This Row],[Customer First Name]] &amp;" "&amp; Orders[[#This Row],[Customer Last Name]]</f>
        <v>Alan Barnes</v>
      </c>
      <c r="E931" t="s">
        <v>1366</v>
      </c>
      <c r="F931" t="s">
        <v>1675</v>
      </c>
      <c r="G931" t="str">
        <f t="shared" si="70"/>
        <v>alan.barnes@mail.com</v>
      </c>
      <c r="H931" t="s">
        <v>15</v>
      </c>
      <c r="I931" s="7" t="s">
        <v>1037</v>
      </c>
      <c r="J931" s="7" t="s">
        <v>1038</v>
      </c>
      <c r="K931" s="7" t="s">
        <v>1043</v>
      </c>
      <c r="L931" s="7" t="s">
        <v>1044</v>
      </c>
      <c r="M931" s="7">
        <v>43615</v>
      </c>
      <c r="N931" s="7" t="s">
        <v>1065</v>
      </c>
      <c r="O931" t="str">
        <f>IF(COUNTIF($G$2:G931, G931) &gt; 1, INDEX($O$2:O931, MATCH(G931, $G$2:G931, 0)), H931)</f>
        <v>Female</v>
      </c>
      <c r="P931" t="str">
        <f>IF(COUNTIF($G$2:G931, G931) &gt; 1, INDEX($P$2:P931, MATCH(G931, $G$2:G931, 0)), I931)</f>
        <v>Consumer</v>
      </c>
      <c r="Q931" t="str">
        <f>IF(COUNTIF($G$2:G931, G931) &gt; 1, INDEX($Q$2:Q931, MATCH(G931, $G$2:G931, 0)), J931)</f>
        <v>United States</v>
      </c>
      <c r="R931" t="str">
        <f>IF(COUNTIF($G$2:G931, G931) &gt; 1, INDEX($R$2:R931, MATCH(G931, $G$2:G931, 0)), K931)</f>
        <v>Los Angeles</v>
      </c>
      <c r="S931" t="str">
        <f>IF(COUNTIF($G$2:G931, G931) &gt; 1, INDEX($S$2:S931, MATCH(G931, $G$2:G931, 0)), L931)</f>
        <v>California</v>
      </c>
      <c r="T931">
        <f>IF(COUNTIF($G$2:G931, G931) &gt; 1, INDEX($T$2:T931, MATCH(G931, $G$2:G931, 0)), M931)</f>
        <v>90036</v>
      </c>
      <c r="U931" t="str">
        <f>IF(COUNTIF($G$2:G931, G931) &gt; 1, INDEX($U$2:U931, MATCH(G931, $G$2:G931, 0)), N931)</f>
        <v>West</v>
      </c>
      <c r="V931" s="7" t="s">
        <v>2153</v>
      </c>
      <c r="W931" s="7" t="s">
        <v>1731</v>
      </c>
      <c r="X931" s="15">
        <f>Orders[[#This Row],[Date3]]</f>
        <v>43526</v>
      </c>
      <c r="Y931" s="15">
        <v>43526</v>
      </c>
      <c r="Z931" s="2">
        <v>0.80972222222222223</v>
      </c>
      <c r="AA931" s="12">
        <v>25.31</v>
      </c>
      <c r="AB931" s="8">
        <v>2</v>
      </c>
      <c r="AC931" s="11">
        <f t="shared" si="73"/>
        <v>2.5310000000000001</v>
      </c>
      <c r="AD931" s="11">
        <f t="shared" si="74"/>
        <v>50.62</v>
      </c>
      <c r="AE931" t="s">
        <v>16</v>
      </c>
      <c r="AF931" s="12">
        <f t="shared" si="71"/>
        <v>48.256045999999998</v>
      </c>
      <c r="AG931" s="4">
        <v>4.6699999999999998E-2</v>
      </c>
      <c r="AH931" s="11">
        <f t="shared" si="72"/>
        <v>2.3639539999999997</v>
      </c>
      <c r="AI931" s="9">
        <v>7.2</v>
      </c>
      <c r="AJ931" s="15" t="str">
        <f>IF(MONTH(Orders[[#This Row],[Date]]) = 1, "Jan",IF(MONTH(Orders[[#This Row],[Date]]) = 2, "Feb", "Mar"))</f>
        <v>Mar</v>
      </c>
    </row>
    <row r="932" spans="1:36" ht="15.75" x14ac:dyDescent="0.25">
      <c r="A932">
        <v>931</v>
      </c>
      <c r="B932" t="s">
        <v>961</v>
      </c>
      <c r="C932">
        <f>VLOOKUP(G932,email!A:B,2,FALSE)</f>
        <v>270</v>
      </c>
      <c r="D932" t="str">
        <f>Orders[[#This Row],[Customer First Name]] &amp;" "&amp; Orders[[#This Row],[Customer Last Name]]</f>
        <v>Alan Barnes</v>
      </c>
      <c r="E932" t="s">
        <v>1366</v>
      </c>
      <c r="F932" t="s">
        <v>1675</v>
      </c>
      <c r="G932" t="str">
        <f t="shared" si="70"/>
        <v>alan.barnes@mail.com</v>
      </c>
      <c r="H932" t="s">
        <v>15</v>
      </c>
      <c r="I932" s="7" t="s">
        <v>1037</v>
      </c>
      <c r="J932" s="7" t="s">
        <v>1038</v>
      </c>
      <c r="K932" s="7" t="s">
        <v>1043</v>
      </c>
      <c r="L932" s="7" t="s">
        <v>1044</v>
      </c>
      <c r="M932" s="7">
        <v>43615</v>
      </c>
      <c r="N932" s="7" t="s">
        <v>1065</v>
      </c>
      <c r="O932" t="str">
        <f>IF(COUNTIF($G$2:G932, G932) &gt; 1, INDEX($O$2:O932, MATCH(G932, $G$2:G932, 0)), H932)</f>
        <v>Female</v>
      </c>
      <c r="P932" t="str">
        <f>IF(COUNTIF($G$2:G932, G932) &gt; 1, INDEX($P$2:P932, MATCH(G932, $G$2:G932, 0)), I932)</f>
        <v>Consumer</v>
      </c>
      <c r="Q932" t="str">
        <f>IF(COUNTIF($G$2:G932, G932) &gt; 1, INDEX($Q$2:Q932, MATCH(G932, $G$2:G932, 0)), J932)</f>
        <v>United States</v>
      </c>
      <c r="R932" t="str">
        <f>IF(COUNTIF($G$2:G932, G932) &gt; 1, INDEX($R$2:R932, MATCH(G932, $G$2:G932, 0)), K932)</f>
        <v>Los Angeles</v>
      </c>
      <c r="S932" t="str">
        <f>IF(COUNTIF($G$2:G932, G932) &gt; 1, INDEX($S$2:S932, MATCH(G932, $G$2:G932, 0)), L932)</f>
        <v>California</v>
      </c>
      <c r="T932">
        <f>IF(COUNTIF($G$2:G932, G932) &gt; 1, INDEX($T$2:T932, MATCH(G932, $G$2:G932, 0)), M932)</f>
        <v>90036</v>
      </c>
      <c r="U932" t="str">
        <f>IF(COUNTIF($G$2:G932, G932) &gt; 1, INDEX($U$2:U932, MATCH(G932, $G$2:G932, 0)), N932)</f>
        <v>West</v>
      </c>
      <c r="V932" s="7" t="s">
        <v>2153</v>
      </c>
      <c r="W932" s="7" t="s">
        <v>1731</v>
      </c>
      <c r="X932" s="15">
        <f>Orders[[#This Row],[Date3]]</f>
        <v>43548</v>
      </c>
      <c r="Y932" s="15">
        <v>43548</v>
      </c>
      <c r="Z932" s="2">
        <v>0.56458333333333333</v>
      </c>
      <c r="AA932" s="12">
        <v>99.92</v>
      </c>
      <c r="AB932" s="8">
        <v>6</v>
      </c>
      <c r="AC932" s="11">
        <f t="shared" si="73"/>
        <v>29.975999999999999</v>
      </c>
      <c r="AD932" s="11">
        <f t="shared" si="74"/>
        <v>599.52</v>
      </c>
      <c r="AE932" t="s">
        <v>16</v>
      </c>
      <c r="AF932" s="12">
        <f t="shared" si="71"/>
        <v>571.52241600000002</v>
      </c>
      <c r="AG932" s="4">
        <v>4.6699999999999998E-2</v>
      </c>
      <c r="AH932" s="11">
        <f t="shared" si="72"/>
        <v>27.997583999999961</v>
      </c>
      <c r="AI932" s="9">
        <v>7.1</v>
      </c>
      <c r="AJ932" s="15" t="str">
        <f>IF(MONTH(Orders[[#This Row],[Date]]) = 1, "Jan",IF(MONTH(Orders[[#This Row],[Date]]) = 2, "Feb", "Mar"))</f>
        <v>Mar</v>
      </c>
    </row>
    <row r="933" spans="1:36" ht="15.75" x14ac:dyDescent="0.25">
      <c r="A933">
        <v>932</v>
      </c>
      <c r="B933" t="s">
        <v>962</v>
      </c>
      <c r="C933">
        <f>VLOOKUP(G933,email!A:B,2,FALSE)</f>
        <v>270</v>
      </c>
      <c r="D933" t="str">
        <f>Orders[[#This Row],[Customer First Name]] &amp;" "&amp; Orders[[#This Row],[Customer Last Name]]</f>
        <v>Alan Barnes</v>
      </c>
      <c r="E933" t="s">
        <v>1366</v>
      </c>
      <c r="F933" t="s">
        <v>1675</v>
      </c>
      <c r="G933" t="str">
        <f t="shared" si="70"/>
        <v>alan.barnes@mail.com</v>
      </c>
      <c r="H933" t="s">
        <v>15</v>
      </c>
      <c r="I933" s="7" t="s">
        <v>1037</v>
      </c>
      <c r="J933" s="7" t="s">
        <v>1038</v>
      </c>
      <c r="K933" s="7" t="s">
        <v>1043</v>
      </c>
      <c r="L933" s="7" t="s">
        <v>1044</v>
      </c>
      <c r="M933" s="7">
        <v>43615</v>
      </c>
      <c r="N933" s="7" t="s">
        <v>1065</v>
      </c>
      <c r="O933" t="str">
        <f>IF(COUNTIF($G$2:G933, G933) &gt; 1, INDEX($O$2:O933, MATCH(G933, $G$2:G933, 0)), H933)</f>
        <v>Female</v>
      </c>
      <c r="P933" t="str">
        <f>IF(COUNTIF($G$2:G933, G933) &gt; 1, INDEX($P$2:P933, MATCH(G933, $G$2:G933, 0)), I933)</f>
        <v>Consumer</v>
      </c>
      <c r="Q933" t="str">
        <f>IF(COUNTIF($G$2:G933, G933) &gt; 1, INDEX($Q$2:Q933, MATCH(G933, $G$2:G933, 0)), J933)</f>
        <v>United States</v>
      </c>
      <c r="R933" t="str">
        <f>IF(COUNTIF($G$2:G933, G933) &gt; 1, INDEX($R$2:R933, MATCH(G933, $G$2:G933, 0)), K933)</f>
        <v>Los Angeles</v>
      </c>
      <c r="S933" t="str">
        <f>IF(COUNTIF($G$2:G933, G933) &gt; 1, INDEX($S$2:S933, MATCH(G933, $G$2:G933, 0)), L933)</f>
        <v>California</v>
      </c>
      <c r="T933">
        <f>IF(COUNTIF($G$2:G933, G933) &gt; 1, INDEX($T$2:T933, MATCH(G933, $G$2:G933, 0)), M933)</f>
        <v>90036</v>
      </c>
      <c r="U933" t="str">
        <f>IF(COUNTIF($G$2:G933, G933) &gt; 1, INDEX($U$2:U933, MATCH(G933, $G$2:G933, 0)), N933)</f>
        <v>West</v>
      </c>
      <c r="V933" s="7" t="s">
        <v>2153</v>
      </c>
      <c r="W933" s="7" t="s">
        <v>2162</v>
      </c>
      <c r="X933" s="15">
        <f>Orders[[#This Row],[Date3]]</f>
        <v>43498</v>
      </c>
      <c r="Y933" s="15">
        <v>43498</v>
      </c>
      <c r="Z933" s="2">
        <v>0.58680555555555558</v>
      </c>
      <c r="AA933" s="12">
        <v>83.35</v>
      </c>
      <c r="AB933" s="8">
        <v>2</v>
      </c>
      <c r="AC933" s="11">
        <f t="shared" si="73"/>
        <v>8.3349999999999991</v>
      </c>
      <c r="AD933" s="11">
        <f t="shared" si="74"/>
        <v>166.7</v>
      </c>
      <c r="AE933" t="s">
        <v>21</v>
      </c>
      <c r="AF933" s="12">
        <f t="shared" si="71"/>
        <v>158.91511</v>
      </c>
      <c r="AG933" s="4">
        <v>4.6699999999999998E-2</v>
      </c>
      <c r="AH933" s="11">
        <f t="shared" si="72"/>
        <v>7.7848899999999901</v>
      </c>
      <c r="AI933" s="9">
        <v>9.5</v>
      </c>
      <c r="AJ933" s="15" t="str">
        <f>IF(MONTH(Orders[[#This Row],[Date]]) = 1, "Jan",IF(MONTH(Orders[[#This Row],[Date]]) = 2, "Feb", "Mar"))</f>
        <v>Feb</v>
      </c>
    </row>
    <row r="934" spans="1:36" ht="15.75" x14ac:dyDescent="0.25">
      <c r="A934">
        <v>933</v>
      </c>
      <c r="B934" t="s">
        <v>963</v>
      </c>
      <c r="C934">
        <f>VLOOKUP(G934,email!A:B,2,FALSE)</f>
        <v>344</v>
      </c>
      <c r="D934" t="str">
        <f>Orders[[#This Row],[Customer First Name]] &amp;" "&amp; Orders[[#This Row],[Customer Last Name]]</f>
        <v>Ralph Kennedy</v>
      </c>
      <c r="E934" t="s">
        <v>1671</v>
      </c>
      <c r="F934" t="s">
        <v>1503</v>
      </c>
      <c r="G934" t="str">
        <f t="shared" si="70"/>
        <v>ralph.kennedy@mail.com</v>
      </c>
      <c r="H934" t="s">
        <v>20</v>
      </c>
      <c r="I934" s="7" t="s">
        <v>1037</v>
      </c>
      <c r="J934" s="7" t="s">
        <v>1038</v>
      </c>
      <c r="K934" s="7" t="s">
        <v>1063</v>
      </c>
      <c r="L934" s="7" t="s">
        <v>1064</v>
      </c>
      <c r="M934" s="7">
        <v>19140</v>
      </c>
      <c r="N934" s="7" t="s">
        <v>1065</v>
      </c>
      <c r="O934" t="str">
        <f>IF(COUNTIF($G$2:G934, G934) &gt; 1, INDEX($O$2:O934, MATCH(G934, $G$2:G934, 0)), H934)</f>
        <v>Male</v>
      </c>
      <c r="P934" t="str">
        <f>IF(COUNTIF($G$2:G934, G934) &gt; 1, INDEX($P$2:P934, MATCH(G934, $G$2:G934, 0)), I934)</f>
        <v>Consumer</v>
      </c>
      <c r="Q934" t="str">
        <f>IF(COUNTIF($G$2:G934, G934) &gt; 1, INDEX($Q$2:Q934, MATCH(G934, $G$2:G934, 0)), J934)</f>
        <v>United States</v>
      </c>
      <c r="R934" t="str">
        <f>IF(COUNTIF($G$2:G934, G934) &gt; 1, INDEX($R$2:R934, MATCH(G934, $G$2:G934, 0)), K934)</f>
        <v>Philadelphia</v>
      </c>
      <c r="S934" t="str">
        <f>IF(COUNTIF($G$2:G934, G934) &gt; 1, INDEX($S$2:S934, MATCH(G934, $G$2:G934, 0)), L934)</f>
        <v>Pennsylvania</v>
      </c>
      <c r="T934">
        <f>IF(COUNTIF($G$2:G934, G934) &gt; 1, INDEX($T$2:T934, MATCH(G934, $G$2:G934, 0)), M934)</f>
        <v>19140</v>
      </c>
      <c r="U934" t="str">
        <f>IF(COUNTIF($G$2:G934, G934) &gt; 1, INDEX($U$2:U934, MATCH(G934, $G$2:G934, 0)), N934)</f>
        <v>East</v>
      </c>
      <c r="V934" s="7" t="s">
        <v>2153</v>
      </c>
      <c r="W934" s="7" t="s">
        <v>2162</v>
      </c>
      <c r="X934" s="15">
        <f>Orders[[#This Row],[Date3]]</f>
        <v>43523</v>
      </c>
      <c r="Y934" s="15">
        <v>43523</v>
      </c>
      <c r="Z934" s="2">
        <v>0.4861111111111111</v>
      </c>
      <c r="AA934" s="12">
        <v>74.44</v>
      </c>
      <c r="AB934" s="8">
        <v>10</v>
      </c>
      <c r="AC934" s="11">
        <f t="shared" si="73"/>
        <v>37.22</v>
      </c>
      <c r="AD934" s="11">
        <f t="shared" si="74"/>
        <v>744.4</v>
      </c>
      <c r="AE934" t="s">
        <v>16</v>
      </c>
      <c r="AF934" s="12">
        <f t="shared" si="71"/>
        <v>709.63652000000002</v>
      </c>
      <c r="AG934" s="4">
        <v>4.6699999999999998E-2</v>
      </c>
      <c r="AH934" s="11">
        <f t="shared" si="72"/>
        <v>34.763479999999959</v>
      </c>
      <c r="AI934" s="9">
        <v>5.0999999999999996</v>
      </c>
      <c r="AJ934" s="15" t="str">
        <f>IF(MONTH(Orders[[#This Row],[Date]]) = 1, "Jan",IF(MONTH(Orders[[#This Row],[Date]]) = 2, "Feb", "Mar"))</f>
        <v>Feb</v>
      </c>
    </row>
    <row r="935" spans="1:36" ht="15.75" x14ac:dyDescent="0.25">
      <c r="A935">
        <v>934</v>
      </c>
      <c r="B935" t="s">
        <v>964</v>
      </c>
      <c r="C935">
        <f>VLOOKUP(G935,email!A:B,2,FALSE)</f>
        <v>345</v>
      </c>
      <c r="D935" t="str">
        <f>Orders[[#This Row],[Customer First Name]] &amp;" "&amp; Orders[[#This Row],[Customer Last Name]]</f>
        <v>Catherine Glotzbach</v>
      </c>
      <c r="E935" t="s">
        <v>1761</v>
      </c>
      <c r="F935" t="s">
        <v>1762</v>
      </c>
      <c r="G935" t="str">
        <f t="shared" si="70"/>
        <v>catherine.glotzbach@mail.com</v>
      </c>
      <c r="H935" t="s">
        <v>15</v>
      </c>
      <c r="I935" s="7" t="s">
        <v>1052</v>
      </c>
      <c r="J935" s="7" t="s">
        <v>1038</v>
      </c>
      <c r="K935" s="7" t="s">
        <v>1063</v>
      </c>
      <c r="L935" s="7" t="s">
        <v>1064</v>
      </c>
      <c r="M935" s="7">
        <v>19120</v>
      </c>
      <c r="N935" s="7" t="s">
        <v>1065</v>
      </c>
      <c r="O935" t="str">
        <f>IF(COUNTIF($G$2:G935, G935) &gt; 1, INDEX($O$2:O935, MATCH(G935, $G$2:G935, 0)), H935)</f>
        <v>Female</v>
      </c>
      <c r="P935" t="str">
        <f>IF(COUNTIF($G$2:G935, G935) &gt; 1, INDEX($P$2:P935, MATCH(G935, $G$2:G935, 0)), I935)</f>
        <v>Home Office</v>
      </c>
      <c r="Q935" t="str">
        <f>IF(COUNTIF($G$2:G935, G935) &gt; 1, INDEX($Q$2:Q935, MATCH(G935, $G$2:G935, 0)), J935)</f>
        <v>United States</v>
      </c>
      <c r="R935" t="str">
        <f>IF(COUNTIF($G$2:G935, G935) &gt; 1, INDEX($R$2:R935, MATCH(G935, $G$2:G935, 0)), K935)</f>
        <v>Philadelphia</v>
      </c>
      <c r="S935" t="str">
        <f>IF(COUNTIF($G$2:G935, G935) &gt; 1, INDEX($S$2:S935, MATCH(G935, $G$2:G935, 0)), L935)</f>
        <v>Pennsylvania</v>
      </c>
      <c r="T935">
        <f>IF(COUNTIF($G$2:G935, G935) &gt; 1, INDEX($T$2:T935, MATCH(G935, $G$2:G935, 0)), M935)</f>
        <v>19120</v>
      </c>
      <c r="U935" t="str">
        <f>IF(COUNTIF($G$2:G935, G935) &gt; 1, INDEX($U$2:U935, MATCH(G935, $G$2:G935, 0)), N935)</f>
        <v>East</v>
      </c>
      <c r="V935" s="7" t="s">
        <v>2153</v>
      </c>
      <c r="W935" s="7" t="s">
        <v>2162</v>
      </c>
      <c r="X935" s="15">
        <f>Orders[[#This Row],[Date3]]</f>
        <v>43485</v>
      </c>
      <c r="Y935" s="15">
        <v>43485</v>
      </c>
      <c r="Z935" s="2">
        <v>0.51874999999999993</v>
      </c>
      <c r="AA935" s="12">
        <v>64.08</v>
      </c>
      <c r="AB935" s="8">
        <v>7</v>
      </c>
      <c r="AC935" s="11">
        <f t="shared" si="73"/>
        <v>22.428000000000001</v>
      </c>
      <c r="AD935" s="11">
        <f t="shared" si="74"/>
        <v>448.56</v>
      </c>
      <c r="AE935" t="s">
        <v>16</v>
      </c>
      <c r="AF935" s="12">
        <f t="shared" si="71"/>
        <v>427.61224800000002</v>
      </c>
      <c r="AG935" s="4">
        <v>4.6699999999999998E-2</v>
      </c>
      <c r="AH935" s="11">
        <f t="shared" si="72"/>
        <v>20.94775199999998</v>
      </c>
      <c r="AI935" s="9">
        <v>7.6</v>
      </c>
      <c r="AJ935" s="15" t="str">
        <f>IF(MONTH(Orders[[#This Row],[Date]]) = 1, "Jan",IF(MONTH(Orders[[#This Row],[Date]]) = 2, "Feb", "Mar"))</f>
        <v>Jan</v>
      </c>
    </row>
    <row r="936" spans="1:36" ht="15.75" x14ac:dyDescent="0.25">
      <c r="A936">
        <v>935</v>
      </c>
      <c r="B936" t="s">
        <v>965</v>
      </c>
      <c r="C936">
        <f>VLOOKUP(G936,email!A:B,2,FALSE)</f>
        <v>345</v>
      </c>
      <c r="D936" t="str">
        <f>Orders[[#This Row],[Customer First Name]] &amp;" "&amp; Orders[[#This Row],[Customer Last Name]]</f>
        <v>Catherine Glotzbach</v>
      </c>
      <c r="E936" t="s">
        <v>1761</v>
      </c>
      <c r="F936" t="s">
        <v>1762</v>
      </c>
      <c r="G936" t="str">
        <f t="shared" si="70"/>
        <v>catherine.glotzbach@mail.com</v>
      </c>
      <c r="H936" t="s">
        <v>15</v>
      </c>
      <c r="I936" s="7" t="s">
        <v>1052</v>
      </c>
      <c r="J936" s="7" t="s">
        <v>1038</v>
      </c>
      <c r="K936" s="7" t="s">
        <v>1063</v>
      </c>
      <c r="L936" s="7" t="s">
        <v>1064</v>
      </c>
      <c r="M936" s="7">
        <v>19120</v>
      </c>
      <c r="N936" s="7" t="s">
        <v>1065</v>
      </c>
      <c r="O936" t="str">
        <f>IF(COUNTIF($G$2:G936, G936) &gt; 1, INDEX($O$2:O936, MATCH(G936, $G$2:G936, 0)), H936)</f>
        <v>Female</v>
      </c>
      <c r="P936" t="str">
        <f>IF(COUNTIF($G$2:G936, G936) &gt; 1, INDEX($P$2:P936, MATCH(G936, $G$2:G936, 0)), I936)</f>
        <v>Home Office</v>
      </c>
      <c r="Q936" t="str">
        <f>IF(COUNTIF($G$2:G936, G936) &gt; 1, INDEX($Q$2:Q936, MATCH(G936, $G$2:G936, 0)), J936)</f>
        <v>United States</v>
      </c>
      <c r="R936" t="str">
        <f>IF(COUNTIF($G$2:G936, G936) &gt; 1, INDEX($R$2:R936, MATCH(G936, $G$2:G936, 0)), K936)</f>
        <v>Philadelphia</v>
      </c>
      <c r="S936" t="str">
        <f>IF(COUNTIF($G$2:G936, G936) &gt; 1, INDEX($S$2:S936, MATCH(G936, $G$2:G936, 0)), L936)</f>
        <v>Pennsylvania</v>
      </c>
      <c r="T936">
        <f>IF(COUNTIF($G$2:G936, G936) &gt; 1, INDEX($T$2:T936, MATCH(G936, $G$2:G936, 0)), M936)</f>
        <v>19120</v>
      </c>
      <c r="U936" t="str">
        <f>IF(COUNTIF($G$2:G936, G936) &gt; 1, INDEX($U$2:U936, MATCH(G936, $G$2:G936, 0)), N936)</f>
        <v>East</v>
      </c>
      <c r="V936" s="7" t="s">
        <v>2153</v>
      </c>
      <c r="W936" s="7" t="s">
        <v>2160</v>
      </c>
      <c r="X936" s="15">
        <f>Orders[[#This Row],[Date3]]</f>
        <v>43468</v>
      </c>
      <c r="Y936" s="15">
        <v>43468</v>
      </c>
      <c r="Z936" s="2">
        <v>0.85</v>
      </c>
      <c r="AA936" s="12">
        <v>63.15</v>
      </c>
      <c r="AB936" s="8">
        <v>6</v>
      </c>
      <c r="AC936" s="11">
        <f t="shared" si="73"/>
        <v>18.945</v>
      </c>
      <c r="AD936" s="11">
        <f t="shared" si="74"/>
        <v>378.9</v>
      </c>
      <c r="AE936" t="s">
        <v>16</v>
      </c>
      <c r="AF936" s="12">
        <f t="shared" si="71"/>
        <v>361.20536999999996</v>
      </c>
      <c r="AG936" s="4">
        <v>4.6699999999999998E-2</v>
      </c>
      <c r="AH936" s="11">
        <f t="shared" si="72"/>
        <v>17.694630000000018</v>
      </c>
      <c r="AI936" s="9">
        <v>9.8000000000000007</v>
      </c>
      <c r="AJ936" s="15" t="str">
        <f>IF(MONTH(Orders[[#This Row],[Date]]) = 1, "Jan",IF(MONTH(Orders[[#This Row],[Date]]) = 2, "Feb", "Mar"))</f>
        <v>Jan</v>
      </c>
    </row>
    <row r="937" spans="1:36" ht="15.75" x14ac:dyDescent="0.25">
      <c r="A937">
        <v>936</v>
      </c>
      <c r="B937" t="s">
        <v>966</v>
      </c>
      <c r="C937">
        <f>VLOOKUP(G937,email!A:B,2,FALSE)</f>
        <v>345</v>
      </c>
      <c r="D937" t="str">
        <f>Orders[[#This Row],[Customer First Name]] &amp;" "&amp; Orders[[#This Row],[Customer Last Name]]</f>
        <v>Catherine Glotzbach</v>
      </c>
      <c r="E937" t="s">
        <v>1761</v>
      </c>
      <c r="F937" t="s">
        <v>1762</v>
      </c>
      <c r="G937" t="str">
        <f t="shared" si="70"/>
        <v>catherine.glotzbach@mail.com</v>
      </c>
      <c r="H937" t="s">
        <v>15</v>
      </c>
      <c r="I937" s="7" t="s">
        <v>1052</v>
      </c>
      <c r="J937" s="7" t="s">
        <v>1038</v>
      </c>
      <c r="K937" s="7" t="s">
        <v>1063</v>
      </c>
      <c r="L937" s="7" t="s">
        <v>1064</v>
      </c>
      <c r="M937" s="7">
        <v>19120</v>
      </c>
      <c r="N937" s="7" t="s">
        <v>1065</v>
      </c>
      <c r="O937" t="str">
        <f>IF(COUNTIF($G$2:G937, G937) &gt; 1, INDEX($O$2:O937, MATCH(G937, $G$2:G937, 0)), H937)</f>
        <v>Female</v>
      </c>
      <c r="P937" t="str">
        <f>IF(COUNTIF($G$2:G937, G937) &gt; 1, INDEX($P$2:P937, MATCH(G937, $G$2:G937, 0)), I937)</f>
        <v>Home Office</v>
      </c>
      <c r="Q937" t="str">
        <f>IF(COUNTIF($G$2:G937, G937) &gt; 1, INDEX($Q$2:Q937, MATCH(G937, $G$2:G937, 0)), J937)</f>
        <v>United States</v>
      </c>
      <c r="R937" t="str">
        <f>IF(COUNTIF($G$2:G937, G937) &gt; 1, INDEX($R$2:R937, MATCH(G937, $G$2:G937, 0)), K937)</f>
        <v>Philadelphia</v>
      </c>
      <c r="S937" t="str">
        <f>IF(COUNTIF($G$2:G937, G937) &gt; 1, INDEX($S$2:S937, MATCH(G937, $G$2:G937, 0)), L937)</f>
        <v>Pennsylvania</v>
      </c>
      <c r="T937">
        <f>IF(COUNTIF($G$2:G937, G937) &gt; 1, INDEX($T$2:T937, MATCH(G937, $G$2:G937, 0)), M937)</f>
        <v>19120</v>
      </c>
      <c r="U937" t="str">
        <f>IF(COUNTIF($G$2:G937, G937) &gt; 1, INDEX($U$2:U937, MATCH(G937, $G$2:G937, 0)), N937)</f>
        <v>East</v>
      </c>
      <c r="V937" s="7" t="s">
        <v>2153</v>
      </c>
      <c r="W937" s="7" t="s">
        <v>2162</v>
      </c>
      <c r="X937" s="15">
        <f>Orders[[#This Row],[Date3]]</f>
        <v>43489</v>
      </c>
      <c r="Y937" s="15">
        <v>43489</v>
      </c>
      <c r="Z937" s="2">
        <v>0.87430555555555556</v>
      </c>
      <c r="AA937" s="12">
        <v>85.72</v>
      </c>
      <c r="AB937" s="8">
        <v>3</v>
      </c>
      <c r="AC937" s="11">
        <f t="shared" si="73"/>
        <v>12.857999999999999</v>
      </c>
      <c r="AD937" s="11">
        <f t="shared" si="74"/>
        <v>257.15999999999997</v>
      </c>
      <c r="AE937" t="s">
        <v>16</v>
      </c>
      <c r="AF937" s="12">
        <f t="shared" si="71"/>
        <v>245.15062799999998</v>
      </c>
      <c r="AG937" s="4">
        <v>4.6699999999999998E-2</v>
      </c>
      <c r="AH937" s="11">
        <f t="shared" si="72"/>
        <v>12.009371999999985</v>
      </c>
      <c r="AI937" s="9">
        <v>5.0999999999999996</v>
      </c>
      <c r="AJ937" s="15" t="str">
        <f>IF(MONTH(Orders[[#This Row],[Date]]) = 1, "Jan",IF(MONTH(Orders[[#This Row],[Date]]) = 2, "Feb", "Mar"))</f>
        <v>Jan</v>
      </c>
    </row>
    <row r="938" spans="1:36" ht="15.75" x14ac:dyDescent="0.25">
      <c r="A938">
        <v>937</v>
      </c>
      <c r="B938" t="s">
        <v>967</v>
      </c>
      <c r="C938">
        <f>VLOOKUP(G938,email!A:B,2,FALSE)</f>
        <v>345</v>
      </c>
      <c r="D938" t="str">
        <f>Orders[[#This Row],[Customer First Name]] &amp;" "&amp; Orders[[#This Row],[Customer Last Name]]</f>
        <v>Catherine Glotzbach</v>
      </c>
      <c r="E938" t="s">
        <v>1761</v>
      </c>
      <c r="F938" t="s">
        <v>1762</v>
      </c>
      <c r="G938" t="str">
        <f t="shared" si="70"/>
        <v>catherine.glotzbach@mail.com</v>
      </c>
      <c r="H938" t="s">
        <v>15</v>
      </c>
      <c r="I938" s="7" t="s">
        <v>1052</v>
      </c>
      <c r="J938" s="7" t="s">
        <v>1038</v>
      </c>
      <c r="K938" s="7" t="s">
        <v>1063</v>
      </c>
      <c r="L938" s="7" t="s">
        <v>1064</v>
      </c>
      <c r="M938" s="7">
        <v>19120</v>
      </c>
      <c r="N938" s="7" t="s">
        <v>1065</v>
      </c>
      <c r="O938" t="str">
        <f>IF(COUNTIF($G$2:G938, G938) &gt; 1, INDEX($O$2:O938, MATCH(G938, $G$2:G938, 0)), H938)</f>
        <v>Female</v>
      </c>
      <c r="P938" t="str">
        <f>IF(COUNTIF($G$2:G938, G938) &gt; 1, INDEX($P$2:P938, MATCH(G938, $G$2:G938, 0)), I938)</f>
        <v>Home Office</v>
      </c>
      <c r="Q938" t="str">
        <f>IF(COUNTIF($G$2:G938, G938) &gt; 1, INDEX($Q$2:Q938, MATCH(G938, $G$2:G938, 0)), J938)</f>
        <v>United States</v>
      </c>
      <c r="R938" t="str">
        <f>IF(COUNTIF($G$2:G938, G938) &gt; 1, INDEX($R$2:R938, MATCH(G938, $G$2:G938, 0)), K938)</f>
        <v>Philadelphia</v>
      </c>
      <c r="S938" t="str">
        <f>IF(COUNTIF($G$2:G938, G938) &gt; 1, INDEX($S$2:S938, MATCH(G938, $G$2:G938, 0)), L938)</f>
        <v>Pennsylvania</v>
      </c>
      <c r="T938">
        <f>IF(COUNTIF($G$2:G938, G938) &gt; 1, INDEX($T$2:T938, MATCH(G938, $G$2:G938, 0)), M938)</f>
        <v>19120</v>
      </c>
      <c r="U938" t="str">
        <f>IF(COUNTIF($G$2:G938, G938) &gt; 1, INDEX($U$2:U938, MATCH(G938, $G$2:G938, 0)), N938)</f>
        <v>East</v>
      </c>
      <c r="V938" s="7" t="s">
        <v>2153</v>
      </c>
      <c r="W938" s="7" t="s">
        <v>2161</v>
      </c>
      <c r="X938" s="15">
        <f>Orders[[#This Row],[Date3]]</f>
        <v>43470</v>
      </c>
      <c r="Y938" s="15">
        <v>43470</v>
      </c>
      <c r="Z938" s="2">
        <v>0.82500000000000007</v>
      </c>
      <c r="AA938" s="12">
        <v>78.89</v>
      </c>
      <c r="AB938" s="8">
        <v>7</v>
      </c>
      <c r="AC938" s="11">
        <f t="shared" si="73"/>
        <v>27.611500000000003</v>
      </c>
      <c r="AD938" s="11">
        <f t="shared" si="74"/>
        <v>552.23</v>
      </c>
      <c r="AE938" t="s">
        <v>16</v>
      </c>
      <c r="AF938" s="12">
        <f t="shared" si="71"/>
        <v>526.44085900000005</v>
      </c>
      <c r="AG938" s="4">
        <v>4.6699999999999998E-2</v>
      </c>
      <c r="AH938" s="11">
        <f t="shared" si="72"/>
        <v>25.789140999999972</v>
      </c>
      <c r="AI938" s="9">
        <v>7.5</v>
      </c>
      <c r="AJ938" s="15" t="str">
        <f>IF(MONTH(Orders[[#This Row],[Date]]) = 1, "Jan",IF(MONTH(Orders[[#This Row],[Date]]) = 2, "Feb", "Mar"))</f>
        <v>Jan</v>
      </c>
    </row>
    <row r="939" spans="1:36" ht="15.75" x14ac:dyDescent="0.25">
      <c r="A939">
        <v>938</v>
      </c>
      <c r="B939" t="s">
        <v>968</v>
      </c>
      <c r="C939">
        <f>VLOOKUP(G939,email!A:B,2,FALSE)</f>
        <v>20</v>
      </c>
      <c r="D939" t="str">
        <f>Orders[[#This Row],[Customer First Name]] &amp;" "&amp; Orders[[#This Row],[Customer Last Name]]</f>
        <v>Ruben Ausman</v>
      </c>
      <c r="E939" t="s">
        <v>1297</v>
      </c>
      <c r="F939" t="s">
        <v>1298</v>
      </c>
      <c r="G939" t="str">
        <f t="shared" si="70"/>
        <v>ruben.ausman@mail.com</v>
      </c>
      <c r="H939" t="s">
        <v>15</v>
      </c>
      <c r="I939" s="7" t="s">
        <v>1042</v>
      </c>
      <c r="J939" s="7" t="s">
        <v>1038</v>
      </c>
      <c r="K939" s="7" t="s">
        <v>1251</v>
      </c>
      <c r="L939" s="7" t="s">
        <v>1124</v>
      </c>
      <c r="M939" s="7">
        <v>87401</v>
      </c>
      <c r="N939" s="7" t="s">
        <v>1045</v>
      </c>
      <c r="O939" t="str">
        <f>IF(COUNTIF($G$2:G939, G939) &gt; 1, INDEX($O$2:O939, MATCH(G939, $G$2:G939, 0)), H939)</f>
        <v>Female</v>
      </c>
      <c r="P939" t="str">
        <f>IF(COUNTIF($G$2:G939, G939) &gt; 1, INDEX($P$2:P939, MATCH(G939, $G$2:G939, 0)), I939)</f>
        <v>Corporate</v>
      </c>
      <c r="Q939" t="str">
        <f>IF(COUNTIF($G$2:G939, G939) &gt; 1, INDEX($Q$2:Q939, MATCH(G939, $G$2:G939, 0)), J939)</f>
        <v>United States</v>
      </c>
      <c r="R939" t="str">
        <f>IF(COUNTIF($G$2:G939, G939) &gt; 1, INDEX($R$2:R939, MATCH(G939, $G$2:G939, 0)), K939)</f>
        <v>Los Angeles</v>
      </c>
      <c r="S939" t="str">
        <f>IF(COUNTIF($G$2:G939, G939) &gt; 1, INDEX($S$2:S939, MATCH(G939, $G$2:G939, 0)), L939)</f>
        <v>California</v>
      </c>
      <c r="T939">
        <f>IF(COUNTIF($G$2:G939, G939) &gt; 1, INDEX($T$2:T939, MATCH(G939, $G$2:G939, 0)), M939)</f>
        <v>90049</v>
      </c>
      <c r="U939" t="str">
        <f>IF(COUNTIF($G$2:G939, G939) &gt; 1, INDEX($U$2:U939, MATCH(G939, $G$2:G939, 0)), N939)</f>
        <v>West</v>
      </c>
      <c r="V939" s="7" t="s">
        <v>2158</v>
      </c>
      <c r="W939" s="7" t="s">
        <v>2163</v>
      </c>
      <c r="X939" s="15">
        <f>Orders[[#This Row],[Date3]]</f>
        <v>43554</v>
      </c>
      <c r="Y939" s="15">
        <v>43554</v>
      </c>
      <c r="Z939" s="2">
        <v>0.4291666666666667</v>
      </c>
      <c r="AA939" s="12">
        <v>89.48</v>
      </c>
      <c r="AB939" s="8">
        <v>5</v>
      </c>
      <c r="AC939" s="11">
        <f t="shared" si="73"/>
        <v>22.370000000000005</v>
      </c>
      <c r="AD939" s="11">
        <f t="shared" si="74"/>
        <v>447.40000000000003</v>
      </c>
      <c r="AE939" t="s">
        <v>18</v>
      </c>
      <c r="AF939" s="12">
        <f t="shared" si="71"/>
        <v>415.18720000000002</v>
      </c>
      <c r="AG939" s="4">
        <v>7.2000000000000008E-2</v>
      </c>
      <c r="AH939" s="11">
        <f t="shared" si="72"/>
        <v>32.212800000000016</v>
      </c>
      <c r="AI939" s="9">
        <v>7.4</v>
      </c>
      <c r="AJ939" s="15" t="str">
        <f>IF(MONTH(Orders[[#This Row],[Date]]) = 1, "Jan",IF(MONTH(Orders[[#This Row],[Date]]) = 2, "Feb", "Mar"))</f>
        <v>Mar</v>
      </c>
    </row>
    <row r="940" spans="1:36" ht="15.75" x14ac:dyDescent="0.25">
      <c r="A940">
        <v>939</v>
      </c>
      <c r="B940" t="s">
        <v>969</v>
      </c>
      <c r="C940">
        <f>VLOOKUP(G940,email!A:B,2,FALSE)</f>
        <v>346</v>
      </c>
      <c r="D940" t="str">
        <f>Orders[[#This Row],[Customer First Name]] &amp;" "&amp; Orders[[#This Row],[Customer Last Name]]</f>
        <v>Rachel Payne</v>
      </c>
      <c r="E940" t="s">
        <v>1763</v>
      </c>
      <c r="F940" t="s">
        <v>1764</v>
      </c>
      <c r="G940" t="str">
        <f t="shared" si="70"/>
        <v>rachel.payne@mail.com</v>
      </c>
      <c r="H940" t="s">
        <v>15</v>
      </c>
      <c r="I940" s="7" t="s">
        <v>1042</v>
      </c>
      <c r="J940" s="7" t="s">
        <v>1038</v>
      </c>
      <c r="K940" s="7" t="s">
        <v>1252</v>
      </c>
      <c r="L940" s="7" t="s">
        <v>1044</v>
      </c>
      <c r="M940" s="7">
        <v>92503</v>
      </c>
      <c r="N940" s="7" t="s">
        <v>1045</v>
      </c>
      <c r="O940" t="str">
        <f>IF(COUNTIF($G$2:G940, G940) &gt; 1, INDEX($O$2:O940, MATCH(G940, $G$2:G940, 0)), H940)</f>
        <v>Female</v>
      </c>
      <c r="P940" t="str">
        <f>IF(COUNTIF($G$2:G940, G940) &gt; 1, INDEX($P$2:P940, MATCH(G940, $G$2:G940, 0)), I940)</f>
        <v>Corporate</v>
      </c>
      <c r="Q940" t="str">
        <f>IF(COUNTIF($G$2:G940, G940) &gt; 1, INDEX($Q$2:Q940, MATCH(G940, $G$2:G940, 0)), J940)</f>
        <v>United States</v>
      </c>
      <c r="R940" t="str">
        <f>IF(COUNTIF($G$2:G940, G940) &gt; 1, INDEX($R$2:R940, MATCH(G940, $G$2:G940, 0)), K940)</f>
        <v>Riverside</v>
      </c>
      <c r="S940" t="str">
        <f>IF(COUNTIF($G$2:G940, G940) &gt; 1, INDEX($S$2:S940, MATCH(G940, $G$2:G940, 0)), L940)</f>
        <v>California</v>
      </c>
      <c r="T940">
        <f>IF(COUNTIF($G$2:G940, G940) &gt; 1, INDEX($T$2:T940, MATCH(G940, $G$2:G940, 0)), M940)</f>
        <v>92503</v>
      </c>
      <c r="U940" t="str">
        <f>IF(COUNTIF($G$2:G940, G940) &gt; 1, INDEX($U$2:U940, MATCH(G940, $G$2:G940, 0)), N940)</f>
        <v>West</v>
      </c>
      <c r="V940" s="7" t="s">
        <v>2153</v>
      </c>
      <c r="W940" s="7" t="s">
        <v>2162</v>
      </c>
      <c r="X940" s="15">
        <f>Orders[[#This Row],[Date3]]</f>
        <v>43513</v>
      </c>
      <c r="Y940" s="15">
        <v>43513</v>
      </c>
      <c r="Z940" s="2">
        <v>0.68541666666666667</v>
      </c>
      <c r="AA940" s="12">
        <v>92.09</v>
      </c>
      <c r="AB940" s="8">
        <v>3</v>
      </c>
      <c r="AC940" s="11">
        <f t="shared" si="73"/>
        <v>13.813499999999999</v>
      </c>
      <c r="AD940" s="11">
        <f t="shared" si="74"/>
        <v>276.27</v>
      </c>
      <c r="AE940" t="s">
        <v>18</v>
      </c>
      <c r="AF940" s="12">
        <f t="shared" si="71"/>
        <v>263.36819099999997</v>
      </c>
      <c r="AG940" s="4">
        <v>4.6699999999999998E-2</v>
      </c>
      <c r="AH940" s="11">
        <f t="shared" si="72"/>
        <v>12.901809000000014</v>
      </c>
      <c r="AI940" s="9">
        <v>4.2</v>
      </c>
      <c r="AJ940" s="15" t="str">
        <f>IF(MONTH(Orders[[#This Row],[Date]]) = 1, "Jan",IF(MONTH(Orders[[#This Row],[Date]]) = 2, "Feb", "Mar"))</f>
        <v>Feb</v>
      </c>
    </row>
    <row r="941" spans="1:36" ht="15.75" x14ac:dyDescent="0.25">
      <c r="A941">
        <v>940</v>
      </c>
      <c r="B941" t="s">
        <v>970</v>
      </c>
      <c r="C941">
        <f>VLOOKUP(G941,email!A:B,2,FALSE)</f>
        <v>346</v>
      </c>
      <c r="D941" t="str">
        <f>Orders[[#This Row],[Customer First Name]] &amp;" "&amp; Orders[[#This Row],[Customer Last Name]]</f>
        <v>Rachel Payne</v>
      </c>
      <c r="E941" t="s">
        <v>1763</v>
      </c>
      <c r="F941" t="s">
        <v>1764</v>
      </c>
      <c r="G941" t="str">
        <f t="shared" si="70"/>
        <v>rachel.payne@mail.com</v>
      </c>
      <c r="H941" t="s">
        <v>15</v>
      </c>
      <c r="I941" s="7" t="s">
        <v>1042</v>
      </c>
      <c r="J941" s="7" t="s">
        <v>1038</v>
      </c>
      <c r="K941" s="7" t="s">
        <v>1252</v>
      </c>
      <c r="L941" s="7" t="s">
        <v>1044</v>
      </c>
      <c r="M941" s="7">
        <v>92503</v>
      </c>
      <c r="N941" s="7" t="s">
        <v>1045</v>
      </c>
      <c r="O941" t="str">
        <f>IF(COUNTIF($G$2:G941, G941) &gt; 1, INDEX($O$2:O941, MATCH(G941, $G$2:G941, 0)), H941)</f>
        <v>Female</v>
      </c>
      <c r="P941" t="str">
        <f>IF(COUNTIF($G$2:G941, G941) &gt; 1, INDEX($P$2:P941, MATCH(G941, $G$2:G941, 0)), I941)</f>
        <v>Corporate</v>
      </c>
      <c r="Q941" t="str">
        <f>IF(COUNTIF($G$2:G941, G941) &gt; 1, INDEX($Q$2:Q941, MATCH(G941, $G$2:G941, 0)), J941)</f>
        <v>United States</v>
      </c>
      <c r="R941" t="str">
        <f>IF(COUNTIF($G$2:G941, G941) &gt; 1, INDEX($R$2:R941, MATCH(G941, $G$2:G941, 0)), K941)</f>
        <v>Riverside</v>
      </c>
      <c r="S941" t="str">
        <f>IF(COUNTIF($G$2:G941, G941) &gt; 1, INDEX($S$2:S941, MATCH(G941, $G$2:G941, 0)), L941)</f>
        <v>California</v>
      </c>
      <c r="T941">
        <f>IF(COUNTIF($G$2:G941, G941) &gt; 1, INDEX($T$2:T941, MATCH(G941, $G$2:G941, 0)), M941)</f>
        <v>92503</v>
      </c>
      <c r="U941" t="str">
        <f>IF(COUNTIF($G$2:G941, G941) &gt; 1, INDEX($U$2:U941, MATCH(G941, $G$2:G941, 0)), N941)</f>
        <v>West</v>
      </c>
      <c r="V941" s="7" t="s">
        <v>2153</v>
      </c>
      <c r="W941" s="7" t="s">
        <v>2161</v>
      </c>
      <c r="X941" s="15">
        <f>Orders[[#This Row],[Date3]]</f>
        <v>43545</v>
      </c>
      <c r="Y941" s="15">
        <v>43545</v>
      </c>
      <c r="Z941" s="2">
        <v>0.71111111111111114</v>
      </c>
      <c r="AA941" s="12">
        <v>57.29</v>
      </c>
      <c r="AB941" s="8">
        <v>6</v>
      </c>
      <c r="AC941" s="11">
        <f t="shared" si="73"/>
        <v>17.187000000000001</v>
      </c>
      <c r="AD941" s="11">
        <f t="shared" si="74"/>
        <v>343.74</v>
      </c>
      <c r="AE941" t="s">
        <v>16</v>
      </c>
      <c r="AF941" s="12">
        <f t="shared" si="71"/>
        <v>327.687342</v>
      </c>
      <c r="AG941" s="4">
        <v>4.6699999999999998E-2</v>
      </c>
      <c r="AH941" s="11">
        <f t="shared" si="72"/>
        <v>16.052658000000008</v>
      </c>
      <c r="AI941" s="9">
        <v>5.9</v>
      </c>
      <c r="AJ941" s="15" t="str">
        <f>IF(MONTH(Orders[[#This Row],[Date]]) = 1, "Jan",IF(MONTH(Orders[[#This Row],[Date]]) = 2, "Feb", "Mar"))</f>
        <v>Mar</v>
      </c>
    </row>
    <row r="942" spans="1:36" ht="15.75" x14ac:dyDescent="0.25">
      <c r="A942">
        <v>941</v>
      </c>
      <c r="B942" t="s">
        <v>971</v>
      </c>
      <c r="C942">
        <f>VLOOKUP(G942,email!A:B,2,FALSE)</f>
        <v>347</v>
      </c>
      <c r="D942" t="str">
        <f>Orders[[#This Row],[Customer First Name]] &amp;" "&amp; Orders[[#This Row],[Customer Last Name]]</f>
        <v>Karen Carlisle</v>
      </c>
      <c r="E942" t="s">
        <v>1318</v>
      </c>
      <c r="F942" t="s">
        <v>1765</v>
      </c>
      <c r="G942" t="str">
        <f t="shared" si="70"/>
        <v>karen.carlisle@mail.com</v>
      </c>
      <c r="H942" t="s">
        <v>15</v>
      </c>
      <c r="I942" s="7" t="s">
        <v>1042</v>
      </c>
      <c r="J942" s="7" t="s">
        <v>1038</v>
      </c>
      <c r="K942" s="7" t="s">
        <v>1060</v>
      </c>
      <c r="L942" s="7" t="s">
        <v>1044</v>
      </c>
      <c r="M942" s="7">
        <v>94110</v>
      </c>
      <c r="N942" s="7" t="s">
        <v>1045</v>
      </c>
      <c r="O942" t="str">
        <f>IF(COUNTIF($G$2:G942, G942) &gt; 1, INDEX($O$2:O942, MATCH(G942, $G$2:G942, 0)), H942)</f>
        <v>Female</v>
      </c>
      <c r="P942" t="str">
        <f>IF(COUNTIF($G$2:G942, G942) &gt; 1, INDEX($P$2:P942, MATCH(G942, $G$2:G942, 0)), I942)</f>
        <v>Corporate</v>
      </c>
      <c r="Q942" t="str">
        <f>IF(COUNTIF($G$2:G942, G942) &gt; 1, INDEX($Q$2:Q942, MATCH(G942, $G$2:G942, 0)), J942)</f>
        <v>United States</v>
      </c>
      <c r="R942" t="str">
        <f>IF(COUNTIF($G$2:G942, G942) &gt; 1, INDEX($R$2:R942, MATCH(G942, $G$2:G942, 0)), K942)</f>
        <v>San Francisco</v>
      </c>
      <c r="S942" t="str">
        <f>IF(COUNTIF($G$2:G942, G942) &gt; 1, INDEX($S$2:S942, MATCH(G942, $G$2:G942, 0)), L942)</f>
        <v>California</v>
      </c>
      <c r="T942">
        <f>IF(COUNTIF($G$2:G942, G942) &gt; 1, INDEX($T$2:T942, MATCH(G942, $G$2:G942, 0)), M942)</f>
        <v>94110</v>
      </c>
      <c r="U942" t="str">
        <f>IF(COUNTIF($G$2:G942, G942) &gt; 1, INDEX($U$2:U942, MATCH(G942, $G$2:G942, 0)), N942)</f>
        <v>West</v>
      </c>
      <c r="V942" s="7" t="s">
        <v>2153</v>
      </c>
      <c r="W942" s="7" t="s">
        <v>2162</v>
      </c>
      <c r="X942" s="15">
        <f>Orders[[#This Row],[Date3]]</f>
        <v>43526</v>
      </c>
      <c r="Y942" s="15">
        <v>43526</v>
      </c>
      <c r="Z942" s="2">
        <v>0.7597222222222223</v>
      </c>
      <c r="AA942" s="12">
        <v>66.52</v>
      </c>
      <c r="AB942" s="8">
        <v>4</v>
      </c>
      <c r="AC942" s="11">
        <f t="shared" si="73"/>
        <v>13.304</v>
      </c>
      <c r="AD942" s="11">
        <f t="shared" si="74"/>
        <v>266.08</v>
      </c>
      <c r="AE942" t="s">
        <v>16</v>
      </c>
      <c r="AF942" s="12">
        <f t="shared" si="71"/>
        <v>253.65406399999998</v>
      </c>
      <c r="AG942" s="4">
        <v>4.6699999999999998E-2</v>
      </c>
      <c r="AH942" s="11">
        <f t="shared" si="72"/>
        <v>12.425936000000007</v>
      </c>
      <c r="AI942" s="9">
        <v>6.9</v>
      </c>
      <c r="AJ942" s="15" t="str">
        <f>IF(MONTH(Orders[[#This Row],[Date]]) = 1, "Jan",IF(MONTH(Orders[[#This Row],[Date]]) = 2, "Feb", "Mar"))</f>
        <v>Mar</v>
      </c>
    </row>
    <row r="943" spans="1:36" ht="15.75" x14ac:dyDescent="0.25">
      <c r="A943">
        <v>942</v>
      </c>
      <c r="B943" t="s">
        <v>972</v>
      </c>
      <c r="C943">
        <f>VLOOKUP(G943,email!A:B,2,FALSE)</f>
        <v>339</v>
      </c>
      <c r="D943" t="str">
        <f>Orders[[#This Row],[Customer First Name]] &amp;" "&amp; Orders[[#This Row],[Customer Last Name]]</f>
        <v>Rob Williams</v>
      </c>
      <c r="E943" t="s">
        <v>1591</v>
      </c>
      <c r="F943" t="s">
        <v>1756</v>
      </c>
      <c r="G943" t="str">
        <f t="shared" si="70"/>
        <v>rob.williams@mail.com</v>
      </c>
      <c r="H943" t="s">
        <v>15</v>
      </c>
      <c r="I943" s="7" t="s">
        <v>1042</v>
      </c>
      <c r="J943" s="7" t="s">
        <v>1038</v>
      </c>
      <c r="K943" s="7" t="s">
        <v>1253</v>
      </c>
      <c r="L943" s="7" t="s">
        <v>1044</v>
      </c>
      <c r="M943" s="7">
        <v>90503</v>
      </c>
      <c r="N943" s="7" t="s">
        <v>1045</v>
      </c>
      <c r="O943" t="str">
        <f>IF(COUNTIF($G$2:G943, G943) &gt; 1, INDEX($O$2:O943, MATCH(G943, $G$2:G943, 0)), H943)</f>
        <v>Male</v>
      </c>
      <c r="P943" t="str">
        <f>IF(COUNTIF($G$2:G943, G943) &gt; 1, INDEX($P$2:P943, MATCH(G943, $G$2:G943, 0)), I943)</f>
        <v>Corporate</v>
      </c>
      <c r="Q943" t="str">
        <f>IF(COUNTIF($G$2:G943, G943) &gt; 1, INDEX($Q$2:Q943, MATCH(G943, $G$2:G943, 0)), J943)</f>
        <v>United States</v>
      </c>
      <c r="R943" t="str">
        <f>IF(COUNTIF($G$2:G943, G943) &gt; 1, INDEX($R$2:R943, MATCH(G943, $G$2:G943, 0)), K943)</f>
        <v>Dallas</v>
      </c>
      <c r="S943" t="str">
        <f>IF(COUNTIF($G$2:G943, G943) &gt; 1, INDEX($S$2:S943, MATCH(G943, $G$2:G943, 0)), L943)</f>
        <v>Texas</v>
      </c>
      <c r="T943">
        <f>IF(COUNTIF($G$2:G943, G943) &gt; 1, INDEX($T$2:T943, MATCH(G943, $G$2:G943, 0)), M943)</f>
        <v>75220</v>
      </c>
      <c r="U943" t="str">
        <f>IF(COUNTIF($G$2:G943, G943) &gt; 1, INDEX($U$2:U943, MATCH(G943, $G$2:G943, 0)), N943)</f>
        <v>Central</v>
      </c>
      <c r="V943" s="7" t="s">
        <v>2153</v>
      </c>
      <c r="W943" s="7" t="s">
        <v>2160</v>
      </c>
      <c r="X943" s="15">
        <f>Orders[[#This Row],[Date3]]</f>
        <v>43551</v>
      </c>
      <c r="Y943" s="15">
        <v>43551</v>
      </c>
      <c r="Z943" s="2">
        <v>0.4465277777777778</v>
      </c>
      <c r="AA943" s="12">
        <v>99.82</v>
      </c>
      <c r="AB943" s="8">
        <v>9</v>
      </c>
      <c r="AC943" s="11">
        <f t="shared" si="73"/>
        <v>44.918999999999997</v>
      </c>
      <c r="AD943" s="11">
        <f t="shared" si="74"/>
        <v>898.37999999999988</v>
      </c>
      <c r="AE943" t="s">
        <v>18</v>
      </c>
      <c r="AF943" s="12">
        <f t="shared" si="71"/>
        <v>856.42565399999989</v>
      </c>
      <c r="AG943" s="4">
        <v>4.6699999999999998E-2</v>
      </c>
      <c r="AH943" s="11">
        <f t="shared" si="72"/>
        <v>41.954345999999987</v>
      </c>
      <c r="AI943" s="9">
        <v>6.6</v>
      </c>
      <c r="AJ943" s="15" t="str">
        <f>IF(MONTH(Orders[[#This Row],[Date]]) = 1, "Jan",IF(MONTH(Orders[[#This Row],[Date]]) = 2, "Feb", "Mar"))</f>
        <v>Mar</v>
      </c>
    </row>
    <row r="944" spans="1:36" ht="15.75" x14ac:dyDescent="0.25">
      <c r="A944">
        <v>943</v>
      </c>
      <c r="B944" t="s">
        <v>973</v>
      </c>
      <c r="C944">
        <f>VLOOKUP(G944,email!A:B,2,FALSE)</f>
        <v>339</v>
      </c>
      <c r="D944" t="str">
        <f>Orders[[#This Row],[Customer First Name]] &amp;" "&amp; Orders[[#This Row],[Customer Last Name]]</f>
        <v>Rob Williams</v>
      </c>
      <c r="E944" t="s">
        <v>1591</v>
      </c>
      <c r="F944" t="s">
        <v>1756</v>
      </c>
      <c r="G944" t="str">
        <f t="shared" si="70"/>
        <v>rob.williams@mail.com</v>
      </c>
      <c r="H944" t="s">
        <v>15</v>
      </c>
      <c r="I944" s="7" t="s">
        <v>1042</v>
      </c>
      <c r="J944" s="7" t="s">
        <v>1038</v>
      </c>
      <c r="K944" s="7" t="s">
        <v>1253</v>
      </c>
      <c r="L944" s="7" t="s">
        <v>1044</v>
      </c>
      <c r="M944" s="7">
        <v>90503</v>
      </c>
      <c r="N944" s="7" t="s">
        <v>1045</v>
      </c>
      <c r="O944" t="str">
        <f>IF(COUNTIF($G$2:G944, G944) &gt; 1, INDEX($O$2:O944, MATCH(G944, $G$2:G944, 0)), H944)</f>
        <v>Male</v>
      </c>
      <c r="P944" t="str">
        <f>IF(COUNTIF($G$2:G944, G944) &gt; 1, INDEX($P$2:P944, MATCH(G944, $G$2:G944, 0)), I944)</f>
        <v>Corporate</v>
      </c>
      <c r="Q944" t="str">
        <f>IF(COUNTIF($G$2:G944, G944) &gt; 1, INDEX($Q$2:Q944, MATCH(G944, $G$2:G944, 0)), J944)</f>
        <v>United States</v>
      </c>
      <c r="R944" t="str">
        <f>IF(COUNTIF($G$2:G944, G944) &gt; 1, INDEX($R$2:R944, MATCH(G944, $G$2:G944, 0)), K944)</f>
        <v>Dallas</v>
      </c>
      <c r="S944" t="str">
        <f>IF(COUNTIF($G$2:G944, G944) &gt; 1, INDEX($S$2:S944, MATCH(G944, $G$2:G944, 0)), L944)</f>
        <v>Texas</v>
      </c>
      <c r="T944">
        <f>IF(COUNTIF($G$2:G944, G944) &gt; 1, INDEX($T$2:T944, MATCH(G944, $G$2:G944, 0)), M944)</f>
        <v>75220</v>
      </c>
      <c r="U944" t="str">
        <f>IF(COUNTIF($G$2:G944, G944) &gt; 1, INDEX($U$2:U944, MATCH(G944, $G$2:G944, 0)), N944)</f>
        <v>Central</v>
      </c>
      <c r="V944" s="7" t="s">
        <v>2150</v>
      </c>
      <c r="W944" s="7" t="s">
        <v>2155</v>
      </c>
      <c r="X944" s="15">
        <f>Orders[[#This Row],[Date3]]</f>
        <v>43484</v>
      </c>
      <c r="Y944" s="15">
        <v>43484</v>
      </c>
      <c r="Z944" s="2">
        <v>0.8125</v>
      </c>
      <c r="AA944" s="12">
        <v>45.68</v>
      </c>
      <c r="AB944" s="8">
        <v>10</v>
      </c>
      <c r="AC944" s="11">
        <f t="shared" si="73"/>
        <v>22.840000000000003</v>
      </c>
      <c r="AD944" s="11">
        <f t="shared" si="74"/>
        <v>456.8</v>
      </c>
      <c r="AE944" t="s">
        <v>16</v>
      </c>
      <c r="AF944" s="12">
        <f t="shared" si="71"/>
        <v>407.92240000000004</v>
      </c>
      <c r="AG944" s="4">
        <v>0.107</v>
      </c>
      <c r="AH944" s="11">
        <f t="shared" si="72"/>
        <v>48.877599999999973</v>
      </c>
      <c r="AI944" s="9">
        <v>5.7</v>
      </c>
      <c r="AJ944" s="15" t="str">
        <f>IF(MONTH(Orders[[#This Row],[Date]]) = 1, "Jan",IF(MONTH(Orders[[#This Row],[Date]]) = 2, "Feb", "Mar"))</f>
        <v>Jan</v>
      </c>
    </row>
    <row r="945" spans="1:36" ht="15.75" x14ac:dyDescent="0.25">
      <c r="A945">
        <v>944</v>
      </c>
      <c r="B945" t="s">
        <v>974</v>
      </c>
      <c r="C945">
        <f>VLOOKUP(G945,email!A:B,2,FALSE)</f>
        <v>140</v>
      </c>
      <c r="D945" t="str">
        <f>Orders[[#This Row],[Customer First Name]] &amp;" "&amp; Orders[[#This Row],[Customer Last Name]]</f>
        <v>John Lucas</v>
      </c>
      <c r="E945" t="s">
        <v>1488</v>
      </c>
      <c r="F945" t="s">
        <v>1489</v>
      </c>
      <c r="G945" t="str">
        <f t="shared" si="70"/>
        <v>john.lucas@mail.com</v>
      </c>
      <c r="H945" t="s">
        <v>15</v>
      </c>
      <c r="I945" s="7" t="s">
        <v>1037</v>
      </c>
      <c r="J945" s="7" t="s">
        <v>1038</v>
      </c>
      <c r="K945" s="7" t="s">
        <v>1050</v>
      </c>
      <c r="L945" s="7" t="s">
        <v>1051</v>
      </c>
      <c r="M945" s="7">
        <v>98105</v>
      </c>
      <c r="N945" s="7" t="s">
        <v>1045</v>
      </c>
      <c r="O945" t="str">
        <f>IF(COUNTIF($G$2:G945, G945) &gt; 1, INDEX($O$2:O945, MATCH(G945, $G$2:G945, 0)), H945)</f>
        <v>Male</v>
      </c>
      <c r="P945" t="str">
        <f>IF(COUNTIF($G$2:G945, G945) &gt; 1, INDEX($P$2:P945, MATCH(G945, $G$2:G945, 0)), I945)</f>
        <v>Consumer</v>
      </c>
      <c r="Q945" t="str">
        <f>IF(COUNTIF($G$2:G945, G945) &gt; 1, INDEX($Q$2:Q945, MATCH(G945, $G$2:G945, 0)), J945)</f>
        <v>United States</v>
      </c>
      <c r="R945" t="str">
        <f>IF(COUNTIF($G$2:G945, G945) &gt; 1, INDEX($R$2:R945, MATCH(G945, $G$2:G945, 0)), K945)</f>
        <v>Philadelphia</v>
      </c>
      <c r="S945" t="str">
        <f>IF(COUNTIF($G$2:G945, G945) &gt; 1, INDEX($S$2:S945, MATCH(G945, $G$2:G945, 0)), L945)</f>
        <v>Pennsylvania</v>
      </c>
      <c r="T945">
        <f>IF(COUNTIF($G$2:G945, G945) &gt; 1, INDEX($T$2:T945, MATCH(G945, $G$2:G945, 0)), M945)</f>
        <v>19134</v>
      </c>
      <c r="U945" t="str">
        <f>IF(COUNTIF($G$2:G945, G945) &gt; 1, INDEX($U$2:U945, MATCH(G945, $G$2:G945, 0)), N945)</f>
        <v>East</v>
      </c>
      <c r="V945" s="7" t="s">
        <v>2153</v>
      </c>
      <c r="W945" s="7" t="s">
        <v>2162</v>
      </c>
      <c r="X945" s="15">
        <f>Orders[[#This Row],[Date3]]</f>
        <v>43515</v>
      </c>
      <c r="Y945" s="15">
        <v>43515</v>
      </c>
      <c r="Z945" s="2">
        <v>0.62013888888888891</v>
      </c>
      <c r="AA945" s="12">
        <v>50.79</v>
      </c>
      <c r="AB945" s="8">
        <v>5</v>
      </c>
      <c r="AC945" s="11">
        <f t="shared" si="73"/>
        <v>12.6975</v>
      </c>
      <c r="AD945" s="11">
        <f t="shared" si="74"/>
        <v>253.95</v>
      </c>
      <c r="AE945" t="s">
        <v>21</v>
      </c>
      <c r="AF945" s="12">
        <f t="shared" si="71"/>
        <v>242.09053499999999</v>
      </c>
      <c r="AG945" s="4">
        <v>4.6699999999999998E-2</v>
      </c>
      <c r="AH945" s="11">
        <f t="shared" si="72"/>
        <v>11.859465</v>
      </c>
      <c r="AI945" s="9">
        <v>5.3</v>
      </c>
      <c r="AJ945" s="15" t="str">
        <f>IF(MONTH(Orders[[#This Row],[Date]]) = 1, "Jan",IF(MONTH(Orders[[#This Row],[Date]]) = 2, "Feb", "Mar"))</f>
        <v>Feb</v>
      </c>
    </row>
    <row r="946" spans="1:36" ht="15.75" x14ac:dyDescent="0.25">
      <c r="A946">
        <v>945</v>
      </c>
      <c r="B946" t="s">
        <v>975</v>
      </c>
      <c r="C946">
        <f>VLOOKUP(G946,email!A:B,2,FALSE)</f>
        <v>140</v>
      </c>
      <c r="D946" t="str">
        <f>Orders[[#This Row],[Customer First Name]] &amp;" "&amp; Orders[[#This Row],[Customer Last Name]]</f>
        <v>John Lucas</v>
      </c>
      <c r="E946" t="s">
        <v>1488</v>
      </c>
      <c r="F946" t="s">
        <v>1489</v>
      </c>
      <c r="G946" t="str">
        <f t="shared" si="70"/>
        <v>john.lucas@mail.com</v>
      </c>
      <c r="H946" t="s">
        <v>15</v>
      </c>
      <c r="I946" s="7" t="s">
        <v>1037</v>
      </c>
      <c r="J946" s="7" t="s">
        <v>1038</v>
      </c>
      <c r="K946" s="7" t="s">
        <v>1050</v>
      </c>
      <c r="L946" s="7" t="s">
        <v>1051</v>
      </c>
      <c r="M946" s="7">
        <v>98105</v>
      </c>
      <c r="N946" s="7" t="s">
        <v>1045</v>
      </c>
      <c r="O946" t="str">
        <f>IF(COUNTIF($G$2:G946, G946) &gt; 1, INDEX($O$2:O946, MATCH(G946, $G$2:G946, 0)), H946)</f>
        <v>Male</v>
      </c>
      <c r="P946" t="str">
        <f>IF(COUNTIF($G$2:G946, G946) &gt; 1, INDEX($P$2:P946, MATCH(G946, $G$2:G946, 0)), I946)</f>
        <v>Consumer</v>
      </c>
      <c r="Q946" t="str">
        <f>IF(COUNTIF($G$2:G946, G946) &gt; 1, INDEX($Q$2:Q946, MATCH(G946, $G$2:G946, 0)), J946)</f>
        <v>United States</v>
      </c>
      <c r="R946" t="str">
        <f>IF(COUNTIF($G$2:G946, G946) &gt; 1, INDEX($R$2:R946, MATCH(G946, $G$2:G946, 0)), K946)</f>
        <v>Philadelphia</v>
      </c>
      <c r="S946" t="str">
        <f>IF(COUNTIF($G$2:G946, G946) &gt; 1, INDEX($S$2:S946, MATCH(G946, $G$2:G946, 0)), L946)</f>
        <v>Pennsylvania</v>
      </c>
      <c r="T946">
        <f>IF(COUNTIF($G$2:G946, G946) &gt; 1, INDEX($T$2:T946, MATCH(G946, $G$2:G946, 0)), M946)</f>
        <v>19134</v>
      </c>
      <c r="U946" t="str">
        <f>IF(COUNTIF($G$2:G946, G946) &gt; 1, INDEX($U$2:U946, MATCH(G946, $G$2:G946, 0)), N946)</f>
        <v>East</v>
      </c>
      <c r="V946" s="7" t="s">
        <v>2153</v>
      </c>
      <c r="W946" s="7" t="s">
        <v>2156</v>
      </c>
      <c r="X946" s="15">
        <f>Orders[[#This Row],[Date3]]</f>
        <v>43552</v>
      </c>
      <c r="Y946" s="15">
        <v>43552</v>
      </c>
      <c r="Z946" s="2">
        <v>0.84305555555555556</v>
      </c>
      <c r="AA946" s="12">
        <v>10.08</v>
      </c>
      <c r="AB946" s="8">
        <v>7</v>
      </c>
      <c r="AC946" s="11">
        <f t="shared" si="73"/>
        <v>3.5280000000000005</v>
      </c>
      <c r="AD946" s="11">
        <f t="shared" si="74"/>
        <v>70.56</v>
      </c>
      <c r="AE946" t="s">
        <v>18</v>
      </c>
      <c r="AF946" s="12">
        <f t="shared" si="71"/>
        <v>67.264848000000001</v>
      </c>
      <c r="AG946" s="4">
        <v>4.6699999999999998E-2</v>
      </c>
      <c r="AH946" s="11">
        <f t="shared" si="72"/>
        <v>3.2951520000000016</v>
      </c>
      <c r="AI946" s="9">
        <v>4.2</v>
      </c>
      <c r="AJ946" s="15" t="str">
        <f>IF(MONTH(Orders[[#This Row],[Date]]) = 1, "Jan",IF(MONTH(Orders[[#This Row],[Date]]) = 2, "Feb", "Mar"))</f>
        <v>Mar</v>
      </c>
    </row>
    <row r="947" spans="1:36" ht="15.75" x14ac:dyDescent="0.25">
      <c r="A947">
        <v>946</v>
      </c>
      <c r="B947" t="s">
        <v>976</v>
      </c>
      <c r="C947">
        <f>VLOOKUP(G947,email!A:B,2,FALSE)</f>
        <v>140</v>
      </c>
      <c r="D947" t="str">
        <f>Orders[[#This Row],[Customer First Name]] &amp;" "&amp; Orders[[#This Row],[Customer Last Name]]</f>
        <v>John Lucas</v>
      </c>
      <c r="E947" t="s">
        <v>1488</v>
      </c>
      <c r="F947" t="s">
        <v>1489</v>
      </c>
      <c r="G947" t="str">
        <f t="shared" si="70"/>
        <v>john.lucas@mail.com</v>
      </c>
      <c r="H947" t="s">
        <v>15</v>
      </c>
      <c r="I947" s="7" t="s">
        <v>1037</v>
      </c>
      <c r="J947" s="7" t="s">
        <v>1038</v>
      </c>
      <c r="K947" s="7" t="s">
        <v>1050</v>
      </c>
      <c r="L947" s="7" t="s">
        <v>1051</v>
      </c>
      <c r="M947" s="7">
        <v>98105</v>
      </c>
      <c r="N947" s="7" t="s">
        <v>1045</v>
      </c>
      <c r="O947" t="str">
        <f>IF(COUNTIF($G$2:G947, G947) &gt; 1, INDEX($O$2:O947, MATCH(G947, $G$2:G947, 0)), H947)</f>
        <v>Male</v>
      </c>
      <c r="P947" t="str">
        <f>IF(COUNTIF($G$2:G947, G947) &gt; 1, INDEX($P$2:P947, MATCH(G947, $G$2:G947, 0)), I947)</f>
        <v>Consumer</v>
      </c>
      <c r="Q947" t="str">
        <f>IF(COUNTIF($G$2:G947, G947) &gt; 1, INDEX($Q$2:Q947, MATCH(G947, $G$2:G947, 0)), J947)</f>
        <v>United States</v>
      </c>
      <c r="R947" t="str">
        <f>IF(COUNTIF($G$2:G947, G947) &gt; 1, INDEX($R$2:R947, MATCH(G947, $G$2:G947, 0)), K947)</f>
        <v>Philadelphia</v>
      </c>
      <c r="S947" t="str">
        <f>IF(COUNTIF($G$2:G947, G947) &gt; 1, INDEX($S$2:S947, MATCH(G947, $G$2:G947, 0)), L947)</f>
        <v>Pennsylvania</v>
      </c>
      <c r="T947">
        <f>IF(COUNTIF($G$2:G947, G947) &gt; 1, INDEX($T$2:T947, MATCH(G947, $G$2:G947, 0)), M947)</f>
        <v>19134</v>
      </c>
      <c r="U947" t="str">
        <f>IF(COUNTIF($G$2:G947, G947) &gt; 1, INDEX($U$2:U947, MATCH(G947, $G$2:G947, 0)), N947)</f>
        <v>East</v>
      </c>
      <c r="V947" s="7" t="s">
        <v>2153</v>
      </c>
      <c r="W947" s="7" t="s">
        <v>2160</v>
      </c>
      <c r="X947" s="15">
        <f>Orders[[#This Row],[Date3]]</f>
        <v>43470</v>
      </c>
      <c r="Y947" s="15">
        <v>43470</v>
      </c>
      <c r="Z947" s="2">
        <v>0.49374999999999997</v>
      </c>
      <c r="AA947" s="12">
        <v>93.88</v>
      </c>
      <c r="AB947" s="8">
        <v>7</v>
      </c>
      <c r="AC947" s="11">
        <f t="shared" si="73"/>
        <v>32.857999999999997</v>
      </c>
      <c r="AD947" s="11">
        <f t="shared" si="74"/>
        <v>657.16</v>
      </c>
      <c r="AE947" t="s">
        <v>21</v>
      </c>
      <c r="AF947" s="12">
        <f t="shared" si="71"/>
        <v>626.47062799999992</v>
      </c>
      <c r="AG947" s="4">
        <v>4.6699999999999998E-2</v>
      </c>
      <c r="AH947" s="11">
        <f t="shared" si="72"/>
        <v>30.689372000000049</v>
      </c>
      <c r="AI947" s="9">
        <v>7.3</v>
      </c>
      <c r="AJ947" s="15" t="str">
        <f>IF(MONTH(Orders[[#This Row],[Date]]) = 1, "Jan",IF(MONTH(Orders[[#This Row],[Date]]) = 2, "Feb", "Mar"))</f>
        <v>Jan</v>
      </c>
    </row>
    <row r="948" spans="1:36" ht="15.75" x14ac:dyDescent="0.25">
      <c r="A948">
        <v>947</v>
      </c>
      <c r="B948" t="s">
        <v>977</v>
      </c>
      <c r="C948">
        <f>VLOOKUP(G948,email!A:B,2,FALSE)</f>
        <v>223</v>
      </c>
      <c r="D948" t="str">
        <f>Orders[[#This Row],[Customer First Name]] &amp;" "&amp; Orders[[#This Row],[Customer Last Name]]</f>
        <v>Cynthia Arntzen</v>
      </c>
      <c r="E948" t="s">
        <v>1354</v>
      </c>
      <c r="F948" t="s">
        <v>1606</v>
      </c>
      <c r="G948" t="str">
        <f t="shared" si="70"/>
        <v>cynthia.arntzen@mail.com</v>
      </c>
      <c r="H948" t="s">
        <v>15</v>
      </c>
      <c r="I948" s="7" t="s">
        <v>1037</v>
      </c>
      <c r="J948" s="7" t="s">
        <v>1038</v>
      </c>
      <c r="K948" s="7" t="s">
        <v>1206</v>
      </c>
      <c r="L948" s="7" t="s">
        <v>1085</v>
      </c>
      <c r="M948" s="7">
        <v>85204</v>
      </c>
      <c r="N948" s="7" t="s">
        <v>1045</v>
      </c>
      <c r="O948" t="str">
        <f>IF(COUNTIF($G$2:G948, G948) &gt; 1, INDEX($O$2:O948, MATCH(G948, $G$2:G948, 0)), H948)</f>
        <v>Male</v>
      </c>
      <c r="P948" t="str">
        <f>IF(COUNTIF($G$2:G948, G948) &gt; 1, INDEX($P$2:P948, MATCH(G948, $G$2:G948, 0)), I948)</f>
        <v>Consumer</v>
      </c>
      <c r="Q948" t="str">
        <f>IF(COUNTIF($G$2:G948, G948) &gt; 1, INDEX($Q$2:Q948, MATCH(G948, $G$2:G948, 0)), J948)</f>
        <v>United States</v>
      </c>
      <c r="R948" t="str">
        <f>IF(COUNTIF($G$2:G948, G948) &gt; 1, INDEX($R$2:R948, MATCH(G948, $G$2:G948, 0)), K948)</f>
        <v>Tampa</v>
      </c>
      <c r="S948" t="str">
        <f>IF(COUNTIF($G$2:G948, G948) &gt; 1, INDEX($S$2:S948, MATCH(G948, $G$2:G948, 0)), L948)</f>
        <v>Florida</v>
      </c>
      <c r="T948">
        <f>IF(COUNTIF($G$2:G948, G948) &gt; 1, INDEX($T$2:T948, MATCH(G948, $G$2:G948, 0)), M948)</f>
        <v>33614</v>
      </c>
      <c r="U948" t="str">
        <f>IF(COUNTIF($G$2:G948, G948) &gt; 1, INDEX($U$2:U948, MATCH(G948, $G$2:G948, 0)), N948)</f>
        <v>South</v>
      </c>
      <c r="V948" s="7" t="s">
        <v>2150</v>
      </c>
      <c r="W948" s="7" t="s">
        <v>2155</v>
      </c>
      <c r="X948" s="15">
        <f>Orders[[#This Row],[Date3]]</f>
        <v>43550</v>
      </c>
      <c r="Y948" s="15">
        <v>43550</v>
      </c>
      <c r="Z948" s="2">
        <v>0.59236111111111112</v>
      </c>
      <c r="AA948" s="12">
        <v>84.25</v>
      </c>
      <c r="AB948" s="8">
        <v>2</v>
      </c>
      <c r="AC948" s="11">
        <f t="shared" si="73"/>
        <v>8.4250000000000007</v>
      </c>
      <c r="AD948" s="11">
        <f t="shared" si="74"/>
        <v>168.5</v>
      </c>
      <c r="AE948" t="s">
        <v>21</v>
      </c>
      <c r="AF948" s="12">
        <f t="shared" si="71"/>
        <v>150.47050000000002</v>
      </c>
      <c r="AG948" s="4">
        <v>0.107</v>
      </c>
      <c r="AH948" s="11">
        <f t="shared" si="72"/>
        <v>18.029499999999985</v>
      </c>
      <c r="AI948" s="9">
        <v>5.3</v>
      </c>
      <c r="AJ948" s="15" t="str">
        <f>IF(MONTH(Orders[[#This Row],[Date]]) = 1, "Jan",IF(MONTH(Orders[[#This Row],[Date]]) = 2, "Feb", "Mar"))</f>
        <v>Mar</v>
      </c>
    </row>
    <row r="949" spans="1:36" ht="15.75" x14ac:dyDescent="0.25">
      <c r="A949">
        <v>948</v>
      </c>
      <c r="B949" t="s">
        <v>978</v>
      </c>
      <c r="C949">
        <f>VLOOKUP(G949,email!A:B,2,FALSE)</f>
        <v>177</v>
      </c>
      <c r="D949" t="str">
        <f>Orders[[#This Row],[Customer First Name]] &amp;" "&amp; Orders[[#This Row],[Customer Last Name]]</f>
        <v>Ross Baird</v>
      </c>
      <c r="E949" t="s">
        <v>1545</v>
      </c>
      <c r="F949" t="s">
        <v>1546</v>
      </c>
      <c r="G949" t="str">
        <f t="shared" si="70"/>
        <v>ross.baird@mail.com</v>
      </c>
      <c r="H949" t="s">
        <v>15</v>
      </c>
      <c r="I949" s="7" t="s">
        <v>1052</v>
      </c>
      <c r="J949" s="7" t="s">
        <v>1038</v>
      </c>
      <c r="K949" s="7" t="s">
        <v>1063</v>
      </c>
      <c r="L949" s="7" t="s">
        <v>1064</v>
      </c>
      <c r="M949" s="7">
        <v>19120</v>
      </c>
      <c r="N949" s="7" t="s">
        <v>1065</v>
      </c>
      <c r="O949" t="str">
        <f>IF(COUNTIF($G$2:G949, G949) &gt; 1, INDEX($O$2:O949, MATCH(G949, $G$2:G949, 0)), H949)</f>
        <v>Female</v>
      </c>
      <c r="P949" t="str">
        <f>IF(COUNTIF($G$2:G949, G949) &gt; 1, INDEX($P$2:P949, MATCH(G949, $G$2:G949, 0)), I949)</f>
        <v>Home Office</v>
      </c>
      <c r="Q949" t="str">
        <f>IF(COUNTIF($G$2:G949, G949) &gt; 1, INDEX($Q$2:Q949, MATCH(G949, $G$2:G949, 0)), J949)</f>
        <v>United States</v>
      </c>
      <c r="R949" t="str">
        <f>IF(COUNTIF($G$2:G949, G949) &gt; 1, INDEX($R$2:R949, MATCH(G949, $G$2:G949, 0)), K949)</f>
        <v>Gastonia</v>
      </c>
      <c r="S949" t="str">
        <f>IF(COUNTIF($G$2:G949, G949) &gt; 1, INDEX($S$2:S949, MATCH(G949, $G$2:G949, 0)), L949)</f>
        <v>North Carolina</v>
      </c>
      <c r="T949">
        <f>IF(COUNTIF($G$2:G949, G949) &gt; 1, INDEX($T$2:T949, MATCH(G949, $G$2:G949, 0)), M949)</f>
        <v>28052</v>
      </c>
      <c r="U949" t="str">
        <f>IF(COUNTIF($G$2:G949, G949) &gt; 1, INDEX($U$2:U949, MATCH(G949, $G$2:G949, 0)), N949)</f>
        <v>South</v>
      </c>
      <c r="V949" s="7" t="s">
        <v>2150</v>
      </c>
      <c r="W949" s="7" t="s">
        <v>2157</v>
      </c>
      <c r="X949" s="15">
        <f>Orders[[#This Row],[Date3]]</f>
        <v>43499</v>
      </c>
      <c r="Y949" s="15">
        <v>43499</v>
      </c>
      <c r="Z949" s="2">
        <v>0.84236111111111101</v>
      </c>
      <c r="AA949" s="12">
        <v>53.78</v>
      </c>
      <c r="AB949" s="8">
        <v>1</v>
      </c>
      <c r="AC949" s="11">
        <f t="shared" si="73"/>
        <v>2.6890000000000001</v>
      </c>
      <c r="AD949" s="11">
        <f t="shared" si="74"/>
        <v>53.78</v>
      </c>
      <c r="AE949" t="s">
        <v>16</v>
      </c>
      <c r="AF949" s="12">
        <f t="shared" si="71"/>
        <v>48.025539999999999</v>
      </c>
      <c r="AG949" s="4">
        <v>0.107</v>
      </c>
      <c r="AH949" s="11">
        <f t="shared" si="72"/>
        <v>5.7544600000000017</v>
      </c>
      <c r="AI949" s="9">
        <v>4.7</v>
      </c>
      <c r="AJ949" s="15" t="str">
        <f>IF(MONTH(Orders[[#This Row],[Date]]) = 1, "Jan",IF(MONTH(Orders[[#This Row],[Date]]) = 2, "Feb", "Mar"))</f>
        <v>Feb</v>
      </c>
    </row>
    <row r="950" spans="1:36" ht="15.75" x14ac:dyDescent="0.25">
      <c r="A950">
        <v>949</v>
      </c>
      <c r="B950" t="s">
        <v>979</v>
      </c>
      <c r="C950">
        <f>VLOOKUP(G950,email!A:B,2,FALSE)</f>
        <v>177</v>
      </c>
      <c r="D950" t="str">
        <f>Orders[[#This Row],[Customer First Name]] &amp;" "&amp; Orders[[#This Row],[Customer Last Name]]</f>
        <v>Ross Baird</v>
      </c>
      <c r="E950" t="s">
        <v>1545</v>
      </c>
      <c r="F950" t="s">
        <v>1546</v>
      </c>
      <c r="G950" t="str">
        <f t="shared" si="70"/>
        <v>ross.baird@mail.com</v>
      </c>
      <c r="H950" t="s">
        <v>15</v>
      </c>
      <c r="I950" s="7" t="s">
        <v>1052</v>
      </c>
      <c r="J950" s="7" t="s">
        <v>1038</v>
      </c>
      <c r="K950" s="7" t="s">
        <v>1063</v>
      </c>
      <c r="L950" s="7" t="s">
        <v>1064</v>
      </c>
      <c r="M950" s="7">
        <v>19120</v>
      </c>
      <c r="N950" s="7" t="s">
        <v>1065</v>
      </c>
      <c r="O950" t="str">
        <f>IF(COUNTIF($G$2:G950, G950) &gt; 1, INDEX($O$2:O950, MATCH(G950, $G$2:G950, 0)), H950)</f>
        <v>Female</v>
      </c>
      <c r="P950" t="str">
        <f>IF(COUNTIF($G$2:G950, G950) &gt; 1, INDEX($P$2:P950, MATCH(G950, $G$2:G950, 0)), I950)</f>
        <v>Home Office</v>
      </c>
      <c r="Q950" t="str">
        <f>IF(COUNTIF($G$2:G950, G950) &gt; 1, INDEX($Q$2:Q950, MATCH(G950, $G$2:G950, 0)), J950)</f>
        <v>United States</v>
      </c>
      <c r="R950" t="str">
        <f>IF(COUNTIF($G$2:G950, G950) &gt; 1, INDEX($R$2:R950, MATCH(G950, $G$2:G950, 0)), K950)</f>
        <v>Gastonia</v>
      </c>
      <c r="S950" t="str">
        <f>IF(COUNTIF($G$2:G950, G950) &gt; 1, INDEX($S$2:S950, MATCH(G950, $G$2:G950, 0)), L950)</f>
        <v>North Carolina</v>
      </c>
      <c r="T950">
        <f>IF(COUNTIF($G$2:G950, G950) &gt; 1, INDEX($T$2:T950, MATCH(G950, $G$2:G950, 0)), M950)</f>
        <v>28052</v>
      </c>
      <c r="U950" t="str">
        <f>IF(COUNTIF($G$2:G950, G950) &gt; 1, INDEX($U$2:U950, MATCH(G950, $G$2:G950, 0)), N950)</f>
        <v>South</v>
      </c>
      <c r="V950" s="7" t="s">
        <v>2150</v>
      </c>
      <c r="W950" s="7" t="s">
        <v>2157</v>
      </c>
      <c r="X950" s="15">
        <f>Orders[[#This Row],[Date3]]</f>
        <v>43502</v>
      </c>
      <c r="Y950" s="15">
        <v>43502</v>
      </c>
      <c r="Z950" s="2">
        <v>0.78055555555555556</v>
      </c>
      <c r="AA950" s="12">
        <v>35.81</v>
      </c>
      <c r="AB950" s="8">
        <v>5</v>
      </c>
      <c r="AC950" s="11">
        <f t="shared" si="73"/>
        <v>8.9525000000000006</v>
      </c>
      <c r="AD950" s="11">
        <f t="shared" si="74"/>
        <v>179.05</v>
      </c>
      <c r="AE950" t="s">
        <v>16</v>
      </c>
      <c r="AF950" s="12">
        <f t="shared" si="71"/>
        <v>159.89165</v>
      </c>
      <c r="AG950" s="4">
        <v>0.107</v>
      </c>
      <c r="AH950" s="11">
        <f t="shared" si="72"/>
        <v>19.158350000000013</v>
      </c>
      <c r="AI950" s="9">
        <v>7.9</v>
      </c>
      <c r="AJ950" s="15" t="str">
        <f>IF(MONTH(Orders[[#This Row],[Date]]) = 1, "Jan",IF(MONTH(Orders[[#This Row],[Date]]) = 2, "Feb", "Mar"))</f>
        <v>Feb</v>
      </c>
    </row>
    <row r="951" spans="1:36" ht="15.75" x14ac:dyDescent="0.25">
      <c r="A951">
        <v>950</v>
      </c>
      <c r="B951" t="s">
        <v>980</v>
      </c>
      <c r="C951">
        <f>VLOOKUP(G951,email!A:B,2,FALSE)</f>
        <v>177</v>
      </c>
      <c r="D951" t="str">
        <f>Orders[[#This Row],[Customer First Name]] &amp;" "&amp; Orders[[#This Row],[Customer Last Name]]</f>
        <v>Ross Baird</v>
      </c>
      <c r="E951" t="s">
        <v>1545</v>
      </c>
      <c r="F951" t="s">
        <v>1546</v>
      </c>
      <c r="G951" t="str">
        <f t="shared" si="70"/>
        <v>ross.baird@mail.com</v>
      </c>
      <c r="H951" t="s">
        <v>15</v>
      </c>
      <c r="I951" s="7" t="s">
        <v>1052</v>
      </c>
      <c r="J951" s="7" t="s">
        <v>1038</v>
      </c>
      <c r="K951" s="7" t="s">
        <v>1063</v>
      </c>
      <c r="L951" s="7" t="s">
        <v>1064</v>
      </c>
      <c r="M951" s="7">
        <v>19120</v>
      </c>
      <c r="N951" s="7" t="s">
        <v>1065</v>
      </c>
      <c r="O951" t="str">
        <f>IF(COUNTIF($G$2:G951, G951) &gt; 1, INDEX($O$2:O951, MATCH(G951, $G$2:G951, 0)), H951)</f>
        <v>Female</v>
      </c>
      <c r="P951" t="str">
        <f>IF(COUNTIF($G$2:G951, G951) &gt; 1, INDEX($P$2:P951, MATCH(G951, $G$2:G951, 0)), I951)</f>
        <v>Home Office</v>
      </c>
      <c r="Q951" t="str">
        <f>IF(COUNTIF($G$2:G951, G951) &gt; 1, INDEX($Q$2:Q951, MATCH(G951, $G$2:G951, 0)), J951)</f>
        <v>United States</v>
      </c>
      <c r="R951" t="str">
        <f>IF(COUNTIF($G$2:G951, G951) &gt; 1, INDEX($R$2:R951, MATCH(G951, $G$2:G951, 0)), K951)</f>
        <v>Gastonia</v>
      </c>
      <c r="S951" t="str">
        <f>IF(COUNTIF($G$2:G951, G951) &gt; 1, INDEX($S$2:S951, MATCH(G951, $G$2:G951, 0)), L951)</f>
        <v>North Carolina</v>
      </c>
      <c r="T951">
        <f>IF(COUNTIF($G$2:G951, G951) &gt; 1, INDEX($T$2:T951, MATCH(G951, $G$2:G951, 0)), M951)</f>
        <v>28052</v>
      </c>
      <c r="U951" t="str">
        <f>IF(COUNTIF($G$2:G951, G951) &gt; 1, INDEX($U$2:U951, MATCH(G951, $G$2:G951, 0)), N951)</f>
        <v>South</v>
      </c>
      <c r="V951" s="7" t="s">
        <v>2150</v>
      </c>
      <c r="W951" s="7" t="s">
        <v>2155</v>
      </c>
      <c r="X951" s="15">
        <f>Orders[[#This Row],[Date3]]</f>
        <v>43520</v>
      </c>
      <c r="Y951" s="15">
        <v>43520</v>
      </c>
      <c r="Z951" s="2">
        <v>0.60138888888888886</v>
      </c>
      <c r="AA951" s="12">
        <v>26.43</v>
      </c>
      <c r="AB951" s="8">
        <v>8</v>
      </c>
      <c r="AC951" s="11">
        <f t="shared" si="73"/>
        <v>10.572000000000001</v>
      </c>
      <c r="AD951" s="11">
        <f t="shared" si="74"/>
        <v>211.44</v>
      </c>
      <c r="AE951" t="s">
        <v>16</v>
      </c>
      <c r="AF951" s="12">
        <f t="shared" si="71"/>
        <v>188.81592000000001</v>
      </c>
      <c r="AG951" s="4">
        <v>0.107</v>
      </c>
      <c r="AH951" s="11">
        <f t="shared" si="72"/>
        <v>22.624079999999992</v>
      </c>
      <c r="AI951" s="9">
        <v>8.9</v>
      </c>
      <c r="AJ951" s="15" t="str">
        <f>IF(MONTH(Orders[[#This Row],[Date]]) = 1, "Jan",IF(MONTH(Orders[[#This Row],[Date]]) = 2, "Feb", "Mar"))</f>
        <v>Feb</v>
      </c>
    </row>
    <row r="952" spans="1:36" ht="15.75" x14ac:dyDescent="0.25">
      <c r="A952">
        <v>951</v>
      </c>
      <c r="B952" t="s">
        <v>981</v>
      </c>
      <c r="C952">
        <f>VLOOKUP(G952,email!A:B,2,FALSE)</f>
        <v>177</v>
      </c>
      <c r="D952" t="str">
        <f>Orders[[#This Row],[Customer First Name]] &amp;" "&amp; Orders[[#This Row],[Customer Last Name]]</f>
        <v>Ross Baird</v>
      </c>
      <c r="E952" t="s">
        <v>1545</v>
      </c>
      <c r="F952" t="s">
        <v>1546</v>
      </c>
      <c r="G952" t="str">
        <f t="shared" si="70"/>
        <v>ross.baird@mail.com</v>
      </c>
      <c r="H952" t="s">
        <v>15</v>
      </c>
      <c r="I952" s="7" t="s">
        <v>1052</v>
      </c>
      <c r="J952" s="7" t="s">
        <v>1038</v>
      </c>
      <c r="K952" s="7" t="s">
        <v>1063</v>
      </c>
      <c r="L952" s="7" t="s">
        <v>1064</v>
      </c>
      <c r="M952" s="7">
        <v>19120</v>
      </c>
      <c r="N952" s="7" t="s">
        <v>1065</v>
      </c>
      <c r="O952" t="str">
        <f>IF(COUNTIF($G$2:G952, G952) &gt; 1, INDEX($O$2:O952, MATCH(G952, $G$2:G952, 0)), H952)</f>
        <v>Female</v>
      </c>
      <c r="P952" t="str">
        <f>IF(COUNTIF($G$2:G952, G952) &gt; 1, INDEX($P$2:P952, MATCH(G952, $G$2:G952, 0)), I952)</f>
        <v>Home Office</v>
      </c>
      <c r="Q952" t="str">
        <f>IF(COUNTIF($G$2:G952, G952) &gt; 1, INDEX($Q$2:Q952, MATCH(G952, $G$2:G952, 0)), J952)</f>
        <v>United States</v>
      </c>
      <c r="R952" t="str">
        <f>IF(COUNTIF($G$2:G952, G952) &gt; 1, INDEX($R$2:R952, MATCH(G952, $G$2:G952, 0)), K952)</f>
        <v>Gastonia</v>
      </c>
      <c r="S952" t="str">
        <f>IF(COUNTIF($G$2:G952, G952) &gt; 1, INDEX($S$2:S952, MATCH(G952, $G$2:G952, 0)), L952)</f>
        <v>North Carolina</v>
      </c>
      <c r="T952">
        <f>IF(COUNTIF($G$2:G952, G952) &gt; 1, INDEX($T$2:T952, MATCH(G952, $G$2:G952, 0)), M952)</f>
        <v>28052</v>
      </c>
      <c r="U952" t="str">
        <f>IF(COUNTIF($G$2:G952, G952) &gt; 1, INDEX($U$2:U952, MATCH(G952, $G$2:G952, 0)), N952)</f>
        <v>South</v>
      </c>
      <c r="V952" s="7" t="s">
        <v>2153</v>
      </c>
      <c r="W952" s="7" t="s">
        <v>2162</v>
      </c>
      <c r="X952" s="15">
        <f>Orders[[#This Row],[Date3]]</f>
        <v>43517</v>
      </c>
      <c r="Y952" s="15">
        <v>43517</v>
      </c>
      <c r="Z952" s="2">
        <v>0.52777777777777779</v>
      </c>
      <c r="AA952" s="12">
        <v>39.909999999999997</v>
      </c>
      <c r="AB952" s="8">
        <v>3</v>
      </c>
      <c r="AC952" s="11">
        <f t="shared" si="73"/>
        <v>5.9864999999999995</v>
      </c>
      <c r="AD952" s="11">
        <f t="shared" si="74"/>
        <v>119.72999999999999</v>
      </c>
      <c r="AE952" t="s">
        <v>16</v>
      </c>
      <c r="AF952" s="12">
        <f t="shared" si="71"/>
        <v>114.13860899999999</v>
      </c>
      <c r="AG952" s="4">
        <v>4.6699999999999998E-2</v>
      </c>
      <c r="AH952" s="11">
        <f t="shared" si="72"/>
        <v>5.5913910000000016</v>
      </c>
      <c r="AI952" s="9">
        <v>9.3000000000000007</v>
      </c>
      <c r="AJ952" s="15" t="str">
        <f>IF(MONTH(Orders[[#This Row],[Date]]) = 1, "Jan",IF(MONTH(Orders[[#This Row],[Date]]) = 2, "Feb", "Mar"))</f>
        <v>Feb</v>
      </c>
    </row>
    <row r="953" spans="1:36" ht="15.75" x14ac:dyDescent="0.25">
      <c r="A953">
        <v>952</v>
      </c>
      <c r="B953" t="s">
        <v>982</v>
      </c>
      <c r="C953">
        <f>VLOOKUP(G953,email!A:B,2,FALSE)</f>
        <v>177</v>
      </c>
      <c r="D953" t="str">
        <f>Orders[[#This Row],[Customer First Name]] &amp;" "&amp; Orders[[#This Row],[Customer Last Name]]</f>
        <v>Ross Baird</v>
      </c>
      <c r="E953" t="s">
        <v>1545</v>
      </c>
      <c r="F953" t="s">
        <v>1546</v>
      </c>
      <c r="G953" t="str">
        <f t="shared" si="70"/>
        <v>ross.baird@mail.com</v>
      </c>
      <c r="H953" t="s">
        <v>15</v>
      </c>
      <c r="I953" s="7" t="s">
        <v>1052</v>
      </c>
      <c r="J953" s="7" t="s">
        <v>1038</v>
      </c>
      <c r="K953" s="7" t="s">
        <v>1063</v>
      </c>
      <c r="L953" s="7" t="s">
        <v>1064</v>
      </c>
      <c r="M953" s="7">
        <v>19120</v>
      </c>
      <c r="N953" s="7" t="s">
        <v>1065</v>
      </c>
      <c r="O953" t="str">
        <f>IF(COUNTIF($G$2:G953, G953) &gt; 1, INDEX($O$2:O953, MATCH(G953, $G$2:G953, 0)), H953)</f>
        <v>Female</v>
      </c>
      <c r="P953" t="str">
        <f>IF(COUNTIF($G$2:G953, G953) &gt; 1, INDEX($P$2:P953, MATCH(G953, $G$2:G953, 0)), I953)</f>
        <v>Home Office</v>
      </c>
      <c r="Q953" t="str">
        <f>IF(COUNTIF($G$2:G953, G953) &gt; 1, INDEX($Q$2:Q953, MATCH(G953, $G$2:G953, 0)), J953)</f>
        <v>United States</v>
      </c>
      <c r="R953" t="str">
        <f>IF(COUNTIF($G$2:G953, G953) &gt; 1, INDEX($R$2:R953, MATCH(G953, $G$2:G953, 0)), K953)</f>
        <v>Gastonia</v>
      </c>
      <c r="S953" t="str">
        <f>IF(COUNTIF($G$2:G953, G953) &gt; 1, INDEX($S$2:S953, MATCH(G953, $G$2:G953, 0)), L953)</f>
        <v>North Carolina</v>
      </c>
      <c r="T953">
        <f>IF(COUNTIF($G$2:G953, G953) &gt; 1, INDEX($T$2:T953, MATCH(G953, $G$2:G953, 0)), M953)</f>
        <v>28052</v>
      </c>
      <c r="U953" t="str">
        <f>IF(COUNTIF($G$2:G953, G953) &gt; 1, INDEX($U$2:U953, MATCH(G953, $G$2:G953, 0)), N953)</f>
        <v>South</v>
      </c>
      <c r="V953" s="7" t="s">
        <v>2153</v>
      </c>
      <c r="W953" s="7" t="s">
        <v>2162</v>
      </c>
      <c r="X953" s="15">
        <f>Orders[[#This Row],[Date3]]</f>
        <v>43474</v>
      </c>
      <c r="Y953" s="15">
        <v>43474</v>
      </c>
      <c r="Z953" s="2">
        <v>0.77986111111111101</v>
      </c>
      <c r="AA953" s="12">
        <v>21.9</v>
      </c>
      <c r="AB953" s="8">
        <v>3</v>
      </c>
      <c r="AC953" s="11">
        <f t="shared" si="73"/>
        <v>3.2849999999999997</v>
      </c>
      <c r="AD953" s="11">
        <f t="shared" si="74"/>
        <v>65.699999999999989</v>
      </c>
      <c r="AE953" t="s">
        <v>16</v>
      </c>
      <c r="AF953" s="12">
        <f t="shared" si="71"/>
        <v>62.631809999999987</v>
      </c>
      <c r="AG953" s="4">
        <v>4.6699999999999998E-2</v>
      </c>
      <c r="AH953" s="11">
        <f t="shared" si="72"/>
        <v>3.0681900000000013</v>
      </c>
      <c r="AI953" s="9">
        <v>4.7</v>
      </c>
      <c r="AJ953" s="15" t="str">
        <f>IF(MONTH(Orders[[#This Row],[Date]]) = 1, "Jan",IF(MONTH(Orders[[#This Row],[Date]]) = 2, "Feb", "Mar"))</f>
        <v>Jan</v>
      </c>
    </row>
    <row r="954" spans="1:36" ht="15.75" x14ac:dyDescent="0.25">
      <c r="A954">
        <v>953</v>
      </c>
      <c r="B954" t="s">
        <v>983</v>
      </c>
      <c r="C954">
        <f>VLOOKUP(G954,email!A:B,2,FALSE)</f>
        <v>348</v>
      </c>
      <c r="D954" t="str">
        <f>Orders[[#This Row],[Customer First Name]] &amp;" "&amp; Orders[[#This Row],[Customer Last Name]]</f>
        <v>Katherine Hughes</v>
      </c>
      <c r="E954" t="s">
        <v>1344</v>
      </c>
      <c r="F954" t="s">
        <v>1766</v>
      </c>
      <c r="G954" t="str">
        <f t="shared" si="70"/>
        <v>katherine.hughes@mail.com</v>
      </c>
      <c r="H954" t="s">
        <v>15</v>
      </c>
      <c r="I954" s="7" t="s">
        <v>1037</v>
      </c>
      <c r="J954" s="7" t="s">
        <v>1038</v>
      </c>
      <c r="K954" s="7" t="s">
        <v>1063</v>
      </c>
      <c r="L954" s="7" t="s">
        <v>1064</v>
      </c>
      <c r="M954" s="7">
        <v>19143</v>
      </c>
      <c r="N954" s="7" t="s">
        <v>1065</v>
      </c>
      <c r="O954" t="str">
        <f>IF(COUNTIF($G$2:G954, G954) &gt; 1, INDEX($O$2:O954, MATCH(G954, $G$2:G954, 0)), H954)</f>
        <v>Female</v>
      </c>
      <c r="P954" t="str">
        <f>IF(COUNTIF($G$2:G954, G954) &gt; 1, INDEX($P$2:P954, MATCH(G954, $G$2:G954, 0)), I954)</f>
        <v>Consumer</v>
      </c>
      <c r="Q954" t="str">
        <f>IF(COUNTIF($G$2:G954, G954) &gt; 1, INDEX($Q$2:Q954, MATCH(G954, $G$2:G954, 0)), J954)</f>
        <v>United States</v>
      </c>
      <c r="R954" t="str">
        <f>IF(COUNTIF($G$2:G954, G954) &gt; 1, INDEX($R$2:R954, MATCH(G954, $G$2:G954, 0)), K954)</f>
        <v>Philadelphia</v>
      </c>
      <c r="S954" t="str">
        <f>IF(COUNTIF($G$2:G954, G954) &gt; 1, INDEX($S$2:S954, MATCH(G954, $G$2:G954, 0)), L954)</f>
        <v>Pennsylvania</v>
      </c>
      <c r="T954">
        <f>IF(COUNTIF($G$2:G954, G954) &gt; 1, INDEX($T$2:T954, MATCH(G954, $G$2:G954, 0)), M954)</f>
        <v>19143</v>
      </c>
      <c r="U954" t="str">
        <f>IF(COUNTIF($G$2:G954, G954) &gt; 1, INDEX($U$2:U954, MATCH(G954, $G$2:G954, 0)), N954)</f>
        <v>East</v>
      </c>
      <c r="V954" s="7" t="s">
        <v>2150</v>
      </c>
      <c r="W954" s="7" t="s">
        <v>2157</v>
      </c>
      <c r="X954" s="15">
        <f>Orders[[#This Row],[Date3]]</f>
        <v>43521</v>
      </c>
      <c r="Y954" s="15">
        <v>43521</v>
      </c>
      <c r="Z954" s="2">
        <v>0.55694444444444446</v>
      </c>
      <c r="AA954" s="12">
        <v>62.85</v>
      </c>
      <c r="AB954" s="8">
        <v>4</v>
      </c>
      <c r="AC954" s="11">
        <f t="shared" si="73"/>
        <v>12.57</v>
      </c>
      <c r="AD954" s="11">
        <f t="shared" si="74"/>
        <v>251.4</v>
      </c>
      <c r="AE954" t="s">
        <v>16</v>
      </c>
      <c r="AF954" s="12">
        <f t="shared" si="71"/>
        <v>224.50020000000001</v>
      </c>
      <c r="AG954" s="4">
        <v>0.107</v>
      </c>
      <c r="AH954" s="11">
        <f t="shared" si="72"/>
        <v>26.899799999999999</v>
      </c>
      <c r="AI954" s="9">
        <v>8.6999999999999993</v>
      </c>
      <c r="AJ954" s="15" t="str">
        <f>IF(MONTH(Orders[[#This Row],[Date]]) = 1, "Jan",IF(MONTH(Orders[[#This Row],[Date]]) = 2, "Feb", "Mar"))</f>
        <v>Feb</v>
      </c>
    </row>
    <row r="955" spans="1:36" ht="15.75" x14ac:dyDescent="0.25">
      <c r="A955">
        <v>954</v>
      </c>
      <c r="B955" t="s">
        <v>984</v>
      </c>
      <c r="C955">
        <f>VLOOKUP(G955,email!A:B,2,FALSE)</f>
        <v>349</v>
      </c>
      <c r="D955" t="str">
        <f>Orders[[#This Row],[Customer First Name]] &amp;" "&amp; Orders[[#This Row],[Customer Last Name]]</f>
        <v>Greg Hansen</v>
      </c>
      <c r="E955" t="s">
        <v>1362</v>
      </c>
      <c r="F955" t="s">
        <v>1717</v>
      </c>
      <c r="G955" t="str">
        <f t="shared" si="70"/>
        <v>greg.hansen@mail.com</v>
      </c>
      <c r="H955" t="s">
        <v>15</v>
      </c>
      <c r="I955" s="7" t="s">
        <v>1037</v>
      </c>
      <c r="J955" s="7" t="s">
        <v>1038</v>
      </c>
      <c r="K955" s="7" t="s">
        <v>1254</v>
      </c>
      <c r="L955" s="7" t="s">
        <v>1054</v>
      </c>
      <c r="M955" s="7">
        <v>78664</v>
      </c>
      <c r="N955" s="7" t="s">
        <v>1055</v>
      </c>
      <c r="O955" t="str">
        <f>IF(COUNTIF($G$2:G955, G955) &gt; 1, INDEX($O$2:O955, MATCH(G955, $G$2:G955, 0)), H955)</f>
        <v>Female</v>
      </c>
      <c r="P955" t="str">
        <f>IF(COUNTIF($G$2:G955, G955) &gt; 1, INDEX($P$2:P955, MATCH(G955, $G$2:G955, 0)), I955)</f>
        <v>Consumer</v>
      </c>
      <c r="Q955" t="str">
        <f>IF(COUNTIF($G$2:G955, G955) &gt; 1, INDEX($Q$2:Q955, MATCH(G955, $G$2:G955, 0)), J955)</f>
        <v>United States</v>
      </c>
      <c r="R955" t="str">
        <f>IF(COUNTIF($G$2:G955, G955) &gt; 1, INDEX($R$2:R955, MATCH(G955, $G$2:G955, 0)), K955)</f>
        <v>Round Rock</v>
      </c>
      <c r="S955" t="str">
        <f>IF(COUNTIF($G$2:G955, G955) &gt; 1, INDEX($S$2:S955, MATCH(G955, $G$2:G955, 0)), L955)</f>
        <v>Texas</v>
      </c>
      <c r="T955">
        <f>IF(COUNTIF($G$2:G955, G955) &gt; 1, INDEX($T$2:T955, MATCH(G955, $G$2:G955, 0)), M955)</f>
        <v>78664</v>
      </c>
      <c r="U955" t="str">
        <f>IF(COUNTIF($G$2:G955, G955) &gt; 1, INDEX($U$2:U955, MATCH(G955, $G$2:G955, 0)), N955)</f>
        <v>Central</v>
      </c>
      <c r="V955" s="7" t="s">
        <v>2153</v>
      </c>
      <c r="W955" s="7" t="s">
        <v>1731</v>
      </c>
      <c r="X955" s="15">
        <f>Orders[[#This Row],[Date3]]</f>
        <v>43478</v>
      </c>
      <c r="Y955" s="15">
        <v>43478</v>
      </c>
      <c r="Z955" s="2">
        <v>0.58194444444444449</v>
      </c>
      <c r="AA955" s="12">
        <v>21.04</v>
      </c>
      <c r="AB955" s="8">
        <v>4</v>
      </c>
      <c r="AC955" s="11">
        <f t="shared" si="73"/>
        <v>4.2080000000000002</v>
      </c>
      <c r="AD955" s="11">
        <f t="shared" si="74"/>
        <v>84.16</v>
      </c>
      <c r="AE955" t="s">
        <v>18</v>
      </c>
      <c r="AF955" s="12">
        <f t="shared" si="71"/>
        <v>80.229727999999994</v>
      </c>
      <c r="AG955" s="4">
        <v>4.6699999999999998E-2</v>
      </c>
      <c r="AH955" s="11">
        <f t="shared" si="72"/>
        <v>3.9302720000000022</v>
      </c>
      <c r="AI955" s="9">
        <v>7.6</v>
      </c>
      <c r="AJ955" s="15" t="str">
        <f>IF(MONTH(Orders[[#This Row],[Date]]) = 1, "Jan",IF(MONTH(Orders[[#This Row],[Date]]) = 2, "Feb", "Mar"))</f>
        <v>Jan</v>
      </c>
    </row>
    <row r="956" spans="1:36" ht="15.75" x14ac:dyDescent="0.25">
      <c r="A956">
        <v>955</v>
      </c>
      <c r="B956" t="s">
        <v>985</v>
      </c>
      <c r="C956">
        <f>VLOOKUP(G956,email!A:B,2,FALSE)</f>
        <v>349</v>
      </c>
      <c r="D956" t="str">
        <f>Orders[[#This Row],[Customer First Name]] &amp;" "&amp; Orders[[#This Row],[Customer Last Name]]</f>
        <v>Greg Hansen</v>
      </c>
      <c r="E956" t="s">
        <v>1362</v>
      </c>
      <c r="F956" t="s">
        <v>1717</v>
      </c>
      <c r="G956" t="str">
        <f t="shared" si="70"/>
        <v>greg.hansen@mail.com</v>
      </c>
      <c r="H956" t="s">
        <v>15</v>
      </c>
      <c r="I956" s="7" t="s">
        <v>1037</v>
      </c>
      <c r="J956" s="7" t="s">
        <v>1038</v>
      </c>
      <c r="K956" s="7" t="s">
        <v>1254</v>
      </c>
      <c r="L956" s="7" t="s">
        <v>1054</v>
      </c>
      <c r="M956" s="7">
        <v>78664</v>
      </c>
      <c r="N956" s="7" t="s">
        <v>1055</v>
      </c>
      <c r="O956" t="str">
        <f>IF(COUNTIF($G$2:G956, G956) &gt; 1, INDEX($O$2:O956, MATCH(G956, $G$2:G956, 0)), H956)</f>
        <v>Female</v>
      </c>
      <c r="P956" t="str">
        <f>IF(COUNTIF($G$2:G956, G956) &gt; 1, INDEX($P$2:P956, MATCH(G956, $G$2:G956, 0)), I956)</f>
        <v>Consumer</v>
      </c>
      <c r="Q956" t="str">
        <f>IF(COUNTIF($G$2:G956, G956) &gt; 1, INDEX($Q$2:Q956, MATCH(G956, $G$2:G956, 0)), J956)</f>
        <v>United States</v>
      </c>
      <c r="R956" t="str">
        <f>IF(COUNTIF($G$2:G956, G956) &gt; 1, INDEX($R$2:R956, MATCH(G956, $G$2:G956, 0)), K956)</f>
        <v>Round Rock</v>
      </c>
      <c r="S956" t="str">
        <f>IF(COUNTIF($G$2:G956, G956) &gt; 1, INDEX($S$2:S956, MATCH(G956, $G$2:G956, 0)), L956)</f>
        <v>Texas</v>
      </c>
      <c r="T956">
        <f>IF(COUNTIF($G$2:G956, G956) &gt; 1, INDEX($T$2:T956, MATCH(G956, $G$2:G956, 0)), M956)</f>
        <v>78664</v>
      </c>
      <c r="U956" t="str">
        <f>IF(COUNTIF($G$2:G956, G956) &gt; 1, INDEX($U$2:U956, MATCH(G956, $G$2:G956, 0)), N956)</f>
        <v>Central</v>
      </c>
      <c r="V956" s="7" t="s">
        <v>2150</v>
      </c>
      <c r="W956" s="7" t="s">
        <v>2151</v>
      </c>
      <c r="X956" s="15">
        <f>Orders[[#This Row],[Date3]]</f>
        <v>43505</v>
      </c>
      <c r="Y956" s="15">
        <v>43505</v>
      </c>
      <c r="Z956" s="2">
        <v>0.48958333333333331</v>
      </c>
      <c r="AA956" s="12">
        <v>65.91</v>
      </c>
      <c r="AB956" s="8">
        <v>6</v>
      </c>
      <c r="AC956" s="11">
        <f t="shared" si="73"/>
        <v>19.773</v>
      </c>
      <c r="AD956" s="11">
        <f t="shared" si="74"/>
        <v>395.46</v>
      </c>
      <c r="AE956" t="s">
        <v>18</v>
      </c>
      <c r="AF956" s="12">
        <f t="shared" si="71"/>
        <v>353.14578</v>
      </c>
      <c r="AG956" s="4">
        <v>0.107</v>
      </c>
      <c r="AH956" s="11">
        <f t="shared" si="72"/>
        <v>42.314219999999978</v>
      </c>
      <c r="AI956" s="9">
        <v>5.7</v>
      </c>
      <c r="AJ956" s="15" t="str">
        <f>IF(MONTH(Orders[[#This Row],[Date]]) = 1, "Jan",IF(MONTH(Orders[[#This Row],[Date]]) = 2, "Feb", "Mar"))</f>
        <v>Feb</v>
      </c>
    </row>
    <row r="957" spans="1:36" ht="15.75" x14ac:dyDescent="0.25">
      <c r="A957">
        <v>956</v>
      </c>
      <c r="B957" t="s">
        <v>986</v>
      </c>
      <c r="C957">
        <f>VLOOKUP(G957,email!A:B,2,FALSE)</f>
        <v>350</v>
      </c>
      <c r="D957" t="str">
        <f>Orders[[#This Row],[Customer First Name]] &amp;" "&amp; Orders[[#This Row],[Customer Last Name]]</f>
        <v>Scott Williamson</v>
      </c>
      <c r="E957" t="s">
        <v>1767</v>
      </c>
      <c r="F957" t="s">
        <v>1768</v>
      </c>
      <c r="G957" t="str">
        <f t="shared" si="70"/>
        <v>scott.williamson@mail.com</v>
      </c>
      <c r="H957" t="s">
        <v>15</v>
      </c>
      <c r="I957" s="7" t="s">
        <v>1037</v>
      </c>
      <c r="J957" s="7" t="s">
        <v>1038</v>
      </c>
      <c r="K957" s="7" t="s">
        <v>1088</v>
      </c>
      <c r="L957" s="7" t="s">
        <v>1185</v>
      </c>
      <c r="M957" s="7">
        <v>39212</v>
      </c>
      <c r="N957" s="7" t="s">
        <v>1041</v>
      </c>
      <c r="O957" t="str">
        <f>IF(COUNTIF($G$2:G957, G957) &gt; 1, INDEX($O$2:O957, MATCH(G957, $G$2:G957, 0)), H957)</f>
        <v>Female</v>
      </c>
      <c r="P957" t="str">
        <f>IF(COUNTIF($G$2:G957, G957) &gt; 1, INDEX($P$2:P957, MATCH(G957, $G$2:G957, 0)), I957)</f>
        <v>Consumer</v>
      </c>
      <c r="Q957" t="str">
        <f>IF(COUNTIF($G$2:G957, G957) &gt; 1, INDEX($Q$2:Q957, MATCH(G957, $G$2:G957, 0)), J957)</f>
        <v>United States</v>
      </c>
      <c r="R957" t="str">
        <f>IF(COUNTIF($G$2:G957, G957) &gt; 1, INDEX($R$2:R957, MATCH(G957, $G$2:G957, 0)), K957)</f>
        <v>Jackson</v>
      </c>
      <c r="S957" t="str">
        <f>IF(COUNTIF($G$2:G957, G957) &gt; 1, INDEX($S$2:S957, MATCH(G957, $G$2:G957, 0)), L957)</f>
        <v>Mississippi</v>
      </c>
      <c r="T957">
        <f>IF(COUNTIF($G$2:G957, G957) &gt; 1, INDEX($T$2:T957, MATCH(G957, $G$2:G957, 0)), M957)</f>
        <v>39212</v>
      </c>
      <c r="U957" t="str">
        <f>IF(COUNTIF($G$2:G957, G957) &gt; 1, INDEX($U$2:U957, MATCH(G957, $G$2:G957, 0)), N957)</f>
        <v>South</v>
      </c>
      <c r="V957" s="7" t="s">
        <v>2153</v>
      </c>
      <c r="W957" s="7" t="s">
        <v>2156</v>
      </c>
      <c r="X957" s="15">
        <f>Orders[[#This Row],[Date3]]</f>
        <v>43471</v>
      </c>
      <c r="Y957" s="15">
        <v>43471</v>
      </c>
      <c r="Z957" s="2">
        <v>0.49374999999999997</v>
      </c>
      <c r="AA957" s="12">
        <v>42.57</v>
      </c>
      <c r="AB957" s="8">
        <v>7</v>
      </c>
      <c r="AC957" s="11">
        <f t="shared" si="73"/>
        <v>14.899500000000002</v>
      </c>
      <c r="AD957" s="11">
        <f t="shared" si="74"/>
        <v>297.99</v>
      </c>
      <c r="AE957" t="s">
        <v>18</v>
      </c>
      <c r="AF957" s="12">
        <f t="shared" si="71"/>
        <v>284.07386700000001</v>
      </c>
      <c r="AG957" s="4">
        <v>4.6699999999999998E-2</v>
      </c>
      <c r="AH957" s="11">
        <f t="shared" si="72"/>
        <v>13.916133000000002</v>
      </c>
      <c r="AI957" s="9">
        <v>6.8</v>
      </c>
      <c r="AJ957" s="15" t="str">
        <f>IF(MONTH(Orders[[#This Row],[Date]]) = 1, "Jan",IF(MONTH(Orders[[#This Row],[Date]]) = 2, "Feb", "Mar"))</f>
        <v>Jan</v>
      </c>
    </row>
    <row r="958" spans="1:36" ht="15.75" x14ac:dyDescent="0.25">
      <c r="A958">
        <v>957</v>
      </c>
      <c r="B958" t="s">
        <v>987</v>
      </c>
      <c r="C958">
        <f>VLOOKUP(G958,email!A:B,2,FALSE)</f>
        <v>351</v>
      </c>
      <c r="D958" t="str">
        <f>Orders[[#This Row],[Customer First Name]] &amp;" "&amp; Orders[[#This Row],[Customer Last Name]]</f>
        <v>Joseph Airdo</v>
      </c>
      <c r="E958" t="s">
        <v>1433</v>
      </c>
      <c r="F958" t="s">
        <v>1769</v>
      </c>
      <c r="G958" t="str">
        <f t="shared" si="70"/>
        <v>joseph.airdo@mail.com</v>
      </c>
      <c r="H958" t="s">
        <v>15</v>
      </c>
      <c r="I958" s="7" t="s">
        <v>1037</v>
      </c>
      <c r="J958" s="7" t="s">
        <v>1038</v>
      </c>
      <c r="K958" s="7" t="s">
        <v>1112</v>
      </c>
      <c r="L958" s="7" t="s">
        <v>1085</v>
      </c>
      <c r="M958" s="7">
        <v>85023</v>
      </c>
      <c r="N958" s="7" t="s">
        <v>1045</v>
      </c>
      <c r="O958" t="str">
        <f>IF(COUNTIF($G$2:G958, G958) &gt; 1, INDEX($O$2:O958, MATCH(G958, $G$2:G958, 0)), H958)</f>
        <v>Female</v>
      </c>
      <c r="P958" t="str">
        <f>IF(COUNTIF($G$2:G958, G958) &gt; 1, INDEX($P$2:P958, MATCH(G958, $G$2:G958, 0)), I958)</f>
        <v>Consumer</v>
      </c>
      <c r="Q958" t="str">
        <f>IF(COUNTIF($G$2:G958, G958) &gt; 1, INDEX($Q$2:Q958, MATCH(G958, $G$2:G958, 0)), J958)</f>
        <v>United States</v>
      </c>
      <c r="R958" t="str">
        <f>IF(COUNTIF($G$2:G958, G958) &gt; 1, INDEX($R$2:R958, MATCH(G958, $G$2:G958, 0)), K958)</f>
        <v>Phoenix</v>
      </c>
      <c r="S958" t="str">
        <f>IF(COUNTIF($G$2:G958, G958) &gt; 1, INDEX($S$2:S958, MATCH(G958, $G$2:G958, 0)), L958)</f>
        <v>Arizona</v>
      </c>
      <c r="T958">
        <f>IF(COUNTIF($G$2:G958, G958) &gt; 1, INDEX($T$2:T958, MATCH(G958, $G$2:G958, 0)), M958)</f>
        <v>85023</v>
      </c>
      <c r="U958" t="str">
        <f>IF(COUNTIF($G$2:G958, G958) &gt; 1, INDEX($U$2:U958, MATCH(G958, $G$2:G958, 0)), N958)</f>
        <v>West</v>
      </c>
      <c r="V958" s="7" t="s">
        <v>2158</v>
      </c>
      <c r="W958" s="7" t="s">
        <v>2159</v>
      </c>
      <c r="X958" s="15">
        <f>Orders[[#This Row],[Date3]]</f>
        <v>43475</v>
      </c>
      <c r="Y958" s="15">
        <v>43475</v>
      </c>
      <c r="Z958" s="2">
        <v>0.71944444444444444</v>
      </c>
      <c r="AA958" s="12">
        <v>50.49</v>
      </c>
      <c r="AB958" s="8">
        <v>9</v>
      </c>
      <c r="AC958" s="11">
        <f t="shared" si="73"/>
        <v>22.720500000000001</v>
      </c>
      <c r="AD958" s="11">
        <f t="shared" si="74"/>
        <v>454.41</v>
      </c>
      <c r="AE958" t="s">
        <v>18</v>
      </c>
      <c r="AF958" s="12">
        <f t="shared" si="71"/>
        <v>421.69248000000005</v>
      </c>
      <c r="AG958" s="4">
        <v>7.2000000000000008E-2</v>
      </c>
      <c r="AH958" s="11">
        <f t="shared" si="72"/>
        <v>32.717519999999979</v>
      </c>
      <c r="AI958" s="9">
        <v>5.4</v>
      </c>
      <c r="AJ958" s="15" t="str">
        <f>IF(MONTH(Orders[[#This Row],[Date]]) = 1, "Jan",IF(MONTH(Orders[[#This Row],[Date]]) = 2, "Feb", "Mar"))</f>
        <v>Jan</v>
      </c>
    </row>
    <row r="959" spans="1:36" ht="15.75" x14ac:dyDescent="0.25">
      <c r="A959">
        <v>958</v>
      </c>
      <c r="B959" t="s">
        <v>988</v>
      </c>
      <c r="C959">
        <f>VLOOKUP(G959,email!A:B,2,FALSE)</f>
        <v>351</v>
      </c>
      <c r="D959" t="str">
        <f>Orders[[#This Row],[Customer First Name]] &amp;" "&amp; Orders[[#This Row],[Customer Last Name]]</f>
        <v>Joseph Airdo</v>
      </c>
      <c r="E959" t="s">
        <v>1433</v>
      </c>
      <c r="F959" t="s">
        <v>1769</v>
      </c>
      <c r="G959" t="str">
        <f t="shared" si="70"/>
        <v>joseph.airdo@mail.com</v>
      </c>
      <c r="H959" t="s">
        <v>15</v>
      </c>
      <c r="I959" s="7" t="s">
        <v>1037</v>
      </c>
      <c r="J959" s="7" t="s">
        <v>1038</v>
      </c>
      <c r="K959" s="7" t="s">
        <v>1112</v>
      </c>
      <c r="L959" s="7" t="s">
        <v>1085</v>
      </c>
      <c r="M959" s="7">
        <v>85023</v>
      </c>
      <c r="N959" s="7" t="s">
        <v>1045</v>
      </c>
      <c r="O959" t="str">
        <f>IF(COUNTIF($G$2:G959, G959) &gt; 1, INDEX($O$2:O959, MATCH(G959, $G$2:G959, 0)), H959)</f>
        <v>Female</v>
      </c>
      <c r="P959" t="str">
        <f>IF(COUNTIF($G$2:G959, G959) &gt; 1, INDEX($P$2:P959, MATCH(G959, $G$2:G959, 0)), I959)</f>
        <v>Consumer</v>
      </c>
      <c r="Q959" t="str">
        <f>IF(COUNTIF($G$2:G959, G959) &gt; 1, INDEX($Q$2:Q959, MATCH(G959, $G$2:G959, 0)), J959)</f>
        <v>United States</v>
      </c>
      <c r="R959" t="str">
        <f>IF(COUNTIF($G$2:G959, G959) &gt; 1, INDEX($R$2:R959, MATCH(G959, $G$2:G959, 0)), K959)</f>
        <v>Phoenix</v>
      </c>
      <c r="S959" t="str">
        <f>IF(COUNTIF($G$2:G959, G959) &gt; 1, INDEX($S$2:S959, MATCH(G959, $G$2:G959, 0)), L959)</f>
        <v>Arizona</v>
      </c>
      <c r="T959">
        <f>IF(COUNTIF($G$2:G959, G959) &gt; 1, INDEX($T$2:T959, MATCH(G959, $G$2:G959, 0)), M959)</f>
        <v>85023</v>
      </c>
      <c r="U959" t="str">
        <f>IF(COUNTIF($G$2:G959, G959) &gt; 1, INDEX($U$2:U959, MATCH(G959, $G$2:G959, 0)), N959)</f>
        <v>West</v>
      </c>
      <c r="V959" s="7" t="s">
        <v>2153</v>
      </c>
      <c r="W959" s="7" t="s">
        <v>2160</v>
      </c>
      <c r="X959" s="15">
        <f>Orders[[#This Row],[Date3]]</f>
        <v>43503</v>
      </c>
      <c r="Y959" s="15">
        <v>43503</v>
      </c>
      <c r="Z959" s="2">
        <v>0.66319444444444442</v>
      </c>
      <c r="AA959" s="12">
        <v>46.02</v>
      </c>
      <c r="AB959" s="8">
        <v>6</v>
      </c>
      <c r="AC959" s="11">
        <f t="shared" si="73"/>
        <v>13.806000000000001</v>
      </c>
      <c r="AD959" s="11">
        <f t="shared" si="74"/>
        <v>276.12</v>
      </c>
      <c r="AE959" t="s">
        <v>18</v>
      </c>
      <c r="AF959" s="12">
        <f t="shared" si="71"/>
        <v>263.22519599999998</v>
      </c>
      <c r="AG959" s="4">
        <v>4.6699999999999998E-2</v>
      </c>
      <c r="AH959" s="11">
        <f t="shared" si="72"/>
        <v>12.894804000000022</v>
      </c>
      <c r="AI959" s="9">
        <v>7.1</v>
      </c>
      <c r="AJ959" s="15" t="str">
        <f>IF(MONTH(Orders[[#This Row],[Date]]) = 1, "Jan",IF(MONTH(Orders[[#This Row],[Date]]) = 2, "Feb", "Mar"))</f>
        <v>Feb</v>
      </c>
    </row>
    <row r="960" spans="1:36" ht="15.75" x14ac:dyDescent="0.25">
      <c r="A960">
        <v>959</v>
      </c>
      <c r="B960" t="s">
        <v>989</v>
      </c>
      <c r="C960">
        <f>VLOOKUP(G960,email!A:B,2,FALSE)</f>
        <v>351</v>
      </c>
      <c r="D960" t="str">
        <f>Orders[[#This Row],[Customer First Name]] &amp;" "&amp; Orders[[#This Row],[Customer Last Name]]</f>
        <v>Joseph Airdo</v>
      </c>
      <c r="E960" t="s">
        <v>1433</v>
      </c>
      <c r="F960" t="s">
        <v>1769</v>
      </c>
      <c r="G960" t="str">
        <f t="shared" si="70"/>
        <v>joseph.airdo@mail.com</v>
      </c>
      <c r="H960" t="s">
        <v>15</v>
      </c>
      <c r="I960" s="7" t="s">
        <v>1037</v>
      </c>
      <c r="J960" s="7" t="s">
        <v>1038</v>
      </c>
      <c r="K960" s="7" t="s">
        <v>1112</v>
      </c>
      <c r="L960" s="7" t="s">
        <v>1085</v>
      </c>
      <c r="M960" s="7">
        <v>85023</v>
      </c>
      <c r="N960" s="7" t="s">
        <v>1045</v>
      </c>
      <c r="O960" t="str">
        <f>IF(COUNTIF($G$2:G960, G960) &gt; 1, INDEX($O$2:O960, MATCH(G960, $G$2:G960, 0)), H960)</f>
        <v>Female</v>
      </c>
      <c r="P960" t="str">
        <f>IF(COUNTIF($G$2:G960, G960) &gt; 1, INDEX($P$2:P960, MATCH(G960, $G$2:G960, 0)), I960)</f>
        <v>Consumer</v>
      </c>
      <c r="Q960" t="str">
        <f>IF(COUNTIF($G$2:G960, G960) &gt; 1, INDEX($Q$2:Q960, MATCH(G960, $G$2:G960, 0)), J960)</f>
        <v>United States</v>
      </c>
      <c r="R960" t="str">
        <f>IF(COUNTIF($G$2:G960, G960) &gt; 1, INDEX($R$2:R960, MATCH(G960, $G$2:G960, 0)), K960)</f>
        <v>Phoenix</v>
      </c>
      <c r="S960" t="str">
        <f>IF(COUNTIF($G$2:G960, G960) &gt; 1, INDEX($S$2:S960, MATCH(G960, $G$2:G960, 0)), L960)</f>
        <v>Arizona</v>
      </c>
      <c r="T960">
        <f>IF(COUNTIF($G$2:G960, G960) &gt; 1, INDEX($T$2:T960, MATCH(G960, $G$2:G960, 0)), M960)</f>
        <v>85023</v>
      </c>
      <c r="U960" t="str">
        <f>IF(COUNTIF($G$2:G960, G960) &gt; 1, INDEX($U$2:U960, MATCH(G960, $G$2:G960, 0)), N960)</f>
        <v>West</v>
      </c>
      <c r="V960" s="7" t="s">
        <v>2153</v>
      </c>
      <c r="W960" s="7" t="s">
        <v>2162</v>
      </c>
      <c r="X960" s="15">
        <f>Orders[[#This Row],[Date3]]</f>
        <v>43474</v>
      </c>
      <c r="Y960" s="15">
        <v>43474</v>
      </c>
      <c r="Z960" s="2">
        <v>0.50486111111111109</v>
      </c>
      <c r="AA960" s="12">
        <v>15.8</v>
      </c>
      <c r="AB960" s="8">
        <v>10</v>
      </c>
      <c r="AC960" s="11">
        <f t="shared" si="73"/>
        <v>7.9</v>
      </c>
      <c r="AD960" s="11">
        <f t="shared" si="74"/>
        <v>158</v>
      </c>
      <c r="AE960" t="s">
        <v>18</v>
      </c>
      <c r="AF960" s="12">
        <f t="shared" si="71"/>
        <v>150.62139999999999</v>
      </c>
      <c r="AG960" s="4">
        <v>4.6699999999999998E-2</v>
      </c>
      <c r="AH960" s="11">
        <f t="shared" si="72"/>
        <v>7.3786000000000058</v>
      </c>
      <c r="AI960" s="9">
        <v>7.8</v>
      </c>
      <c r="AJ960" s="15" t="str">
        <f>IF(MONTH(Orders[[#This Row],[Date]]) = 1, "Jan",IF(MONTH(Orders[[#This Row],[Date]]) = 2, "Feb", "Mar"))</f>
        <v>Jan</v>
      </c>
    </row>
    <row r="961" spans="1:36" ht="15.75" x14ac:dyDescent="0.25">
      <c r="A961">
        <v>960</v>
      </c>
      <c r="B961" t="s">
        <v>990</v>
      </c>
      <c r="C961">
        <f>VLOOKUP(G961,email!A:B,2,FALSE)</f>
        <v>352</v>
      </c>
      <c r="D961" t="str">
        <f>Orders[[#This Row],[Customer First Name]] &amp;" "&amp; Orders[[#This Row],[Customer Last Name]]</f>
        <v>Daniel Lacy</v>
      </c>
      <c r="E961" t="s">
        <v>1770</v>
      </c>
      <c r="F961" t="s">
        <v>1771</v>
      </c>
      <c r="G961" t="str">
        <f t="shared" si="70"/>
        <v>daniel.lacy@mail.com</v>
      </c>
      <c r="H961" t="s">
        <v>15</v>
      </c>
      <c r="I961" s="7" t="s">
        <v>1037</v>
      </c>
      <c r="J961" s="7" t="s">
        <v>1038</v>
      </c>
      <c r="K961" s="7" t="s">
        <v>1230</v>
      </c>
      <c r="L961" s="7" t="s">
        <v>1044</v>
      </c>
      <c r="M961" s="7">
        <v>92054</v>
      </c>
      <c r="N961" s="7" t="s">
        <v>1045</v>
      </c>
      <c r="O961" t="str">
        <f>IF(COUNTIF($G$2:G961, G961) &gt; 1, INDEX($O$2:O961, MATCH(G961, $G$2:G961, 0)), H961)</f>
        <v>Female</v>
      </c>
      <c r="P961" t="str">
        <f>IF(COUNTIF($G$2:G961, G961) &gt; 1, INDEX($P$2:P961, MATCH(G961, $G$2:G961, 0)), I961)</f>
        <v>Consumer</v>
      </c>
      <c r="Q961" t="str">
        <f>IF(COUNTIF($G$2:G961, G961) &gt; 1, INDEX($Q$2:Q961, MATCH(G961, $G$2:G961, 0)), J961)</f>
        <v>United States</v>
      </c>
      <c r="R961" t="str">
        <f>IF(COUNTIF($G$2:G961, G961) &gt; 1, INDEX($R$2:R961, MATCH(G961, $G$2:G961, 0)), K961)</f>
        <v>Oceanside</v>
      </c>
      <c r="S961" t="str">
        <f>IF(COUNTIF($G$2:G961, G961) &gt; 1, INDEX($S$2:S961, MATCH(G961, $G$2:G961, 0)), L961)</f>
        <v>California</v>
      </c>
      <c r="T961">
        <f>IF(COUNTIF($G$2:G961, G961) &gt; 1, INDEX($T$2:T961, MATCH(G961, $G$2:G961, 0)), M961)</f>
        <v>92054</v>
      </c>
      <c r="U961" t="str">
        <f>IF(COUNTIF($G$2:G961, G961) &gt; 1, INDEX($U$2:U961, MATCH(G961, $G$2:G961, 0)), N961)</f>
        <v>West</v>
      </c>
      <c r="V961" s="7" t="s">
        <v>2150</v>
      </c>
      <c r="W961" s="7" t="s">
        <v>2157</v>
      </c>
      <c r="X961" s="15">
        <f>Orders[[#This Row],[Date3]]</f>
        <v>43515</v>
      </c>
      <c r="Y961" s="15">
        <v>43515</v>
      </c>
      <c r="Z961" s="2">
        <v>0.62986111111111109</v>
      </c>
      <c r="AA961" s="12">
        <v>98.66</v>
      </c>
      <c r="AB961" s="8">
        <v>9</v>
      </c>
      <c r="AC961" s="11">
        <f t="shared" si="73"/>
        <v>44.396999999999998</v>
      </c>
      <c r="AD961" s="11">
        <f t="shared" si="74"/>
        <v>887.93999999999994</v>
      </c>
      <c r="AE961" t="s">
        <v>18</v>
      </c>
      <c r="AF961" s="12">
        <f t="shared" si="71"/>
        <v>792.93041999999991</v>
      </c>
      <c r="AG961" s="4">
        <v>0.107</v>
      </c>
      <c r="AH961" s="11">
        <f t="shared" si="72"/>
        <v>95.009580000000028</v>
      </c>
      <c r="AI961" s="9">
        <v>8.4</v>
      </c>
      <c r="AJ961" s="15" t="str">
        <f>IF(MONTH(Orders[[#This Row],[Date]]) = 1, "Jan",IF(MONTH(Orders[[#This Row],[Date]]) = 2, "Feb", "Mar"))</f>
        <v>Feb</v>
      </c>
    </row>
    <row r="962" spans="1:36" ht="15.75" x14ac:dyDescent="0.25">
      <c r="A962">
        <v>961</v>
      </c>
      <c r="B962" t="s">
        <v>991</v>
      </c>
      <c r="C962">
        <f>VLOOKUP(G962,email!A:B,2,FALSE)</f>
        <v>353</v>
      </c>
      <c r="D962" t="str">
        <f>Orders[[#This Row],[Customer First Name]] &amp;" "&amp; Orders[[#This Row],[Customer Last Name]]</f>
        <v>Lindsay Williams</v>
      </c>
      <c r="E962" t="s">
        <v>1371</v>
      </c>
      <c r="F962" t="s">
        <v>1756</v>
      </c>
      <c r="G962" t="str">
        <f t="shared" ref="G962:G1001" si="75">LOWER(E962) &amp; "." &amp; LOWER(SUBSTITUTE(SUBSTITUTE(F962, "'", ""), " ", "")) &amp; "@mail.com"</f>
        <v>lindsay.williams@mail.com</v>
      </c>
      <c r="H962" t="s">
        <v>15</v>
      </c>
      <c r="I962" s="7" t="s">
        <v>1042</v>
      </c>
      <c r="J962" s="7" t="s">
        <v>1038</v>
      </c>
      <c r="K962" s="7" t="s">
        <v>1060</v>
      </c>
      <c r="L962" s="7" t="s">
        <v>1044</v>
      </c>
      <c r="M962" s="7">
        <v>94110</v>
      </c>
      <c r="N962" s="7" t="s">
        <v>1045</v>
      </c>
      <c r="O962" t="str">
        <f>IF(COUNTIF($G$2:G962, G962) &gt; 1, INDEX($O$2:O962, MATCH(G962, $G$2:G962, 0)), H962)</f>
        <v>Female</v>
      </c>
      <c r="P962" t="str">
        <f>IF(COUNTIF($G$2:G962, G962) &gt; 1, INDEX($P$2:P962, MATCH(G962, $G$2:G962, 0)), I962)</f>
        <v>Corporate</v>
      </c>
      <c r="Q962" t="str">
        <f>IF(COUNTIF($G$2:G962, G962) &gt; 1, INDEX($Q$2:Q962, MATCH(G962, $G$2:G962, 0)), J962)</f>
        <v>United States</v>
      </c>
      <c r="R962" t="str">
        <f>IF(COUNTIF($G$2:G962, G962) &gt; 1, INDEX($R$2:R962, MATCH(G962, $G$2:G962, 0)), K962)</f>
        <v>San Francisco</v>
      </c>
      <c r="S962" t="str">
        <f>IF(COUNTIF($G$2:G962, G962) &gt; 1, INDEX($S$2:S962, MATCH(G962, $G$2:G962, 0)), L962)</f>
        <v>California</v>
      </c>
      <c r="T962">
        <f>IF(COUNTIF($G$2:G962, G962) &gt; 1, INDEX($T$2:T962, MATCH(G962, $G$2:G962, 0)), M962)</f>
        <v>94110</v>
      </c>
      <c r="U962" t="str">
        <f>IF(COUNTIF($G$2:G962, G962) &gt; 1, INDEX($U$2:U962, MATCH(G962, $G$2:G962, 0)), N962)</f>
        <v>West</v>
      </c>
      <c r="V962" s="7" t="s">
        <v>2150</v>
      </c>
      <c r="W962" s="7" t="s">
        <v>2152</v>
      </c>
      <c r="X962" s="15">
        <f>Orders[[#This Row],[Date3]]</f>
        <v>43542</v>
      </c>
      <c r="Y962" s="15">
        <v>43542</v>
      </c>
      <c r="Z962" s="2">
        <v>0.64513888888888882</v>
      </c>
      <c r="AA962" s="12">
        <v>91.98</v>
      </c>
      <c r="AB962" s="8">
        <v>1</v>
      </c>
      <c r="AC962" s="11">
        <f t="shared" si="73"/>
        <v>4.5990000000000002</v>
      </c>
      <c r="AD962" s="11">
        <f t="shared" si="74"/>
        <v>91.98</v>
      </c>
      <c r="AE962" t="s">
        <v>18</v>
      </c>
      <c r="AF962" s="12">
        <f t="shared" ref="AF962:AF1001" si="76">AD962-AD962*AG962</f>
        <v>82.138140000000007</v>
      </c>
      <c r="AG962" s="4">
        <v>0.107</v>
      </c>
      <c r="AH962" s="11">
        <f t="shared" ref="AH962:AH1001" si="77">AD962-AF962</f>
        <v>9.8418599999999969</v>
      </c>
      <c r="AI962" s="9">
        <v>9.8000000000000007</v>
      </c>
      <c r="AJ962" s="15" t="str">
        <f>IF(MONTH(Orders[[#This Row],[Date]]) = 1, "Jan",IF(MONTH(Orders[[#This Row],[Date]]) = 2, "Feb", "Mar"))</f>
        <v>Mar</v>
      </c>
    </row>
    <row r="963" spans="1:36" ht="15.75" x14ac:dyDescent="0.25">
      <c r="A963">
        <v>962</v>
      </c>
      <c r="B963" t="s">
        <v>992</v>
      </c>
      <c r="C963">
        <f>VLOOKUP(G963,email!A:B,2,FALSE)</f>
        <v>354</v>
      </c>
      <c r="D963" t="str">
        <f>Orders[[#This Row],[Customer First Name]] &amp;" "&amp; Orders[[#This Row],[Customer Last Name]]</f>
        <v>Thomas Brumley</v>
      </c>
      <c r="E963" t="s">
        <v>1476</v>
      </c>
      <c r="F963" t="s">
        <v>1772</v>
      </c>
      <c r="G963" t="str">
        <f t="shared" si="75"/>
        <v>thomas.brumley@mail.com</v>
      </c>
      <c r="H963" t="s">
        <v>15</v>
      </c>
      <c r="I963" s="7" t="s">
        <v>1052</v>
      </c>
      <c r="J963" s="7" t="s">
        <v>1038</v>
      </c>
      <c r="K963" s="7" t="s">
        <v>1196</v>
      </c>
      <c r="L963" s="7" t="s">
        <v>1197</v>
      </c>
      <c r="M963" s="7">
        <v>72701</v>
      </c>
      <c r="N963" s="7" t="s">
        <v>1041</v>
      </c>
      <c r="O963" t="str">
        <f>IF(COUNTIF($G$2:G963, G963) &gt; 1, INDEX($O$2:O963, MATCH(G963, $G$2:G963, 0)), H963)</f>
        <v>Female</v>
      </c>
      <c r="P963" t="str">
        <f>IF(COUNTIF($G$2:G963, G963) &gt; 1, INDEX($P$2:P963, MATCH(G963, $G$2:G963, 0)), I963)</f>
        <v>Home Office</v>
      </c>
      <c r="Q963" t="str">
        <f>IF(COUNTIF($G$2:G963, G963) &gt; 1, INDEX($Q$2:Q963, MATCH(G963, $G$2:G963, 0)), J963)</f>
        <v>United States</v>
      </c>
      <c r="R963" t="str">
        <f>IF(COUNTIF($G$2:G963, G963) &gt; 1, INDEX($R$2:R963, MATCH(G963, $G$2:G963, 0)), K963)</f>
        <v>Fayetteville</v>
      </c>
      <c r="S963" t="str">
        <f>IF(COUNTIF($G$2:G963, G963) &gt; 1, INDEX($S$2:S963, MATCH(G963, $G$2:G963, 0)), L963)</f>
        <v>Arkansas</v>
      </c>
      <c r="T963">
        <f>IF(COUNTIF($G$2:G963, G963) &gt; 1, INDEX($T$2:T963, MATCH(G963, $G$2:G963, 0)), M963)</f>
        <v>72701</v>
      </c>
      <c r="U963" t="str">
        <f>IF(COUNTIF($G$2:G963, G963) &gt; 1, INDEX($U$2:U963, MATCH(G963, $G$2:G963, 0)), N963)</f>
        <v>South</v>
      </c>
      <c r="V963" s="7" t="s">
        <v>2153</v>
      </c>
      <c r="W963" s="7" t="s">
        <v>2160</v>
      </c>
      <c r="X963" s="15">
        <f>Orders[[#This Row],[Date3]]</f>
        <v>43501</v>
      </c>
      <c r="Y963" s="15">
        <v>43501</v>
      </c>
      <c r="Z963" s="2">
        <v>0.78125</v>
      </c>
      <c r="AA963" s="12">
        <v>20.89</v>
      </c>
      <c r="AB963" s="8">
        <v>2</v>
      </c>
      <c r="AC963" s="11">
        <f t="shared" ref="AC963:AC1001" si="78">AD963*0.05</f>
        <v>2.089</v>
      </c>
      <c r="AD963" s="11">
        <f t="shared" ref="AD963:AD1001" si="79">AA963*AB963</f>
        <v>41.78</v>
      </c>
      <c r="AE963" t="s">
        <v>18</v>
      </c>
      <c r="AF963" s="12">
        <f t="shared" si="76"/>
        <v>39.828873999999999</v>
      </c>
      <c r="AG963" s="4">
        <v>4.6699999999999998E-2</v>
      </c>
      <c r="AH963" s="11">
        <f t="shared" si="77"/>
        <v>1.9511260000000021</v>
      </c>
      <c r="AI963" s="9">
        <v>9.8000000000000007</v>
      </c>
      <c r="AJ963" s="15" t="str">
        <f>IF(MONTH(Orders[[#This Row],[Date]]) = 1, "Jan",IF(MONTH(Orders[[#This Row],[Date]]) = 2, "Feb", "Mar"))</f>
        <v>Feb</v>
      </c>
    </row>
    <row r="964" spans="1:36" ht="15.75" x14ac:dyDescent="0.25">
      <c r="A964">
        <v>963</v>
      </c>
      <c r="B964" t="s">
        <v>993</v>
      </c>
      <c r="C964">
        <f>VLOOKUP(G964,email!A:B,2,FALSE)</f>
        <v>52</v>
      </c>
      <c r="D964" t="str">
        <f>Orders[[#This Row],[Customer First Name]] &amp;" "&amp; Orders[[#This Row],[Customer Last Name]]</f>
        <v>Cynthia Voltz</v>
      </c>
      <c r="E964" t="s">
        <v>1354</v>
      </c>
      <c r="F964" t="s">
        <v>1355</v>
      </c>
      <c r="G964" t="str">
        <f t="shared" si="75"/>
        <v>cynthia.voltz@mail.com</v>
      </c>
      <c r="H964" t="s">
        <v>15</v>
      </c>
      <c r="I964" s="7" t="s">
        <v>1042</v>
      </c>
      <c r="J964" s="7" t="s">
        <v>1038</v>
      </c>
      <c r="K964" s="7" t="s">
        <v>1060</v>
      </c>
      <c r="L964" s="7" t="s">
        <v>1044</v>
      </c>
      <c r="M964" s="7">
        <v>94110</v>
      </c>
      <c r="N964" s="7" t="s">
        <v>1045</v>
      </c>
      <c r="O964" t="str">
        <f>IF(COUNTIF($G$2:G964, G964) &gt; 1, INDEX($O$2:O964, MATCH(G964, $G$2:G964, 0)), H964)</f>
        <v>Female</v>
      </c>
      <c r="P964" t="str">
        <f>IF(COUNTIF($G$2:G964, G964) &gt; 1, INDEX($P$2:P964, MATCH(G964, $G$2:G964, 0)), I964)</f>
        <v>Corporate</v>
      </c>
      <c r="Q964" t="str">
        <f>IF(COUNTIF($G$2:G964, G964) &gt; 1, INDEX($Q$2:Q964, MATCH(G964, $G$2:G964, 0)), J964)</f>
        <v>United States</v>
      </c>
      <c r="R964" t="str">
        <f>IF(COUNTIF($G$2:G964, G964) &gt; 1, INDEX($R$2:R964, MATCH(G964, $G$2:G964, 0)), K964)</f>
        <v>New York City</v>
      </c>
      <c r="S964" t="str">
        <f>IF(COUNTIF($G$2:G964, G964) &gt; 1, INDEX($S$2:S964, MATCH(G964, $G$2:G964, 0)), L964)</f>
        <v>New York</v>
      </c>
      <c r="T964">
        <f>IF(COUNTIF($G$2:G964, G964) &gt; 1, INDEX($T$2:T964, MATCH(G964, $G$2:G964, 0)), M964)</f>
        <v>10035</v>
      </c>
      <c r="U964" t="str">
        <f>IF(COUNTIF($G$2:G964, G964) &gt; 1, INDEX($U$2:U964, MATCH(G964, $G$2:G964, 0)), N964)</f>
        <v>East</v>
      </c>
      <c r="V964" s="7" t="s">
        <v>2153</v>
      </c>
      <c r="W964" s="7" t="s">
        <v>2164</v>
      </c>
      <c r="X964" s="15">
        <f>Orders[[#This Row],[Date3]]</f>
        <v>43543</v>
      </c>
      <c r="Y964" s="15">
        <v>43543</v>
      </c>
      <c r="Z964" s="2">
        <v>0.64097222222222217</v>
      </c>
      <c r="AA964" s="12">
        <v>15.5</v>
      </c>
      <c r="AB964" s="8">
        <v>1</v>
      </c>
      <c r="AC964" s="11">
        <f t="shared" si="78"/>
        <v>0.77500000000000002</v>
      </c>
      <c r="AD964" s="11">
        <f t="shared" si="79"/>
        <v>15.5</v>
      </c>
      <c r="AE964" t="s">
        <v>21</v>
      </c>
      <c r="AF964" s="12">
        <f t="shared" si="76"/>
        <v>14.776149999999999</v>
      </c>
      <c r="AG964" s="4">
        <v>4.6699999999999998E-2</v>
      </c>
      <c r="AH964" s="11">
        <f t="shared" si="77"/>
        <v>0.72385000000000055</v>
      </c>
      <c r="AI964" s="9">
        <v>7.4</v>
      </c>
      <c r="AJ964" s="15" t="str">
        <f>IF(MONTH(Orders[[#This Row],[Date]]) = 1, "Jan",IF(MONTH(Orders[[#This Row],[Date]]) = 2, "Feb", "Mar"))</f>
        <v>Mar</v>
      </c>
    </row>
    <row r="965" spans="1:36" ht="15.75" x14ac:dyDescent="0.25">
      <c r="A965">
        <v>964</v>
      </c>
      <c r="B965" t="s">
        <v>994</v>
      </c>
      <c r="C965">
        <f>VLOOKUP(G965,email!A:B,2,FALSE)</f>
        <v>334</v>
      </c>
      <c r="D965" t="str">
        <f>Orders[[#This Row],[Customer First Name]] &amp;" "&amp; Orders[[#This Row],[Customer Last Name]]</f>
        <v>Maribeth Schnelling</v>
      </c>
      <c r="E965" t="s">
        <v>1577</v>
      </c>
      <c r="F965" t="s">
        <v>1751</v>
      </c>
      <c r="G965" t="str">
        <f t="shared" si="75"/>
        <v>maribeth.schnelling@mail.com</v>
      </c>
      <c r="H965" t="s">
        <v>15</v>
      </c>
      <c r="I965" s="7" t="s">
        <v>1037</v>
      </c>
      <c r="J965" s="7" t="s">
        <v>1038</v>
      </c>
      <c r="K965" s="7" t="s">
        <v>1255</v>
      </c>
      <c r="L965" s="7" t="s">
        <v>1047</v>
      </c>
      <c r="M965" s="7">
        <v>33433</v>
      </c>
      <c r="N965" s="7" t="s">
        <v>1041</v>
      </c>
      <c r="O965" t="str">
        <f>IF(COUNTIF($G$2:G965, G965) &gt; 1, INDEX($O$2:O965, MATCH(G965, $G$2:G965, 0)), H965)</f>
        <v>Male</v>
      </c>
      <c r="P965" t="str">
        <f>IF(COUNTIF($G$2:G965, G965) &gt; 1, INDEX($P$2:P965, MATCH(G965, $G$2:G965, 0)), I965)</f>
        <v>Consumer</v>
      </c>
      <c r="Q965" t="str">
        <f>IF(COUNTIF($G$2:G965, G965) &gt; 1, INDEX($Q$2:Q965, MATCH(G965, $G$2:G965, 0)), J965)</f>
        <v>United States</v>
      </c>
      <c r="R965" t="str">
        <f>IF(COUNTIF($G$2:G965, G965) &gt; 1, INDEX($R$2:R965, MATCH(G965, $G$2:G965, 0)), K965)</f>
        <v>Detroit</v>
      </c>
      <c r="S965" t="str">
        <f>IF(COUNTIF($G$2:G965, G965) &gt; 1, INDEX($S$2:S965, MATCH(G965, $G$2:G965, 0)), L965)</f>
        <v>Michigan</v>
      </c>
      <c r="T965">
        <f>IF(COUNTIF($G$2:G965, G965) &gt; 1, INDEX($T$2:T965, MATCH(G965, $G$2:G965, 0)), M965)</f>
        <v>48227</v>
      </c>
      <c r="U965" t="str">
        <f>IF(COUNTIF($G$2:G965, G965) &gt; 1, INDEX($U$2:U965, MATCH(G965, $G$2:G965, 0)), N965)</f>
        <v>Central</v>
      </c>
      <c r="V965" s="7" t="s">
        <v>2153</v>
      </c>
      <c r="W965" s="7" t="s">
        <v>2154</v>
      </c>
      <c r="X965" s="15">
        <f>Orders[[#This Row],[Date3]]</f>
        <v>43554</v>
      </c>
      <c r="Y965" s="15">
        <v>43554</v>
      </c>
      <c r="Z965" s="2">
        <v>0.85902777777777783</v>
      </c>
      <c r="AA965" s="12">
        <v>96.82</v>
      </c>
      <c r="AB965" s="8">
        <v>3</v>
      </c>
      <c r="AC965" s="11">
        <f t="shared" si="78"/>
        <v>14.523</v>
      </c>
      <c r="AD965" s="11">
        <f t="shared" si="79"/>
        <v>290.45999999999998</v>
      </c>
      <c r="AE965" t="s">
        <v>18</v>
      </c>
      <c r="AF965" s="12">
        <f t="shared" si="76"/>
        <v>276.89551799999998</v>
      </c>
      <c r="AG965" s="4">
        <v>4.6699999999999998E-2</v>
      </c>
      <c r="AH965" s="11">
        <f t="shared" si="77"/>
        <v>13.564481999999998</v>
      </c>
      <c r="AI965" s="9">
        <v>6.7</v>
      </c>
      <c r="AJ965" s="15" t="str">
        <f>IF(MONTH(Orders[[#This Row],[Date]]) = 1, "Jan",IF(MONTH(Orders[[#This Row],[Date]]) = 2, "Feb", "Mar"))</f>
        <v>Mar</v>
      </c>
    </row>
    <row r="966" spans="1:36" ht="15.75" x14ac:dyDescent="0.25">
      <c r="A966">
        <v>965</v>
      </c>
      <c r="B966" t="s">
        <v>995</v>
      </c>
      <c r="C966">
        <f>VLOOKUP(G966,email!A:B,2,FALSE)</f>
        <v>355</v>
      </c>
      <c r="D966" t="str">
        <f>Orders[[#This Row],[Customer First Name]] &amp;" "&amp; Orders[[#This Row],[Customer Last Name]]</f>
        <v>Bryan Spruell</v>
      </c>
      <c r="E966" t="s">
        <v>1711</v>
      </c>
      <c r="F966" t="s">
        <v>1773</v>
      </c>
      <c r="G966" t="str">
        <f t="shared" si="75"/>
        <v>bryan.spruell@mail.com</v>
      </c>
      <c r="H966" t="s">
        <v>15</v>
      </c>
      <c r="I966" s="7" t="s">
        <v>1052</v>
      </c>
      <c r="J966" s="7" t="s">
        <v>1038</v>
      </c>
      <c r="K966" s="7" t="s">
        <v>1080</v>
      </c>
      <c r="L966" s="7" t="s">
        <v>1081</v>
      </c>
      <c r="M966" s="7">
        <v>10011</v>
      </c>
      <c r="N966" s="7" t="s">
        <v>1065</v>
      </c>
      <c r="O966" t="str">
        <f>IF(COUNTIF($G$2:G966, G966) &gt; 1, INDEX($O$2:O966, MATCH(G966, $G$2:G966, 0)), H966)</f>
        <v>Female</v>
      </c>
      <c r="P966" t="str">
        <f>IF(COUNTIF($G$2:G966, G966) &gt; 1, INDEX($P$2:P966, MATCH(G966, $G$2:G966, 0)), I966)</f>
        <v>Home Office</v>
      </c>
      <c r="Q966" t="str">
        <f>IF(COUNTIF($G$2:G966, G966) &gt; 1, INDEX($Q$2:Q966, MATCH(G966, $G$2:G966, 0)), J966)</f>
        <v>United States</v>
      </c>
      <c r="R966" t="str">
        <f>IF(COUNTIF($G$2:G966, G966) &gt; 1, INDEX($R$2:R966, MATCH(G966, $G$2:G966, 0)), K966)</f>
        <v>New York City</v>
      </c>
      <c r="S966" t="str">
        <f>IF(COUNTIF($G$2:G966, G966) &gt; 1, INDEX($S$2:S966, MATCH(G966, $G$2:G966, 0)), L966)</f>
        <v>New York</v>
      </c>
      <c r="T966">
        <f>IF(COUNTIF($G$2:G966, G966) &gt; 1, INDEX($T$2:T966, MATCH(G966, $G$2:G966, 0)), M966)</f>
        <v>10011</v>
      </c>
      <c r="U966" t="str">
        <f>IF(COUNTIF($G$2:G966, G966) &gt; 1, INDEX($U$2:U966, MATCH(G966, $G$2:G966, 0)), N966)</f>
        <v>East</v>
      </c>
      <c r="V966" s="7" t="s">
        <v>2153</v>
      </c>
      <c r="W966" s="7" t="s">
        <v>2154</v>
      </c>
      <c r="X966" s="15">
        <f>Orders[[#This Row],[Date3]]</f>
        <v>43491</v>
      </c>
      <c r="Y966" s="15">
        <v>43491</v>
      </c>
      <c r="Z966" s="2">
        <v>0.6118055555555556</v>
      </c>
      <c r="AA966" s="12">
        <v>33.33</v>
      </c>
      <c r="AB966" s="8">
        <v>2</v>
      </c>
      <c r="AC966" s="11">
        <f t="shared" si="78"/>
        <v>3.3330000000000002</v>
      </c>
      <c r="AD966" s="11">
        <f t="shared" si="79"/>
        <v>66.66</v>
      </c>
      <c r="AE966" t="s">
        <v>21</v>
      </c>
      <c r="AF966" s="12">
        <f t="shared" si="76"/>
        <v>63.546977999999996</v>
      </c>
      <c r="AG966" s="4">
        <v>4.6699999999999998E-2</v>
      </c>
      <c r="AH966" s="11">
        <f t="shared" si="77"/>
        <v>3.1130220000000008</v>
      </c>
      <c r="AI966" s="9">
        <v>6.4</v>
      </c>
      <c r="AJ966" s="15" t="str">
        <f>IF(MONTH(Orders[[#This Row],[Date]]) = 1, "Jan",IF(MONTH(Orders[[#This Row],[Date]]) = 2, "Feb", "Mar"))</f>
        <v>Jan</v>
      </c>
    </row>
    <row r="967" spans="1:36" ht="15.75" x14ac:dyDescent="0.25">
      <c r="A967">
        <v>966</v>
      </c>
      <c r="B967" t="s">
        <v>996</v>
      </c>
      <c r="C967">
        <f>VLOOKUP(G967,email!A:B,2,FALSE)</f>
        <v>355</v>
      </c>
      <c r="D967" t="str">
        <f>Orders[[#This Row],[Customer First Name]] &amp;" "&amp; Orders[[#This Row],[Customer Last Name]]</f>
        <v>Bryan Spruell</v>
      </c>
      <c r="E967" t="s">
        <v>1711</v>
      </c>
      <c r="F967" t="s">
        <v>1773</v>
      </c>
      <c r="G967" t="str">
        <f t="shared" si="75"/>
        <v>bryan.spruell@mail.com</v>
      </c>
      <c r="H967" t="s">
        <v>15</v>
      </c>
      <c r="I967" s="7" t="s">
        <v>1052</v>
      </c>
      <c r="J967" s="7" t="s">
        <v>1038</v>
      </c>
      <c r="K967" s="7" t="s">
        <v>1080</v>
      </c>
      <c r="L967" s="7" t="s">
        <v>1081</v>
      </c>
      <c r="M967" s="7">
        <v>10011</v>
      </c>
      <c r="N967" s="7" t="s">
        <v>1065</v>
      </c>
      <c r="O967" t="str">
        <f>IF(COUNTIF($G$2:G967, G967) &gt; 1, INDEX($O$2:O967, MATCH(G967, $G$2:G967, 0)), H967)</f>
        <v>Female</v>
      </c>
      <c r="P967" t="str">
        <f>IF(COUNTIF($G$2:G967, G967) &gt; 1, INDEX($P$2:P967, MATCH(G967, $G$2:G967, 0)), I967)</f>
        <v>Home Office</v>
      </c>
      <c r="Q967" t="str">
        <f>IF(COUNTIF($G$2:G967, G967) &gt; 1, INDEX($Q$2:Q967, MATCH(G967, $G$2:G967, 0)), J967)</f>
        <v>United States</v>
      </c>
      <c r="R967" t="str">
        <f>IF(COUNTIF($G$2:G967, G967) &gt; 1, INDEX($R$2:R967, MATCH(G967, $G$2:G967, 0)), K967)</f>
        <v>New York City</v>
      </c>
      <c r="S967" t="str">
        <f>IF(COUNTIF($G$2:G967, G967) &gt; 1, INDEX($S$2:S967, MATCH(G967, $G$2:G967, 0)), L967)</f>
        <v>New York</v>
      </c>
      <c r="T967">
        <f>IF(COUNTIF($G$2:G967, G967) &gt; 1, INDEX($T$2:T967, MATCH(G967, $G$2:G967, 0)), M967)</f>
        <v>10011</v>
      </c>
      <c r="U967" t="str">
        <f>IF(COUNTIF($G$2:G967, G967) &gt; 1, INDEX($U$2:U967, MATCH(G967, $G$2:G967, 0)), N967)</f>
        <v>East</v>
      </c>
      <c r="V967" s="7" t="s">
        <v>2153</v>
      </c>
      <c r="W967" s="7" t="s">
        <v>1731</v>
      </c>
      <c r="X967" s="15">
        <f>Orders[[#This Row],[Date3]]</f>
        <v>43526</v>
      </c>
      <c r="Y967" s="15">
        <v>43526</v>
      </c>
      <c r="Z967" s="2">
        <v>0.76250000000000007</v>
      </c>
      <c r="AA967" s="12">
        <v>38.270000000000003</v>
      </c>
      <c r="AB967" s="8">
        <v>2</v>
      </c>
      <c r="AC967" s="11">
        <f t="shared" si="78"/>
        <v>3.8270000000000004</v>
      </c>
      <c r="AD967" s="11">
        <f t="shared" si="79"/>
        <v>76.540000000000006</v>
      </c>
      <c r="AE967" t="s">
        <v>21</v>
      </c>
      <c r="AF967" s="12">
        <f t="shared" si="76"/>
        <v>72.965582000000012</v>
      </c>
      <c r="AG967" s="4">
        <v>4.6699999999999998E-2</v>
      </c>
      <c r="AH967" s="11">
        <f t="shared" si="77"/>
        <v>3.5744179999999943</v>
      </c>
      <c r="AI967" s="9">
        <v>5.8</v>
      </c>
      <c r="AJ967" s="15" t="str">
        <f>IF(MONTH(Orders[[#This Row],[Date]]) = 1, "Jan",IF(MONTH(Orders[[#This Row],[Date]]) = 2, "Feb", "Mar"))</f>
        <v>Mar</v>
      </c>
    </row>
    <row r="968" spans="1:36" ht="15.75" x14ac:dyDescent="0.25">
      <c r="A968">
        <v>967</v>
      </c>
      <c r="B968" t="s">
        <v>997</v>
      </c>
      <c r="C968">
        <f>VLOOKUP(G968,email!A:B,2,FALSE)</f>
        <v>355</v>
      </c>
      <c r="D968" t="str">
        <f>Orders[[#This Row],[Customer First Name]] &amp;" "&amp; Orders[[#This Row],[Customer Last Name]]</f>
        <v>Bryan Spruell</v>
      </c>
      <c r="E968" t="s">
        <v>1711</v>
      </c>
      <c r="F968" t="s">
        <v>1773</v>
      </c>
      <c r="G968" t="str">
        <f t="shared" si="75"/>
        <v>bryan.spruell@mail.com</v>
      </c>
      <c r="H968" t="s">
        <v>15</v>
      </c>
      <c r="I968" s="7" t="s">
        <v>1052</v>
      </c>
      <c r="J968" s="7" t="s">
        <v>1038</v>
      </c>
      <c r="K968" s="7" t="s">
        <v>1080</v>
      </c>
      <c r="L968" s="7" t="s">
        <v>1081</v>
      </c>
      <c r="M968" s="7">
        <v>10011</v>
      </c>
      <c r="N968" s="7" t="s">
        <v>1065</v>
      </c>
      <c r="O968" t="str">
        <f>IF(COUNTIF($G$2:G968, G968) &gt; 1, INDEX($O$2:O968, MATCH(G968, $G$2:G968, 0)), H968)</f>
        <v>Female</v>
      </c>
      <c r="P968" t="str">
        <f>IF(COUNTIF($G$2:G968, G968) &gt; 1, INDEX($P$2:P968, MATCH(G968, $G$2:G968, 0)), I968)</f>
        <v>Home Office</v>
      </c>
      <c r="Q968" t="str">
        <f>IF(COUNTIF($G$2:G968, G968) &gt; 1, INDEX($Q$2:Q968, MATCH(G968, $G$2:G968, 0)), J968)</f>
        <v>United States</v>
      </c>
      <c r="R968" t="str">
        <f>IF(COUNTIF($G$2:G968, G968) &gt; 1, INDEX($R$2:R968, MATCH(G968, $G$2:G968, 0)), K968)</f>
        <v>New York City</v>
      </c>
      <c r="S968" t="str">
        <f>IF(COUNTIF($G$2:G968, G968) &gt; 1, INDEX($S$2:S968, MATCH(G968, $G$2:G968, 0)), L968)</f>
        <v>New York</v>
      </c>
      <c r="T968">
        <f>IF(COUNTIF($G$2:G968, G968) &gt; 1, INDEX($T$2:T968, MATCH(G968, $G$2:G968, 0)), M968)</f>
        <v>10011</v>
      </c>
      <c r="U968" t="str">
        <f>IF(COUNTIF($G$2:G968, G968) &gt; 1, INDEX($U$2:U968, MATCH(G968, $G$2:G968, 0)), N968)</f>
        <v>East</v>
      </c>
      <c r="V968" s="7" t="s">
        <v>2153</v>
      </c>
      <c r="W968" s="7" t="s">
        <v>2162</v>
      </c>
      <c r="X968" s="15">
        <f>Orders[[#This Row],[Date3]]</f>
        <v>43528</v>
      </c>
      <c r="Y968" s="15">
        <v>43528</v>
      </c>
      <c r="Z968" s="2">
        <v>0.64374999999999993</v>
      </c>
      <c r="AA968" s="12">
        <v>33.299999999999997</v>
      </c>
      <c r="AB968" s="8">
        <v>9</v>
      </c>
      <c r="AC968" s="11">
        <f t="shared" si="78"/>
        <v>14.984999999999999</v>
      </c>
      <c r="AD968" s="11">
        <f t="shared" si="79"/>
        <v>299.7</v>
      </c>
      <c r="AE968" t="s">
        <v>16</v>
      </c>
      <c r="AF968" s="12">
        <f t="shared" si="76"/>
        <v>285.70400999999998</v>
      </c>
      <c r="AG968" s="4">
        <v>4.6699999999999998E-2</v>
      </c>
      <c r="AH968" s="11">
        <f t="shared" si="77"/>
        <v>13.995990000000006</v>
      </c>
      <c r="AI968" s="9">
        <v>7.2</v>
      </c>
      <c r="AJ968" s="15" t="str">
        <f>IF(MONTH(Orders[[#This Row],[Date]]) = 1, "Jan",IF(MONTH(Orders[[#This Row],[Date]]) = 2, "Feb", "Mar"))</f>
        <v>Mar</v>
      </c>
    </row>
    <row r="969" spans="1:36" ht="15.75" x14ac:dyDescent="0.25">
      <c r="A969">
        <v>968</v>
      </c>
      <c r="B969" t="s">
        <v>998</v>
      </c>
      <c r="C969">
        <f>VLOOKUP(G969,email!A:B,2,FALSE)</f>
        <v>355</v>
      </c>
      <c r="D969" t="str">
        <f>Orders[[#This Row],[Customer First Name]] &amp;" "&amp; Orders[[#This Row],[Customer Last Name]]</f>
        <v>Bryan Spruell</v>
      </c>
      <c r="E969" t="s">
        <v>1711</v>
      </c>
      <c r="F969" t="s">
        <v>1773</v>
      </c>
      <c r="G969" t="str">
        <f t="shared" si="75"/>
        <v>bryan.spruell@mail.com</v>
      </c>
      <c r="H969" t="s">
        <v>15</v>
      </c>
      <c r="I969" s="7" t="s">
        <v>1052</v>
      </c>
      <c r="J969" s="7" t="s">
        <v>1038</v>
      </c>
      <c r="K969" s="7" t="s">
        <v>1080</v>
      </c>
      <c r="L969" s="7" t="s">
        <v>1081</v>
      </c>
      <c r="M969" s="7">
        <v>10011</v>
      </c>
      <c r="N969" s="7" t="s">
        <v>1065</v>
      </c>
      <c r="O969" t="str">
        <f>IF(COUNTIF($G$2:G969, G969) &gt; 1, INDEX($O$2:O969, MATCH(G969, $G$2:G969, 0)), H969)</f>
        <v>Female</v>
      </c>
      <c r="P969" t="str">
        <f>IF(COUNTIF($G$2:G969, G969) &gt; 1, INDEX($P$2:P969, MATCH(G969, $G$2:G969, 0)), I969)</f>
        <v>Home Office</v>
      </c>
      <c r="Q969" t="str">
        <f>IF(COUNTIF($G$2:G969, G969) &gt; 1, INDEX($Q$2:Q969, MATCH(G969, $G$2:G969, 0)), J969)</f>
        <v>United States</v>
      </c>
      <c r="R969" t="str">
        <f>IF(COUNTIF($G$2:G969, G969) &gt; 1, INDEX($R$2:R969, MATCH(G969, $G$2:G969, 0)), K969)</f>
        <v>New York City</v>
      </c>
      <c r="S969" t="str">
        <f>IF(COUNTIF($G$2:G969, G969) &gt; 1, INDEX($S$2:S969, MATCH(G969, $G$2:G969, 0)), L969)</f>
        <v>New York</v>
      </c>
      <c r="T969">
        <f>IF(COUNTIF($G$2:G969, G969) &gt; 1, INDEX($T$2:T969, MATCH(G969, $G$2:G969, 0)), M969)</f>
        <v>10011</v>
      </c>
      <c r="U969" t="str">
        <f>IF(COUNTIF($G$2:G969, G969) &gt; 1, INDEX($U$2:U969, MATCH(G969, $G$2:G969, 0)), N969)</f>
        <v>East</v>
      </c>
      <c r="V969" s="7" t="s">
        <v>2153</v>
      </c>
      <c r="W969" s="7" t="s">
        <v>2162</v>
      </c>
      <c r="X969" s="15">
        <f>Orders[[#This Row],[Date3]]</f>
        <v>43478</v>
      </c>
      <c r="Y969" s="15">
        <v>43478</v>
      </c>
      <c r="Z969" s="2">
        <v>0.53819444444444442</v>
      </c>
      <c r="AA969" s="12">
        <v>81.010000000000005</v>
      </c>
      <c r="AB969" s="8">
        <v>3</v>
      </c>
      <c r="AC969" s="11">
        <f t="shared" si="78"/>
        <v>12.151500000000002</v>
      </c>
      <c r="AD969" s="11">
        <f t="shared" si="79"/>
        <v>243.03000000000003</v>
      </c>
      <c r="AE969" t="s">
        <v>21</v>
      </c>
      <c r="AF969" s="12">
        <f t="shared" si="76"/>
        <v>231.68049900000003</v>
      </c>
      <c r="AG969" s="4">
        <v>4.6699999999999998E-2</v>
      </c>
      <c r="AH969" s="11">
        <f t="shared" si="77"/>
        <v>11.349501000000004</v>
      </c>
      <c r="AI969" s="9">
        <v>9.3000000000000007</v>
      </c>
      <c r="AJ969" s="15" t="str">
        <f>IF(MONTH(Orders[[#This Row],[Date]]) = 1, "Jan",IF(MONTH(Orders[[#This Row],[Date]]) = 2, "Feb", "Mar"))</f>
        <v>Jan</v>
      </c>
    </row>
    <row r="970" spans="1:36" ht="15.75" x14ac:dyDescent="0.25">
      <c r="A970">
        <v>969</v>
      </c>
      <c r="B970" t="s">
        <v>999</v>
      </c>
      <c r="C970">
        <f>VLOOKUP(G970,email!A:B,2,FALSE)</f>
        <v>355</v>
      </c>
      <c r="D970" t="str">
        <f>Orders[[#This Row],[Customer First Name]] &amp;" "&amp; Orders[[#This Row],[Customer Last Name]]</f>
        <v>Bryan Spruell</v>
      </c>
      <c r="E970" t="s">
        <v>1711</v>
      </c>
      <c r="F970" t="s">
        <v>1773</v>
      </c>
      <c r="G970" t="str">
        <f t="shared" si="75"/>
        <v>bryan.spruell@mail.com</v>
      </c>
      <c r="H970" t="s">
        <v>15</v>
      </c>
      <c r="I970" s="7" t="s">
        <v>1052</v>
      </c>
      <c r="J970" s="7" t="s">
        <v>1038</v>
      </c>
      <c r="K970" s="7" t="s">
        <v>1080</v>
      </c>
      <c r="L970" s="7" t="s">
        <v>1081</v>
      </c>
      <c r="M970" s="7">
        <v>10011</v>
      </c>
      <c r="N970" s="7" t="s">
        <v>1065</v>
      </c>
      <c r="O970" t="str">
        <f>IF(COUNTIF($G$2:G970, G970) &gt; 1, INDEX($O$2:O970, MATCH(G970, $G$2:G970, 0)), H970)</f>
        <v>Female</v>
      </c>
      <c r="P970" t="str">
        <f>IF(COUNTIF($G$2:G970, G970) &gt; 1, INDEX($P$2:P970, MATCH(G970, $G$2:G970, 0)), I970)</f>
        <v>Home Office</v>
      </c>
      <c r="Q970" t="str">
        <f>IF(COUNTIF($G$2:G970, G970) &gt; 1, INDEX($Q$2:Q970, MATCH(G970, $G$2:G970, 0)), J970)</f>
        <v>United States</v>
      </c>
      <c r="R970" t="str">
        <f>IF(COUNTIF($G$2:G970, G970) &gt; 1, INDEX($R$2:R970, MATCH(G970, $G$2:G970, 0)), K970)</f>
        <v>New York City</v>
      </c>
      <c r="S970" t="str">
        <f>IF(COUNTIF($G$2:G970, G970) &gt; 1, INDEX($S$2:S970, MATCH(G970, $G$2:G970, 0)), L970)</f>
        <v>New York</v>
      </c>
      <c r="T970">
        <f>IF(COUNTIF($G$2:G970, G970) &gt; 1, INDEX($T$2:T970, MATCH(G970, $G$2:G970, 0)), M970)</f>
        <v>10011</v>
      </c>
      <c r="U970" t="str">
        <f>IF(COUNTIF($G$2:G970, G970) &gt; 1, INDEX($U$2:U970, MATCH(G970, $G$2:G970, 0)), N970)</f>
        <v>East</v>
      </c>
      <c r="V970" s="7" t="s">
        <v>2153</v>
      </c>
      <c r="W970" s="7" t="s">
        <v>2154</v>
      </c>
      <c r="X970" s="15">
        <f>Orders[[#This Row],[Date3]]</f>
        <v>43549</v>
      </c>
      <c r="Y970" s="15">
        <v>43549</v>
      </c>
      <c r="Z970" s="2">
        <v>0.75138888888888899</v>
      </c>
      <c r="AA970" s="12">
        <v>15.8</v>
      </c>
      <c r="AB970" s="8">
        <v>3</v>
      </c>
      <c r="AC970" s="11">
        <f t="shared" si="78"/>
        <v>2.3700000000000006</v>
      </c>
      <c r="AD970" s="11">
        <f t="shared" si="79"/>
        <v>47.400000000000006</v>
      </c>
      <c r="AE970" t="s">
        <v>18</v>
      </c>
      <c r="AF970" s="12">
        <f t="shared" si="76"/>
        <v>45.186420000000005</v>
      </c>
      <c r="AG970" s="4">
        <v>4.6699999999999998E-2</v>
      </c>
      <c r="AH970" s="11">
        <f t="shared" si="77"/>
        <v>2.2135800000000003</v>
      </c>
      <c r="AI970" s="9">
        <v>9.5</v>
      </c>
      <c r="AJ970" s="15" t="str">
        <f>IF(MONTH(Orders[[#This Row],[Date]]) = 1, "Jan",IF(MONTH(Orders[[#This Row],[Date]]) = 2, "Feb", "Mar"))</f>
        <v>Mar</v>
      </c>
    </row>
    <row r="971" spans="1:36" ht="15.75" x14ac:dyDescent="0.25">
      <c r="A971">
        <v>970</v>
      </c>
      <c r="B971" t="s">
        <v>1000</v>
      </c>
      <c r="C971">
        <f>VLOOKUP(G971,email!A:B,2,FALSE)</f>
        <v>355</v>
      </c>
      <c r="D971" t="str">
        <f>Orders[[#This Row],[Customer First Name]] &amp;" "&amp; Orders[[#This Row],[Customer Last Name]]</f>
        <v>Bryan Spruell</v>
      </c>
      <c r="E971" t="s">
        <v>1711</v>
      </c>
      <c r="F971" t="s">
        <v>1773</v>
      </c>
      <c r="G971" t="str">
        <f t="shared" si="75"/>
        <v>bryan.spruell@mail.com</v>
      </c>
      <c r="H971" t="s">
        <v>15</v>
      </c>
      <c r="I971" s="7" t="s">
        <v>1052</v>
      </c>
      <c r="J971" s="7" t="s">
        <v>1038</v>
      </c>
      <c r="K971" s="7" t="s">
        <v>1080</v>
      </c>
      <c r="L971" s="7" t="s">
        <v>1081</v>
      </c>
      <c r="M971" s="7">
        <v>10011</v>
      </c>
      <c r="N971" s="7" t="s">
        <v>1065</v>
      </c>
      <c r="O971" t="str">
        <f>IF(COUNTIF($G$2:G971, G971) &gt; 1, INDEX($O$2:O971, MATCH(G971, $G$2:G971, 0)), H971)</f>
        <v>Female</v>
      </c>
      <c r="P971" t="str">
        <f>IF(COUNTIF($G$2:G971, G971) &gt; 1, INDEX($P$2:P971, MATCH(G971, $G$2:G971, 0)), I971)</f>
        <v>Home Office</v>
      </c>
      <c r="Q971" t="str">
        <f>IF(COUNTIF($G$2:G971, G971) &gt; 1, INDEX($Q$2:Q971, MATCH(G971, $G$2:G971, 0)), J971)</f>
        <v>United States</v>
      </c>
      <c r="R971" t="str">
        <f>IF(COUNTIF($G$2:G971, G971) &gt; 1, INDEX($R$2:R971, MATCH(G971, $G$2:G971, 0)), K971)</f>
        <v>New York City</v>
      </c>
      <c r="S971" t="str">
        <f>IF(COUNTIF($G$2:G971, G971) &gt; 1, INDEX($S$2:S971, MATCH(G971, $G$2:G971, 0)), L971)</f>
        <v>New York</v>
      </c>
      <c r="T971">
        <f>IF(COUNTIF($G$2:G971, G971) &gt; 1, INDEX($T$2:T971, MATCH(G971, $G$2:G971, 0)), M971)</f>
        <v>10011</v>
      </c>
      <c r="U971" t="str">
        <f>IF(COUNTIF($G$2:G971, G971) &gt; 1, INDEX($U$2:U971, MATCH(G971, $G$2:G971, 0)), N971)</f>
        <v>East</v>
      </c>
      <c r="V971" s="7" t="s">
        <v>2153</v>
      </c>
      <c r="W971" s="7" t="s">
        <v>2156</v>
      </c>
      <c r="X971" s="15">
        <f>Orders[[#This Row],[Date3]]</f>
        <v>43535</v>
      </c>
      <c r="Y971" s="15">
        <v>43535</v>
      </c>
      <c r="Z971" s="2">
        <v>0.8222222222222223</v>
      </c>
      <c r="AA971" s="12">
        <v>34.49</v>
      </c>
      <c r="AB971" s="8">
        <v>5</v>
      </c>
      <c r="AC971" s="11">
        <f t="shared" si="78"/>
        <v>8.6225000000000005</v>
      </c>
      <c r="AD971" s="11">
        <f t="shared" si="79"/>
        <v>172.45000000000002</v>
      </c>
      <c r="AE971" t="s">
        <v>21</v>
      </c>
      <c r="AF971" s="12">
        <f t="shared" si="76"/>
        <v>164.39658500000002</v>
      </c>
      <c r="AG971" s="4">
        <v>4.6699999999999998E-2</v>
      </c>
      <c r="AH971" s="11">
        <f t="shared" si="77"/>
        <v>8.0534150000000011</v>
      </c>
      <c r="AI971" s="9" t="s">
        <v>151</v>
      </c>
      <c r="AJ971" s="15" t="str">
        <f>IF(MONTH(Orders[[#This Row],[Date]]) = 1, "Jan",IF(MONTH(Orders[[#This Row],[Date]]) = 2, "Feb", "Mar"))</f>
        <v>Mar</v>
      </c>
    </row>
    <row r="972" spans="1:36" ht="15.75" x14ac:dyDescent="0.25">
      <c r="A972">
        <v>971</v>
      </c>
      <c r="B972" t="s">
        <v>1001</v>
      </c>
      <c r="C972">
        <f>VLOOKUP(G972,email!A:B,2,FALSE)</f>
        <v>112</v>
      </c>
      <c r="D972" t="str">
        <f>Orders[[#This Row],[Customer First Name]] &amp;" "&amp; Orders[[#This Row],[Customer Last Name]]</f>
        <v>Delfina Latchford</v>
      </c>
      <c r="E972" t="s">
        <v>1447</v>
      </c>
      <c r="F972" t="s">
        <v>1448</v>
      </c>
      <c r="G972" t="str">
        <f t="shared" si="75"/>
        <v>delfina.latchford@mail.com</v>
      </c>
      <c r="H972" t="s">
        <v>15</v>
      </c>
      <c r="I972" s="7" t="s">
        <v>1037</v>
      </c>
      <c r="J972" s="7" t="s">
        <v>1038</v>
      </c>
      <c r="K972" s="7" t="s">
        <v>1063</v>
      </c>
      <c r="L972" s="7" t="s">
        <v>1064</v>
      </c>
      <c r="M972" s="7">
        <v>19134</v>
      </c>
      <c r="N972" s="7" t="s">
        <v>1065</v>
      </c>
      <c r="O972" t="str">
        <f>IF(COUNTIF($G$2:G972, G972) &gt; 1, INDEX($O$2:O972, MATCH(G972, $G$2:G972, 0)), H972)</f>
        <v>Female</v>
      </c>
      <c r="P972" t="str">
        <f>IF(COUNTIF($G$2:G972, G972) &gt; 1, INDEX($P$2:P972, MATCH(G972, $G$2:G972, 0)), I972)</f>
        <v>Consumer</v>
      </c>
      <c r="Q972" t="str">
        <f>IF(COUNTIF($G$2:G972, G972) &gt; 1, INDEX($Q$2:Q972, MATCH(G972, $G$2:G972, 0)), J972)</f>
        <v>United States</v>
      </c>
      <c r="R972" t="str">
        <f>IF(COUNTIF($G$2:G972, G972) &gt; 1, INDEX($R$2:R972, MATCH(G972, $G$2:G972, 0)), K972)</f>
        <v>New York City</v>
      </c>
      <c r="S972" t="str">
        <f>IF(COUNTIF($G$2:G972, G972) &gt; 1, INDEX($S$2:S972, MATCH(G972, $G$2:G972, 0)), L972)</f>
        <v>New York</v>
      </c>
      <c r="T972">
        <f>IF(COUNTIF($G$2:G972, G972) &gt; 1, INDEX($T$2:T972, MATCH(G972, $G$2:G972, 0)), M972)</f>
        <v>10024</v>
      </c>
      <c r="U972" t="str">
        <f>IF(COUNTIF($G$2:G972, G972) &gt; 1, INDEX($U$2:U972, MATCH(G972, $G$2:G972, 0)), N972)</f>
        <v>East</v>
      </c>
      <c r="V972" s="7" t="s">
        <v>2150</v>
      </c>
      <c r="W972" s="7" t="s">
        <v>2157</v>
      </c>
      <c r="X972" s="15">
        <f>Orders[[#This Row],[Date3]]</f>
        <v>43466</v>
      </c>
      <c r="Y972" s="15">
        <v>43466</v>
      </c>
      <c r="Z972" s="2">
        <v>0.48333333333333334</v>
      </c>
      <c r="AA972" s="12">
        <v>84.63</v>
      </c>
      <c r="AB972" s="8">
        <v>10</v>
      </c>
      <c r="AC972" s="11">
        <f t="shared" si="78"/>
        <v>42.314999999999998</v>
      </c>
      <c r="AD972" s="11">
        <f t="shared" si="79"/>
        <v>846.3</v>
      </c>
      <c r="AE972" t="s">
        <v>21</v>
      </c>
      <c r="AF972" s="12">
        <f t="shared" si="76"/>
        <v>755.74590000000001</v>
      </c>
      <c r="AG972" s="4">
        <v>0.107</v>
      </c>
      <c r="AH972" s="11">
        <f t="shared" si="77"/>
        <v>90.554099999999949</v>
      </c>
      <c r="AI972" s="9" t="s">
        <v>151</v>
      </c>
      <c r="AJ972" s="15" t="str">
        <f>IF(MONTH(Orders[[#This Row],[Date]]) = 1, "Jan",IF(MONTH(Orders[[#This Row],[Date]]) = 2, "Feb", "Mar"))</f>
        <v>Jan</v>
      </c>
    </row>
    <row r="973" spans="1:36" ht="15.75" x14ac:dyDescent="0.25">
      <c r="A973">
        <v>972</v>
      </c>
      <c r="B973" t="s">
        <v>1002</v>
      </c>
      <c r="C973">
        <f>VLOOKUP(G973,email!A:B,2,FALSE)</f>
        <v>112</v>
      </c>
      <c r="D973" t="str">
        <f>Orders[[#This Row],[Customer First Name]] &amp;" "&amp; Orders[[#This Row],[Customer Last Name]]</f>
        <v>Delfina Latchford</v>
      </c>
      <c r="E973" t="s">
        <v>1447</v>
      </c>
      <c r="F973" t="s">
        <v>1448</v>
      </c>
      <c r="G973" t="str">
        <f t="shared" si="75"/>
        <v>delfina.latchford@mail.com</v>
      </c>
      <c r="H973" t="s">
        <v>15</v>
      </c>
      <c r="I973" s="7" t="s">
        <v>1037</v>
      </c>
      <c r="J973" s="7" t="s">
        <v>1038</v>
      </c>
      <c r="K973" s="7" t="s">
        <v>1063</v>
      </c>
      <c r="L973" s="7" t="s">
        <v>1064</v>
      </c>
      <c r="M973" s="7">
        <v>19134</v>
      </c>
      <c r="N973" s="7" t="s">
        <v>1065</v>
      </c>
      <c r="O973" t="str">
        <f>IF(COUNTIF($G$2:G973, G973) &gt; 1, INDEX($O$2:O973, MATCH(G973, $G$2:G973, 0)), H973)</f>
        <v>Female</v>
      </c>
      <c r="P973" t="str">
        <f>IF(COUNTIF($G$2:G973, G973) &gt; 1, INDEX($P$2:P973, MATCH(G973, $G$2:G973, 0)), I973)</f>
        <v>Consumer</v>
      </c>
      <c r="Q973" t="str">
        <f>IF(COUNTIF($G$2:G973, G973) &gt; 1, INDEX($Q$2:Q973, MATCH(G973, $G$2:G973, 0)), J973)</f>
        <v>United States</v>
      </c>
      <c r="R973" t="str">
        <f>IF(COUNTIF($G$2:G973, G973) &gt; 1, INDEX($R$2:R973, MATCH(G973, $G$2:G973, 0)), K973)</f>
        <v>New York City</v>
      </c>
      <c r="S973" t="str">
        <f>IF(COUNTIF($G$2:G973, G973) &gt; 1, INDEX($S$2:S973, MATCH(G973, $G$2:G973, 0)), L973)</f>
        <v>New York</v>
      </c>
      <c r="T973">
        <f>IF(COUNTIF($G$2:G973, G973) &gt; 1, INDEX($T$2:T973, MATCH(G973, $G$2:G973, 0)), M973)</f>
        <v>10024</v>
      </c>
      <c r="U973" t="str">
        <f>IF(COUNTIF($G$2:G973, G973) &gt; 1, INDEX($U$2:U973, MATCH(G973, $G$2:G973, 0)), N973)</f>
        <v>East</v>
      </c>
      <c r="V973" s="7" t="s">
        <v>2158</v>
      </c>
      <c r="W973" s="7" t="s">
        <v>2159</v>
      </c>
      <c r="X973" s="15">
        <f>Orders[[#This Row],[Date3]]</f>
        <v>43506</v>
      </c>
      <c r="Y973" s="15">
        <v>43506</v>
      </c>
      <c r="Z973" s="2">
        <v>0.57708333333333328</v>
      </c>
      <c r="AA973" s="12">
        <v>36.909999999999997</v>
      </c>
      <c r="AB973" s="8">
        <v>7</v>
      </c>
      <c r="AC973" s="11">
        <f t="shared" si="78"/>
        <v>12.918500000000002</v>
      </c>
      <c r="AD973" s="11">
        <f t="shared" si="79"/>
        <v>258.37</v>
      </c>
      <c r="AE973" t="s">
        <v>16</v>
      </c>
      <c r="AF973" s="12">
        <f t="shared" si="76"/>
        <v>239.76736</v>
      </c>
      <c r="AG973" s="4">
        <v>7.2000000000000008E-2</v>
      </c>
      <c r="AH973" s="11">
        <f t="shared" si="77"/>
        <v>18.602640000000008</v>
      </c>
      <c r="AI973" s="9">
        <v>6.7</v>
      </c>
      <c r="AJ973" s="15" t="str">
        <f>IF(MONTH(Orders[[#This Row],[Date]]) = 1, "Jan",IF(MONTH(Orders[[#This Row],[Date]]) = 2, "Feb", "Mar"))</f>
        <v>Feb</v>
      </c>
    </row>
    <row r="974" spans="1:36" ht="15.75" x14ac:dyDescent="0.25">
      <c r="A974">
        <v>973</v>
      </c>
      <c r="B974" t="s">
        <v>1003</v>
      </c>
      <c r="C974">
        <f>VLOOKUP(G974,email!A:B,2,FALSE)</f>
        <v>112</v>
      </c>
      <c r="D974" t="str">
        <f>Orders[[#This Row],[Customer First Name]] &amp;" "&amp; Orders[[#This Row],[Customer Last Name]]</f>
        <v>Delfina Latchford</v>
      </c>
      <c r="E974" t="s">
        <v>1447</v>
      </c>
      <c r="F974" t="s">
        <v>1448</v>
      </c>
      <c r="G974" t="str">
        <f t="shared" si="75"/>
        <v>delfina.latchford@mail.com</v>
      </c>
      <c r="H974" t="s">
        <v>15</v>
      </c>
      <c r="I974" s="7" t="s">
        <v>1037</v>
      </c>
      <c r="J974" s="7" t="s">
        <v>1038</v>
      </c>
      <c r="K974" s="7" t="s">
        <v>1063</v>
      </c>
      <c r="L974" s="7" t="s">
        <v>1064</v>
      </c>
      <c r="M974" s="7">
        <v>19134</v>
      </c>
      <c r="N974" s="7" t="s">
        <v>1065</v>
      </c>
      <c r="O974" t="str">
        <f>IF(COUNTIF($G$2:G974, G974) &gt; 1, INDEX($O$2:O974, MATCH(G974, $G$2:G974, 0)), H974)</f>
        <v>Female</v>
      </c>
      <c r="P974" t="str">
        <f>IF(COUNTIF($G$2:G974, G974) &gt; 1, INDEX($P$2:P974, MATCH(G974, $G$2:G974, 0)), I974)</f>
        <v>Consumer</v>
      </c>
      <c r="Q974" t="str">
        <f>IF(COUNTIF($G$2:G974, G974) &gt; 1, INDEX($Q$2:Q974, MATCH(G974, $G$2:G974, 0)), J974)</f>
        <v>United States</v>
      </c>
      <c r="R974" t="str">
        <f>IF(COUNTIF($G$2:G974, G974) &gt; 1, INDEX($R$2:R974, MATCH(G974, $G$2:G974, 0)), K974)</f>
        <v>New York City</v>
      </c>
      <c r="S974" t="str">
        <f>IF(COUNTIF($G$2:G974, G974) &gt; 1, INDEX($S$2:S974, MATCH(G974, $G$2:G974, 0)), L974)</f>
        <v>New York</v>
      </c>
      <c r="T974">
        <f>IF(COUNTIF($G$2:G974, G974) &gt; 1, INDEX($T$2:T974, MATCH(G974, $G$2:G974, 0)), M974)</f>
        <v>10024</v>
      </c>
      <c r="U974" t="str">
        <f>IF(COUNTIF($G$2:G974, G974) &gt; 1, INDEX($U$2:U974, MATCH(G974, $G$2:G974, 0)), N974)</f>
        <v>East</v>
      </c>
      <c r="V974" s="7" t="s">
        <v>2153</v>
      </c>
      <c r="W974" s="7" t="s">
        <v>2160</v>
      </c>
      <c r="X974" s="15">
        <f>Orders[[#This Row],[Date3]]</f>
        <v>43491</v>
      </c>
      <c r="Y974" s="15">
        <v>43491</v>
      </c>
      <c r="Z974" s="2">
        <v>0.63680555555555551</v>
      </c>
      <c r="AA974" s="12">
        <v>87.08</v>
      </c>
      <c r="AB974" s="8">
        <v>7</v>
      </c>
      <c r="AC974" s="11">
        <f t="shared" si="78"/>
        <v>30.477999999999998</v>
      </c>
      <c r="AD974" s="11">
        <f t="shared" si="79"/>
        <v>609.55999999999995</v>
      </c>
      <c r="AE974" t="s">
        <v>18</v>
      </c>
      <c r="AF974" s="12">
        <f t="shared" si="76"/>
        <v>581.09354799999994</v>
      </c>
      <c r="AG974" s="4">
        <v>4.6699999999999998E-2</v>
      </c>
      <c r="AH974" s="11">
        <f t="shared" si="77"/>
        <v>28.466452000000004</v>
      </c>
      <c r="AI974" s="9">
        <v>5.5</v>
      </c>
      <c r="AJ974" s="15" t="str">
        <f>IF(MONTH(Orders[[#This Row],[Date]]) = 1, "Jan",IF(MONTH(Orders[[#This Row],[Date]]) = 2, "Feb", "Mar"))</f>
        <v>Jan</v>
      </c>
    </row>
    <row r="975" spans="1:36" ht="15.75" x14ac:dyDescent="0.25">
      <c r="A975">
        <v>974</v>
      </c>
      <c r="B975" t="s">
        <v>1004</v>
      </c>
      <c r="C975">
        <f>VLOOKUP(G975,email!A:B,2,FALSE)</f>
        <v>112</v>
      </c>
      <c r="D975" t="str">
        <f>Orders[[#This Row],[Customer First Name]] &amp;" "&amp; Orders[[#This Row],[Customer Last Name]]</f>
        <v>Delfina Latchford</v>
      </c>
      <c r="E975" t="s">
        <v>1447</v>
      </c>
      <c r="F975" t="s">
        <v>1448</v>
      </c>
      <c r="G975" t="str">
        <f t="shared" si="75"/>
        <v>delfina.latchford@mail.com</v>
      </c>
      <c r="H975" t="s">
        <v>15</v>
      </c>
      <c r="I975" s="7" t="s">
        <v>1037</v>
      </c>
      <c r="J975" s="7" t="s">
        <v>1038</v>
      </c>
      <c r="K975" s="7" t="s">
        <v>1063</v>
      </c>
      <c r="L975" s="7" t="s">
        <v>1064</v>
      </c>
      <c r="M975" s="7">
        <v>19134</v>
      </c>
      <c r="N975" s="7" t="s">
        <v>1065</v>
      </c>
      <c r="O975" t="str">
        <f>IF(COUNTIF($G$2:G975, G975) &gt; 1, INDEX($O$2:O975, MATCH(G975, $G$2:G975, 0)), H975)</f>
        <v>Female</v>
      </c>
      <c r="P975" t="str">
        <f>IF(COUNTIF($G$2:G975, G975) &gt; 1, INDEX($P$2:P975, MATCH(G975, $G$2:G975, 0)), I975)</f>
        <v>Consumer</v>
      </c>
      <c r="Q975" t="str">
        <f>IF(COUNTIF($G$2:G975, G975) &gt; 1, INDEX($Q$2:Q975, MATCH(G975, $G$2:G975, 0)), J975)</f>
        <v>United States</v>
      </c>
      <c r="R975" t="str">
        <f>IF(COUNTIF($G$2:G975, G975) &gt; 1, INDEX($R$2:R975, MATCH(G975, $G$2:G975, 0)), K975)</f>
        <v>New York City</v>
      </c>
      <c r="S975" t="str">
        <f>IF(COUNTIF($G$2:G975, G975) &gt; 1, INDEX($S$2:S975, MATCH(G975, $G$2:G975, 0)), L975)</f>
        <v>New York</v>
      </c>
      <c r="T975">
        <f>IF(COUNTIF($G$2:G975, G975) &gt; 1, INDEX($T$2:T975, MATCH(G975, $G$2:G975, 0)), M975)</f>
        <v>10024</v>
      </c>
      <c r="U975" t="str">
        <f>IF(COUNTIF($G$2:G975, G975) &gt; 1, INDEX($U$2:U975, MATCH(G975, $G$2:G975, 0)), N975)</f>
        <v>East</v>
      </c>
      <c r="V975" s="7" t="s">
        <v>2153</v>
      </c>
      <c r="W975" s="7" t="s">
        <v>2154</v>
      </c>
      <c r="X975" s="15">
        <f>Orders[[#This Row],[Date3]]</f>
        <v>43507</v>
      </c>
      <c r="Y975" s="15">
        <v>43507</v>
      </c>
      <c r="Z975" s="2">
        <v>0.64513888888888882</v>
      </c>
      <c r="AA975" s="12">
        <v>80.08</v>
      </c>
      <c r="AB975" s="8">
        <v>3</v>
      </c>
      <c r="AC975" s="11">
        <f t="shared" si="78"/>
        <v>12.012</v>
      </c>
      <c r="AD975" s="11">
        <f t="shared" si="79"/>
        <v>240.24</v>
      </c>
      <c r="AE975" t="s">
        <v>18</v>
      </c>
      <c r="AF975" s="12">
        <f t="shared" si="76"/>
        <v>229.020792</v>
      </c>
      <c r="AG975" s="4">
        <v>4.6699999999999998E-2</v>
      </c>
      <c r="AH975" s="11">
        <f t="shared" si="77"/>
        <v>11.219208000000009</v>
      </c>
      <c r="AI975" s="9">
        <v>5.4</v>
      </c>
      <c r="AJ975" s="15" t="str">
        <f>IF(MONTH(Orders[[#This Row],[Date]]) = 1, "Jan",IF(MONTH(Orders[[#This Row],[Date]]) = 2, "Feb", "Mar"))</f>
        <v>Feb</v>
      </c>
    </row>
    <row r="976" spans="1:36" ht="15.75" x14ac:dyDescent="0.25">
      <c r="A976">
        <v>975</v>
      </c>
      <c r="B976" t="s">
        <v>1005</v>
      </c>
      <c r="C976">
        <f>VLOOKUP(G976,email!A:B,2,FALSE)</f>
        <v>286</v>
      </c>
      <c r="D976" t="str">
        <f>Orders[[#This Row],[Customer First Name]] &amp;" "&amp; Orders[[#This Row],[Customer Last Name]]</f>
        <v>Phillina Ober</v>
      </c>
      <c r="E976" t="s">
        <v>1694</v>
      </c>
      <c r="F976" t="s">
        <v>1695</v>
      </c>
      <c r="G976" t="str">
        <f t="shared" si="75"/>
        <v>phillina.ober@mail.com</v>
      </c>
      <c r="H976" t="s">
        <v>15</v>
      </c>
      <c r="I976" s="7" t="s">
        <v>1052</v>
      </c>
      <c r="J976" s="7" t="s">
        <v>1038</v>
      </c>
      <c r="K976" s="7" t="s">
        <v>1080</v>
      </c>
      <c r="L976" s="7" t="s">
        <v>1081</v>
      </c>
      <c r="M976" s="7">
        <v>10011</v>
      </c>
      <c r="N976" s="7" t="s">
        <v>1065</v>
      </c>
      <c r="O976" t="str">
        <f>IF(COUNTIF($G$2:G976, G976) &gt; 1, INDEX($O$2:O976, MATCH(G976, $G$2:G976, 0)), H976)</f>
        <v>Female</v>
      </c>
      <c r="P976" t="str">
        <f>IF(COUNTIF($G$2:G976, G976) &gt; 1, INDEX($P$2:P976, MATCH(G976, $G$2:G976, 0)), I976)</f>
        <v>Home Office</v>
      </c>
      <c r="Q976" t="str">
        <f>IF(COUNTIF($G$2:G976, G976) &gt; 1, INDEX($Q$2:Q976, MATCH(G976, $G$2:G976, 0)), J976)</f>
        <v>United States</v>
      </c>
      <c r="R976" t="str">
        <f>IF(COUNTIF($G$2:G976, G976) &gt; 1, INDEX($R$2:R976, MATCH(G976, $G$2:G976, 0)), K976)</f>
        <v>Naperville</v>
      </c>
      <c r="S976" t="str">
        <f>IF(COUNTIF($G$2:G976, G976) &gt; 1, INDEX($S$2:S976, MATCH(G976, $G$2:G976, 0)), L976)</f>
        <v>Illinois</v>
      </c>
      <c r="T976">
        <f>IF(COUNTIF($G$2:G976, G976) &gt; 1, INDEX($T$2:T976, MATCH(G976, $G$2:G976, 0)), M976)</f>
        <v>60540</v>
      </c>
      <c r="U976" t="str">
        <f>IF(COUNTIF($G$2:G976, G976) &gt; 1, INDEX($U$2:U976, MATCH(G976, $G$2:G976, 0)), N976)</f>
        <v>Central</v>
      </c>
      <c r="V976" s="7" t="s">
        <v>2158</v>
      </c>
      <c r="W976" s="7" t="s">
        <v>2159</v>
      </c>
      <c r="X976" s="15">
        <f>Orders[[#This Row],[Date3]]</f>
        <v>43503</v>
      </c>
      <c r="Y976" s="15">
        <v>43503</v>
      </c>
      <c r="Z976" s="2">
        <v>0.74930555555555556</v>
      </c>
      <c r="AA976" s="12">
        <v>86.13</v>
      </c>
      <c r="AB976" s="8">
        <v>2</v>
      </c>
      <c r="AC976" s="11">
        <f t="shared" si="78"/>
        <v>8.6129999999999995</v>
      </c>
      <c r="AD976" s="11">
        <f t="shared" si="79"/>
        <v>172.26</v>
      </c>
      <c r="AE976" t="s">
        <v>18</v>
      </c>
      <c r="AF976" s="12">
        <f t="shared" si="76"/>
        <v>159.85728</v>
      </c>
      <c r="AG976" s="4">
        <v>7.2000000000000008E-2</v>
      </c>
      <c r="AH976" s="11">
        <f t="shared" si="77"/>
        <v>12.402719999999988</v>
      </c>
      <c r="AI976" s="9">
        <v>8.1999999999999993</v>
      </c>
      <c r="AJ976" s="15" t="str">
        <f>IF(MONTH(Orders[[#This Row],[Date]]) = 1, "Jan",IF(MONTH(Orders[[#This Row],[Date]]) = 2, "Feb", "Mar"))</f>
        <v>Feb</v>
      </c>
    </row>
    <row r="977" spans="1:36" ht="15.75" x14ac:dyDescent="0.25">
      <c r="A977">
        <v>976</v>
      </c>
      <c r="B977" t="s">
        <v>1006</v>
      </c>
      <c r="C977">
        <f>VLOOKUP(G977,email!A:B,2,FALSE)</f>
        <v>286</v>
      </c>
      <c r="D977" t="str">
        <f>Orders[[#This Row],[Customer First Name]] &amp;" "&amp; Orders[[#This Row],[Customer Last Name]]</f>
        <v>Phillina Ober</v>
      </c>
      <c r="E977" t="s">
        <v>1694</v>
      </c>
      <c r="F977" t="s">
        <v>1695</v>
      </c>
      <c r="G977" t="str">
        <f t="shared" si="75"/>
        <v>phillina.ober@mail.com</v>
      </c>
      <c r="H977" t="s">
        <v>15</v>
      </c>
      <c r="I977" s="7" t="s">
        <v>1052</v>
      </c>
      <c r="J977" s="7" t="s">
        <v>1038</v>
      </c>
      <c r="K977" s="7" t="s">
        <v>1080</v>
      </c>
      <c r="L977" s="7" t="s">
        <v>1081</v>
      </c>
      <c r="M977" s="7">
        <v>10011</v>
      </c>
      <c r="N977" s="7" t="s">
        <v>1065</v>
      </c>
      <c r="O977" t="str">
        <f>IF(COUNTIF($G$2:G977, G977) &gt; 1, INDEX($O$2:O977, MATCH(G977, $G$2:G977, 0)), H977)</f>
        <v>Female</v>
      </c>
      <c r="P977" t="str">
        <f>IF(COUNTIF($G$2:G977, G977) &gt; 1, INDEX($P$2:P977, MATCH(G977, $G$2:G977, 0)), I977)</f>
        <v>Home Office</v>
      </c>
      <c r="Q977" t="str">
        <f>IF(COUNTIF($G$2:G977, G977) &gt; 1, INDEX($Q$2:Q977, MATCH(G977, $G$2:G977, 0)), J977)</f>
        <v>United States</v>
      </c>
      <c r="R977" t="str">
        <f>IF(COUNTIF($G$2:G977, G977) &gt; 1, INDEX($R$2:R977, MATCH(G977, $G$2:G977, 0)), K977)</f>
        <v>Naperville</v>
      </c>
      <c r="S977" t="str">
        <f>IF(COUNTIF($G$2:G977, G977) &gt; 1, INDEX($S$2:S977, MATCH(G977, $G$2:G977, 0)), L977)</f>
        <v>Illinois</v>
      </c>
      <c r="T977">
        <f>IF(COUNTIF($G$2:G977, G977) &gt; 1, INDEX($T$2:T977, MATCH(G977, $G$2:G977, 0)), M977)</f>
        <v>60540</v>
      </c>
      <c r="U977" t="str">
        <f>IF(COUNTIF($G$2:G977, G977) &gt; 1, INDEX($U$2:U977, MATCH(G977, $G$2:G977, 0)), N977)</f>
        <v>Central</v>
      </c>
      <c r="V977" s="7" t="s">
        <v>2153</v>
      </c>
      <c r="W977" s="7" t="s">
        <v>2160</v>
      </c>
      <c r="X977" s="15">
        <f>Orders[[#This Row],[Date3]]</f>
        <v>43530</v>
      </c>
      <c r="Y977" s="15">
        <v>43530</v>
      </c>
      <c r="Z977" s="2">
        <v>0.49652777777777773</v>
      </c>
      <c r="AA977" s="12">
        <v>49.92</v>
      </c>
      <c r="AB977" s="8">
        <v>2</v>
      </c>
      <c r="AC977" s="11">
        <f t="shared" si="78"/>
        <v>4.9920000000000009</v>
      </c>
      <c r="AD977" s="11">
        <f t="shared" si="79"/>
        <v>99.84</v>
      </c>
      <c r="AE977" t="s">
        <v>21</v>
      </c>
      <c r="AF977" s="12">
        <f t="shared" si="76"/>
        <v>95.177472000000009</v>
      </c>
      <c r="AG977" s="4">
        <v>4.6699999999999998E-2</v>
      </c>
      <c r="AH977" s="11">
        <f t="shared" si="77"/>
        <v>4.6625279999999947</v>
      </c>
      <c r="AI977" s="9" t="s">
        <v>58</v>
      </c>
      <c r="AJ977" s="15" t="str">
        <f>IF(MONTH(Orders[[#This Row],[Date]]) = 1, "Jan",IF(MONTH(Orders[[#This Row],[Date]]) = 2, "Feb", "Mar"))</f>
        <v>Mar</v>
      </c>
    </row>
    <row r="978" spans="1:36" ht="15.75" x14ac:dyDescent="0.25">
      <c r="A978">
        <v>977</v>
      </c>
      <c r="B978" t="s">
        <v>1007</v>
      </c>
      <c r="C978">
        <f>VLOOKUP(G978,email!A:B,2,FALSE)</f>
        <v>144</v>
      </c>
      <c r="D978" t="str">
        <f>Orders[[#This Row],[Customer First Name]] &amp;" "&amp; Orders[[#This Row],[Customer Last Name]]</f>
        <v>Tamara Dahlen</v>
      </c>
      <c r="E978" t="s">
        <v>1386</v>
      </c>
      <c r="F978" t="s">
        <v>1495</v>
      </c>
      <c r="G978" t="str">
        <f t="shared" si="75"/>
        <v>tamara.dahlen@mail.com</v>
      </c>
      <c r="H978" t="s">
        <v>15</v>
      </c>
      <c r="I978" s="7" t="s">
        <v>1037</v>
      </c>
      <c r="J978" s="7" t="s">
        <v>1038</v>
      </c>
      <c r="K978" s="7" t="s">
        <v>1098</v>
      </c>
      <c r="L978" s="7" t="s">
        <v>1099</v>
      </c>
      <c r="M978" s="7">
        <v>97206</v>
      </c>
      <c r="N978" s="7" t="s">
        <v>1045</v>
      </c>
      <c r="O978" t="str">
        <f>IF(COUNTIF($G$2:G978, G978) &gt; 1, INDEX($O$2:O978, MATCH(G978, $G$2:G978, 0)), H978)</f>
        <v>Male</v>
      </c>
      <c r="P978" t="str">
        <f>IF(COUNTIF($G$2:G978, G978) &gt; 1, INDEX($P$2:P978, MATCH(G978, $G$2:G978, 0)), I978)</f>
        <v>Consumer</v>
      </c>
      <c r="Q978" t="str">
        <f>IF(COUNTIF($G$2:G978, G978) &gt; 1, INDEX($Q$2:Q978, MATCH(G978, $G$2:G978, 0)), J978)</f>
        <v>United States</v>
      </c>
      <c r="R978" t="str">
        <f>IF(COUNTIF($G$2:G978, G978) &gt; 1, INDEX($R$2:R978, MATCH(G978, $G$2:G978, 0)), K978)</f>
        <v>Lowell</v>
      </c>
      <c r="S978" t="str">
        <f>IF(COUNTIF($G$2:G978, G978) &gt; 1, INDEX($S$2:S978, MATCH(G978, $G$2:G978, 0)), L978)</f>
        <v>Massachusetts</v>
      </c>
      <c r="T978">
        <f>IF(COUNTIF($G$2:G978, G978) &gt; 1, INDEX($T$2:T978, MATCH(G978, $G$2:G978, 0)), M978)</f>
        <v>1852</v>
      </c>
      <c r="U978" t="str">
        <f>IF(COUNTIF($G$2:G978, G978) &gt; 1, INDEX($U$2:U978, MATCH(G978, $G$2:G978, 0)), N978)</f>
        <v>East</v>
      </c>
      <c r="V978" s="7" t="s">
        <v>2153</v>
      </c>
      <c r="W978" s="7" t="s">
        <v>2160</v>
      </c>
      <c r="X978" s="15">
        <f>Orders[[#This Row],[Date3]]</f>
        <v>43528</v>
      </c>
      <c r="Y978" s="15">
        <v>43528</v>
      </c>
      <c r="Z978" s="2">
        <v>0.44375000000000003</v>
      </c>
      <c r="AA978" s="12">
        <v>74.66</v>
      </c>
      <c r="AB978" s="8">
        <v>4</v>
      </c>
      <c r="AC978" s="11">
        <f t="shared" si="78"/>
        <v>14.932</v>
      </c>
      <c r="AD978" s="11">
        <f t="shared" si="79"/>
        <v>298.64</v>
      </c>
      <c r="AE978" t="s">
        <v>18</v>
      </c>
      <c r="AF978" s="12">
        <f t="shared" si="76"/>
        <v>284.693512</v>
      </c>
      <c r="AG978" s="4">
        <v>4.6699999999999998E-2</v>
      </c>
      <c r="AH978" s="11">
        <f t="shared" si="77"/>
        <v>13.946487999999988</v>
      </c>
      <c r="AI978" s="9">
        <v>8.5</v>
      </c>
      <c r="AJ978" s="15" t="str">
        <f>IF(MONTH(Orders[[#This Row],[Date]]) = 1, "Jan",IF(MONTH(Orders[[#This Row],[Date]]) = 2, "Feb", "Mar"))</f>
        <v>Mar</v>
      </c>
    </row>
    <row r="979" spans="1:36" ht="15.75" x14ac:dyDescent="0.25">
      <c r="A979">
        <v>978</v>
      </c>
      <c r="B979" t="s">
        <v>1008</v>
      </c>
      <c r="C979">
        <f>VLOOKUP(G979,email!A:B,2,FALSE)</f>
        <v>309</v>
      </c>
      <c r="D979" t="str">
        <f>Orders[[#This Row],[Customer First Name]] &amp;" "&amp; Orders[[#This Row],[Customer Last Name]]</f>
        <v>Bart Watters</v>
      </c>
      <c r="E979" t="s">
        <v>1524</v>
      </c>
      <c r="F979" t="s">
        <v>1723</v>
      </c>
      <c r="G979" t="str">
        <f t="shared" si="75"/>
        <v>bart.watters@mail.com</v>
      </c>
      <c r="H979" t="s">
        <v>15</v>
      </c>
      <c r="I979" s="7" t="s">
        <v>1042</v>
      </c>
      <c r="J979" s="7" t="s">
        <v>1038</v>
      </c>
      <c r="K979" s="7" t="s">
        <v>1142</v>
      </c>
      <c r="L979" s="7" t="s">
        <v>1075</v>
      </c>
      <c r="M979" s="7">
        <v>48205</v>
      </c>
      <c r="N979" s="7" t="s">
        <v>1055</v>
      </c>
      <c r="O979" t="str">
        <f>IF(COUNTIF($G$2:G979, G979) &gt; 1, INDEX($O$2:O979, MATCH(G979, $G$2:G979, 0)), H979)</f>
        <v>Male</v>
      </c>
      <c r="P979" t="str">
        <f>IF(COUNTIF($G$2:G979, G979) &gt; 1, INDEX($P$2:P979, MATCH(G979, $G$2:G979, 0)), I979)</f>
        <v>Corporate</v>
      </c>
      <c r="Q979" t="str">
        <f>IF(COUNTIF($G$2:G979, G979) &gt; 1, INDEX($Q$2:Q979, MATCH(G979, $G$2:G979, 0)), J979)</f>
        <v>United States</v>
      </c>
      <c r="R979" t="str">
        <f>IF(COUNTIF($G$2:G979, G979) &gt; 1, INDEX($R$2:R979, MATCH(G979, $G$2:G979, 0)), K979)</f>
        <v>Milwaukee</v>
      </c>
      <c r="S979" t="str">
        <f>IF(COUNTIF($G$2:G979, G979) &gt; 1, INDEX($S$2:S979, MATCH(G979, $G$2:G979, 0)), L979)</f>
        <v>Wisconsin</v>
      </c>
      <c r="T979">
        <f>IF(COUNTIF($G$2:G979, G979) &gt; 1, INDEX($T$2:T979, MATCH(G979, $G$2:G979, 0)), M979)</f>
        <v>53209</v>
      </c>
      <c r="U979" t="str">
        <f>IF(COUNTIF($G$2:G979, G979) &gt; 1, INDEX($U$2:U979, MATCH(G979, $G$2:G979, 0)), N979)</f>
        <v>Central</v>
      </c>
      <c r="V979" s="7" t="s">
        <v>2158</v>
      </c>
      <c r="W979" s="7" t="s">
        <v>2167</v>
      </c>
      <c r="X979" s="15">
        <f>Orders[[#This Row],[Date3]]</f>
        <v>43522</v>
      </c>
      <c r="Y979" s="15">
        <v>43522</v>
      </c>
      <c r="Z979" s="2">
        <v>0.63194444444444442</v>
      </c>
      <c r="AA979" s="12">
        <v>26.6</v>
      </c>
      <c r="AB979" s="8">
        <v>6</v>
      </c>
      <c r="AC979" s="11">
        <f t="shared" si="78"/>
        <v>7.9800000000000013</v>
      </c>
      <c r="AD979" s="11">
        <f t="shared" si="79"/>
        <v>159.60000000000002</v>
      </c>
      <c r="AE979" t="s">
        <v>16</v>
      </c>
      <c r="AF979" s="12">
        <f t="shared" si="76"/>
        <v>148.10880000000003</v>
      </c>
      <c r="AG979" s="4">
        <v>7.2000000000000008E-2</v>
      </c>
      <c r="AH979" s="11">
        <f t="shared" si="77"/>
        <v>11.491199999999992</v>
      </c>
      <c r="AI979" s="9">
        <v>4.9000000000000004</v>
      </c>
      <c r="AJ979" s="15" t="str">
        <f>IF(MONTH(Orders[[#This Row],[Date]]) = 1, "Jan",IF(MONTH(Orders[[#This Row],[Date]]) = 2, "Feb", "Mar"))</f>
        <v>Feb</v>
      </c>
    </row>
    <row r="980" spans="1:36" ht="15.75" x14ac:dyDescent="0.25">
      <c r="A980">
        <v>979</v>
      </c>
      <c r="B980" t="s">
        <v>1009</v>
      </c>
      <c r="C980">
        <f>VLOOKUP(G980,email!A:B,2,FALSE)</f>
        <v>356</v>
      </c>
      <c r="D980" t="str">
        <f>Orders[[#This Row],[Customer First Name]] &amp;" "&amp; Orders[[#This Row],[Customer Last Name]]</f>
        <v>Robert Waldorf</v>
      </c>
      <c r="E980" t="s">
        <v>1408</v>
      </c>
      <c r="F980" t="s">
        <v>1774</v>
      </c>
      <c r="G980" t="str">
        <f t="shared" si="75"/>
        <v>robert.waldorf@mail.com</v>
      </c>
      <c r="H980" t="s">
        <v>15</v>
      </c>
      <c r="I980" s="7" t="s">
        <v>1037</v>
      </c>
      <c r="J980" s="7" t="s">
        <v>1038</v>
      </c>
      <c r="K980" s="7" t="s">
        <v>1110</v>
      </c>
      <c r="L980" s="7" t="s">
        <v>1049</v>
      </c>
      <c r="M980" s="7">
        <v>28403</v>
      </c>
      <c r="N980" s="7" t="s">
        <v>1041</v>
      </c>
      <c r="O980" t="str">
        <f>IF(COUNTIF($G$2:G980, G980) &gt; 1, INDEX($O$2:O980, MATCH(G980, $G$2:G980, 0)), H980)</f>
        <v>Female</v>
      </c>
      <c r="P980" t="str">
        <f>IF(COUNTIF($G$2:G980, G980) &gt; 1, INDEX($P$2:P980, MATCH(G980, $G$2:G980, 0)), I980)</f>
        <v>Consumer</v>
      </c>
      <c r="Q980" t="str">
        <f>IF(COUNTIF($G$2:G980, G980) &gt; 1, INDEX($Q$2:Q980, MATCH(G980, $G$2:G980, 0)), J980)</f>
        <v>United States</v>
      </c>
      <c r="R980" t="str">
        <f>IF(COUNTIF($G$2:G980, G980) &gt; 1, INDEX($R$2:R980, MATCH(G980, $G$2:G980, 0)), K980)</f>
        <v>Wilmington</v>
      </c>
      <c r="S980" t="str">
        <f>IF(COUNTIF($G$2:G980, G980) &gt; 1, INDEX($S$2:S980, MATCH(G980, $G$2:G980, 0)), L980)</f>
        <v>North Carolina</v>
      </c>
      <c r="T980">
        <f>IF(COUNTIF($G$2:G980, G980) &gt; 1, INDEX($T$2:T980, MATCH(G980, $G$2:G980, 0)), M980)</f>
        <v>28403</v>
      </c>
      <c r="U980" t="str">
        <f>IF(COUNTIF($G$2:G980, G980) &gt; 1, INDEX($U$2:U980, MATCH(G980, $G$2:G980, 0)), N980)</f>
        <v>South</v>
      </c>
      <c r="V980" s="7" t="s">
        <v>2153</v>
      </c>
      <c r="W980" s="7" t="s">
        <v>2160</v>
      </c>
      <c r="X980" s="15">
        <f>Orders[[#This Row],[Date3]]</f>
        <v>43534</v>
      </c>
      <c r="Y980" s="15">
        <v>43534</v>
      </c>
      <c r="Z980" s="2">
        <v>0.75694444444444453</v>
      </c>
      <c r="AA980" s="12">
        <v>25.45</v>
      </c>
      <c r="AB980" s="8">
        <v>1</v>
      </c>
      <c r="AC980" s="11">
        <f t="shared" si="78"/>
        <v>1.2725</v>
      </c>
      <c r="AD980" s="11">
        <f t="shared" si="79"/>
        <v>25.45</v>
      </c>
      <c r="AE980" t="s">
        <v>21</v>
      </c>
      <c r="AF980" s="12">
        <f t="shared" si="76"/>
        <v>24.261485</v>
      </c>
      <c r="AG980" s="4">
        <v>4.6699999999999998E-2</v>
      </c>
      <c r="AH980" s="11">
        <f t="shared" si="77"/>
        <v>1.1885149999999989</v>
      </c>
      <c r="AI980" s="9">
        <v>5.0999999999999996</v>
      </c>
      <c r="AJ980" s="15" t="str">
        <f>IF(MONTH(Orders[[#This Row],[Date]]) = 1, "Jan",IF(MONTH(Orders[[#This Row],[Date]]) = 2, "Feb", "Mar"))</f>
        <v>Mar</v>
      </c>
    </row>
    <row r="981" spans="1:36" ht="15.75" x14ac:dyDescent="0.25">
      <c r="A981">
        <v>980</v>
      </c>
      <c r="B981" t="s">
        <v>1010</v>
      </c>
      <c r="C981">
        <f>VLOOKUP(G981,email!A:B,2,FALSE)</f>
        <v>34</v>
      </c>
      <c r="D981" t="str">
        <f>Orders[[#This Row],[Customer First Name]] &amp;" "&amp; Orders[[#This Row],[Customer Last Name]]</f>
        <v>Ken Brennan</v>
      </c>
      <c r="E981" t="s">
        <v>1279</v>
      </c>
      <c r="F981" t="s">
        <v>1324</v>
      </c>
      <c r="G981" t="str">
        <f t="shared" si="75"/>
        <v>ken.brennan@mail.com</v>
      </c>
      <c r="H981" t="s">
        <v>15</v>
      </c>
      <c r="I981" s="7" t="s">
        <v>1042</v>
      </c>
      <c r="J981" s="7" t="s">
        <v>1038</v>
      </c>
      <c r="K981" s="7" t="s">
        <v>1107</v>
      </c>
      <c r="L981" s="7" t="s">
        <v>1079</v>
      </c>
      <c r="M981" s="7">
        <v>47201</v>
      </c>
      <c r="N981" s="7" t="s">
        <v>1055</v>
      </c>
      <c r="O981" t="str">
        <f>IF(COUNTIF($G$2:G981, G981) &gt; 1, INDEX($O$2:O981, MATCH(G981, $G$2:G981, 0)), H981)</f>
        <v>Female</v>
      </c>
      <c r="P981" t="str">
        <f>IF(COUNTIF($G$2:G981, G981) &gt; 1, INDEX($P$2:P981, MATCH(G981, $G$2:G981, 0)), I981)</f>
        <v>Corporate</v>
      </c>
      <c r="Q981" t="str">
        <f>IF(COUNTIF($G$2:G981, G981) &gt; 1, INDEX($Q$2:Q981, MATCH(G981, $G$2:G981, 0)), J981)</f>
        <v>United States</v>
      </c>
      <c r="R981" t="str">
        <f>IF(COUNTIF($G$2:G981, G981) &gt; 1, INDEX($R$2:R981, MATCH(G981, $G$2:G981, 0)), K981)</f>
        <v>Houston</v>
      </c>
      <c r="S981" t="str">
        <f>IF(COUNTIF($G$2:G981, G981) &gt; 1, INDEX($S$2:S981, MATCH(G981, $G$2:G981, 0)), L981)</f>
        <v>Texas</v>
      </c>
      <c r="T981">
        <f>IF(COUNTIF($G$2:G981, G981) &gt; 1, INDEX($T$2:T981, MATCH(G981, $G$2:G981, 0)), M981)</f>
        <v>77041</v>
      </c>
      <c r="U981" t="str">
        <f>IF(COUNTIF($G$2:G981, G981) &gt; 1, INDEX($U$2:U981, MATCH(G981, $G$2:G981, 0)), N981)</f>
        <v>Central</v>
      </c>
      <c r="V981" s="7" t="s">
        <v>2153</v>
      </c>
      <c r="W981" s="7" t="s">
        <v>2162</v>
      </c>
      <c r="X981" s="15">
        <f>Orders[[#This Row],[Date3]]</f>
        <v>43500</v>
      </c>
      <c r="Y981" s="15">
        <v>43500</v>
      </c>
      <c r="Z981" s="2">
        <v>0.86319444444444438</v>
      </c>
      <c r="AA981" s="12">
        <v>67.77</v>
      </c>
      <c r="AB981" s="8">
        <v>1</v>
      </c>
      <c r="AC981" s="11">
        <f t="shared" si="78"/>
        <v>3.3885000000000001</v>
      </c>
      <c r="AD981" s="11">
        <f t="shared" si="79"/>
        <v>67.77</v>
      </c>
      <c r="AE981" t="s">
        <v>21</v>
      </c>
      <c r="AF981" s="12">
        <f t="shared" si="76"/>
        <v>64.605141000000003</v>
      </c>
      <c r="AG981" s="4">
        <v>4.6699999999999998E-2</v>
      </c>
      <c r="AH981" s="11">
        <f t="shared" si="77"/>
        <v>3.1648589999999928</v>
      </c>
      <c r="AI981" s="9">
        <v>6.5</v>
      </c>
      <c r="AJ981" s="15" t="str">
        <f>IF(MONTH(Orders[[#This Row],[Date]]) = 1, "Jan",IF(MONTH(Orders[[#This Row],[Date]]) = 2, "Feb", "Mar"))</f>
        <v>Feb</v>
      </c>
    </row>
    <row r="982" spans="1:36" ht="15.75" x14ac:dyDescent="0.25">
      <c r="A982">
        <v>981</v>
      </c>
      <c r="B982" t="s">
        <v>1011</v>
      </c>
      <c r="C982">
        <f>VLOOKUP(G982,email!A:B,2,FALSE)</f>
        <v>13</v>
      </c>
      <c r="D982" t="str">
        <f>Orders[[#This Row],[Customer First Name]] &amp;" "&amp; Orders[[#This Row],[Customer Last Name]]</f>
        <v>Emily Burns</v>
      </c>
      <c r="E982" t="s">
        <v>1283</v>
      </c>
      <c r="F982" t="s">
        <v>1284</v>
      </c>
      <c r="G982" t="str">
        <f t="shared" si="75"/>
        <v>emily.burns@mail.com</v>
      </c>
      <c r="H982" t="s">
        <v>15</v>
      </c>
      <c r="I982" s="7" t="s">
        <v>1037</v>
      </c>
      <c r="J982" s="7" t="s">
        <v>1038</v>
      </c>
      <c r="K982" s="7" t="s">
        <v>1080</v>
      </c>
      <c r="L982" s="7" t="s">
        <v>1081</v>
      </c>
      <c r="M982" s="7">
        <v>10035</v>
      </c>
      <c r="N982" s="7" t="s">
        <v>1065</v>
      </c>
      <c r="O982" t="str">
        <f>IF(COUNTIF($G$2:G982, G982) &gt; 1, INDEX($O$2:O982, MATCH(G982, $G$2:G982, 0)), H982)</f>
        <v>Female</v>
      </c>
      <c r="P982" t="str">
        <f>IF(COUNTIF($G$2:G982, G982) &gt; 1, INDEX($P$2:P982, MATCH(G982, $G$2:G982, 0)), I982)</f>
        <v>Consumer</v>
      </c>
      <c r="Q982" t="str">
        <f>IF(COUNTIF($G$2:G982, G982) &gt; 1, INDEX($Q$2:Q982, MATCH(G982, $G$2:G982, 0)), J982)</f>
        <v>United States</v>
      </c>
      <c r="R982" t="str">
        <f>IF(COUNTIF($G$2:G982, G982) &gt; 1, INDEX($R$2:R982, MATCH(G982, $G$2:G982, 0)), K982)</f>
        <v>Orem</v>
      </c>
      <c r="S982" t="str">
        <f>IF(COUNTIF($G$2:G982, G982) &gt; 1, INDEX($S$2:S982, MATCH(G982, $G$2:G982, 0)), L982)</f>
        <v>Utah</v>
      </c>
      <c r="T982">
        <f>IF(COUNTIF($G$2:G982, G982) &gt; 1, INDEX($T$2:T982, MATCH(G982, $G$2:G982, 0)), M982)</f>
        <v>84057</v>
      </c>
      <c r="U982" t="str">
        <f>IF(COUNTIF($G$2:G982, G982) &gt; 1, INDEX($U$2:U982, MATCH(G982, $G$2:G982, 0)), N982)</f>
        <v>West</v>
      </c>
      <c r="V982" s="7" t="s">
        <v>2150</v>
      </c>
      <c r="W982" s="7" t="s">
        <v>2152</v>
      </c>
      <c r="X982" s="15">
        <f>Orders[[#This Row],[Date3]]</f>
        <v>43484</v>
      </c>
      <c r="Y982" s="15">
        <v>43484</v>
      </c>
      <c r="Z982" s="2">
        <v>0.53194444444444444</v>
      </c>
      <c r="AA982" s="12">
        <v>59.59</v>
      </c>
      <c r="AB982" s="8">
        <v>4</v>
      </c>
      <c r="AC982" s="11">
        <f t="shared" si="78"/>
        <v>11.918000000000001</v>
      </c>
      <c r="AD982" s="11">
        <f t="shared" si="79"/>
        <v>238.36</v>
      </c>
      <c r="AE982" t="s">
        <v>18</v>
      </c>
      <c r="AF982" s="12">
        <f t="shared" si="76"/>
        <v>212.85548</v>
      </c>
      <c r="AG982" s="4">
        <v>0.107</v>
      </c>
      <c r="AH982" s="11">
        <f t="shared" si="77"/>
        <v>25.504520000000014</v>
      </c>
      <c r="AI982" s="9">
        <v>9.8000000000000007</v>
      </c>
      <c r="AJ982" s="15" t="str">
        <f>IF(MONTH(Orders[[#This Row],[Date]]) = 1, "Jan",IF(MONTH(Orders[[#This Row],[Date]]) = 2, "Feb", "Mar"))</f>
        <v>Jan</v>
      </c>
    </row>
    <row r="983" spans="1:36" ht="15.75" x14ac:dyDescent="0.25">
      <c r="A983">
        <v>982</v>
      </c>
      <c r="B983" t="s">
        <v>1012</v>
      </c>
      <c r="C983">
        <f>VLOOKUP(G983,email!A:B,2,FALSE)</f>
        <v>357</v>
      </c>
      <c r="D983" t="str">
        <f>Orders[[#This Row],[Customer First Name]] &amp;" "&amp; Orders[[#This Row],[Customer Last Name]]</f>
        <v>Tracy Zic</v>
      </c>
      <c r="E983" t="s">
        <v>1287</v>
      </c>
      <c r="F983" t="s">
        <v>1775</v>
      </c>
      <c r="G983" t="str">
        <f t="shared" si="75"/>
        <v>tracy.zic@mail.com</v>
      </c>
      <c r="H983" t="s">
        <v>15</v>
      </c>
      <c r="I983" s="7" t="s">
        <v>1037</v>
      </c>
      <c r="J983" s="7" t="s">
        <v>1038</v>
      </c>
      <c r="K983" s="7" t="s">
        <v>1183</v>
      </c>
      <c r="L983" s="7" t="s">
        <v>1102</v>
      </c>
      <c r="M983" s="7">
        <v>80027</v>
      </c>
      <c r="N983" s="7" t="s">
        <v>1045</v>
      </c>
      <c r="O983" t="str">
        <f>IF(COUNTIF($G$2:G983, G983) &gt; 1, INDEX($O$2:O983, MATCH(G983, $G$2:G983, 0)), H983)</f>
        <v>Female</v>
      </c>
      <c r="P983" t="str">
        <f>IF(COUNTIF($G$2:G983, G983) &gt; 1, INDEX($P$2:P983, MATCH(G983, $G$2:G983, 0)), I983)</f>
        <v>Consumer</v>
      </c>
      <c r="Q983" t="str">
        <f>IF(COUNTIF($G$2:G983, G983) &gt; 1, INDEX($Q$2:Q983, MATCH(G983, $G$2:G983, 0)), J983)</f>
        <v>United States</v>
      </c>
      <c r="R983" t="str">
        <f>IF(COUNTIF($G$2:G983, G983) &gt; 1, INDEX($R$2:R983, MATCH(G983, $G$2:G983, 0)), K983)</f>
        <v>Louisville</v>
      </c>
      <c r="S983" t="str">
        <f>IF(COUNTIF($G$2:G983, G983) &gt; 1, INDEX($S$2:S983, MATCH(G983, $G$2:G983, 0)), L983)</f>
        <v>Colorado</v>
      </c>
      <c r="T983">
        <f>IF(COUNTIF($G$2:G983, G983) &gt; 1, INDEX($T$2:T983, MATCH(G983, $G$2:G983, 0)), M983)</f>
        <v>80027</v>
      </c>
      <c r="U983" t="str">
        <f>IF(COUNTIF($G$2:G983, G983) &gt; 1, INDEX($U$2:U983, MATCH(G983, $G$2:G983, 0)), N983)</f>
        <v>West</v>
      </c>
      <c r="V983" s="7" t="s">
        <v>2153</v>
      </c>
      <c r="W983" s="7" t="s">
        <v>1731</v>
      </c>
      <c r="X983" s="15">
        <f>Orders[[#This Row],[Date3]]</f>
        <v>43488</v>
      </c>
      <c r="Y983" s="15">
        <v>43488</v>
      </c>
      <c r="Z983" s="2">
        <v>0.73888888888888893</v>
      </c>
      <c r="AA983" s="12">
        <v>58.15</v>
      </c>
      <c r="AB983" s="8">
        <v>4</v>
      </c>
      <c r="AC983" s="11">
        <f t="shared" si="78"/>
        <v>11.63</v>
      </c>
      <c r="AD983" s="11">
        <f t="shared" si="79"/>
        <v>232.6</v>
      </c>
      <c r="AE983" t="s">
        <v>18</v>
      </c>
      <c r="AF983" s="12">
        <f t="shared" si="76"/>
        <v>221.73757999999998</v>
      </c>
      <c r="AG983" s="4">
        <v>4.6699999999999998E-2</v>
      </c>
      <c r="AH983" s="11">
        <f t="shared" si="77"/>
        <v>10.862420000000014</v>
      </c>
      <c r="AI983" s="9">
        <v>8.4</v>
      </c>
      <c r="AJ983" s="15" t="str">
        <f>IF(MONTH(Orders[[#This Row],[Date]]) = 1, "Jan",IF(MONTH(Orders[[#This Row],[Date]]) = 2, "Feb", "Mar"))</f>
        <v>Jan</v>
      </c>
    </row>
    <row r="984" spans="1:36" ht="15.75" x14ac:dyDescent="0.25">
      <c r="A984">
        <v>983</v>
      </c>
      <c r="B984" t="s">
        <v>1013</v>
      </c>
      <c r="C984">
        <f>VLOOKUP(G984,email!A:B,2,FALSE)</f>
        <v>357</v>
      </c>
      <c r="D984" t="str">
        <f>Orders[[#This Row],[Customer First Name]] &amp;" "&amp; Orders[[#This Row],[Customer Last Name]]</f>
        <v>Tracy Zic</v>
      </c>
      <c r="E984" t="s">
        <v>1287</v>
      </c>
      <c r="F984" t="s">
        <v>1775</v>
      </c>
      <c r="G984" t="str">
        <f t="shared" si="75"/>
        <v>tracy.zic@mail.com</v>
      </c>
      <c r="H984" t="s">
        <v>15</v>
      </c>
      <c r="I984" s="7" t="s">
        <v>1037</v>
      </c>
      <c r="J984" s="7" t="s">
        <v>1038</v>
      </c>
      <c r="K984" s="7" t="s">
        <v>1183</v>
      </c>
      <c r="L984" s="7" t="s">
        <v>1102</v>
      </c>
      <c r="M984" s="7">
        <v>80027</v>
      </c>
      <c r="N984" s="7" t="s">
        <v>1045</v>
      </c>
      <c r="O984" t="str">
        <f>IF(COUNTIF($G$2:G984, G984) &gt; 1, INDEX($O$2:O984, MATCH(G984, $G$2:G984, 0)), H984)</f>
        <v>Female</v>
      </c>
      <c r="P984" t="str">
        <f>IF(COUNTIF($G$2:G984, G984) &gt; 1, INDEX($P$2:P984, MATCH(G984, $G$2:G984, 0)), I984)</f>
        <v>Consumer</v>
      </c>
      <c r="Q984" t="str">
        <f>IF(COUNTIF($G$2:G984, G984) &gt; 1, INDEX($Q$2:Q984, MATCH(G984, $G$2:G984, 0)), J984)</f>
        <v>United States</v>
      </c>
      <c r="R984" t="str">
        <f>IF(COUNTIF($G$2:G984, G984) &gt; 1, INDEX($R$2:R984, MATCH(G984, $G$2:G984, 0)), K984)</f>
        <v>Louisville</v>
      </c>
      <c r="S984" t="str">
        <f>IF(COUNTIF($G$2:G984, G984) &gt; 1, INDEX($S$2:S984, MATCH(G984, $G$2:G984, 0)), L984)</f>
        <v>Colorado</v>
      </c>
      <c r="T984">
        <f>IF(COUNTIF($G$2:G984, G984) &gt; 1, INDEX($T$2:T984, MATCH(G984, $G$2:G984, 0)), M984)</f>
        <v>80027</v>
      </c>
      <c r="U984" t="str">
        <f>IF(COUNTIF($G$2:G984, G984) &gt; 1, INDEX($U$2:U984, MATCH(G984, $G$2:G984, 0)), N984)</f>
        <v>West</v>
      </c>
      <c r="V984" s="7" t="s">
        <v>2158</v>
      </c>
      <c r="W984" s="7" t="s">
        <v>2159</v>
      </c>
      <c r="X984" s="15">
        <f>Orders[[#This Row],[Date3]]</f>
        <v>43538</v>
      </c>
      <c r="Y984" s="15">
        <v>43538</v>
      </c>
      <c r="Z984" s="2">
        <v>0.59652777777777777</v>
      </c>
      <c r="AA984" s="12">
        <v>97.48</v>
      </c>
      <c r="AB984" s="8">
        <v>9</v>
      </c>
      <c r="AC984" s="11">
        <f t="shared" si="78"/>
        <v>43.866000000000007</v>
      </c>
      <c r="AD984" s="11">
        <f t="shared" si="79"/>
        <v>877.32</v>
      </c>
      <c r="AE984" t="s">
        <v>16</v>
      </c>
      <c r="AF984" s="12">
        <f t="shared" si="76"/>
        <v>814.15296000000001</v>
      </c>
      <c r="AG984" s="4">
        <v>7.2000000000000008E-2</v>
      </c>
      <c r="AH984" s="11">
        <f t="shared" si="77"/>
        <v>63.167040000000043</v>
      </c>
      <c r="AI984" s="9">
        <v>7.4</v>
      </c>
      <c r="AJ984" s="15" t="str">
        <f>IF(MONTH(Orders[[#This Row],[Date]]) = 1, "Jan",IF(MONTH(Orders[[#This Row],[Date]]) = 2, "Feb", "Mar"))</f>
        <v>Mar</v>
      </c>
    </row>
    <row r="985" spans="1:36" ht="15.75" x14ac:dyDescent="0.25">
      <c r="A985">
        <v>984</v>
      </c>
      <c r="B985" t="s">
        <v>1014</v>
      </c>
      <c r="C985">
        <f>VLOOKUP(G985,email!A:B,2,FALSE)</f>
        <v>357</v>
      </c>
      <c r="D985" t="str">
        <f>Orders[[#This Row],[Customer First Name]] &amp;" "&amp; Orders[[#This Row],[Customer Last Name]]</f>
        <v>Tracy Zic</v>
      </c>
      <c r="E985" t="s">
        <v>1287</v>
      </c>
      <c r="F985" t="s">
        <v>1775</v>
      </c>
      <c r="G985" t="str">
        <f t="shared" si="75"/>
        <v>tracy.zic@mail.com</v>
      </c>
      <c r="H985" t="s">
        <v>15</v>
      </c>
      <c r="I985" s="7" t="s">
        <v>1037</v>
      </c>
      <c r="J985" s="7" t="s">
        <v>1038</v>
      </c>
      <c r="K985" s="7" t="s">
        <v>1183</v>
      </c>
      <c r="L985" s="7" t="s">
        <v>1102</v>
      </c>
      <c r="M985" s="7">
        <v>80027</v>
      </c>
      <c r="N985" s="7" t="s">
        <v>1045</v>
      </c>
      <c r="O985" t="str">
        <f>IF(COUNTIF($G$2:G985, G985) &gt; 1, INDEX($O$2:O985, MATCH(G985, $G$2:G985, 0)), H985)</f>
        <v>Female</v>
      </c>
      <c r="P985" t="str">
        <f>IF(COUNTIF($G$2:G985, G985) &gt; 1, INDEX($P$2:P985, MATCH(G985, $G$2:G985, 0)), I985)</f>
        <v>Consumer</v>
      </c>
      <c r="Q985" t="str">
        <f>IF(COUNTIF($G$2:G985, G985) &gt; 1, INDEX($Q$2:Q985, MATCH(G985, $G$2:G985, 0)), J985)</f>
        <v>United States</v>
      </c>
      <c r="R985" t="str">
        <f>IF(COUNTIF($G$2:G985, G985) &gt; 1, INDEX($R$2:R985, MATCH(G985, $G$2:G985, 0)), K985)</f>
        <v>Louisville</v>
      </c>
      <c r="S985" t="str">
        <f>IF(COUNTIF($G$2:G985, G985) &gt; 1, INDEX($S$2:S985, MATCH(G985, $G$2:G985, 0)), L985)</f>
        <v>Colorado</v>
      </c>
      <c r="T985">
        <f>IF(COUNTIF($G$2:G985, G985) &gt; 1, INDEX($T$2:T985, MATCH(G985, $G$2:G985, 0)), M985)</f>
        <v>80027</v>
      </c>
      <c r="U985" t="str">
        <f>IF(COUNTIF($G$2:G985, G985) &gt; 1, INDEX($U$2:U985, MATCH(G985, $G$2:G985, 0)), N985)</f>
        <v>West</v>
      </c>
      <c r="V985" s="7" t="s">
        <v>2150</v>
      </c>
      <c r="W985" s="7" t="s">
        <v>2152</v>
      </c>
      <c r="X985" s="15">
        <f>Orders[[#This Row],[Date3]]</f>
        <v>43488</v>
      </c>
      <c r="Y985" s="15">
        <v>43488</v>
      </c>
      <c r="Z985" s="2">
        <v>0.43958333333333338</v>
      </c>
      <c r="AA985" s="12">
        <v>99.96</v>
      </c>
      <c r="AB985" s="8">
        <v>7</v>
      </c>
      <c r="AC985" s="11">
        <f t="shared" si="78"/>
        <v>34.985999999999997</v>
      </c>
      <c r="AD985" s="11">
        <f t="shared" si="79"/>
        <v>699.71999999999991</v>
      </c>
      <c r="AE985" t="s">
        <v>18</v>
      </c>
      <c r="AF985" s="12">
        <f t="shared" si="76"/>
        <v>624.8499599999999</v>
      </c>
      <c r="AG985" s="4">
        <v>0.107</v>
      </c>
      <c r="AH985" s="11">
        <f t="shared" si="77"/>
        <v>74.870040000000017</v>
      </c>
      <c r="AI985" s="9">
        <v>6.1</v>
      </c>
      <c r="AJ985" s="15" t="str">
        <f>IF(MONTH(Orders[[#This Row],[Date]]) = 1, "Jan",IF(MONTH(Orders[[#This Row],[Date]]) = 2, "Feb", "Mar"))</f>
        <v>Jan</v>
      </c>
    </row>
    <row r="986" spans="1:36" ht="15.75" x14ac:dyDescent="0.25">
      <c r="A986">
        <v>985</v>
      </c>
      <c r="B986" t="s">
        <v>1015</v>
      </c>
      <c r="C986">
        <f>VLOOKUP(G986,email!A:B,2,FALSE)</f>
        <v>358</v>
      </c>
      <c r="D986" t="str">
        <f>Orders[[#This Row],[Customer First Name]] &amp;" "&amp; Orders[[#This Row],[Customer Last Name]]</f>
        <v>Ann Steele</v>
      </c>
      <c r="E986" t="s">
        <v>1569</v>
      </c>
      <c r="F986" t="s">
        <v>1776</v>
      </c>
      <c r="G986" t="str">
        <f t="shared" si="75"/>
        <v>ann.steele@mail.com</v>
      </c>
      <c r="H986" t="s">
        <v>15</v>
      </c>
      <c r="I986" s="7" t="s">
        <v>1052</v>
      </c>
      <c r="J986" s="7" t="s">
        <v>1038</v>
      </c>
      <c r="K986" s="7" t="s">
        <v>1116</v>
      </c>
      <c r="L986" s="7" t="s">
        <v>1054</v>
      </c>
      <c r="M986" s="7">
        <v>77506</v>
      </c>
      <c r="N986" s="7" t="s">
        <v>1055</v>
      </c>
      <c r="O986" t="str">
        <f>IF(COUNTIF($G$2:G986, G986) &gt; 1, INDEX($O$2:O986, MATCH(G986, $G$2:G986, 0)), H986)</f>
        <v>Female</v>
      </c>
      <c r="P986" t="str">
        <f>IF(COUNTIF($G$2:G986, G986) &gt; 1, INDEX($P$2:P986, MATCH(G986, $G$2:G986, 0)), I986)</f>
        <v>Home Office</v>
      </c>
      <c r="Q986" t="str">
        <f>IF(COUNTIF($G$2:G986, G986) &gt; 1, INDEX($Q$2:Q986, MATCH(G986, $G$2:G986, 0)), J986)</f>
        <v>United States</v>
      </c>
      <c r="R986" t="str">
        <f>IF(COUNTIF($G$2:G986, G986) &gt; 1, INDEX($R$2:R986, MATCH(G986, $G$2:G986, 0)), K986)</f>
        <v>Pasadena</v>
      </c>
      <c r="S986" t="str">
        <f>IF(COUNTIF($G$2:G986, G986) &gt; 1, INDEX($S$2:S986, MATCH(G986, $G$2:G986, 0)), L986)</f>
        <v>Texas</v>
      </c>
      <c r="T986">
        <f>IF(COUNTIF($G$2:G986, G986) &gt; 1, INDEX($T$2:T986, MATCH(G986, $G$2:G986, 0)), M986)</f>
        <v>77506</v>
      </c>
      <c r="U986" t="str">
        <f>IF(COUNTIF($G$2:G986, G986) &gt; 1, INDEX($U$2:U986, MATCH(G986, $G$2:G986, 0)), N986)</f>
        <v>Central</v>
      </c>
      <c r="V986" s="7" t="s">
        <v>2153</v>
      </c>
      <c r="W986" s="7" t="s">
        <v>2154</v>
      </c>
      <c r="X986" s="15">
        <f>Orders[[#This Row],[Date3]]</f>
        <v>43474</v>
      </c>
      <c r="Y986" s="15">
        <v>43474</v>
      </c>
      <c r="Z986" s="2">
        <v>0.4861111111111111</v>
      </c>
      <c r="AA986" s="12">
        <v>96.37</v>
      </c>
      <c r="AB986" s="8">
        <v>7</v>
      </c>
      <c r="AC986" s="11">
        <f t="shared" si="78"/>
        <v>33.729500000000002</v>
      </c>
      <c r="AD986" s="11">
        <f t="shared" si="79"/>
        <v>674.59</v>
      </c>
      <c r="AE986" t="s">
        <v>18</v>
      </c>
      <c r="AF986" s="12">
        <f t="shared" si="76"/>
        <v>643.08664700000008</v>
      </c>
      <c r="AG986" s="4">
        <v>4.6699999999999998E-2</v>
      </c>
      <c r="AH986" s="11">
        <f t="shared" si="77"/>
        <v>31.503352999999947</v>
      </c>
      <c r="AI986" s="9" t="s">
        <v>45</v>
      </c>
      <c r="AJ986" s="15" t="str">
        <f>IF(MONTH(Orders[[#This Row],[Date]]) = 1, "Jan",IF(MONTH(Orders[[#This Row],[Date]]) = 2, "Feb", "Mar"))</f>
        <v>Jan</v>
      </c>
    </row>
    <row r="987" spans="1:36" ht="15.75" x14ac:dyDescent="0.25">
      <c r="A987">
        <v>986</v>
      </c>
      <c r="B987" t="s">
        <v>1016</v>
      </c>
      <c r="C987">
        <f>VLOOKUP(G987,email!A:B,2,FALSE)</f>
        <v>358</v>
      </c>
      <c r="D987" t="str">
        <f>Orders[[#This Row],[Customer First Name]] &amp;" "&amp; Orders[[#This Row],[Customer Last Name]]</f>
        <v>Ann Steele</v>
      </c>
      <c r="E987" t="s">
        <v>1569</v>
      </c>
      <c r="F987" t="s">
        <v>1776</v>
      </c>
      <c r="G987" t="str">
        <f t="shared" si="75"/>
        <v>ann.steele@mail.com</v>
      </c>
      <c r="H987" t="s">
        <v>15</v>
      </c>
      <c r="I987" s="7" t="s">
        <v>1052</v>
      </c>
      <c r="J987" s="7" t="s">
        <v>1038</v>
      </c>
      <c r="K987" s="7" t="s">
        <v>1116</v>
      </c>
      <c r="L987" s="7" t="s">
        <v>1054</v>
      </c>
      <c r="M987" s="7">
        <v>77506</v>
      </c>
      <c r="N987" s="7" t="s">
        <v>1055</v>
      </c>
      <c r="O987" t="str">
        <f>IF(COUNTIF($G$2:G987, G987) &gt; 1, INDEX($O$2:O987, MATCH(G987, $G$2:G987, 0)), H987)</f>
        <v>Female</v>
      </c>
      <c r="P987" t="str">
        <f>IF(COUNTIF($G$2:G987, G987) &gt; 1, INDEX($P$2:P987, MATCH(G987, $G$2:G987, 0)), I987)</f>
        <v>Home Office</v>
      </c>
      <c r="Q987" t="str">
        <f>IF(COUNTIF($G$2:G987, G987) &gt; 1, INDEX($Q$2:Q987, MATCH(G987, $G$2:G987, 0)), J987)</f>
        <v>United States</v>
      </c>
      <c r="R987" t="str">
        <f>IF(COUNTIF($G$2:G987, G987) &gt; 1, INDEX($R$2:R987, MATCH(G987, $G$2:G987, 0)), K987)</f>
        <v>Pasadena</v>
      </c>
      <c r="S987" t="str">
        <f>IF(COUNTIF($G$2:G987, G987) &gt; 1, INDEX($S$2:S987, MATCH(G987, $G$2:G987, 0)), L987)</f>
        <v>Texas</v>
      </c>
      <c r="T987">
        <f>IF(COUNTIF($G$2:G987, G987) &gt; 1, INDEX($T$2:T987, MATCH(G987, $G$2:G987, 0)), M987)</f>
        <v>77506</v>
      </c>
      <c r="U987" t="str">
        <f>IF(COUNTIF($G$2:G987, G987) &gt; 1, INDEX($U$2:U987, MATCH(G987, $G$2:G987, 0)), N987)</f>
        <v>Central</v>
      </c>
      <c r="V987" s="7" t="s">
        <v>2153</v>
      </c>
      <c r="W987" s="7" t="s">
        <v>2164</v>
      </c>
      <c r="X987" s="15">
        <f>Orders[[#This Row],[Date3]]</f>
        <v>43503</v>
      </c>
      <c r="Y987" s="15">
        <v>43503</v>
      </c>
      <c r="Z987" s="2">
        <v>0.8125</v>
      </c>
      <c r="AA987" s="12">
        <v>63.71</v>
      </c>
      <c r="AB987" s="8">
        <v>5</v>
      </c>
      <c r="AC987" s="11">
        <f t="shared" si="78"/>
        <v>15.927500000000002</v>
      </c>
      <c r="AD987" s="11">
        <f t="shared" si="79"/>
        <v>318.55</v>
      </c>
      <c r="AE987" t="s">
        <v>16</v>
      </c>
      <c r="AF987" s="12">
        <f t="shared" si="76"/>
        <v>303.67371500000002</v>
      </c>
      <c r="AG987" s="4">
        <v>4.6699999999999998E-2</v>
      </c>
      <c r="AH987" s="11">
        <f t="shared" si="77"/>
        <v>14.876284999999996</v>
      </c>
      <c r="AI987" s="9">
        <v>8.5</v>
      </c>
      <c r="AJ987" s="15" t="str">
        <f>IF(MONTH(Orders[[#This Row],[Date]]) = 1, "Jan",IF(MONTH(Orders[[#This Row],[Date]]) = 2, "Feb", "Mar"))</f>
        <v>Feb</v>
      </c>
    </row>
    <row r="988" spans="1:36" ht="15.75" x14ac:dyDescent="0.25">
      <c r="A988">
        <v>987</v>
      </c>
      <c r="B988" t="s">
        <v>1017</v>
      </c>
      <c r="C988">
        <f>VLOOKUP(G988,email!A:B,2,FALSE)</f>
        <v>358</v>
      </c>
      <c r="D988" t="str">
        <f>Orders[[#This Row],[Customer First Name]] &amp;" "&amp; Orders[[#This Row],[Customer Last Name]]</f>
        <v>Ann Steele</v>
      </c>
      <c r="E988" t="s">
        <v>1569</v>
      </c>
      <c r="F988" t="s">
        <v>1776</v>
      </c>
      <c r="G988" t="str">
        <f t="shared" si="75"/>
        <v>ann.steele@mail.com</v>
      </c>
      <c r="H988" t="s">
        <v>15</v>
      </c>
      <c r="I988" s="7" t="s">
        <v>1052</v>
      </c>
      <c r="J988" s="7" t="s">
        <v>1038</v>
      </c>
      <c r="K988" s="7" t="s">
        <v>1116</v>
      </c>
      <c r="L988" s="7" t="s">
        <v>1054</v>
      </c>
      <c r="M988" s="7">
        <v>77506</v>
      </c>
      <c r="N988" s="7" t="s">
        <v>1055</v>
      </c>
      <c r="O988" t="str">
        <f>IF(COUNTIF($G$2:G988, G988) &gt; 1, INDEX($O$2:O988, MATCH(G988, $G$2:G988, 0)), H988)</f>
        <v>Female</v>
      </c>
      <c r="P988" t="str">
        <f>IF(COUNTIF($G$2:G988, G988) &gt; 1, INDEX($P$2:P988, MATCH(G988, $G$2:G988, 0)), I988)</f>
        <v>Home Office</v>
      </c>
      <c r="Q988" t="str">
        <f>IF(COUNTIF($G$2:G988, G988) &gt; 1, INDEX($Q$2:Q988, MATCH(G988, $G$2:G988, 0)), J988)</f>
        <v>United States</v>
      </c>
      <c r="R988" t="str">
        <f>IF(COUNTIF($G$2:G988, G988) &gt; 1, INDEX($R$2:R988, MATCH(G988, $G$2:G988, 0)), K988)</f>
        <v>Pasadena</v>
      </c>
      <c r="S988" t="str">
        <f>IF(COUNTIF($G$2:G988, G988) &gt; 1, INDEX($S$2:S988, MATCH(G988, $G$2:G988, 0)), L988)</f>
        <v>Texas</v>
      </c>
      <c r="T988">
        <f>IF(COUNTIF($G$2:G988, G988) &gt; 1, INDEX($T$2:T988, MATCH(G988, $G$2:G988, 0)), M988)</f>
        <v>77506</v>
      </c>
      <c r="U988" t="str">
        <f>IF(COUNTIF($G$2:G988, G988) &gt; 1, INDEX($U$2:U988, MATCH(G988, $G$2:G988, 0)), N988)</f>
        <v>Central</v>
      </c>
      <c r="V988" s="7" t="s">
        <v>2158</v>
      </c>
      <c r="W988" s="7" t="s">
        <v>2167</v>
      </c>
      <c r="X988" s="15">
        <f>Orders[[#This Row],[Date3]]</f>
        <v>43514</v>
      </c>
      <c r="Y988" s="15">
        <v>43514</v>
      </c>
      <c r="Z988" s="2">
        <v>0.61249999999999993</v>
      </c>
      <c r="AA988" s="12">
        <v>14.76</v>
      </c>
      <c r="AB988" s="8">
        <v>2</v>
      </c>
      <c r="AC988" s="11">
        <f t="shared" si="78"/>
        <v>1.476</v>
      </c>
      <c r="AD988" s="11">
        <f t="shared" si="79"/>
        <v>29.52</v>
      </c>
      <c r="AE988" t="s">
        <v>16</v>
      </c>
      <c r="AF988" s="12">
        <f t="shared" si="76"/>
        <v>27.394559999999998</v>
      </c>
      <c r="AG988" s="4">
        <v>7.2000000000000008E-2</v>
      </c>
      <c r="AH988" s="11">
        <f t="shared" si="77"/>
        <v>2.1254400000000011</v>
      </c>
      <c r="AI988" s="9">
        <v>4.3</v>
      </c>
      <c r="AJ988" s="15" t="str">
        <f>IF(MONTH(Orders[[#This Row],[Date]]) = 1, "Jan",IF(MONTH(Orders[[#This Row],[Date]]) = 2, "Feb", "Mar"))</f>
        <v>Feb</v>
      </c>
    </row>
    <row r="989" spans="1:36" ht="15.75" x14ac:dyDescent="0.25">
      <c r="A989">
        <v>988</v>
      </c>
      <c r="B989" t="s">
        <v>1018</v>
      </c>
      <c r="C989">
        <f>VLOOKUP(G989,email!A:B,2,FALSE)</f>
        <v>359</v>
      </c>
      <c r="D989" t="str">
        <f>Orders[[#This Row],[Customer First Name]] &amp;" "&amp; Orders[[#This Row],[Customer Last Name]]</f>
        <v>Toby Swindell</v>
      </c>
      <c r="E989" t="s">
        <v>1724</v>
      </c>
      <c r="F989" t="s">
        <v>1777</v>
      </c>
      <c r="G989" t="str">
        <f t="shared" si="75"/>
        <v>toby.swindell@mail.com</v>
      </c>
      <c r="H989" t="s">
        <v>15</v>
      </c>
      <c r="I989" s="7" t="s">
        <v>1037</v>
      </c>
      <c r="J989" s="7" t="s">
        <v>1038</v>
      </c>
      <c r="K989" s="7" t="s">
        <v>1067</v>
      </c>
      <c r="L989" s="7" t="s">
        <v>1054</v>
      </c>
      <c r="M989" s="7">
        <v>77041</v>
      </c>
      <c r="N989" s="7" t="s">
        <v>1055</v>
      </c>
      <c r="O989" t="str">
        <f>IF(COUNTIF($G$2:G989, G989) &gt; 1, INDEX($O$2:O989, MATCH(G989, $G$2:G989, 0)), H989)</f>
        <v>Female</v>
      </c>
      <c r="P989" t="str">
        <f>IF(COUNTIF($G$2:G989, G989) &gt; 1, INDEX($P$2:P989, MATCH(G989, $G$2:G989, 0)), I989)</f>
        <v>Consumer</v>
      </c>
      <c r="Q989" t="str">
        <f>IF(COUNTIF($G$2:G989, G989) &gt; 1, INDEX($Q$2:Q989, MATCH(G989, $G$2:G989, 0)), J989)</f>
        <v>United States</v>
      </c>
      <c r="R989" t="str">
        <f>IF(COUNTIF($G$2:G989, G989) &gt; 1, INDEX($R$2:R989, MATCH(G989, $G$2:G989, 0)), K989)</f>
        <v>Houston</v>
      </c>
      <c r="S989" t="str">
        <f>IF(COUNTIF($G$2:G989, G989) &gt; 1, INDEX($S$2:S989, MATCH(G989, $G$2:G989, 0)), L989)</f>
        <v>Texas</v>
      </c>
      <c r="T989">
        <f>IF(COUNTIF($G$2:G989, G989) &gt; 1, INDEX($T$2:T989, MATCH(G989, $G$2:G989, 0)), M989)</f>
        <v>77041</v>
      </c>
      <c r="U989" t="str">
        <f>IF(COUNTIF($G$2:G989, G989) &gt; 1, INDEX($U$2:U989, MATCH(G989, $G$2:G989, 0)), N989)</f>
        <v>Central</v>
      </c>
      <c r="V989" s="7" t="s">
        <v>2153</v>
      </c>
      <c r="W989" s="7" t="s">
        <v>2160</v>
      </c>
      <c r="X989" s="15">
        <f>Orders[[#This Row],[Date3]]</f>
        <v>43468</v>
      </c>
      <c r="Y989" s="15">
        <v>43468</v>
      </c>
      <c r="Z989" s="2">
        <v>0.79722222222222217</v>
      </c>
      <c r="AA989" s="12" t="s">
        <v>1019</v>
      </c>
      <c r="AB989" s="8">
        <v>8</v>
      </c>
      <c r="AC989" s="11">
        <f t="shared" si="78"/>
        <v>24.8</v>
      </c>
      <c r="AD989" s="11">
        <f t="shared" si="79"/>
        <v>496</v>
      </c>
      <c r="AE989" t="s">
        <v>21</v>
      </c>
      <c r="AF989" s="12">
        <f t="shared" si="76"/>
        <v>472.83679999999998</v>
      </c>
      <c r="AG989" s="4">
        <v>4.6699999999999998E-2</v>
      </c>
      <c r="AH989" s="11">
        <f t="shared" si="77"/>
        <v>23.163200000000018</v>
      </c>
      <c r="AI989" s="9">
        <v>6.2</v>
      </c>
      <c r="AJ989" s="15" t="str">
        <f>IF(MONTH(Orders[[#This Row],[Date]]) = 1, "Jan",IF(MONTH(Orders[[#This Row],[Date]]) = 2, "Feb", "Mar"))</f>
        <v>Jan</v>
      </c>
    </row>
    <row r="990" spans="1:36" ht="15.75" x14ac:dyDescent="0.25">
      <c r="A990">
        <v>989</v>
      </c>
      <c r="B990" t="s">
        <v>1020</v>
      </c>
      <c r="C990">
        <f>VLOOKUP(G990,email!A:B,2,FALSE)</f>
        <v>190</v>
      </c>
      <c r="D990" t="str">
        <f>Orders[[#This Row],[Customer First Name]] &amp;" "&amp; Orders[[#This Row],[Customer Last Name]]</f>
        <v>John Grady</v>
      </c>
      <c r="E990" t="s">
        <v>1488</v>
      </c>
      <c r="F990" t="s">
        <v>1563</v>
      </c>
      <c r="G990" t="str">
        <f t="shared" si="75"/>
        <v>john.grady@mail.com</v>
      </c>
      <c r="H990" t="s">
        <v>15</v>
      </c>
      <c r="I990" s="7" t="s">
        <v>1042</v>
      </c>
      <c r="J990" s="7" t="s">
        <v>1038</v>
      </c>
      <c r="K990" s="7" t="s">
        <v>1190</v>
      </c>
      <c r="L990" s="7" t="s">
        <v>1081</v>
      </c>
      <c r="M990" s="7">
        <v>13021</v>
      </c>
      <c r="N990" s="7" t="s">
        <v>1065</v>
      </c>
      <c r="O990" t="str">
        <f>IF(COUNTIF($G$2:G990, G990) &gt; 1, INDEX($O$2:O990, MATCH(G990, $G$2:G990, 0)), H990)</f>
        <v>Male</v>
      </c>
      <c r="P990" t="str">
        <f>IF(COUNTIF($G$2:G990, G990) &gt; 1, INDEX($P$2:P990, MATCH(G990, $G$2:G990, 0)), I990)</f>
        <v>Corporate</v>
      </c>
      <c r="Q990" t="str">
        <f>IF(COUNTIF($G$2:G990, G990) &gt; 1, INDEX($Q$2:Q990, MATCH(G990, $G$2:G990, 0)), J990)</f>
        <v>United States</v>
      </c>
      <c r="R990" t="str">
        <f>IF(COUNTIF($G$2:G990, G990) &gt; 1, INDEX($R$2:R990, MATCH(G990, $G$2:G990, 0)), K990)</f>
        <v>New York City</v>
      </c>
      <c r="S990" t="str">
        <f>IF(COUNTIF($G$2:G990, G990) &gt; 1, INDEX($S$2:S990, MATCH(G990, $G$2:G990, 0)), L990)</f>
        <v>New York</v>
      </c>
      <c r="T990">
        <f>IF(COUNTIF($G$2:G990, G990) &gt; 1, INDEX($T$2:T990, MATCH(G990, $G$2:G990, 0)), M990)</f>
        <v>10024</v>
      </c>
      <c r="U990" t="str">
        <f>IF(COUNTIF($G$2:G990, G990) &gt; 1, INDEX($U$2:U990, MATCH(G990, $G$2:G990, 0)), N990)</f>
        <v>East</v>
      </c>
      <c r="V990" s="7" t="s">
        <v>2150</v>
      </c>
      <c r="W990" s="7" t="s">
        <v>2157</v>
      </c>
      <c r="X990" s="15">
        <f>Orders[[#This Row],[Date3]]</f>
        <v>43553</v>
      </c>
      <c r="Y990" s="15">
        <v>43553</v>
      </c>
      <c r="Z990" s="2">
        <v>0.79999999999999993</v>
      </c>
      <c r="AA990" s="12">
        <v>82.34</v>
      </c>
      <c r="AB990" s="8">
        <v>10</v>
      </c>
      <c r="AC990" s="11">
        <f t="shared" si="78"/>
        <v>41.170000000000009</v>
      </c>
      <c r="AD990" s="11">
        <f t="shared" si="79"/>
        <v>823.40000000000009</v>
      </c>
      <c r="AE990" t="s">
        <v>16</v>
      </c>
      <c r="AF990" s="12">
        <f t="shared" si="76"/>
        <v>735.29620000000011</v>
      </c>
      <c r="AG990" s="4">
        <v>0.107</v>
      </c>
      <c r="AH990" s="11">
        <f t="shared" si="77"/>
        <v>88.103799999999978</v>
      </c>
      <c r="AI990" s="9">
        <v>4.3</v>
      </c>
      <c r="AJ990" s="15" t="str">
        <f>IF(MONTH(Orders[[#This Row],[Date]]) = 1, "Jan",IF(MONTH(Orders[[#This Row],[Date]]) = 2, "Feb", "Mar"))</f>
        <v>Mar</v>
      </c>
    </row>
    <row r="991" spans="1:36" ht="15.75" x14ac:dyDescent="0.25">
      <c r="A991">
        <v>990</v>
      </c>
      <c r="B991" t="s">
        <v>1021</v>
      </c>
      <c r="C991">
        <f>VLOOKUP(G991,email!A:B,2,FALSE)</f>
        <v>190</v>
      </c>
      <c r="D991" t="str">
        <f>Orders[[#This Row],[Customer First Name]] &amp;" "&amp; Orders[[#This Row],[Customer Last Name]]</f>
        <v>John Grady</v>
      </c>
      <c r="E991" t="s">
        <v>1488</v>
      </c>
      <c r="F991" t="s">
        <v>1563</v>
      </c>
      <c r="G991" t="str">
        <f t="shared" si="75"/>
        <v>john.grady@mail.com</v>
      </c>
      <c r="H991" t="s">
        <v>15</v>
      </c>
      <c r="I991" s="7" t="s">
        <v>1042</v>
      </c>
      <c r="J991" s="7" t="s">
        <v>1038</v>
      </c>
      <c r="K991" s="7" t="s">
        <v>1190</v>
      </c>
      <c r="L991" s="7" t="s">
        <v>1081</v>
      </c>
      <c r="M991" s="7">
        <v>13021</v>
      </c>
      <c r="N991" s="7" t="s">
        <v>1065</v>
      </c>
      <c r="O991" t="str">
        <f>IF(COUNTIF($G$2:G991, G991) &gt; 1, INDEX($O$2:O991, MATCH(G991, $G$2:G991, 0)), H991)</f>
        <v>Male</v>
      </c>
      <c r="P991" t="str">
        <f>IF(COUNTIF($G$2:G991, G991) &gt; 1, INDEX($P$2:P991, MATCH(G991, $G$2:G991, 0)), I991)</f>
        <v>Corporate</v>
      </c>
      <c r="Q991" t="str">
        <f>IF(COUNTIF($G$2:G991, G991) &gt; 1, INDEX($Q$2:Q991, MATCH(G991, $G$2:G991, 0)), J991)</f>
        <v>United States</v>
      </c>
      <c r="R991" t="str">
        <f>IF(COUNTIF($G$2:G991, G991) &gt; 1, INDEX($R$2:R991, MATCH(G991, $G$2:G991, 0)), K991)</f>
        <v>New York City</v>
      </c>
      <c r="S991" t="str">
        <f>IF(COUNTIF($G$2:G991, G991) &gt; 1, INDEX($S$2:S991, MATCH(G991, $G$2:G991, 0)), L991)</f>
        <v>New York</v>
      </c>
      <c r="T991">
        <f>IF(COUNTIF($G$2:G991, G991) &gt; 1, INDEX($T$2:T991, MATCH(G991, $G$2:G991, 0)), M991)</f>
        <v>10024</v>
      </c>
      <c r="U991" t="str">
        <f>IF(COUNTIF($G$2:G991, G991) &gt; 1, INDEX($U$2:U991, MATCH(G991, $G$2:G991, 0)), N991)</f>
        <v>East</v>
      </c>
      <c r="V991" s="7" t="s">
        <v>2153</v>
      </c>
      <c r="W991" s="7" t="s">
        <v>1731</v>
      </c>
      <c r="X991" s="15">
        <f>Orders[[#This Row],[Date3]]</f>
        <v>43493</v>
      </c>
      <c r="Y991" s="15">
        <v>43493</v>
      </c>
      <c r="Z991" s="2">
        <v>0.65694444444444444</v>
      </c>
      <c r="AA991" s="12">
        <v>75.37</v>
      </c>
      <c r="AB991" s="8">
        <v>8</v>
      </c>
      <c r="AC991" s="11">
        <f t="shared" si="78"/>
        <v>30.148000000000003</v>
      </c>
      <c r="AD991" s="11">
        <f t="shared" si="79"/>
        <v>602.96</v>
      </c>
      <c r="AE991" t="s">
        <v>21</v>
      </c>
      <c r="AF991" s="12">
        <f t="shared" si="76"/>
        <v>574.80176800000004</v>
      </c>
      <c r="AG991" s="4">
        <v>4.6699999999999998E-2</v>
      </c>
      <c r="AH991" s="11">
        <f t="shared" si="77"/>
        <v>28.158231999999998</v>
      </c>
      <c r="AI991" s="9">
        <v>8.4</v>
      </c>
      <c r="AJ991" s="15" t="str">
        <f>IF(MONTH(Orders[[#This Row],[Date]]) = 1, "Jan",IF(MONTH(Orders[[#This Row],[Date]]) = 2, "Feb", "Mar"))</f>
        <v>Jan</v>
      </c>
    </row>
    <row r="992" spans="1:36" ht="15.75" x14ac:dyDescent="0.25">
      <c r="A992">
        <v>991</v>
      </c>
      <c r="B992" t="s">
        <v>1022</v>
      </c>
      <c r="C992">
        <f>VLOOKUP(G992,email!A:B,2,FALSE)</f>
        <v>360</v>
      </c>
      <c r="D992" t="str">
        <f>Orders[[#This Row],[Customer First Name]] &amp;" "&amp; Orders[[#This Row],[Customer Last Name]]</f>
        <v>Sara Luxemburg</v>
      </c>
      <c r="E992" t="s">
        <v>1778</v>
      </c>
      <c r="F992" t="s">
        <v>1779</v>
      </c>
      <c r="G992" t="str">
        <f t="shared" si="75"/>
        <v>sara.luxemburg@mail.com</v>
      </c>
      <c r="H992" t="s">
        <v>15</v>
      </c>
      <c r="I992" s="7" t="s">
        <v>1052</v>
      </c>
      <c r="J992" s="7" t="s">
        <v>1038</v>
      </c>
      <c r="K992" s="7" t="s">
        <v>1189</v>
      </c>
      <c r="L992" s="7" t="s">
        <v>1047</v>
      </c>
      <c r="M992" s="7">
        <v>32216</v>
      </c>
      <c r="N992" s="7" t="s">
        <v>1041</v>
      </c>
      <c r="O992" t="str">
        <f>IF(COUNTIF($G$2:G992, G992) &gt; 1, INDEX($O$2:O992, MATCH(G992, $G$2:G992, 0)), H992)</f>
        <v>Female</v>
      </c>
      <c r="P992" t="str">
        <f>IF(COUNTIF($G$2:G992, G992) &gt; 1, INDEX($P$2:P992, MATCH(G992, $G$2:G992, 0)), I992)</f>
        <v>Home Office</v>
      </c>
      <c r="Q992" t="str">
        <f>IF(COUNTIF($G$2:G992, G992) &gt; 1, INDEX($Q$2:Q992, MATCH(G992, $G$2:G992, 0)), J992)</f>
        <v>United States</v>
      </c>
      <c r="R992" t="str">
        <f>IF(COUNTIF($G$2:G992, G992) &gt; 1, INDEX($R$2:R992, MATCH(G992, $G$2:G992, 0)), K992)</f>
        <v>Jacksonville</v>
      </c>
      <c r="S992" t="str">
        <f>IF(COUNTIF($G$2:G992, G992) &gt; 1, INDEX($S$2:S992, MATCH(G992, $G$2:G992, 0)), L992)</f>
        <v>Florida</v>
      </c>
      <c r="T992">
        <f>IF(COUNTIF($G$2:G992, G992) &gt; 1, INDEX($T$2:T992, MATCH(G992, $G$2:G992, 0)), M992)</f>
        <v>32216</v>
      </c>
      <c r="U992" t="str">
        <f>IF(COUNTIF($G$2:G992, G992) &gt; 1, INDEX($U$2:U992, MATCH(G992, $G$2:G992, 0)), N992)</f>
        <v>South</v>
      </c>
      <c r="V992" s="7" t="s">
        <v>2150</v>
      </c>
      <c r="W992" s="7" t="s">
        <v>2152</v>
      </c>
      <c r="X992" s="15">
        <f>Orders[[#This Row],[Date3]]</f>
        <v>43546</v>
      </c>
      <c r="Y992" s="15">
        <v>43546</v>
      </c>
      <c r="Z992" s="2">
        <v>0.79583333333333339</v>
      </c>
      <c r="AA992" s="12">
        <v>56.56</v>
      </c>
      <c r="AB992" s="8">
        <v>5</v>
      </c>
      <c r="AC992" s="11">
        <f t="shared" si="78"/>
        <v>14.14</v>
      </c>
      <c r="AD992" s="11">
        <f t="shared" si="79"/>
        <v>282.8</v>
      </c>
      <c r="AE992" t="s">
        <v>21</v>
      </c>
      <c r="AF992" s="12">
        <f t="shared" si="76"/>
        <v>252.54040000000001</v>
      </c>
      <c r="AG992" s="4">
        <v>0.107</v>
      </c>
      <c r="AH992" s="11">
        <f t="shared" si="77"/>
        <v>30.259600000000006</v>
      </c>
      <c r="AI992" s="9">
        <v>4.5</v>
      </c>
      <c r="AJ992" s="15" t="str">
        <f>IF(MONTH(Orders[[#This Row],[Date]]) = 1, "Jan",IF(MONTH(Orders[[#This Row],[Date]]) = 2, "Feb", "Mar"))</f>
        <v>Mar</v>
      </c>
    </row>
    <row r="993" spans="1:36" ht="15.75" x14ac:dyDescent="0.25">
      <c r="A993">
        <v>992</v>
      </c>
      <c r="B993" t="s">
        <v>1023</v>
      </c>
      <c r="C993">
        <f>VLOOKUP(G993,email!A:B,2,FALSE)</f>
        <v>60</v>
      </c>
      <c r="D993" t="str">
        <f>Orders[[#This Row],[Customer First Name]] &amp;" "&amp; Orders[[#This Row],[Customer Last Name]]</f>
        <v>Troy Staebel</v>
      </c>
      <c r="E993" t="s">
        <v>1082</v>
      </c>
      <c r="F993" t="s">
        <v>1370</v>
      </c>
      <c r="G993" t="str">
        <f t="shared" si="75"/>
        <v>troy.staebel@mail.com</v>
      </c>
      <c r="H993" t="s">
        <v>15</v>
      </c>
      <c r="I993" s="7" t="s">
        <v>1037</v>
      </c>
      <c r="J993" s="7" t="s">
        <v>1038</v>
      </c>
      <c r="K993" s="7" t="s">
        <v>1080</v>
      </c>
      <c r="L993" s="7" t="s">
        <v>1081</v>
      </c>
      <c r="M993" s="7">
        <v>10024</v>
      </c>
      <c r="N993" s="7" t="s">
        <v>1065</v>
      </c>
      <c r="O993" t="str">
        <f>IF(COUNTIF($G$2:G993, G993) &gt; 1, INDEX($O$2:O993, MATCH(G993, $G$2:G993, 0)), H993)</f>
        <v>Female</v>
      </c>
      <c r="P993" t="str">
        <f>IF(COUNTIF($G$2:G993, G993) &gt; 1, INDEX($P$2:P993, MATCH(G993, $G$2:G993, 0)), I993)</f>
        <v>Consumer</v>
      </c>
      <c r="Q993" t="str">
        <f>IF(COUNTIF($G$2:G993, G993) &gt; 1, INDEX($Q$2:Q993, MATCH(G993, $G$2:G993, 0)), J993)</f>
        <v>United States</v>
      </c>
      <c r="R993" t="str">
        <f>IF(COUNTIF($G$2:G993, G993) &gt; 1, INDEX($R$2:R993, MATCH(G993, $G$2:G993, 0)), K993)</f>
        <v>Phoenix</v>
      </c>
      <c r="S993" t="str">
        <f>IF(COUNTIF($G$2:G993, G993) &gt; 1, INDEX($S$2:S993, MATCH(G993, $G$2:G993, 0)), L993)</f>
        <v>Arizona</v>
      </c>
      <c r="T993">
        <f>IF(COUNTIF($G$2:G993, G993) &gt; 1, INDEX($T$2:T993, MATCH(G993, $G$2:G993, 0)), M993)</f>
        <v>85023</v>
      </c>
      <c r="U993" t="str">
        <f>IF(COUNTIF($G$2:G993, G993) &gt; 1, INDEX($U$2:U993, MATCH(G993, $G$2:G993, 0)), N993)</f>
        <v>West</v>
      </c>
      <c r="V993" s="7" t="s">
        <v>2153</v>
      </c>
      <c r="W993" s="7" t="s">
        <v>2160</v>
      </c>
      <c r="X993" s="15">
        <f>Orders[[#This Row],[Date3]]</f>
        <v>43489</v>
      </c>
      <c r="Y993" s="15">
        <v>43489</v>
      </c>
      <c r="Z993" s="2">
        <v>0.75694444444444453</v>
      </c>
      <c r="AA993" s="12">
        <v>76.599999999999994</v>
      </c>
      <c r="AB993" s="8">
        <v>10</v>
      </c>
      <c r="AC993" s="11">
        <f t="shared" si="78"/>
        <v>38.300000000000004</v>
      </c>
      <c r="AD993" s="11">
        <f t="shared" si="79"/>
        <v>766</v>
      </c>
      <c r="AE993" t="s">
        <v>16</v>
      </c>
      <c r="AF993" s="12">
        <f t="shared" si="76"/>
        <v>730.2278</v>
      </c>
      <c r="AG993" s="4">
        <v>4.6699999999999998E-2</v>
      </c>
      <c r="AH993" s="11">
        <f t="shared" si="77"/>
        <v>35.772199999999998</v>
      </c>
      <c r="AI993" s="9" t="s">
        <v>45</v>
      </c>
      <c r="AJ993" s="15" t="str">
        <f>IF(MONTH(Orders[[#This Row],[Date]]) = 1, "Jan",IF(MONTH(Orders[[#This Row],[Date]]) = 2, "Feb", "Mar"))</f>
        <v>Jan</v>
      </c>
    </row>
    <row r="994" spans="1:36" ht="15.75" x14ac:dyDescent="0.25">
      <c r="A994">
        <v>993</v>
      </c>
      <c r="B994" t="s">
        <v>1024</v>
      </c>
      <c r="C994">
        <f>VLOOKUP(G994,email!A:B,2,FALSE)</f>
        <v>289</v>
      </c>
      <c r="D994" t="str">
        <f>Orders[[#This Row],[Customer First Name]] &amp;" "&amp; Orders[[#This Row],[Customer Last Name]]</f>
        <v>Roland Fjeld</v>
      </c>
      <c r="E994" t="s">
        <v>1683</v>
      </c>
      <c r="F994" t="s">
        <v>1699</v>
      </c>
      <c r="G994" t="str">
        <f t="shared" si="75"/>
        <v>roland.fjeld@mail.com</v>
      </c>
      <c r="H994" t="s">
        <v>15</v>
      </c>
      <c r="I994" s="7" t="s">
        <v>1037</v>
      </c>
      <c r="J994" s="7" t="s">
        <v>1038</v>
      </c>
      <c r="K994" s="7" t="s">
        <v>1120</v>
      </c>
      <c r="L994" s="7" t="s">
        <v>1044</v>
      </c>
      <c r="M994" s="7">
        <v>95123</v>
      </c>
      <c r="N994" s="7" t="s">
        <v>1045</v>
      </c>
      <c r="O994" t="str">
        <f>IF(COUNTIF($G$2:G994, G994) &gt; 1, INDEX($O$2:O994, MATCH(G994, $G$2:G994, 0)), H994)</f>
        <v>Female</v>
      </c>
      <c r="P994" t="str">
        <f>IF(COUNTIF($G$2:G994, G994) &gt; 1, INDEX($P$2:P994, MATCH(G994, $G$2:G994, 0)), I994)</f>
        <v>Consumer</v>
      </c>
      <c r="Q994" t="str">
        <f>IF(COUNTIF($G$2:G994, G994) &gt; 1, INDEX($Q$2:Q994, MATCH(G994, $G$2:G994, 0)), J994)</f>
        <v>United States</v>
      </c>
      <c r="R994" t="str">
        <f>IF(COUNTIF($G$2:G994, G994) &gt; 1, INDEX($R$2:R994, MATCH(G994, $G$2:G994, 0)), K994)</f>
        <v>Trenton</v>
      </c>
      <c r="S994" t="str">
        <f>IF(COUNTIF($G$2:G994, G994) &gt; 1, INDEX($S$2:S994, MATCH(G994, $G$2:G994, 0)), L994)</f>
        <v>Michigan</v>
      </c>
      <c r="T994">
        <f>IF(COUNTIF($G$2:G994, G994) &gt; 1, INDEX($T$2:T994, MATCH(G994, $G$2:G994, 0)), M994)</f>
        <v>48183</v>
      </c>
      <c r="U994" t="str">
        <f>IF(COUNTIF($G$2:G994, G994) &gt; 1, INDEX($U$2:U994, MATCH(G994, $G$2:G994, 0)), N994)</f>
        <v>Central</v>
      </c>
      <c r="V994" s="7" t="s">
        <v>2153</v>
      </c>
      <c r="W994" s="7" t="s">
        <v>2165</v>
      </c>
      <c r="X994" s="15">
        <f>Orders[[#This Row],[Date3]]</f>
        <v>43534</v>
      </c>
      <c r="Y994" s="15">
        <v>43534</v>
      </c>
      <c r="Z994" s="2">
        <v>0.8652777777777777</v>
      </c>
      <c r="AA994" s="12">
        <v>58.03</v>
      </c>
      <c r="AB994" s="8">
        <v>2</v>
      </c>
      <c r="AC994" s="11">
        <f t="shared" si="78"/>
        <v>5.8030000000000008</v>
      </c>
      <c r="AD994" s="11">
        <f t="shared" si="79"/>
        <v>116.06</v>
      </c>
      <c r="AE994" t="s">
        <v>16</v>
      </c>
      <c r="AF994" s="12">
        <f t="shared" si="76"/>
        <v>110.63999800000001</v>
      </c>
      <c r="AG994" s="4">
        <v>4.6699999999999998E-2</v>
      </c>
      <c r="AH994" s="11">
        <f t="shared" si="77"/>
        <v>5.4200019999999967</v>
      </c>
      <c r="AI994" s="9">
        <v>8.8000000000000007</v>
      </c>
      <c r="AJ994" s="15" t="str">
        <f>IF(MONTH(Orders[[#This Row],[Date]]) = 1, "Jan",IF(MONTH(Orders[[#This Row],[Date]]) = 2, "Feb", "Mar"))</f>
        <v>Mar</v>
      </c>
    </row>
    <row r="995" spans="1:36" ht="15.75" x14ac:dyDescent="0.25">
      <c r="A995">
        <v>994</v>
      </c>
      <c r="B995" t="s">
        <v>1025</v>
      </c>
      <c r="C995">
        <f>VLOOKUP(G995,email!A:B,2,FALSE)</f>
        <v>289</v>
      </c>
      <c r="D995" t="str">
        <f>Orders[[#This Row],[Customer First Name]] &amp;" "&amp; Orders[[#This Row],[Customer Last Name]]</f>
        <v>Roland Fjeld</v>
      </c>
      <c r="E995" t="s">
        <v>1683</v>
      </c>
      <c r="F995" t="s">
        <v>1699</v>
      </c>
      <c r="G995" t="str">
        <f t="shared" si="75"/>
        <v>roland.fjeld@mail.com</v>
      </c>
      <c r="H995" t="s">
        <v>15</v>
      </c>
      <c r="I995" s="7" t="s">
        <v>1037</v>
      </c>
      <c r="J995" s="7" t="s">
        <v>1038</v>
      </c>
      <c r="K995" s="7" t="s">
        <v>1120</v>
      </c>
      <c r="L995" s="7" t="s">
        <v>1044</v>
      </c>
      <c r="M995" s="7">
        <v>95123</v>
      </c>
      <c r="N995" s="7" t="s">
        <v>1045</v>
      </c>
      <c r="O995" t="str">
        <f>IF(COUNTIF($G$2:G995, G995) &gt; 1, INDEX($O$2:O995, MATCH(G995, $G$2:G995, 0)), H995)</f>
        <v>Female</v>
      </c>
      <c r="P995" t="str">
        <f>IF(COUNTIF($G$2:G995, G995) &gt; 1, INDEX($P$2:P995, MATCH(G995, $G$2:G995, 0)), I995)</f>
        <v>Consumer</v>
      </c>
      <c r="Q995" t="str">
        <f>IF(COUNTIF($G$2:G995, G995) &gt; 1, INDEX($Q$2:Q995, MATCH(G995, $G$2:G995, 0)), J995)</f>
        <v>United States</v>
      </c>
      <c r="R995" t="str">
        <f>IF(COUNTIF($G$2:G995, G995) &gt; 1, INDEX($R$2:R995, MATCH(G995, $G$2:G995, 0)), K995)</f>
        <v>Trenton</v>
      </c>
      <c r="S995" t="str">
        <f>IF(COUNTIF($G$2:G995, G995) &gt; 1, INDEX($S$2:S995, MATCH(G995, $G$2:G995, 0)), L995)</f>
        <v>Michigan</v>
      </c>
      <c r="T995">
        <f>IF(COUNTIF($G$2:G995, G995) &gt; 1, INDEX($T$2:T995, MATCH(G995, $G$2:G995, 0)), M995)</f>
        <v>48183</v>
      </c>
      <c r="U995" t="str">
        <f>IF(COUNTIF($G$2:G995, G995) &gt; 1, INDEX($U$2:U995, MATCH(G995, $G$2:G995, 0)), N995)</f>
        <v>Central</v>
      </c>
      <c r="V995" s="7" t="s">
        <v>2153</v>
      </c>
      <c r="W995" s="7" t="s">
        <v>2162</v>
      </c>
      <c r="X995" s="15">
        <f>Orders[[#This Row],[Date3]]</f>
        <v>43518</v>
      </c>
      <c r="Y995" s="15">
        <v>43518</v>
      </c>
      <c r="Z995" s="2">
        <v>0.77430555555555547</v>
      </c>
      <c r="AA995" s="12">
        <v>17.489999999999998</v>
      </c>
      <c r="AB995" s="8">
        <v>10</v>
      </c>
      <c r="AC995" s="11">
        <f t="shared" si="78"/>
        <v>8.7449999999999992</v>
      </c>
      <c r="AD995" s="11">
        <f t="shared" si="79"/>
        <v>174.89999999999998</v>
      </c>
      <c r="AE995" t="s">
        <v>16</v>
      </c>
      <c r="AF995" s="12">
        <f t="shared" si="76"/>
        <v>166.73216999999997</v>
      </c>
      <c r="AG995" s="4">
        <v>4.6699999999999998E-2</v>
      </c>
      <c r="AH995" s="11">
        <f t="shared" si="77"/>
        <v>8.1678300000000092</v>
      </c>
      <c r="AI995" s="9">
        <v>6.6</v>
      </c>
      <c r="AJ995" s="15" t="str">
        <f>IF(MONTH(Orders[[#This Row],[Date]]) = 1, "Jan",IF(MONTH(Orders[[#This Row],[Date]]) = 2, "Feb", "Mar"))</f>
        <v>Feb</v>
      </c>
    </row>
    <row r="996" spans="1:36" ht="15.75" x14ac:dyDescent="0.25">
      <c r="A996">
        <v>995</v>
      </c>
      <c r="B996" t="s">
        <v>1026</v>
      </c>
      <c r="C996">
        <f>VLOOKUP(G996,email!A:B,2,FALSE)</f>
        <v>361</v>
      </c>
      <c r="D996" t="str">
        <f>Orders[[#This Row],[Customer First Name]] &amp;" "&amp; Orders[[#This Row],[Customer Last Name]]</f>
        <v>Mitch Willingham</v>
      </c>
      <c r="E996" t="s">
        <v>1780</v>
      </c>
      <c r="F996" t="s">
        <v>1387</v>
      </c>
      <c r="G996" t="str">
        <f t="shared" si="75"/>
        <v>mitch.willingham@mail.com</v>
      </c>
      <c r="H996" t="s">
        <v>15</v>
      </c>
      <c r="I996" s="7" t="s">
        <v>1042</v>
      </c>
      <c r="J996" s="7" t="s">
        <v>1038</v>
      </c>
      <c r="K996" s="7" t="s">
        <v>1256</v>
      </c>
      <c r="L996" s="7" t="s">
        <v>1087</v>
      </c>
      <c r="M996" s="7">
        <v>23464</v>
      </c>
      <c r="N996" s="7" t="s">
        <v>1041</v>
      </c>
      <c r="O996" t="str">
        <f>IF(COUNTIF($G$2:G996, G996) &gt; 1, INDEX($O$2:O996, MATCH(G996, $G$2:G996, 0)), H996)</f>
        <v>Female</v>
      </c>
      <c r="P996" t="str">
        <f>IF(COUNTIF($G$2:G996, G996) &gt; 1, INDEX($P$2:P996, MATCH(G996, $G$2:G996, 0)), I996)</f>
        <v>Corporate</v>
      </c>
      <c r="Q996" t="str">
        <f>IF(COUNTIF($G$2:G996, G996) &gt; 1, INDEX($Q$2:Q996, MATCH(G996, $G$2:G996, 0)), J996)</f>
        <v>United States</v>
      </c>
      <c r="R996" t="str">
        <f>IF(COUNTIF($G$2:G996, G996) &gt; 1, INDEX($R$2:R996, MATCH(G996, $G$2:G996, 0)), K996)</f>
        <v>Virginia Beach</v>
      </c>
      <c r="S996" t="str">
        <f>IF(COUNTIF($G$2:G996, G996) &gt; 1, INDEX($S$2:S996, MATCH(G996, $G$2:G996, 0)), L996)</f>
        <v>Virginia</v>
      </c>
      <c r="T996">
        <f>IF(COUNTIF($G$2:G996, G996) &gt; 1, INDEX($T$2:T996, MATCH(G996, $G$2:G996, 0)), M996)</f>
        <v>23464</v>
      </c>
      <c r="U996" t="str">
        <f>IF(COUNTIF($G$2:G996, G996) &gt; 1, INDEX($U$2:U996, MATCH(G996, $G$2:G996, 0)), N996)</f>
        <v>South</v>
      </c>
      <c r="V996" s="7" t="s">
        <v>2153</v>
      </c>
      <c r="W996" s="7" t="s">
        <v>2160</v>
      </c>
      <c r="X996" s="15">
        <f>Orders[[#This Row],[Date3]]</f>
        <v>43514</v>
      </c>
      <c r="Y996" s="15">
        <v>43514</v>
      </c>
      <c r="Z996" s="2">
        <v>0.4861111111111111</v>
      </c>
      <c r="AA996" s="12">
        <v>60.95</v>
      </c>
      <c r="AB996" s="8">
        <v>1</v>
      </c>
      <c r="AC996" s="11">
        <f t="shared" si="78"/>
        <v>3.0475000000000003</v>
      </c>
      <c r="AD996" s="11">
        <f t="shared" si="79"/>
        <v>60.95</v>
      </c>
      <c r="AE996" t="s">
        <v>16</v>
      </c>
      <c r="AF996" s="12">
        <f t="shared" si="76"/>
        <v>58.103635000000004</v>
      </c>
      <c r="AG996" s="4">
        <v>4.6699999999999998E-2</v>
      </c>
      <c r="AH996" s="11">
        <f t="shared" si="77"/>
        <v>2.8463649999999987</v>
      </c>
      <c r="AI996" s="9">
        <v>5.9</v>
      </c>
      <c r="AJ996" s="15" t="str">
        <f>IF(MONTH(Orders[[#This Row],[Date]]) = 1, "Jan",IF(MONTH(Orders[[#This Row],[Date]]) = 2, "Feb", "Mar"))</f>
        <v>Feb</v>
      </c>
    </row>
    <row r="997" spans="1:36" ht="15.75" x14ac:dyDescent="0.25">
      <c r="A997">
        <v>996</v>
      </c>
      <c r="B997" t="s">
        <v>1027</v>
      </c>
      <c r="C997">
        <f>VLOOKUP(G997,email!A:B,2,FALSE)</f>
        <v>361</v>
      </c>
      <c r="D997" t="str">
        <f>Orders[[#This Row],[Customer First Name]] &amp;" "&amp; Orders[[#This Row],[Customer Last Name]]</f>
        <v>Mitch Willingham</v>
      </c>
      <c r="E997" t="s">
        <v>1780</v>
      </c>
      <c r="F997" t="s">
        <v>1387</v>
      </c>
      <c r="G997" t="str">
        <f t="shared" si="75"/>
        <v>mitch.willingham@mail.com</v>
      </c>
      <c r="H997" t="s">
        <v>15</v>
      </c>
      <c r="I997" s="7" t="s">
        <v>1042</v>
      </c>
      <c r="J997" s="7" t="s">
        <v>1038</v>
      </c>
      <c r="K997" s="7" t="s">
        <v>1256</v>
      </c>
      <c r="L997" s="7" t="s">
        <v>1087</v>
      </c>
      <c r="M997" s="7">
        <v>23464</v>
      </c>
      <c r="N997" s="7" t="s">
        <v>1041</v>
      </c>
      <c r="O997" t="str">
        <f>IF(COUNTIF($G$2:G997, G997) &gt; 1, INDEX($O$2:O997, MATCH(G997, $G$2:G997, 0)), H997)</f>
        <v>Female</v>
      </c>
      <c r="P997" t="str">
        <f>IF(COUNTIF($G$2:G997, G997) &gt; 1, INDEX($P$2:P997, MATCH(G997, $G$2:G997, 0)), I997)</f>
        <v>Corporate</v>
      </c>
      <c r="Q997" t="str">
        <f>IF(COUNTIF($G$2:G997, G997) &gt; 1, INDEX($Q$2:Q997, MATCH(G997, $G$2:G997, 0)), J997)</f>
        <v>United States</v>
      </c>
      <c r="R997" t="str">
        <f>IF(COUNTIF($G$2:G997, G997) &gt; 1, INDEX($R$2:R997, MATCH(G997, $G$2:G997, 0)), K997)</f>
        <v>Virginia Beach</v>
      </c>
      <c r="S997" t="str">
        <f>IF(COUNTIF($G$2:G997, G997) &gt; 1, INDEX($S$2:S997, MATCH(G997, $G$2:G997, 0)), L997)</f>
        <v>Virginia</v>
      </c>
      <c r="T997">
        <f>IF(COUNTIF($G$2:G997, G997) &gt; 1, INDEX($T$2:T997, MATCH(G997, $G$2:G997, 0)), M997)</f>
        <v>23464</v>
      </c>
      <c r="U997" t="str">
        <f>IF(COUNTIF($G$2:G997, G997) &gt; 1, INDEX($U$2:U997, MATCH(G997, $G$2:G997, 0)), N997)</f>
        <v>South</v>
      </c>
      <c r="V997" s="7" t="s">
        <v>2158</v>
      </c>
      <c r="W997" s="7" t="s">
        <v>2159</v>
      </c>
      <c r="X997" s="15">
        <f>Orders[[#This Row],[Date3]]</f>
        <v>43494</v>
      </c>
      <c r="Y997" s="15">
        <v>43494</v>
      </c>
      <c r="Z997" s="2">
        <v>0.57361111111111118</v>
      </c>
      <c r="AA997" s="12">
        <v>40.35</v>
      </c>
      <c r="AB997" s="8">
        <v>1</v>
      </c>
      <c r="AC997" s="11">
        <f t="shared" si="78"/>
        <v>2.0175000000000001</v>
      </c>
      <c r="AD997" s="11">
        <f t="shared" si="79"/>
        <v>40.35</v>
      </c>
      <c r="AE997" t="s">
        <v>16</v>
      </c>
      <c r="AF997" s="12">
        <f t="shared" si="76"/>
        <v>37.444800000000001</v>
      </c>
      <c r="AG997" s="4">
        <v>7.2000000000000008E-2</v>
      </c>
      <c r="AH997" s="11">
        <f t="shared" si="77"/>
        <v>2.9052000000000007</v>
      </c>
      <c r="AI997" s="9">
        <v>6.2</v>
      </c>
      <c r="AJ997" s="15" t="str">
        <f>IF(MONTH(Orders[[#This Row],[Date]]) = 1, "Jan",IF(MONTH(Orders[[#This Row],[Date]]) = 2, "Feb", "Mar"))</f>
        <v>Jan</v>
      </c>
    </row>
    <row r="998" spans="1:36" ht="15.75" x14ac:dyDescent="0.25">
      <c r="A998">
        <v>997</v>
      </c>
      <c r="B998" t="s">
        <v>1028</v>
      </c>
      <c r="C998">
        <f>VLOOKUP(G998,email!A:B,2,FALSE)</f>
        <v>362</v>
      </c>
      <c r="D998" t="str">
        <f>Orders[[#This Row],[Customer First Name]] &amp;" "&amp; Orders[[#This Row],[Customer Last Name]]</f>
        <v>Rob Dowd</v>
      </c>
      <c r="E998" t="s">
        <v>1591</v>
      </c>
      <c r="F998" t="s">
        <v>1781</v>
      </c>
      <c r="G998" t="str">
        <f t="shared" si="75"/>
        <v>rob.dowd@mail.com</v>
      </c>
      <c r="H998" t="s">
        <v>15</v>
      </c>
      <c r="I998" s="7" t="s">
        <v>1037</v>
      </c>
      <c r="J998" s="7" t="s">
        <v>1038</v>
      </c>
      <c r="K998" s="7" t="s">
        <v>1039</v>
      </c>
      <c r="L998" s="7" t="s">
        <v>1040</v>
      </c>
      <c r="M998" s="7">
        <v>42420</v>
      </c>
      <c r="N998" s="7" t="s">
        <v>1041</v>
      </c>
      <c r="O998" t="str">
        <f>IF(COUNTIF($G$2:G998, G998) &gt; 1, INDEX($O$2:O998, MATCH(G998, $G$2:G998, 0)), H998)</f>
        <v>Female</v>
      </c>
      <c r="P998" t="str">
        <f>IF(COUNTIF($G$2:G998, G998) &gt; 1, INDEX($P$2:P998, MATCH(G998, $G$2:G998, 0)), I998)</f>
        <v>Consumer</v>
      </c>
      <c r="Q998" t="str">
        <f>IF(COUNTIF($G$2:G998, G998) &gt; 1, INDEX($Q$2:Q998, MATCH(G998, $G$2:G998, 0)), J998)</f>
        <v>United States</v>
      </c>
      <c r="R998" t="str">
        <f>IF(COUNTIF($G$2:G998, G998) &gt; 1, INDEX($R$2:R998, MATCH(G998, $G$2:G998, 0)), K998)</f>
        <v>Henderson</v>
      </c>
      <c r="S998" t="str">
        <f>IF(COUNTIF($G$2:G998, G998) &gt; 1, INDEX($S$2:S998, MATCH(G998, $G$2:G998, 0)), L998)</f>
        <v>Kentucky</v>
      </c>
      <c r="T998">
        <f>IF(COUNTIF($G$2:G998, G998) &gt; 1, INDEX($T$2:T998, MATCH(G998, $G$2:G998, 0)), M998)</f>
        <v>42420</v>
      </c>
      <c r="U998" t="str">
        <f>IF(COUNTIF($G$2:G998, G998) &gt; 1, INDEX($U$2:U998, MATCH(G998, $G$2:G998, 0)), N998)</f>
        <v>South</v>
      </c>
      <c r="V998" s="7" t="s">
        <v>2153</v>
      </c>
      <c r="W998" s="7" t="s">
        <v>2164</v>
      </c>
      <c r="X998" s="15">
        <f>Orders[[#This Row],[Date3]]</f>
        <v>43526</v>
      </c>
      <c r="Y998" s="15">
        <v>43526</v>
      </c>
      <c r="Z998" s="2">
        <v>0.71944444444444444</v>
      </c>
      <c r="AA998" s="12">
        <v>97.38</v>
      </c>
      <c r="AB998" s="8">
        <v>10</v>
      </c>
      <c r="AC998" s="11">
        <f t="shared" si="78"/>
        <v>48.69</v>
      </c>
      <c r="AD998" s="11">
        <f t="shared" si="79"/>
        <v>973.8</v>
      </c>
      <c r="AE998" t="s">
        <v>16</v>
      </c>
      <c r="AF998" s="12">
        <f t="shared" si="76"/>
        <v>928.32353999999998</v>
      </c>
      <c r="AG998" s="4">
        <v>4.6699999999999998E-2</v>
      </c>
      <c r="AH998" s="11">
        <f t="shared" si="77"/>
        <v>45.476459999999975</v>
      </c>
      <c r="AI998" s="9">
        <v>4.4000000000000004</v>
      </c>
      <c r="AJ998" s="15" t="str">
        <f>IF(MONTH(Orders[[#This Row],[Date]]) = 1, "Jan",IF(MONTH(Orders[[#This Row],[Date]]) = 2, "Feb", "Mar"))</f>
        <v>Mar</v>
      </c>
    </row>
    <row r="999" spans="1:36" ht="15.75" x14ac:dyDescent="0.25">
      <c r="A999">
        <v>998</v>
      </c>
      <c r="B999" t="s">
        <v>1029</v>
      </c>
      <c r="C999">
        <f>VLOOKUP(G999,email!A:B,2,FALSE)</f>
        <v>362</v>
      </c>
      <c r="D999" t="str">
        <f>Orders[[#This Row],[Customer First Name]] &amp;" "&amp; Orders[[#This Row],[Customer Last Name]]</f>
        <v>Rob Dowd</v>
      </c>
      <c r="E999" t="s">
        <v>1591</v>
      </c>
      <c r="F999" t="s">
        <v>1781</v>
      </c>
      <c r="G999" t="str">
        <f t="shared" si="75"/>
        <v>rob.dowd@mail.com</v>
      </c>
      <c r="H999" t="s">
        <v>15</v>
      </c>
      <c r="I999" s="7" t="s">
        <v>1037</v>
      </c>
      <c r="J999" s="7" t="s">
        <v>1038</v>
      </c>
      <c r="K999" s="7" t="s">
        <v>1039</v>
      </c>
      <c r="L999" s="7" t="s">
        <v>1040</v>
      </c>
      <c r="M999" s="7">
        <v>42420</v>
      </c>
      <c r="N999" s="7" t="s">
        <v>1041</v>
      </c>
      <c r="O999" t="str">
        <f>IF(COUNTIF($G$2:G999, G999) &gt; 1, INDEX($O$2:O999, MATCH(G999, $G$2:G999, 0)), H999)</f>
        <v>Female</v>
      </c>
      <c r="P999" t="str">
        <f>IF(COUNTIF($G$2:G999, G999) &gt; 1, INDEX($P$2:P999, MATCH(G999, $G$2:G999, 0)), I999)</f>
        <v>Consumer</v>
      </c>
      <c r="Q999" t="str">
        <f>IF(COUNTIF($G$2:G999, G999) &gt; 1, INDEX($Q$2:Q999, MATCH(G999, $G$2:G999, 0)), J999)</f>
        <v>United States</v>
      </c>
      <c r="R999" t="str">
        <f>IF(COUNTIF($G$2:G999, G999) &gt; 1, INDEX($R$2:R999, MATCH(G999, $G$2:G999, 0)), K999)</f>
        <v>Henderson</v>
      </c>
      <c r="S999" t="str">
        <f>IF(COUNTIF($G$2:G999, G999) &gt; 1, INDEX($S$2:S999, MATCH(G999, $G$2:G999, 0)), L999)</f>
        <v>Kentucky</v>
      </c>
      <c r="T999">
        <f>IF(COUNTIF($G$2:G999, G999) &gt; 1, INDEX($T$2:T999, MATCH(G999, $G$2:G999, 0)), M999)</f>
        <v>42420</v>
      </c>
      <c r="U999" t="str">
        <f>IF(COUNTIF($G$2:G999, G999) &gt; 1, INDEX($U$2:U999, MATCH(G999, $G$2:G999, 0)), N999)</f>
        <v>South</v>
      </c>
      <c r="V999" s="7" t="s">
        <v>2153</v>
      </c>
      <c r="W999" s="7" t="s">
        <v>2156</v>
      </c>
      <c r="X999" s="15">
        <f>Orders[[#This Row],[Date3]]</f>
        <v>43505</v>
      </c>
      <c r="Y999" s="15">
        <v>43505</v>
      </c>
      <c r="Z999" s="2">
        <v>0.55694444444444446</v>
      </c>
      <c r="AA999" s="12">
        <v>31.84</v>
      </c>
      <c r="AB999" s="8">
        <v>1</v>
      </c>
      <c r="AC999" s="11">
        <f t="shared" si="78"/>
        <v>1.5920000000000001</v>
      </c>
      <c r="AD999" s="11">
        <f t="shared" si="79"/>
        <v>31.84</v>
      </c>
      <c r="AE999" t="s">
        <v>18</v>
      </c>
      <c r="AF999" s="12">
        <f t="shared" si="76"/>
        <v>30.353072000000001</v>
      </c>
      <c r="AG999" s="4">
        <v>4.6699999999999998E-2</v>
      </c>
      <c r="AH999" s="11">
        <f t="shared" si="77"/>
        <v>1.4869279999999989</v>
      </c>
      <c r="AI999" s="9">
        <v>7.7</v>
      </c>
      <c r="AJ999" s="15" t="str">
        <f>IF(MONTH(Orders[[#This Row],[Date]]) = 1, "Jan",IF(MONTH(Orders[[#This Row],[Date]]) = 2, "Feb", "Mar"))</f>
        <v>Feb</v>
      </c>
    </row>
    <row r="1000" spans="1:36" ht="15.75" x14ac:dyDescent="0.25">
      <c r="A1000">
        <v>999</v>
      </c>
      <c r="B1000" t="s">
        <v>1030</v>
      </c>
      <c r="C1000">
        <f>VLOOKUP(G1000,email!A:B,2,FALSE)</f>
        <v>362</v>
      </c>
      <c r="D1000" t="str">
        <f>Orders[[#This Row],[Customer First Name]] &amp;" "&amp; Orders[[#This Row],[Customer Last Name]]</f>
        <v>Rob Dowd</v>
      </c>
      <c r="E1000" t="s">
        <v>1591</v>
      </c>
      <c r="F1000" t="s">
        <v>1781</v>
      </c>
      <c r="G1000" t="str">
        <f t="shared" si="75"/>
        <v>rob.dowd@mail.com</v>
      </c>
      <c r="H1000" t="s">
        <v>15</v>
      </c>
      <c r="I1000" s="7" t="s">
        <v>1037</v>
      </c>
      <c r="J1000" s="7" t="s">
        <v>1038</v>
      </c>
      <c r="K1000" s="7" t="s">
        <v>1039</v>
      </c>
      <c r="L1000" s="7" t="s">
        <v>1040</v>
      </c>
      <c r="M1000" s="7">
        <v>42420</v>
      </c>
      <c r="N1000" s="7" t="s">
        <v>1041</v>
      </c>
      <c r="O1000" t="str">
        <f>IF(COUNTIF($G$2:G1000, G1000) &gt; 1, INDEX($O$2:O1000, MATCH(G1000, $G$2:G1000, 0)), H1000)</f>
        <v>Female</v>
      </c>
      <c r="P1000" t="str">
        <f>IF(COUNTIF($G$2:G1000, G1000) &gt; 1, INDEX($P$2:P1000, MATCH(G1000, $G$2:G1000, 0)), I1000)</f>
        <v>Consumer</v>
      </c>
      <c r="Q1000" t="str">
        <f>IF(COUNTIF($G$2:G1000, G1000) &gt; 1, INDEX($Q$2:Q1000, MATCH(G1000, $G$2:G1000, 0)), J1000)</f>
        <v>United States</v>
      </c>
      <c r="R1000" t="str">
        <f>IF(COUNTIF($G$2:G1000, G1000) &gt; 1, INDEX($R$2:R1000, MATCH(G1000, $G$2:G1000, 0)), K1000)</f>
        <v>Henderson</v>
      </c>
      <c r="S1000" t="str">
        <f>IF(COUNTIF($G$2:G1000, G1000) &gt; 1, INDEX($S$2:S1000, MATCH(G1000, $G$2:G1000, 0)), L1000)</f>
        <v>Kentucky</v>
      </c>
      <c r="T1000">
        <f>IF(COUNTIF($G$2:G1000, G1000) &gt; 1, INDEX($T$2:T1000, MATCH(G1000, $G$2:G1000, 0)), M1000)</f>
        <v>42420</v>
      </c>
      <c r="U1000" t="str">
        <f>IF(COUNTIF($G$2:G1000, G1000) &gt; 1, INDEX($U$2:U1000, MATCH(G1000, $G$2:G1000, 0)), N1000)</f>
        <v>South</v>
      </c>
      <c r="V1000" s="7" t="s">
        <v>2150</v>
      </c>
      <c r="W1000" s="7" t="s">
        <v>2157</v>
      </c>
      <c r="X1000" s="15">
        <f>Orders[[#This Row],[Date3]]</f>
        <v>43518</v>
      </c>
      <c r="Y1000" s="15">
        <v>43518</v>
      </c>
      <c r="Z1000" s="2">
        <v>0.6479166666666667</v>
      </c>
      <c r="AA1000" s="12">
        <v>65.819999999999993</v>
      </c>
      <c r="AB1000" s="8">
        <v>1</v>
      </c>
      <c r="AC1000" s="11">
        <f t="shared" si="78"/>
        <v>3.2909999999999999</v>
      </c>
      <c r="AD1000" s="11">
        <f t="shared" si="79"/>
        <v>65.819999999999993</v>
      </c>
      <c r="AE1000" t="s">
        <v>18</v>
      </c>
      <c r="AF1000" s="12">
        <f t="shared" si="76"/>
        <v>58.777259999999991</v>
      </c>
      <c r="AG1000" s="4">
        <v>0.107</v>
      </c>
      <c r="AH1000" s="11">
        <f t="shared" si="77"/>
        <v>7.042740000000002</v>
      </c>
      <c r="AI1000" s="9">
        <v>4.0999999999999996</v>
      </c>
      <c r="AJ1000" s="15" t="str">
        <f>IF(MONTH(Orders[[#This Row],[Date]]) = 1, "Jan",IF(MONTH(Orders[[#This Row],[Date]]) = 2, "Feb", "Mar"))</f>
        <v>Feb</v>
      </c>
    </row>
    <row r="1001" spans="1:36" ht="15.75" x14ac:dyDescent="0.25">
      <c r="A1001">
        <v>1000</v>
      </c>
      <c r="B1001" t="s">
        <v>1031</v>
      </c>
      <c r="C1001">
        <f>VLOOKUP(G1001,email!A:B,2,FALSE)</f>
        <v>362</v>
      </c>
      <c r="D1001" t="str">
        <f>Orders[[#This Row],[Customer First Name]] &amp;" "&amp; Orders[[#This Row],[Customer Last Name]]</f>
        <v>Rob Dowd</v>
      </c>
      <c r="E1001" t="s">
        <v>1591</v>
      </c>
      <c r="F1001" t="s">
        <v>1781</v>
      </c>
      <c r="G1001" t="str">
        <f t="shared" si="75"/>
        <v>rob.dowd@mail.com</v>
      </c>
      <c r="H1001" t="s">
        <v>15</v>
      </c>
      <c r="I1001" s="7" t="s">
        <v>1037</v>
      </c>
      <c r="J1001" s="7" t="s">
        <v>1038</v>
      </c>
      <c r="K1001" s="7" t="s">
        <v>1039</v>
      </c>
      <c r="L1001" s="7" t="s">
        <v>1040</v>
      </c>
      <c r="M1001" s="7">
        <v>42420</v>
      </c>
      <c r="N1001" s="7" t="s">
        <v>1041</v>
      </c>
      <c r="O1001" t="str">
        <f>IF(COUNTIF($G$2:G1001, G1001) &gt; 1, INDEX($O$2:O1001, MATCH(G1001, $G$2:G1001, 0)), H1001)</f>
        <v>Female</v>
      </c>
      <c r="P1001" t="str">
        <f>IF(COUNTIF($G$2:G1001, G1001) &gt; 1, INDEX($P$2:P1001, MATCH(G1001, $G$2:G1001, 0)), I1001)</f>
        <v>Consumer</v>
      </c>
      <c r="Q1001" t="str">
        <f>IF(COUNTIF($G$2:G1001, G1001) &gt; 1, INDEX($Q$2:Q1001, MATCH(G1001, $G$2:G1001, 0)), J1001)</f>
        <v>United States</v>
      </c>
      <c r="R1001" t="str">
        <f>IF(COUNTIF($G$2:G1001, G1001) &gt; 1, INDEX($R$2:R1001, MATCH(G1001, $G$2:G1001, 0)), K1001)</f>
        <v>Henderson</v>
      </c>
      <c r="S1001" t="str">
        <f>IF(COUNTIF($G$2:G1001, G1001) &gt; 1, INDEX($S$2:S1001, MATCH(G1001, $G$2:G1001, 0)), L1001)</f>
        <v>Kentucky</v>
      </c>
      <c r="T1001">
        <f>IF(COUNTIF($G$2:G1001, G1001) &gt; 1, INDEX($T$2:T1001, MATCH(G1001, $G$2:G1001, 0)), M1001)</f>
        <v>42420</v>
      </c>
      <c r="U1001" t="str">
        <f>IF(COUNTIF($G$2:G1001, G1001) &gt; 1, INDEX($U$2:U1001, MATCH(G1001, $G$2:G1001, 0)), N1001)</f>
        <v>South</v>
      </c>
      <c r="V1001" s="7" t="s">
        <v>2150</v>
      </c>
      <c r="W1001" s="7" t="s">
        <v>2157</v>
      </c>
      <c r="X1001" s="15">
        <f>Orders[[#This Row],[Date3]]</f>
        <v>43514</v>
      </c>
      <c r="Y1001" s="15">
        <v>43514</v>
      </c>
      <c r="Z1001" s="2">
        <v>0.56111111111111112</v>
      </c>
      <c r="AA1001" s="12">
        <v>88.34</v>
      </c>
      <c r="AB1001" s="8">
        <v>7</v>
      </c>
      <c r="AC1001" s="11">
        <f t="shared" si="78"/>
        <v>30.919</v>
      </c>
      <c r="AD1001" s="11">
        <f t="shared" si="79"/>
        <v>618.38</v>
      </c>
      <c r="AE1001" t="s">
        <v>18</v>
      </c>
      <c r="AF1001" s="12">
        <f t="shared" si="76"/>
        <v>552.21334000000002</v>
      </c>
      <c r="AG1001" s="4">
        <v>0.107</v>
      </c>
      <c r="AH1001" s="11">
        <f t="shared" si="77"/>
        <v>66.166659999999979</v>
      </c>
      <c r="AI1001" s="9">
        <v>6.6</v>
      </c>
      <c r="AJ1001" s="15" t="str">
        <f>IF(MONTH(Orders[[#This Row],[Date]]) = 1, "Jan",IF(MONTH(Orders[[#This Row],[Date]]) = 2, "Feb", "Mar"))</f>
        <v>Feb</v>
      </c>
    </row>
  </sheetData>
  <sortState ref="A2:AG1001">
    <sortCondition ref="A1"/>
  </sortState>
  <dataConsolidate/>
  <pageMargins left="0.7" right="0.7" top="0.75" bottom="0.75" header="0.3" footer="0.3"/>
  <pageSetup paperSize="9" orientation="portrait" horizontalDpi="4294967293" vertic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2"/>
  <sheetViews>
    <sheetView workbookViewId="0">
      <selection activeCell="V38" sqref="V38"/>
    </sheetView>
  </sheetViews>
  <sheetFormatPr defaultRowHeight="15" x14ac:dyDescent="0.25"/>
  <cols>
    <col min="1" max="1" width="11.85546875" bestFit="1" customWidth="1"/>
    <col min="2" max="2" width="20.7109375" bestFit="1" customWidth="1"/>
    <col min="3" max="3" width="19.42578125" bestFit="1" customWidth="1"/>
    <col min="4" max="4" width="31.85546875" bestFit="1" customWidth="1"/>
    <col min="5" max="5" width="7.5703125" hidden="1" customWidth="1"/>
    <col min="6" max="6" width="12.7109375" hidden="1" customWidth="1"/>
    <col min="7" max="7" width="13.5703125" hidden="1" customWidth="1"/>
    <col min="8" max="8" width="17.85546875" hidden="1" customWidth="1"/>
    <col min="9" max="9" width="15.85546875" hidden="1" customWidth="1"/>
    <col min="10" max="10" width="6.7109375" hidden="1" customWidth="1"/>
    <col min="11" max="11" width="7.7109375" hidden="1" customWidth="1"/>
    <col min="13" max="13" width="12.140625" bestFit="1" customWidth="1"/>
    <col min="14" max="14" width="12.85546875" bestFit="1" customWidth="1"/>
    <col min="15" max="15" width="13.42578125" bestFit="1" customWidth="1"/>
    <col min="16" max="16" width="14" bestFit="1" customWidth="1"/>
    <col min="17" max="17" width="12.85546875" bestFit="1" customWidth="1"/>
  </cols>
  <sheetData>
    <row r="1" spans="1:18" ht="15.75" x14ac:dyDescent="0.25">
      <c r="A1" s="3" t="s">
        <v>1785</v>
      </c>
      <c r="B1" s="6" t="s">
        <v>1257</v>
      </c>
      <c r="C1" t="s">
        <v>1258</v>
      </c>
      <c r="D1" t="s">
        <v>1259</v>
      </c>
      <c r="L1" t="s">
        <v>2</v>
      </c>
      <c r="M1" s="6" t="s">
        <v>1032</v>
      </c>
      <c r="N1" s="6" t="s">
        <v>1033</v>
      </c>
      <c r="O1" s="6" t="s">
        <v>1</v>
      </c>
      <c r="P1" s="6" t="s">
        <v>1034</v>
      </c>
      <c r="Q1" s="6" t="s">
        <v>1035</v>
      </c>
      <c r="R1" s="6" t="s">
        <v>1036</v>
      </c>
    </row>
    <row r="2" spans="1:18" ht="15.75" x14ac:dyDescent="0.25">
      <c r="A2">
        <v>1</v>
      </c>
      <c r="B2" t="str">
        <f>VLOOKUP(A2,data!$C:$AG,2,FALSE)</f>
        <v>Claire Gute</v>
      </c>
      <c r="C2" t="str">
        <f>VLOOKUP(A2,data!$C:$AG,3,FALSE)</f>
        <v>Claire</v>
      </c>
      <c r="D2" t="str">
        <f>VLOOKUP(A2,data!$C:$AG,4,FALSE)</f>
        <v>Gute</v>
      </c>
      <c r="F2" s="7"/>
      <c r="G2" s="7"/>
      <c r="H2" s="7"/>
      <c r="I2" s="7"/>
      <c r="J2" s="7"/>
      <c r="K2" s="7"/>
      <c r="L2" t="str">
        <f>VLOOKUP(A2,data!$C:$AG,12,FALSE)</f>
        <v>South</v>
      </c>
      <c r="M2" t="str">
        <f>VLOOKUP(A2,data!$C:$AG,13,FALSE)</f>
        <v>Female</v>
      </c>
      <c r="N2" t="str">
        <f>VLOOKUP(A2,data!$C:$AG,14,FALSE)</f>
        <v>Consumer</v>
      </c>
      <c r="O2" t="str">
        <f>VLOOKUP(A2,data!$C:$AG,15,FALSE)</f>
        <v>United States</v>
      </c>
      <c r="P2" t="str">
        <f>VLOOKUP(A2,data!$C:$AG,16,FALSE)</f>
        <v>Henderson</v>
      </c>
      <c r="Q2" t="str">
        <f>VLOOKUP(A2,data!$C:$AG,17,FALSE)</f>
        <v>Kentucky</v>
      </c>
      <c r="R2">
        <f>VLOOKUP(A2,data!$C:$AG,18,FALSE)</f>
        <v>42420</v>
      </c>
    </row>
    <row r="3" spans="1:18" ht="15.75" x14ac:dyDescent="0.25">
      <c r="A3">
        <v>2</v>
      </c>
      <c r="B3" t="str">
        <f>VLOOKUP(A3,data!$C:$AG,2,FALSE)</f>
        <v>Darrin Van Huff</v>
      </c>
      <c r="C3" t="str">
        <f>VLOOKUP(A3,data!$C:$AG,3,FALSE)</f>
        <v>Darrin</v>
      </c>
      <c r="D3" t="str">
        <f>VLOOKUP(A3,data!$C:$AG,4,FALSE)</f>
        <v>Van Huff</v>
      </c>
      <c r="F3" s="7"/>
      <c r="G3" s="7"/>
      <c r="H3" s="7"/>
      <c r="I3" s="7"/>
      <c r="J3" s="7"/>
      <c r="K3" s="7"/>
      <c r="L3" t="str">
        <f>VLOOKUP(A3,data!$C:$AG,12,FALSE)</f>
        <v>West</v>
      </c>
      <c r="M3" t="str">
        <f>VLOOKUP(A3,data!$C:$AG,13,FALSE)</f>
        <v>Male</v>
      </c>
      <c r="N3" t="str">
        <f>VLOOKUP(A3,data!$C:$AG,14,FALSE)</f>
        <v>Corporate</v>
      </c>
      <c r="O3" t="str">
        <f>VLOOKUP(A3,data!$C:$AG,15,FALSE)</f>
        <v>United States</v>
      </c>
      <c r="P3" t="str">
        <f>VLOOKUP(A3,data!$C:$AG,16,FALSE)</f>
        <v>Los Angeles</v>
      </c>
      <c r="Q3" t="str">
        <f>VLOOKUP(A3,data!$C:$AG,17,FALSE)</f>
        <v>California</v>
      </c>
      <c r="R3">
        <f>VLOOKUP(A3,data!$C:$AG,18,FALSE)</f>
        <v>90036</v>
      </c>
    </row>
    <row r="4" spans="1:18" ht="15.75" x14ac:dyDescent="0.25">
      <c r="A4">
        <v>3</v>
      </c>
      <c r="B4" t="str">
        <f>VLOOKUP(A4,data!$C:$AG,2,FALSE)</f>
        <v>Sean O'Donnell</v>
      </c>
      <c r="C4" t="str">
        <f>VLOOKUP(A4,data!$C:$AG,3,FALSE)</f>
        <v>Sean</v>
      </c>
      <c r="D4" t="str">
        <f>VLOOKUP(A4,data!$C:$AG,4,FALSE)</f>
        <v>O'Donnell</v>
      </c>
      <c r="F4" s="7"/>
      <c r="G4" s="7"/>
      <c r="H4" s="7"/>
      <c r="I4" s="7"/>
      <c r="J4" s="7"/>
      <c r="K4" s="7"/>
      <c r="L4" t="str">
        <f>VLOOKUP(A4,data!$C:$AG,12,FALSE)</f>
        <v>South</v>
      </c>
      <c r="M4" t="str">
        <f>VLOOKUP(A4,data!$C:$AG,13,FALSE)</f>
        <v>Male</v>
      </c>
      <c r="N4" t="str">
        <f>VLOOKUP(A4,data!$C:$AG,14,FALSE)</f>
        <v>Consumer</v>
      </c>
      <c r="O4" t="str">
        <f>VLOOKUP(A4,data!$C:$AG,15,FALSE)</f>
        <v>United States</v>
      </c>
      <c r="P4" t="str">
        <f>VLOOKUP(A4,data!$C:$AG,16,FALSE)</f>
        <v>Fort Lauderdale</v>
      </c>
      <c r="Q4" t="str">
        <f>VLOOKUP(A4,data!$C:$AG,17,FALSE)</f>
        <v>Florida</v>
      </c>
      <c r="R4">
        <f>VLOOKUP(A4,data!$C:$AG,18,FALSE)</f>
        <v>33311</v>
      </c>
    </row>
    <row r="5" spans="1:18" ht="15.75" x14ac:dyDescent="0.25">
      <c r="A5">
        <v>4</v>
      </c>
      <c r="B5" t="str">
        <f>VLOOKUP(A5,data!$C:$AG,2,FALSE)</f>
        <v>Brosina Hoffman</v>
      </c>
      <c r="C5" t="str">
        <f>VLOOKUP(A5,data!$C:$AG,3,FALSE)</f>
        <v>Brosina</v>
      </c>
      <c r="D5" t="str">
        <f>VLOOKUP(A5,data!$C:$AG,4,FALSE)</f>
        <v>Hoffman</v>
      </c>
      <c r="F5" s="7"/>
      <c r="G5" s="7"/>
      <c r="H5" s="7"/>
      <c r="I5" s="7"/>
      <c r="J5" s="7"/>
      <c r="K5" s="7"/>
      <c r="L5" t="str">
        <f>VLOOKUP(A5,data!$C:$AG,12,FALSE)</f>
        <v>West</v>
      </c>
      <c r="M5" t="str">
        <f>VLOOKUP(A5,data!$C:$AG,13,FALSE)</f>
        <v>Female</v>
      </c>
      <c r="N5" t="str">
        <f>VLOOKUP(A5,data!$C:$AG,14,FALSE)</f>
        <v>Consumer</v>
      </c>
      <c r="O5" t="str">
        <f>VLOOKUP(A5,data!$C:$AG,15,FALSE)</f>
        <v>United States</v>
      </c>
      <c r="P5" t="str">
        <f>VLOOKUP(A5,data!$C:$AG,16,FALSE)</f>
        <v>Los Angeles</v>
      </c>
      <c r="Q5" t="str">
        <f>VLOOKUP(A5,data!$C:$AG,17,FALSE)</f>
        <v>California</v>
      </c>
      <c r="R5">
        <f>VLOOKUP(A5,data!$C:$AG,18,FALSE)</f>
        <v>90032</v>
      </c>
    </row>
    <row r="6" spans="1:18" ht="15.75" x14ac:dyDescent="0.25">
      <c r="A6">
        <v>5</v>
      </c>
      <c r="B6" t="str">
        <f>VLOOKUP(A6,data!$C:$AG,2,FALSE)</f>
        <v>Andrew Allen</v>
      </c>
      <c r="C6" t="str">
        <f>VLOOKUP(A6,data!$C:$AG,3,FALSE)</f>
        <v>Andrew</v>
      </c>
      <c r="D6" t="str">
        <f>VLOOKUP(A6,data!$C:$AG,4,FALSE)</f>
        <v>Allen</v>
      </c>
      <c r="F6" s="7"/>
      <c r="G6" s="7"/>
      <c r="H6" s="7"/>
      <c r="I6" s="7"/>
      <c r="J6" s="7"/>
      <c r="K6" s="7"/>
      <c r="L6" t="str">
        <f>VLOOKUP(A6,data!$C:$AG,12,FALSE)</f>
        <v>South</v>
      </c>
      <c r="M6" t="str">
        <f>VLOOKUP(A6,data!$C:$AG,13,FALSE)</f>
        <v>Male</v>
      </c>
      <c r="N6" t="str">
        <f>VLOOKUP(A6,data!$C:$AG,14,FALSE)</f>
        <v>Consumer</v>
      </c>
      <c r="O6" t="str">
        <f>VLOOKUP(A6,data!$C:$AG,15,FALSE)</f>
        <v>United States</v>
      </c>
      <c r="P6" t="str">
        <f>VLOOKUP(A6,data!$C:$AG,16,FALSE)</f>
        <v>Concord</v>
      </c>
      <c r="Q6" t="str">
        <f>VLOOKUP(A6,data!$C:$AG,17,FALSE)</f>
        <v>North Carolina</v>
      </c>
      <c r="R6">
        <f>VLOOKUP(A6,data!$C:$AG,18,FALSE)</f>
        <v>28027</v>
      </c>
    </row>
    <row r="7" spans="1:18" ht="15.75" x14ac:dyDescent="0.25">
      <c r="A7">
        <v>6</v>
      </c>
      <c r="B7" t="str">
        <f>VLOOKUP(A7,data!$C:$AG,2,FALSE)</f>
        <v>Irene Maddox</v>
      </c>
      <c r="C7" t="str">
        <f>VLOOKUP(A7,data!$C:$AG,3,FALSE)</f>
        <v>Irene</v>
      </c>
      <c r="D7" t="str">
        <f>VLOOKUP(A7,data!$C:$AG,4,FALSE)</f>
        <v>Maddox</v>
      </c>
      <c r="F7" s="7"/>
      <c r="G7" s="7"/>
      <c r="H7" s="7"/>
      <c r="I7" s="7"/>
      <c r="J7" s="7"/>
      <c r="K7" s="7"/>
      <c r="L7" t="str">
        <f>VLOOKUP(A7,data!$C:$AG,12,FALSE)</f>
        <v>West</v>
      </c>
      <c r="M7" t="str">
        <f>VLOOKUP(A7,data!$C:$AG,13,FALSE)</f>
        <v>Female</v>
      </c>
      <c r="N7" t="str">
        <f>VLOOKUP(A7,data!$C:$AG,14,FALSE)</f>
        <v>Consumer</v>
      </c>
      <c r="O7" t="str">
        <f>VLOOKUP(A7,data!$C:$AG,15,FALSE)</f>
        <v>United States</v>
      </c>
      <c r="P7" t="str">
        <f>VLOOKUP(A7,data!$C:$AG,16,FALSE)</f>
        <v>Seattle</v>
      </c>
      <c r="Q7" t="str">
        <f>VLOOKUP(A7,data!$C:$AG,17,FALSE)</f>
        <v>Washington</v>
      </c>
      <c r="R7">
        <f>VLOOKUP(A7,data!$C:$AG,18,FALSE)</f>
        <v>98103</v>
      </c>
    </row>
    <row r="8" spans="1:18" ht="15.75" x14ac:dyDescent="0.25">
      <c r="A8">
        <v>7</v>
      </c>
      <c r="B8" t="str">
        <f>VLOOKUP(A8,data!$C:$AG,2,FALSE)</f>
        <v>Harold Pawlan</v>
      </c>
      <c r="C8" t="str">
        <f>VLOOKUP(A8,data!$C:$AG,3,FALSE)</f>
        <v>Harold</v>
      </c>
      <c r="D8" t="str">
        <f>VLOOKUP(A8,data!$C:$AG,4,FALSE)</f>
        <v>Pawlan</v>
      </c>
      <c r="F8" s="7"/>
      <c r="G8" s="7"/>
      <c r="H8" s="7"/>
      <c r="I8" s="7"/>
      <c r="J8" s="7"/>
      <c r="K8" s="7"/>
      <c r="L8" t="str">
        <f>VLOOKUP(A8,data!$C:$AG,12,FALSE)</f>
        <v>Central</v>
      </c>
      <c r="M8" t="str">
        <f>VLOOKUP(A8,data!$C:$AG,13,FALSE)</f>
        <v>Male</v>
      </c>
      <c r="N8" t="str">
        <f>VLOOKUP(A8,data!$C:$AG,14,FALSE)</f>
        <v>Home Office</v>
      </c>
      <c r="O8" t="str">
        <f>VLOOKUP(A8,data!$C:$AG,15,FALSE)</f>
        <v>United States</v>
      </c>
      <c r="P8" t="str">
        <f>VLOOKUP(A8,data!$C:$AG,16,FALSE)</f>
        <v>Fort Worth</v>
      </c>
      <c r="Q8" t="str">
        <f>VLOOKUP(A8,data!$C:$AG,17,FALSE)</f>
        <v>Texas</v>
      </c>
      <c r="R8">
        <f>VLOOKUP(A8,data!$C:$AG,18,FALSE)</f>
        <v>76106</v>
      </c>
    </row>
    <row r="9" spans="1:18" ht="15.75" x14ac:dyDescent="0.25">
      <c r="A9">
        <v>8</v>
      </c>
      <c r="B9" t="str">
        <f>VLOOKUP(A9,data!$C:$AG,2,FALSE)</f>
        <v>Pete Kriz</v>
      </c>
      <c r="C9" t="str">
        <f>VLOOKUP(A9,data!$C:$AG,3,FALSE)</f>
        <v>Pete</v>
      </c>
      <c r="D9" t="str">
        <f>VLOOKUP(A9,data!$C:$AG,4,FALSE)</f>
        <v>Kriz</v>
      </c>
      <c r="F9" s="7"/>
      <c r="G9" s="7"/>
      <c r="H9" s="7"/>
      <c r="I9" s="7"/>
      <c r="J9" s="7"/>
      <c r="K9" s="7"/>
      <c r="L9" t="str">
        <f>VLOOKUP(A9,data!$C:$AG,12,FALSE)</f>
        <v>Central</v>
      </c>
      <c r="M9" t="str">
        <f>VLOOKUP(A9,data!$C:$AG,13,FALSE)</f>
        <v>Male</v>
      </c>
      <c r="N9" t="str">
        <f>VLOOKUP(A9,data!$C:$AG,14,FALSE)</f>
        <v>Consumer</v>
      </c>
      <c r="O9" t="str">
        <f>VLOOKUP(A9,data!$C:$AG,15,FALSE)</f>
        <v>United States</v>
      </c>
      <c r="P9" t="str">
        <f>VLOOKUP(A9,data!$C:$AG,16,FALSE)</f>
        <v>Madison</v>
      </c>
      <c r="Q9" t="str">
        <f>VLOOKUP(A9,data!$C:$AG,17,FALSE)</f>
        <v>Wisconsin</v>
      </c>
      <c r="R9">
        <f>VLOOKUP(A9,data!$C:$AG,18,FALSE)</f>
        <v>53711</v>
      </c>
    </row>
    <row r="10" spans="1:18" ht="15.75" x14ac:dyDescent="0.25">
      <c r="A10">
        <v>9</v>
      </c>
      <c r="B10" t="str">
        <f>VLOOKUP(A10,data!$C:$AG,2,FALSE)</f>
        <v>Alejandro Grove</v>
      </c>
      <c r="C10" t="str">
        <f>VLOOKUP(A10,data!$C:$AG,3,FALSE)</f>
        <v>Alejandro</v>
      </c>
      <c r="D10" t="str">
        <f>VLOOKUP(A10,data!$C:$AG,4,FALSE)</f>
        <v>Grove</v>
      </c>
      <c r="F10" s="7"/>
      <c r="G10" s="7"/>
      <c r="H10" s="7"/>
      <c r="I10" s="7"/>
      <c r="J10" s="7"/>
      <c r="K10" s="7"/>
      <c r="L10" t="str">
        <f>VLOOKUP(A10,data!$C:$AG,12,FALSE)</f>
        <v>West</v>
      </c>
      <c r="M10" t="str">
        <f>VLOOKUP(A10,data!$C:$AG,13,FALSE)</f>
        <v>Male</v>
      </c>
      <c r="N10" t="str">
        <f>VLOOKUP(A10,data!$C:$AG,14,FALSE)</f>
        <v>Consumer</v>
      </c>
      <c r="O10" t="str">
        <f>VLOOKUP(A10,data!$C:$AG,15,FALSE)</f>
        <v>United States</v>
      </c>
      <c r="P10" t="str">
        <f>VLOOKUP(A10,data!$C:$AG,16,FALSE)</f>
        <v>West Jordan</v>
      </c>
      <c r="Q10" t="str">
        <f>VLOOKUP(A10,data!$C:$AG,17,FALSE)</f>
        <v>Utah</v>
      </c>
      <c r="R10">
        <f>VLOOKUP(A10,data!$C:$AG,18,FALSE)</f>
        <v>84084</v>
      </c>
    </row>
    <row r="11" spans="1:18" ht="15.75" x14ac:dyDescent="0.25">
      <c r="A11">
        <v>10</v>
      </c>
      <c r="B11" t="str">
        <f>VLOOKUP(A11,data!$C:$AG,2,FALSE)</f>
        <v>Zuschuss Donatelli</v>
      </c>
      <c r="C11" t="str">
        <f>VLOOKUP(A11,data!$C:$AG,3,FALSE)</f>
        <v>Zuschuss</v>
      </c>
      <c r="D11" t="str">
        <f>VLOOKUP(A11,data!$C:$AG,4,FALSE)</f>
        <v>Donatelli</v>
      </c>
      <c r="F11" s="7"/>
      <c r="G11" s="7"/>
      <c r="H11" s="7"/>
      <c r="I11" s="7"/>
      <c r="J11" s="7"/>
      <c r="K11" s="7"/>
      <c r="L11" t="str">
        <f>VLOOKUP(A11,data!$C:$AG,12,FALSE)</f>
        <v>West</v>
      </c>
      <c r="M11" t="str">
        <f>VLOOKUP(A11,data!$C:$AG,13,FALSE)</f>
        <v>Male</v>
      </c>
      <c r="N11" t="str">
        <f>VLOOKUP(A11,data!$C:$AG,14,FALSE)</f>
        <v>Consumer</v>
      </c>
      <c r="O11" t="str">
        <f>VLOOKUP(A11,data!$C:$AG,15,FALSE)</f>
        <v>United States</v>
      </c>
      <c r="P11" t="str">
        <f>VLOOKUP(A11,data!$C:$AG,16,FALSE)</f>
        <v>San Francisco</v>
      </c>
      <c r="Q11" t="str">
        <f>VLOOKUP(A11,data!$C:$AG,17,FALSE)</f>
        <v>California</v>
      </c>
      <c r="R11">
        <f>VLOOKUP(A11,data!$C:$AG,18,FALSE)</f>
        <v>94109</v>
      </c>
    </row>
    <row r="12" spans="1:18" ht="15.75" x14ac:dyDescent="0.25">
      <c r="A12">
        <v>11</v>
      </c>
      <c r="B12" t="str">
        <f>VLOOKUP(A12,data!$C:$AG,2,FALSE)</f>
        <v>Ken Black</v>
      </c>
      <c r="C12" t="str">
        <f>VLOOKUP(A12,data!$C:$AG,3,FALSE)</f>
        <v>Ken</v>
      </c>
      <c r="D12" t="str">
        <f>VLOOKUP(A12,data!$C:$AG,4,FALSE)</f>
        <v>Black</v>
      </c>
      <c r="F12" s="7"/>
      <c r="G12" s="7"/>
      <c r="H12" s="7"/>
      <c r="I12" s="7"/>
      <c r="J12" s="7"/>
      <c r="K12" s="7"/>
      <c r="L12" t="str">
        <f>VLOOKUP(A12,data!$C:$AG,12,FALSE)</f>
        <v>Central</v>
      </c>
      <c r="M12" t="str">
        <f>VLOOKUP(A12,data!$C:$AG,13,FALSE)</f>
        <v>Male</v>
      </c>
      <c r="N12" t="str">
        <f>VLOOKUP(A12,data!$C:$AG,14,FALSE)</f>
        <v>Corporate</v>
      </c>
      <c r="O12" t="str">
        <f>VLOOKUP(A12,data!$C:$AG,15,FALSE)</f>
        <v>United States</v>
      </c>
      <c r="P12" t="str">
        <f>VLOOKUP(A12,data!$C:$AG,16,FALSE)</f>
        <v>Fremont</v>
      </c>
      <c r="Q12" t="str">
        <f>VLOOKUP(A12,data!$C:$AG,17,FALSE)</f>
        <v>Nebraska</v>
      </c>
      <c r="R12">
        <f>VLOOKUP(A12,data!$C:$AG,18,FALSE)</f>
        <v>68025</v>
      </c>
    </row>
    <row r="13" spans="1:18" ht="15.75" x14ac:dyDescent="0.25">
      <c r="A13">
        <v>12</v>
      </c>
      <c r="B13" t="str">
        <f>VLOOKUP(A13,data!$C:$AG,2,FALSE)</f>
        <v>Sandra Flanagan</v>
      </c>
      <c r="C13" t="str">
        <f>VLOOKUP(A13,data!$C:$AG,3,FALSE)</f>
        <v>Sandra</v>
      </c>
      <c r="D13" t="str">
        <f>VLOOKUP(A13,data!$C:$AG,4,FALSE)</f>
        <v>Flanagan</v>
      </c>
      <c r="F13" s="7"/>
      <c r="G13" s="7"/>
      <c r="H13" s="7"/>
      <c r="I13" s="7"/>
      <c r="J13" s="7"/>
      <c r="K13" s="7"/>
      <c r="L13" t="str">
        <f>VLOOKUP(A13,data!$C:$AG,12,FALSE)</f>
        <v>East</v>
      </c>
      <c r="M13" t="str">
        <f>VLOOKUP(A13,data!$C:$AG,13,FALSE)</f>
        <v>Male</v>
      </c>
      <c r="N13" t="str">
        <f>VLOOKUP(A13,data!$C:$AG,14,FALSE)</f>
        <v>Consumer</v>
      </c>
      <c r="O13" t="str">
        <f>VLOOKUP(A13,data!$C:$AG,15,FALSE)</f>
        <v>United States</v>
      </c>
      <c r="P13" t="str">
        <f>VLOOKUP(A13,data!$C:$AG,16,FALSE)</f>
        <v>Philadelphia</v>
      </c>
      <c r="Q13" t="str">
        <f>VLOOKUP(A13,data!$C:$AG,17,FALSE)</f>
        <v>Pennsylvania</v>
      </c>
      <c r="R13">
        <f>VLOOKUP(A13,data!$C:$AG,18,FALSE)</f>
        <v>19140</v>
      </c>
    </row>
    <row r="14" spans="1:18" ht="15.75" x14ac:dyDescent="0.25">
      <c r="A14">
        <v>13</v>
      </c>
      <c r="B14" t="str">
        <f>VLOOKUP(A14,data!$C:$AG,2,FALSE)</f>
        <v>Emily Burns</v>
      </c>
      <c r="C14" t="str">
        <f>VLOOKUP(A14,data!$C:$AG,3,FALSE)</f>
        <v>Emily</v>
      </c>
      <c r="D14" t="str">
        <f>VLOOKUP(A14,data!$C:$AG,4,FALSE)</f>
        <v>Burns</v>
      </c>
      <c r="F14" s="7"/>
      <c r="G14" s="7"/>
      <c r="H14" s="7"/>
      <c r="I14" s="7"/>
      <c r="J14" s="7"/>
      <c r="K14" s="7"/>
      <c r="L14" t="str">
        <f>VLOOKUP(A14,data!$C:$AG,12,FALSE)</f>
        <v>West</v>
      </c>
      <c r="M14" t="str">
        <f>VLOOKUP(A14,data!$C:$AG,13,FALSE)</f>
        <v>Female</v>
      </c>
      <c r="N14" t="str">
        <f>VLOOKUP(A14,data!$C:$AG,14,FALSE)</f>
        <v>Consumer</v>
      </c>
      <c r="O14" t="str">
        <f>VLOOKUP(A14,data!$C:$AG,15,FALSE)</f>
        <v>United States</v>
      </c>
      <c r="P14" t="str">
        <f>VLOOKUP(A14,data!$C:$AG,16,FALSE)</f>
        <v>Orem</v>
      </c>
      <c r="Q14" t="str">
        <f>VLOOKUP(A14,data!$C:$AG,17,FALSE)</f>
        <v>Utah</v>
      </c>
      <c r="R14">
        <f>VLOOKUP(A14,data!$C:$AG,18,FALSE)</f>
        <v>84057</v>
      </c>
    </row>
    <row r="15" spans="1:18" ht="15.75" x14ac:dyDescent="0.25">
      <c r="A15">
        <v>14</v>
      </c>
      <c r="B15" t="str">
        <f>VLOOKUP(A15,data!$C:$AG,2,FALSE)</f>
        <v>Eric Hoffmann</v>
      </c>
      <c r="C15" t="str">
        <f>VLOOKUP(A15,data!$C:$AG,3,FALSE)</f>
        <v>Eric</v>
      </c>
      <c r="D15" t="str">
        <f>VLOOKUP(A15,data!$C:$AG,4,FALSE)</f>
        <v>Hoffmann</v>
      </c>
      <c r="F15" s="7"/>
      <c r="G15" s="7"/>
      <c r="H15" s="7"/>
      <c r="I15" s="7"/>
      <c r="J15" s="7"/>
      <c r="K15" s="7"/>
      <c r="L15" t="str">
        <f>VLOOKUP(A15,data!$C:$AG,12,FALSE)</f>
        <v>West</v>
      </c>
      <c r="M15" t="str">
        <f>VLOOKUP(A15,data!$C:$AG,13,FALSE)</f>
        <v>Male</v>
      </c>
      <c r="N15" t="str">
        <f>VLOOKUP(A15,data!$C:$AG,14,FALSE)</f>
        <v>Consumer</v>
      </c>
      <c r="O15" t="str">
        <f>VLOOKUP(A15,data!$C:$AG,15,FALSE)</f>
        <v>United States</v>
      </c>
      <c r="P15" t="str">
        <f>VLOOKUP(A15,data!$C:$AG,16,FALSE)</f>
        <v>Los Angeles</v>
      </c>
      <c r="Q15" t="str">
        <f>VLOOKUP(A15,data!$C:$AG,17,FALSE)</f>
        <v>California</v>
      </c>
      <c r="R15">
        <f>VLOOKUP(A15,data!$C:$AG,18,FALSE)</f>
        <v>90049</v>
      </c>
    </row>
    <row r="16" spans="1:18" ht="15.75" x14ac:dyDescent="0.25">
      <c r="A16">
        <v>15</v>
      </c>
      <c r="B16" t="str">
        <f>VLOOKUP(A16,data!$C:$AG,2,FALSE)</f>
        <v>Tracy Blumstein</v>
      </c>
      <c r="C16" t="str">
        <f>VLOOKUP(A16,data!$C:$AG,3,FALSE)</f>
        <v>Tracy</v>
      </c>
      <c r="D16" t="str">
        <f>VLOOKUP(A16,data!$C:$AG,4,FALSE)</f>
        <v>Blumstein</v>
      </c>
      <c r="F16" s="7"/>
      <c r="G16" s="7"/>
      <c r="H16" s="7"/>
      <c r="I16" s="7"/>
      <c r="J16" s="7"/>
      <c r="K16" s="7"/>
      <c r="L16" t="str">
        <f>VLOOKUP(A16,data!$C:$AG,12,FALSE)</f>
        <v>East</v>
      </c>
      <c r="M16" t="str">
        <f>VLOOKUP(A16,data!$C:$AG,13,FALSE)</f>
        <v>Male</v>
      </c>
      <c r="N16" t="str">
        <f>VLOOKUP(A16,data!$C:$AG,14,FALSE)</f>
        <v>Consumer</v>
      </c>
      <c r="O16" t="str">
        <f>VLOOKUP(A16,data!$C:$AG,15,FALSE)</f>
        <v>United States</v>
      </c>
      <c r="P16" t="str">
        <f>VLOOKUP(A16,data!$C:$AG,16,FALSE)</f>
        <v>Philadelphia</v>
      </c>
      <c r="Q16" t="str">
        <f>VLOOKUP(A16,data!$C:$AG,17,FALSE)</f>
        <v>Pennsylvania</v>
      </c>
      <c r="R16">
        <f>VLOOKUP(A16,data!$C:$AG,18,FALSE)</f>
        <v>19140</v>
      </c>
    </row>
    <row r="17" spans="1:18" ht="15.75" x14ac:dyDescent="0.25">
      <c r="A17">
        <v>16</v>
      </c>
      <c r="B17" t="str">
        <f>VLOOKUP(A17,data!$C:$AG,2,FALSE)</f>
        <v>Matt Abelman</v>
      </c>
      <c r="C17" t="str">
        <f>VLOOKUP(A17,data!$C:$AG,3,FALSE)</f>
        <v>Matt</v>
      </c>
      <c r="D17" t="str">
        <f>VLOOKUP(A17,data!$C:$AG,4,FALSE)</f>
        <v>Abelman</v>
      </c>
      <c r="F17" s="7"/>
      <c r="G17" s="7"/>
      <c r="H17" s="7"/>
      <c r="I17" s="7"/>
      <c r="J17" s="7"/>
      <c r="K17" s="7"/>
      <c r="L17" t="str">
        <f>VLOOKUP(A17,data!$C:$AG,12,FALSE)</f>
        <v>Central</v>
      </c>
      <c r="M17" t="str">
        <f>VLOOKUP(A17,data!$C:$AG,13,FALSE)</f>
        <v>Female</v>
      </c>
      <c r="N17" t="str">
        <f>VLOOKUP(A17,data!$C:$AG,14,FALSE)</f>
        <v>Home Office</v>
      </c>
      <c r="O17" t="str">
        <f>VLOOKUP(A17,data!$C:$AG,15,FALSE)</f>
        <v>United States</v>
      </c>
      <c r="P17" t="str">
        <f>VLOOKUP(A17,data!$C:$AG,16,FALSE)</f>
        <v>Houston</v>
      </c>
      <c r="Q17" t="str">
        <f>VLOOKUP(A17,data!$C:$AG,17,FALSE)</f>
        <v>Texas</v>
      </c>
      <c r="R17">
        <f>VLOOKUP(A17,data!$C:$AG,18,FALSE)</f>
        <v>77095</v>
      </c>
    </row>
    <row r="18" spans="1:18" ht="15.75" x14ac:dyDescent="0.25">
      <c r="A18">
        <v>17</v>
      </c>
      <c r="B18" t="str">
        <f>VLOOKUP(A18,data!$C:$AG,2,FALSE)</f>
        <v>Gene Hale</v>
      </c>
      <c r="C18" t="str">
        <f>VLOOKUP(A18,data!$C:$AG,3,FALSE)</f>
        <v>Gene</v>
      </c>
      <c r="D18" t="str">
        <f>VLOOKUP(A18,data!$C:$AG,4,FALSE)</f>
        <v>Hale</v>
      </c>
      <c r="F18" s="7"/>
      <c r="G18" s="7"/>
      <c r="H18" s="7"/>
      <c r="I18" s="7"/>
      <c r="J18" s="7"/>
      <c r="K18" s="7"/>
      <c r="L18" t="str">
        <f>VLOOKUP(A18,data!$C:$AG,12,FALSE)</f>
        <v>Central</v>
      </c>
      <c r="M18" t="str">
        <f>VLOOKUP(A18,data!$C:$AG,13,FALSE)</f>
        <v>Male</v>
      </c>
      <c r="N18" t="str">
        <f>VLOOKUP(A18,data!$C:$AG,14,FALSE)</f>
        <v>Corporate</v>
      </c>
      <c r="O18" t="str">
        <f>VLOOKUP(A18,data!$C:$AG,15,FALSE)</f>
        <v>United States</v>
      </c>
      <c r="P18" t="str">
        <f>VLOOKUP(A18,data!$C:$AG,16,FALSE)</f>
        <v>Richardson</v>
      </c>
      <c r="Q18" t="str">
        <f>VLOOKUP(A18,data!$C:$AG,17,FALSE)</f>
        <v>Texas</v>
      </c>
      <c r="R18">
        <f>VLOOKUP(A18,data!$C:$AG,18,FALSE)</f>
        <v>75080</v>
      </c>
    </row>
    <row r="19" spans="1:18" ht="15.75" x14ac:dyDescent="0.25">
      <c r="A19">
        <v>18</v>
      </c>
      <c r="B19" t="str">
        <f>VLOOKUP(A19,data!$C:$AG,2,FALSE)</f>
        <v>Steve Nguyen</v>
      </c>
      <c r="C19" t="str">
        <f>VLOOKUP(A19,data!$C:$AG,3,FALSE)</f>
        <v>Steve</v>
      </c>
      <c r="D19" t="str">
        <f>VLOOKUP(A19,data!$C:$AG,4,FALSE)</f>
        <v>Nguyen</v>
      </c>
      <c r="F19" s="7"/>
      <c r="G19" s="7"/>
      <c r="H19" s="7"/>
      <c r="I19" s="7"/>
      <c r="J19" s="7"/>
      <c r="K19" s="7"/>
      <c r="L19" t="str">
        <f>VLOOKUP(A19,data!$C:$AG,12,FALSE)</f>
        <v>Central</v>
      </c>
      <c r="M19" t="str">
        <f>VLOOKUP(A19,data!$C:$AG,13,FALSE)</f>
        <v>Male</v>
      </c>
      <c r="N19" t="str">
        <f>VLOOKUP(A19,data!$C:$AG,14,FALSE)</f>
        <v>Home Office</v>
      </c>
      <c r="O19" t="str">
        <f>VLOOKUP(A19,data!$C:$AG,15,FALSE)</f>
        <v>United States</v>
      </c>
      <c r="P19" t="str">
        <f>VLOOKUP(A19,data!$C:$AG,16,FALSE)</f>
        <v>Houston</v>
      </c>
      <c r="Q19" t="str">
        <f>VLOOKUP(A19,data!$C:$AG,17,FALSE)</f>
        <v>Texas</v>
      </c>
      <c r="R19">
        <f>VLOOKUP(A19,data!$C:$AG,18,FALSE)</f>
        <v>77041</v>
      </c>
    </row>
    <row r="20" spans="1:18" ht="15.75" x14ac:dyDescent="0.25">
      <c r="A20">
        <v>19</v>
      </c>
      <c r="B20" t="str">
        <f>VLOOKUP(A20,data!$C:$AG,2,FALSE)</f>
        <v>Linda Cazamias</v>
      </c>
      <c r="C20" t="str">
        <f>VLOOKUP(A20,data!$C:$AG,3,FALSE)</f>
        <v>Linda</v>
      </c>
      <c r="D20" t="str">
        <f>VLOOKUP(A20,data!$C:$AG,4,FALSE)</f>
        <v>Cazamias</v>
      </c>
      <c r="F20" s="7"/>
      <c r="G20" s="7"/>
      <c r="H20" s="7"/>
      <c r="I20" s="7"/>
      <c r="J20" s="7"/>
      <c r="K20" s="7"/>
      <c r="L20" t="str">
        <f>VLOOKUP(A20,data!$C:$AG,12,FALSE)</f>
        <v>Central</v>
      </c>
      <c r="M20" t="str">
        <f>VLOOKUP(A20,data!$C:$AG,13,FALSE)</f>
        <v>Male</v>
      </c>
      <c r="N20" t="str">
        <f>VLOOKUP(A20,data!$C:$AG,14,FALSE)</f>
        <v>Corporate</v>
      </c>
      <c r="O20" t="str">
        <f>VLOOKUP(A20,data!$C:$AG,15,FALSE)</f>
        <v>United States</v>
      </c>
      <c r="P20" t="str">
        <f>VLOOKUP(A20,data!$C:$AG,16,FALSE)</f>
        <v>Naperville</v>
      </c>
      <c r="Q20" t="str">
        <f>VLOOKUP(A20,data!$C:$AG,17,FALSE)</f>
        <v>Illinois</v>
      </c>
      <c r="R20">
        <f>VLOOKUP(A20,data!$C:$AG,18,FALSE)</f>
        <v>60540</v>
      </c>
    </row>
    <row r="21" spans="1:18" ht="15.75" x14ac:dyDescent="0.25">
      <c r="A21">
        <v>20</v>
      </c>
      <c r="B21" t="str">
        <f>VLOOKUP(A21,data!$C:$AG,2,FALSE)</f>
        <v>Ruben Ausman</v>
      </c>
      <c r="C21" t="str">
        <f>VLOOKUP(A21,data!$C:$AG,3,FALSE)</f>
        <v>Ruben</v>
      </c>
      <c r="D21" t="str">
        <f>VLOOKUP(A21,data!$C:$AG,4,FALSE)</f>
        <v>Ausman</v>
      </c>
      <c r="F21" s="7"/>
      <c r="G21" s="7"/>
      <c r="H21" s="7"/>
      <c r="I21" s="7"/>
      <c r="J21" s="7"/>
      <c r="K21" s="7"/>
      <c r="L21" t="str">
        <f>VLOOKUP(A21,data!$C:$AG,12,FALSE)</f>
        <v>West</v>
      </c>
      <c r="M21" t="str">
        <f>VLOOKUP(A21,data!$C:$AG,13,FALSE)</f>
        <v>Female</v>
      </c>
      <c r="N21" t="str">
        <f>VLOOKUP(A21,data!$C:$AG,14,FALSE)</f>
        <v>Corporate</v>
      </c>
      <c r="O21" t="str">
        <f>VLOOKUP(A21,data!$C:$AG,15,FALSE)</f>
        <v>United States</v>
      </c>
      <c r="P21" t="str">
        <f>VLOOKUP(A21,data!$C:$AG,16,FALSE)</f>
        <v>Los Angeles</v>
      </c>
      <c r="Q21" t="str">
        <f>VLOOKUP(A21,data!$C:$AG,17,FALSE)</f>
        <v>California</v>
      </c>
      <c r="R21">
        <f>VLOOKUP(A21,data!$C:$AG,18,FALSE)</f>
        <v>90049</v>
      </c>
    </row>
    <row r="22" spans="1:18" ht="15.75" x14ac:dyDescent="0.25">
      <c r="A22">
        <v>21</v>
      </c>
      <c r="B22" t="str">
        <f>VLOOKUP(A22,data!$C:$AG,2,FALSE)</f>
        <v>Erin Smith</v>
      </c>
      <c r="C22" t="str">
        <f>VLOOKUP(A22,data!$C:$AG,3,FALSE)</f>
        <v>Erin</v>
      </c>
      <c r="D22" t="str">
        <f>VLOOKUP(A22,data!$C:$AG,4,FALSE)</f>
        <v>Smith</v>
      </c>
      <c r="F22" s="7"/>
      <c r="G22" s="7"/>
      <c r="H22" s="7"/>
      <c r="I22" s="7"/>
      <c r="J22" s="7"/>
      <c r="K22" s="7"/>
      <c r="L22" t="str">
        <f>VLOOKUP(A22,data!$C:$AG,12,FALSE)</f>
        <v>South</v>
      </c>
      <c r="M22" t="str">
        <f>VLOOKUP(A22,data!$C:$AG,13,FALSE)</f>
        <v>Female</v>
      </c>
      <c r="N22" t="str">
        <f>VLOOKUP(A22,data!$C:$AG,14,FALSE)</f>
        <v>Corporate</v>
      </c>
      <c r="O22" t="str">
        <f>VLOOKUP(A22,data!$C:$AG,15,FALSE)</f>
        <v>United States</v>
      </c>
      <c r="P22" t="str">
        <f>VLOOKUP(A22,data!$C:$AG,16,FALSE)</f>
        <v>Melbourne</v>
      </c>
      <c r="Q22" t="str">
        <f>VLOOKUP(A22,data!$C:$AG,17,FALSE)</f>
        <v>Florida</v>
      </c>
      <c r="R22">
        <f>VLOOKUP(A22,data!$C:$AG,18,FALSE)</f>
        <v>32935</v>
      </c>
    </row>
    <row r="23" spans="1:18" ht="15.75" x14ac:dyDescent="0.25">
      <c r="A23">
        <v>22</v>
      </c>
      <c r="B23" t="str">
        <f>VLOOKUP(A23,data!$C:$AG,2,FALSE)</f>
        <v>Odella Nelson</v>
      </c>
      <c r="C23" t="str">
        <f>VLOOKUP(A23,data!$C:$AG,3,FALSE)</f>
        <v>Odella</v>
      </c>
      <c r="D23" t="str">
        <f>VLOOKUP(A23,data!$C:$AG,4,FALSE)</f>
        <v>Nelson</v>
      </c>
      <c r="F23" s="7"/>
      <c r="G23" s="7"/>
      <c r="H23" s="7"/>
      <c r="I23" s="7"/>
      <c r="J23" s="7"/>
      <c r="K23" s="7"/>
      <c r="L23" t="str">
        <f>VLOOKUP(A23,data!$C:$AG,12,FALSE)</f>
        <v>Central</v>
      </c>
      <c r="M23" t="str">
        <f>VLOOKUP(A23,data!$C:$AG,13,FALSE)</f>
        <v>Female</v>
      </c>
      <c r="N23" t="str">
        <f>VLOOKUP(A23,data!$C:$AG,14,FALSE)</f>
        <v>Corporate</v>
      </c>
      <c r="O23" t="str">
        <f>VLOOKUP(A23,data!$C:$AG,15,FALSE)</f>
        <v>United States</v>
      </c>
      <c r="P23" t="str">
        <f>VLOOKUP(A23,data!$C:$AG,16,FALSE)</f>
        <v>Eagan</v>
      </c>
      <c r="Q23" t="str">
        <f>VLOOKUP(A23,data!$C:$AG,17,FALSE)</f>
        <v>Minnesota</v>
      </c>
      <c r="R23">
        <f>VLOOKUP(A23,data!$C:$AG,18,FALSE)</f>
        <v>55122</v>
      </c>
    </row>
    <row r="24" spans="1:18" ht="15.75" x14ac:dyDescent="0.25">
      <c r="A24">
        <v>23</v>
      </c>
      <c r="B24" t="str">
        <f>VLOOKUP(A24,data!$C:$AG,2,FALSE)</f>
        <v>Patrick O'Donnell</v>
      </c>
      <c r="C24" t="str">
        <f>VLOOKUP(A24,data!$C:$AG,3,FALSE)</f>
        <v>Patrick</v>
      </c>
      <c r="D24" t="str">
        <f>VLOOKUP(A24,data!$C:$AG,4,FALSE)</f>
        <v>O'Donnell</v>
      </c>
      <c r="F24" s="7"/>
      <c r="G24" s="7"/>
      <c r="H24" s="7"/>
      <c r="I24" s="7"/>
      <c r="J24" s="7"/>
      <c r="K24" s="7"/>
      <c r="L24" t="str">
        <f>VLOOKUP(A24,data!$C:$AG,12,FALSE)</f>
        <v>Central</v>
      </c>
      <c r="M24" t="str">
        <f>VLOOKUP(A24,data!$C:$AG,13,FALSE)</f>
        <v>Male</v>
      </c>
      <c r="N24" t="str">
        <f>VLOOKUP(A24,data!$C:$AG,14,FALSE)</f>
        <v>Consumer</v>
      </c>
      <c r="O24" t="str">
        <f>VLOOKUP(A24,data!$C:$AG,15,FALSE)</f>
        <v>United States</v>
      </c>
      <c r="P24" t="str">
        <f>VLOOKUP(A24,data!$C:$AG,16,FALSE)</f>
        <v>Westland</v>
      </c>
      <c r="Q24" t="str">
        <f>VLOOKUP(A24,data!$C:$AG,17,FALSE)</f>
        <v>Michigan</v>
      </c>
      <c r="R24">
        <f>VLOOKUP(A24,data!$C:$AG,18,FALSE)</f>
        <v>48185</v>
      </c>
    </row>
    <row r="25" spans="1:18" ht="15.75" x14ac:dyDescent="0.25">
      <c r="A25">
        <v>24</v>
      </c>
      <c r="B25" t="str">
        <f>VLOOKUP(A25,data!$C:$AG,2,FALSE)</f>
        <v>Lena Hernandez</v>
      </c>
      <c r="C25" t="str">
        <f>VLOOKUP(A25,data!$C:$AG,3,FALSE)</f>
        <v>Lena</v>
      </c>
      <c r="D25" t="str">
        <f>VLOOKUP(A25,data!$C:$AG,4,FALSE)</f>
        <v>Hernandez</v>
      </c>
      <c r="F25" s="7"/>
      <c r="G25" s="7"/>
      <c r="H25" s="7"/>
      <c r="I25" s="7"/>
      <c r="J25" s="7"/>
      <c r="K25" s="7"/>
      <c r="L25" t="str">
        <f>VLOOKUP(A25,data!$C:$AG,12,FALSE)</f>
        <v>East</v>
      </c>
      <c r="M25" t="str">
        <f>VLOOKUP(A25,data!$C:$AG,13,FALSE)</f>
        <v>Male</v>
      </c>
      <c r="N25" t="str">
        <f>VLOOKUP(A25,data!$C:$AG,14,FALSE)</f>
        <v>Consumer</v>
      </c>
      <c r="O25" t="str">
        <f>VLOOKUP(A25,data!$C:$AG,15,FALSE)</f>
        <v>United States</v>
      </c>
      <c r="P25" t="str">
        <f>VLOOKUP(A25,data!$C:$AG,16,FALSE)</f>
        <v>Dover</v>
      </c>
      <c r="Q25" t="str">
        <f>VLOOKUP(A25,data!$C:$AG,17,FALSE)</f>
        <v>Delaware</v>
      </c>
      <c r="R25">
        <f>VLOOKUP(A25,data!$C:$AG,18,FALSE)</f>
        <v>19901</v>
      </c>
    </row>
    <row r="26" spans="1:18" ht="15.75" x14ac:dyDescent="0.25">
      <c r="A26">
        <v>25</v>
      </c>
      <c r="B26" t="str">
        <f>VLOOKUP(A26,data!$C:$AG,2,FALSE)</f>
        <v>Darren Powers</v>
      </c>
      <c r="C26" t="str">
        <f>VLOOKUP(A26,data!$C:$AG,3,FALSE)</f>
        <v>Darren</v>
      </c>
      <c r="D26" t="str">
        <f>VLOOKUP(A26,data!$C:$AG,4,FALSE)</f>
        <v>Powers</v>
      </c>
      <c r="F26" s="7"/>
      <c r="G26" s="7"/>
      <c r="H26" s="7"/>
      <c r="I26" s="7"/>
      <c r="J26" s="7"/>
      <c r="K26" s="7"/>
      <c r="L26" t="str">
        <f>VLOOKUP(A26,data!$C:$AG,12,FALSE)</f>
        <v>Central</v>
      </c>
      <c r="M26" t="str">
        <f>VLOOKUP(A26,data!$C:$AG,13,FALSE)</f>
        <v>Female</v>
      </c>
      <c r="N26" t="str">
        <f>VLOOKUP(A26,data!$C:$AG,14,FALSE)</f>
        <v>Consumer</v>
      </c>
      <c r="O26" t="str">
        <f>VLOOKUP(A26,data!$C:$AG,15,FALSE)</f>
        <v>United States</v>
      </c>
      <c r="P26" t="str">
        <f>VLOOKUP(A26,data!$C:$AG,16,FALSE)</f>
        <v>New Albany</v>
      </c>
      <c r="Q26" t="str">
        <f>VLOOKUP(A26,data!$C:$AG,17,FALSE)</f>
        <v>Indiana</v>
      </c>
      <c r="R26">
        <f>VLOOKUP(A26,data!$C:$AG,18,FALSE)</f>
        <v>47150</v>
      </c>
    </row>
    <row r="27" spans="1:18" ht="15.75" x14ac:dyDescent="0.25">
      <c r="A27">
        <v>26</v>
      </c>
      <c r="B27" t="str">
        <f>VLOOKUP(A27,data!$C:$AG,2,FALSE)</f>
        <v>Janet Molinari</v>
      </c>
      <c r="C27" t="str">
        <f>VLOOKUP(A27,data!$C:$AG,3,FALSE)</f>
        <v>Janet</v>
      </c>
      <c r="D27" t="str">
        <f>VLOOKUP(A27,data!$C:$AG,4,FALSE)</f>
        <v>Molinari</v>
      </c>
      <c r="F27" s="7"/>
      <c r="G27" s="7"/>
      <c r="H27" s="7"/>
      <c r="I27" s="7"/>
      <c r="J27" s="7"/>
      <c r="K27" s="7"/>
      <c r="L27" t="str">
        <f>VLOOKUP(A27,data!$C:$AG,12,FALSE)</f>
        <v>East</v>
      </c>
      <c r="M27" t="str">
        <f>VLOOKUP(A27,data!$C:$AG,13,FALSE)</f>
        <v>Male</v>
      </c>
      <c r="N27" t="str">
        <f>VLOOKUP(A27,data!$C:$AG,14,FALSE)</f>
        <v>Corporate</v>
      </c>
      <c r="O27" t="str">
        <f>VLOOKUP(A27,data!$C:$AG,15,FALSE)</f>
        <v>United States</v>
      </c>
      <c r="P27" t="str">
        <f>VLOOKUP(A27,data!$C:$AG,16,FALSE)</f>
        <v>New York City</v>
      </c>
      <c r="Q27" t="str">
        <f>VLOOKUP(A27,data!$C:$AG,17,FALSE)</f>
        <v>New York</v>
      </c>
      <c r="R27">
        <f>VLOOKUP(A27,data!$C:$AG,18,FALSE)</f>
        <v>10024</v>
      </c>
    </row>
    <row r="28" spans="1:18" ht="15.75" x14ac:dyDescent="0.25">
      <c r="A28">
        <v>27</v>
      </c>
      <c r="B28" t="str">
        <f>VLOOKUP(A28,data!$C:$AG,2,FALSE)</f>
        <v>Ted Butterfield</v>
      </c>
      <c r="C28" t="str">
        <f>VLOOKUP(A28,data!$C:$AG,3,FALSE)</f>
        <v>Ted</v>
      </c>
      <c r="D28" t="str">
        <f>VLOOKUP(A28,data!$C:$AG,4,FALSE)</f>
        <v>Butterfield</v>
      </c>
      <c r="F28" s="7"/>
      <c r="G28" s="7"/>
      <c r="H28" s="7"/>
      <c r="I28" s="7"/>
      <c r="J28" s="7"/>
      <c r="K28" s="7"/>
      <c r="L28" t="str">
        <f>VLOOKUP(A28,data!$C:$AG,12,FALSE)</f>
        <v>East</v>
      </c>
      <c r="M28" t="str">
        <f>VLOOKUP(A28,data!$C:$AG,13,FALSE)</f>
        <v>Female</v>
      </c>
      <c r="N28" t="str">
        <f>VLOOKUP(A28,data!$C:$AG,14,FALSE)</f>
        <v>Consumer</v>
      </c>
      <c r="O28" t="str">
        <f>VLOOKUP(A28,data!$C:$AG,15,FALSE)</f>
        <v>United States</v>
      </c>
      <c r="P28" t="str">
        <f>VLOOKUP(A28,data!$C:$AG,16,FALSE)</f>
        <v>Troy</v>
      </c>
      <c r="Q28" t="str">
        <f>VLOOKUP(A28,data!$C:$AG,17,FALSE)</f>
        <v>New York</v>
      </c>
      <c r="R28">
        <f>VLOOKUP(A28,data!$C:$AG,18,FALSE)</f>
        <v>12180</v>
      </c>
    </row>
    <row r="29" spans="1:18" ht="15.75" x14ac:dyDescent="0.25">
      <c r="A29">
        <v>28</v>
      </c>
      <c r="B29" t="str">
        <f>VLOOKUP(A29,data!$C:$AG,2,FALSE)</f>
        <v>Kunst Miller</v>
      </c>
      <c r="C29" t="str">
        <f>VLOOKUP(A29,data!$C:$AG,3,FALSE)</f>
        <v>Kunst</v>
      </c>
      <c r="D29" t="str">
        <f>VLOOKUP(A29,data!$C:$AG,4,FALSE)</f>
        <v>Miller</v>
      </c>
      <c r="F29" s="7"/>
      <c r="G29" s="7"/>
      <c r="H29" s="7"/>
      <c r="I29" s="7"/>
      <c r="J29" s="7"/>
      <c r="K29" s="7"/>
      <c r="L29" t="str">
        <f>VLOOKUP(A29,data!$C:$AG,12,FALSE)</f>
        <v>West</v>
      </c>
      <c r="M29" t="str">
        <f>VLOOKUP(A29,data!$C:$AG,13,FALSE)</f>
        <v>Female</v>
      </c>
      <c r="N29" t="str">
        <f>VLOOKUP(A29,data!$C:$AG,14,FALSE)</f>
        <v>Consumer</v>
      </c>
      <c r="O29" t="str">
        <f>VLOOKUP(A29,data!$C:$AG,15,FALSE)</f>
        <v>United States</v>
      </c>
      <c r="P29" t="str">
        <f>VLOOKUP(A29,data!$C:$AG,16,FALSE)</f>
        <v>Los Angeles</v>
      </c>
      <c r="Q29" t="str">
        <f>VLOOKUP(A29,data!$C:$AG,17,FALSE)</f>
        <v>California</v>
      </c>
      <c r="R29">
        <f>VLOOKUP(A29,data!$C:$AG,18,FALSE)</f>
        <v>90004</v>
      </c>
    </row>
    <row r="30" spans="1:18" ht="15.75" x14ac:dyDescent="0.25">
      <c r="A30">
        <v>29</v>
      </c>
      <c r="B30" t="str">
        <f>VLOOKUP(A30,data!$C:$AG,2,FALSE)</f>
        <v>Paul Stevenson</v>
      </c>
      <c r="C30" t="str">
        <f>VLOOKUP(A30,data!$C:$AG,3,FALSE)</f>
        <v>Paul</v>
      </c>
      <c r="D30" t="str">
        <f>VLOOKUP(A30,data!$C:$AG,4,FALSE)</f>
        <v>Stevenson</v>
      </c>
      <c r="F30" s="7"/>
      <c r="G30" s="7"/>
      <c r="H30" s="7"/>
      <c r="I30" s="7"/>
      <c r="J30" s="7"/>
      <c r="K30" s="7"/>
      <c r="L30" t="str">
        <f>VLOOKUP(A30,data!$C:$AG,12,FALSE)</f>
        <v>Central</v>
      </c>
      <c r="M30" t="str">
        <f>VLOOKUP(A30,data!$C:$AG,13,FALSE)</f>
        <v>Female</v>
      </c>
      <c r="N30" t="str">
        <f>VLOOKUP(A30,data!$C:$AG,14,FALSE)</f>
        <v>Home Office</v>
      </c>
      <c r="O30" t="str">
        <f>VLOOKUP(A30,data!$C:$AG,15,FALSE)</f>
        <v>United States</v>
      </c>
      <c r="P30" t="str">
        <f>VLOOKUP(A30,data!$C:$AG,16,FALSE)</f>
        <v>Chicago</v>
      </c>
      <c r="Q30" t="str">
        <f>VLOOKUP(A30,data!$C:$AG,17,FALSE)</f>
        <v>Illinois</v>
      </c>
      <c r="R30">
        <f>VLOOKUP(A30,data!$C:$AG,18,FALSE)</f>
        <v>60610</v>
      </c>
    </row>
    <row r="31" spans="1:18" ht="15.75" x14ac:dyDescent="0.25">
      <c r="A31">
        <v>30</v>
      </c>
      <c r="B31" t="str">
        <f>VLOOKUP(A31,data!$C:$AG,2,FALSE)</f>
        <v>Brendan Sweed</v>
      </c>
      <c r="C31" t="str">
        <f>VLOOKUP(A31,data!$C:$AG,3,FALSE)</f>
        <v>Brendan</v>
      </c>
      <c r="D31" t="str">
        <f>VLOOKUP(A31,data!$C:$AG,4,FALSE)</f>
        <v>Sweed</v>
      </c>
      <c r="F31" s="7"/>
      <c r="G31" s="7"/>
      <c r="H31" s="7"/>
      <c r="I31" s="7"/>
      <c r="J31" s="7"/>
      <c r="K31" s="7"/>
      <c r="L31" t="str">
        <f>VLOOKUP(A31,data!$C:$AG,12,FALSE)</f>
        <v>West</v>
      </c>
      <c r="M31" t="str">
        <f>VLOOKUP(A31,data!$C:$AG,13,FALSE)</f>
        <v>Female</v>
      </c>
      <c r="N31" t="str">
        <f>VLOOKUP(A31,data!$C:$AG,14,FALSE)</f>
        <v>Corporate</v>
      </c>
      <c r="O31" t="str">
        <f>VLOOKUP(A31,data!$C:$AG,15,FALSE)</f>
        <v>United States</v>
      </c>
      <c r="P31" t="str">
        <f>VLOOKUP(A31,data!$C:$AG,16,FALSE)</f>
        <v>Gilbert</v>
      </c>
      <c r="Q31" t="str">
        <f>VLOOKUP(A31,data!$C:$AG,17,FALSE)</f>
        <v>Arizona</v>
      </c>
      <c r="R31">
        <f>VLOOKUP(A31,data!$C:$AG,18,FALSE)</f>
        <v>85234</v>
      </c>
    </row>
    <row r="32" spans="1:18" ht="15.75" x14ac:dyDescent="0.25">
      <c r="A32">
        <v>31</v>
      </c>
      <c r="B32" t="str">
        <f>VLOOKUP(A32,data!$C:$AG,2,FALSE)</f>
        <v>Karen Daniels</v>
      </c>
      <c r="C32" t="str">
        <f>VLOOKUP(A32,data!$C:$AG,3,FALSE)</f>
        <v>Karen</v>
      </c>
      <c r="D32" t="str">
        <f>VLOOKUP(A32,data!$C:$AG,4,FALSE)</f>
        <v>Daniels</v>
      </c>
      <c r="F32" s="7"/>
      <c r="G32" s="7"/>
      <c r="H32" s="7"/>
      <c r="I32" s="7"/>
      <c r="J32" s="7"/>
      <c r="K32" s="7"/>
      <c r="L32" t="str">
        <f>VLOOKUP(A32,data!$C:$AG,12,FALSE)</f>
        <v>South</v>
      </c>
      <c r="M32" t="str">
        <f>VLOOKUP(A32,data!$C:$AG,13,FALSE)</f>
        <v>Female</v>
      </c>
      <c r="N32" t="str">
        <f>VLOOKUP(A32,data!$C:$AG,14,FALSE)</f>
        <v>Consumer</v>
      </c>
      <c r="O32" t="str">
        <f>VLOOKUP(A32,data!$C:$AG,15,FALSE)</f>
        <v>United States</v>
      </c>
      <c r="P32" t="str">
        <f>VLOOKUP(A32,data!$C:$AG,16,FALSE)</f>
        <v>Springfield</v>
      </c>
      <c r="Q32" t="str">
        <f>VLOOKUP(A32,data!$C:$AG,17,FALSE)</f>
        <v>Virginia</v>
      </c>
      <c r="R32">
        <f>VLOOKUP(A32,data!$C:$AG,18,FALSE)</f>
        <v>22153</v>
      </c>
    </row>
    <row r="33" spans="1:18" ht="15.75" x14ac:dyDescent="0.25">
      <c r="A33">
        <v>32</v>
      </c>
      <c r="B33" t="str">
        <f>VLOOKUP(A33,data!$C:$AG,2,FALSE)</f>
        <v>Henry MacAllister</v>
      </c>
      <c r="C33" t="str">
        <f>VLOOKUP(A33,data!$C:$AG,3,FALSE)</f>
        <v>Henry</v>
      </c>
      <c r="D33" t="str">
        <f>VLOOKUP(A33,data!$C:$AG,4,FALSE)</f>
        <v>MacAllister</v>
      </c>
      <c r="F33" s="7"/>
      <c r="G33" s="7"/>
      <c r="H33" s="7"/>
      <c r="I33" s="7"/>
      <c r="J33" s="7"/>
      <c r="K33" s="7"/>
      <c r="L33" t="str">
        <f>VLOOKUP(A33,data!$C:$AG,12,FALSE)</f>
        <v>East</v>
      </c>
      <c r="M33" t="str">
        <f>VLOOKUP(A33,data!$C:$AG,13,FALSE)</f>
        <v>Male</v>
      </c>
      <c r="N33" t="str">
        <f>VLOOKUP(A33,data!$C:$AG,14,FALSE)</f>
        <v>Consumer</v>
      </c>
      <c r="O33" t="str">
        <f>VLOOKUP(A33,data!$C:$AG,15,FALSE)</f>
        <v>United States</v>
      </c>
      <c r="P33" t="str">
        <f>VLOOKUP(A33,data!$C:$AG,16,FALSE)</f>
        <v>New York City</v>
      </c>
      <c r="Q33" t="str">
        <f>VLOOKUP(A33,data!$C:$AG,17,FALSE)</f>
        <v>New York</v>
      </c>
      <c r="R33">
        <f>VLOOKUP(A33,data!$C:$AG,18,FALSE)</f>
        <v>10009</v>
      </c>
    </row>
    <row r="34" spans="1:18" ht="15.75" x14ac:dyDescent="0.25">
      <c r="A34">
        <v>33</v>
      </c>
      <c r="B34" t="str">
        <f>VLOOKUP(A34,data!$C:$AG,2,FALSE)</f>
        <v>Joel Eaton</v>
      </c>
      <c r="C34" t="str">
        <f>VLOOKUP(A34,data!$C:$AG,3,FALSE)</f>
        <v>Joel</v>
      </c>
      <c r="D34" t="str">
        <f>VLOOKUP(A34,data!$C:$AG,4,FALSE)</f>
        <v>Eaton</v>
      </c>
      <c r="F34" s="7"/>
      <c r="G34" s="7"/>
      <c r="H34" s="7"/>
      <c r="I34" s="7"/>
      <c r="J34" s="7"/>
      <c r="K34" s="7"/>
      <c r="L34" t="str">
        <f>VLOOKUP(A34,data!$C:$AG,12,FALSE)</f>
        <v>South</v>
      </c>
      <c r="M34" t="str">
        <f>VLOOKUP(A34,data!$C:$AG,13,FALSE)</f>
        <v>Female</v>
      </c>
      <c r="N34" t="str">
        <f>VLOOKUP(A34,data!$C:$AG,14,FALSE)</f>
        <v>Consumer</v>
      </c>
      <c r="O34" t="str">
        <f>VLOOKUP(A34,data!$C:$AG,15,FALSE)</f>
        <v>United States</v>
      </c>
      <c r="P34" t="str">
        <f>VLOOKUP(A34,data!$C:$AG,16,FALSE)</f>
        <v>Memphis</v>
      </c>
      <c r="Q34" t="str">
        <f>VLOOKUP(A34,data!$C:$AG,17,FALSE)</f>
        <v>Tennessee</v>
      </c>
      <c r="R34">
        <f>VLOOKUP(A34,data!$C:$AG,18,FALSE)</f>
        <v>38109</v>
      </c>
    </row>
    <row r="35" spans="1:18" ht="15.75" x14ac:dyDescent="0.25">
      <c r="A35">
        <v>34</v>
      </c>
      <c r="B35" t="str">
        <f>VLOOKUP(A35,data!$C:$AG,2,FALSE)</f>
        <v>Ken Brennan</v>
      </c>
      <c r="C35" t="str">
        <f>VLOOKUP(A35,data!$C:$AG,3,FALSE)</f>
        <v>Ken</v>
      </c>
      <c r="D35" t="str">
        <f>VLOOKUP(A35,data!$C:$AG,4,FALSE)</f>
        <v>Brennan</v>
      </c>
      <c r="F35" s="7"/>
      <c r="G35" s="7"/>
      <c r="H35" s="7"/>
      <c r="I35" s="7"/>
      <c r="J35" s="7"/>
      <c r="K35" s="7"/>
      <c r="L35" t="str">
        <f>VLOOKUP(A35,data!$C:$AG,12,FALSE)</f>
        <v>Central</v>
      </c>
      <c r="M35" t="str">
        <f>VLOOKUP(A35,data!$C:$AG,13,FALSE)</f>
        <v>Female</v>
      </c>
      <c r="N35" t="str">
        <f>VLOOKUP(A35,data!$C:$AG,14,FALSE)</f>
        <v>Corporate</v>
      </c>
      <c r="O35" t="str">
        <f>VLOOKUP(A35,data!$C:$AG,15,FALSE)</f>
        <v>United States</v>
      </c>
      <c r="P35" t="str">
        <f>VLOOKUP(A35,data!$C:$AG,16,FALSE)</f>
        <v>Houston</v>
      </c>
      <c r="Q35" t="str">
        <f>VLOOKUP(A35,data!$C:$AG,17,FALSE)</f>
        <v>Texas</v>
      </c>
      <c r="R35">
        <f>VLOOKUP(A35,data!$C:$AG,18,FALSE)</f>
        <v>77041</v>
      </c>
    </row>
    <row r="36" spans="1:18" ht="15.75" x14ac:dyDescent="0.25">
      <c r="A36">
        <v>35</v>
      </c>
      <c r="B36" t="str">
        <f>VLOOKUP(A36,data!$C:$AG,2,FALSE)</f>
        <v>Stewart Carmichael</v>
      </c>
      <c r="C36" t="str">
        <f>VLOOKUP(A36,data!$C:$AG,3,FALSE)</f>
        <v>Stewart</v>
      </c>
      <c r="D36" t="str">
        <f>VLOOKUP(A36,data!$C:$AG,4,FALSE)</f>
        <v>Carmichael</v>
      </c>
      <c r="F36" s="7"/>
      <c r="G36" s="7"/>
      <c r="H36" s="7"/>
      <c r="I36" s="7"/>
      <c r="J36" s="7"/>
      <c r="K36" s="7"/>
      <c r="L36" t="str">
        <f>VLOOKUP(A36,data!$C:$AG,12,FALSE)</f>
        <v>South</v>
      </c>
      <c r="M36" t="str">
        <f>VLOOKUP(A36,data!$C:$AG,13,FALSE)</f>
        <v>Female</v>
      </c>
      <c r="N36" t="str">
        <f>VLOOKUP(A36,data!$C:$AG,14,FALSE)</f>
        <v>Corporate</v>
      </c>
      <c r="O36" t="str">
        <f>VLOOKUP(A36,data!$C:$AG,15,FALSE)</f>
        <v>United States</v>
      </c>
      <c r="P36" t="str">
        <f>VLOOKUP(A36,data!$C:$AG,16,FALSE)</f>
        <v>Decatur</v>
      </c>
      <c r="Q36" t="str">
        <f>VLOOKUP(A36,data!$C:$AG,17,FALSE)</f>
        <v>Alabama</v>
      </c>
      <c r="R36">
        <f>VLOOKUP(A36,data!$C:$AG,18,FALSE)</f>
        <v>35601</v>
      </c>
    </row>
    <row r="37" spans="1:18" ht="15.75" x14ac:dyDescent="0.25">
      <c r="A37">
        <v>36</v>
      </c>
      <c r="B37" t="str">
        <f>VLOOKUP(A37,data!$C:$AG,2,FALSE)</f>
        <v>Duane Noonan</v>
      </c>
      <c r="C37" t="str">
        <f>VLOOKUP(A37,data!$C:$AG,3,FALSE)</f>
        <v>Duane</v>
      </c>
      <c r="D37" t="str">
        <f>VLOOKUP(A37,data!$C:$AG,4,FALSE)</f>
        <v>Noonan</v>
      </c>
      <c r="F37" s="7"/>
      <c r="G37" s="7"/>
      <c r="H37" s="7"/>
      <c r="I37" s="7"/>
      <c r="J37" s="7"/>
      <c r="K37" s="7"/>
      <c r="L37" t="str">
        <f>VLOOKUP(A37,data!$C:$AG,12,FALSE)</f>
        <v>West</v>
      </c>
      <c r="M37" t="str">
        <f>VLOOKUP(A37,data!$C:$AG,13,FALSE)</f>
        <v>Female</v>
      </c>
      <c r="N37" t="str">
        <f>VLOOKUP(A37,data!$C:$AG,14,FALSE)</f>
        <v>Consumer</v>
      </c>
      <c r="O37" t="str">
        <f>VLOOKUP(A37,data!$C:$AG,15,FALSE)</f>
        <v>United States</v>
      </c>
      <c r="P37" t="str">
        <f>VLOOKUP(A37,data!$C:$AG,16,FALSE)</f>
        <v>San Francisco</v>
      </c>
      <c r="Q37" t="str">
        <f>VLOOKUP(A37,data!$C:$AG,17,FALSE)</f>
        <v>California</v>
      </c>
      <c r="R37">
        <f>VLOOKUP(A37,data!$C:$AG,18,FALSE)</f>
        <v>94122</v>
      </c>
    </row>
    <row r="38" spans="1:18" ht="15.75" x14ac:dyDescent="0.25">
      <c r="A38">
        <v>37</v>
      </c>
      <c r="B38" t="str">
        <f>VLOOKUP(A38,data!$C:$AG,2,FALSE)</f>
        <v>Julie Creighton</v>
      </c>
      <c r="C38" t="str">
        <f>VLOOKUP(A38,data!$C:$AG,3,FALSE)</f>
        <v>Julie</v>
      </c>
      <c r="D38" t="str">
        <f>VLOOKUP(A38,data!$C:$AG,4,FALSE)</f>
        <v>Creighton</v>
      </c>
      <c r="F38" s="7"/>
      <c r="G38" s="7"/>
      <c r="H38" s="7"/>
      <c r="I38" s="7"/>
      <c r="J38" s="7"/>
      <c r="K38" s="7"/>
      <c r="L38" t="str">
        <f>VLOOKUP(A38,data!$C:$AG,12,FALSE)</f>
        <v>South</v>
      </c>
      <c r="M38" t="str">
        <f>VLOOKUP(A38,data!$C:$AG,13,FALSE)</f>
        <v>Female</v>
      </c>
      <c r="N38" t="str">
        <f>VLOOKUP(A38,data!$C:$AG,14,FALSE)</f>
        <v>Corporate</v>
      </c>
      <c r="O38" t="str">
        <f>VLOOKUP(A38,data!$C:$AG,15,FALSE)</f>
        <v>United States</v>
      </c>
      <c r="P38" t="str">
        <f>VLOOKUP(A38,data!$C:$AG,16,FALSE)</f>
        <v>Durham</v>
      </c>
      <c r="Q38" t="str">
        <f>VLOOKUP(A38,data!$C:$AG,17,FALSE)</f>
        <v>North Carolina</v>
      </c>
      <c r="R38">
        <f>VLOOKUP(A38,data!$C:$AG,18,FALSE)</f>
        <v>27707</v>
      </c>
    </row>
    <row r="39" spans="1:18" ht="15.75" x14ac:dyDescent="0.25">
      <c r="A39">
        <v>38</v>
      </c>
      <c r="B39" t="str">
        <f>VLOOKUP(A39,data!$C:$AG,2,FALSE)</f>
        <v>Christopher Schild</v>
      </c>
      <c r="C39" t="str">
        <f>VLOOKUP(A39,data!$C:$AG,3,FALSE)</f>
        <v>Christopher</v>
      </c>
      <c r="D39" t="str">
        <f>VLOOKUP(A39,data!$C:$AG,4,FALSE)</f>
        <v>Schild</v>
      </c>
      <c r="F39" s="7"/>
      <c r="G39" s="7"/>
      <c r="H39" s="7"/>
      <c r="I39" s="7"/>
      <c r="J39" s="7"/>
      <c r="K39" s="7"/>
      <c r="L39" t="str">
        <f>VLOOKUP(A39,data!$C:$AG,12,FALSE)</f>
        <v>Central</v>
      </c>
      <c r="M39" t="str">
        <f>VLOOKUP(A39,data!$C:$AG,13,FALSE)</f>
        <v>Male</v>
      </c>
      <c r="N39" t="str">
        <f>VLOOKUP(A39,data!$C:$AG,14,FALSE)</f>
        <v>Home Office</v>
      </c>
      <c r="O39" t="str">
        <f>VLOOKUP(A39,data!$C:$AG,15,FALSE)</f>
        <v>United States</v>
      </c>
      <c r="P39" t="str">
        <f>VLOOKUP(A39,data!$C:$AG,16,FALSE)</f>
        <v>Chicago</v>
      </c>
      <c r="Q39" t="str">
        <f>VLOOKUP(A39,data!$C:$AG,17,FALSE)</f>
        <v>Illinois</v>
      </c>
      <c r="R39">
        <f>VLOOKUP(A39,data!$C:$AG,18,FALSE)</f>
        <v>60623</v>
      </c>
    </row>
    <row r="40" spans="1:18" ht="15.75" x14ac:dyDescent="0.25">
      <c r="A40">
        <v>39</v>
      </c>
      <c r="B40" t="str">
        <f>VLOOKUP(A40,data!$C:$AG,2,FALSE)</f>
        <v>Paul Gonzalez</v>
      </c>
      <c r="C40" t="str">
        <f>VLOOKUP(A40,data!$C:$AG,3,FALSE)</f>
        <v>Paul</v>
      </c>
      <c r="D40" t="str">
        <f>VLOOKUP(A40,data!$C:$AG,4,FALSE)</f>
        <v>Gonzalez</v>
      </c>
      <c r="F40" s="7"/>
      <c r="G40" s="7"/>
      <c r="H40" s="7"/>
      <c r="I40" s="7"/>
      <c r="J40" s="7"/>
      <c r="K40" s="7"/>
      <c r="L40" t="str">
        <f>VLOOKUP(A40,data!$C:$AG,12,FALSE)</f>
        <v>Central</v>
      </c>
      <c r="M40" t="str">
        <f>VLOOKUP(A40,data!$C:$AG,13,FALSE)</f>
        <v>Male</v>
      </c>
      <c r="N40" t="str">
        <f>VLOOKUP(A40,data!$C:$AG,14,FALSE)</f>
        <v>Consumer</v>
      </c>
      <c r="O40" t="str">
        <f>VLOOKUP(A40,data!$C:$AG,15,FALSE)</f>
        <v>United States</v>
      </c>
      <c r="P40" t="str">
        <f>VLOOKUP(A40,data!$C:$AG,16,FALSE)</f>
        <v>Rochester</v>
      </c>
      <c r="Q40" t="str">
        <f>VLOOKUP(A40,data!$C:$AG,17,FALSE)</f>
        <v>Minnesota</v>
      </c>
      <c r="R40">
        <f>VLOOKUP(A40,data!$C:$AG,18,FALSE)</f>
        <v>55901</v>
      </c>
    </row>
    <row r="41" spans="1:18" ht="15.75" x14ac:dyDescent="0.25">
      <c r="A41">
        <v>40</v>
      </c>
      <c r="B41" t="str">
        <f>VLOOKUP(A41,data!$C:$AG,2,FALSE)</f>
        <v>Gary Mitchum</v>
      </c>
      <c r="C41" t="str">
        <f>VLOOKUP(A41,data!$C:$AG,3,FALSE)</f>
        <v>Gary</v>
      </c>
      <c r="D41" t="str">
        <f>VLOOKUP(A41,data!$C:$AG,4,FALSE)</f>
        <v>Mitchum</v>
      </c>
      <c r="F41" s="7"/>
      <c r="G41" s="7"/>
      <c r="H41" s="7"/>
      <c r="I41" s="7"/>
      <c r="J41" s="7"/>
      <c r="K41" s="7"/>
      <c r="L41" t="str">
        <f>VLOOKUP(A41,data!$C:$AG,12,FALSE)</f>
        <v>Central</v>
      </c>
      <c r="M41" t="str">
        <f>VLOOKUP(A41,data!$C:$AG,13,FALSE)</f>
        <v>Male</v>
      </c>
      <c r="N41" t="str">
        <f>VLOOKUP(A41,data!$C:$AG,14,FALSE)</f>
        <v>Home Office</v>
      </c>
      <c r="O41" t="str">
        <f>VLOOKUP(A41,data!$C:$AG,15,FALSE)</f>
        <v>United States</v>
      </c>
      <c r="P41" t="str">
        <f>VLOOKUP(A41,data!$C:$AG,16,FALSE)</f>
        <v>Houston</v>
      </c>
      <c r="Q41" t="str">
        <f>VLOOKUP(A41,data!$C:$AG,17,FALSE)</f>
        <v>Texas</v>
      </c>
      <c r="R41">
        <f>VLOOKUP(A41,data!$C:$AG,18,FALSE)</f>
        <v>77095</v>
      </c>
    </row>
    <row r="42" spans="1:18" ht="15.75" x14ac:dyDescent="0.25">
      <c r="A42">
        <v>41</v>
      </c>
      <c r="B42" t="str">
        <f>VLOOKUP(A42,data!$C:$AG,2,FALSE)</f>
        <v>Jim Sink</v>
      </c>
      <c r="C42" t="str">
        <f>VLOOKUP(A42,data!$C:$AG,3,FALSE)</f>
        <v>Jim</v>
      </c>
      <c r="D42" t="str">
        <f>VLOOKUP(A42,data!$C:$AG,4,FALSE)</f>
        <v>Sink</v>
      </c>
      <c r="F42" s="7"/>
      <c r="G42" s="7"/>
      <c r="H42" s="7"/>
      <c r="I42" s="7"/>
      <c r="J42" s="7"/>
      <c r="K42" s="7"/>
      <c r="L42" t="str">
        <f>VLOOKUP(A42,data!$C:$AG,12,FALSE)</f>
        <v>West</v>
      </c>
      <c r="M42" t="str">
        <f>VLOOKUP(A42,data!$C:$AG,13,FALSE)</f>
        <v>Female</v>
      </c>
      <c r="N42" t="str">
        <f>VLOOKUP(A42,data!$C:$AG,14,FALSE)</f>
        <v>Corporate</v>
      </c>
      <c r="O42" t="str">
        <f>VLOOKUP(A42,data!$C:$AG,15,FALSE)</f>
        <v>United States</v>
      </c>
      <c r="P42" t="str">
        <f>VLOOKUP(A42,data!$C:$AG,16,FALSE)</f>
        <v>Los Angeles</v>
      </c>
      <c r="Q42" t="str">
        <f>VLOOKUP(A42,data!$C:$AG,17,FALSE)</f>
        <v>California</v>
      </c>
      <c r="R42">
        <f>VLOOKUP(A42,data!$C:$AG,18,FALSE)</f>
        <v>90036</v>
      </c>
    </row>
    <row r="43" spans="1:18" ht="15.75" x14ac:dyDescent="0.25">
      <c r="A43">
        <v>42</v>
      </c>
      <c r="B43" t="str">
        <f>VLOOKUP(A43,data!$C:$AG,2,FALSE)</f>
        <v>Karl Braun</v>
      </c>
      <c r="C43" t="str">
        <f>VLOOKUP(A43,data!$C:$AG,3,FALSE)</f>
        <v>Karl</v>
      </c>
      <c r="D43" t="str">
        <f>VLOOKUP(A43,data!$C:$AG,4,FALSE)</f>
        <v>Braun</v>
      </c>
      <c r="F43" s="7"/>
      <c r="G43" s="7"/>
      <c r="H43" s="7"/>
      <c r="I43" s="7"/>
      <c r="J43" s="7"/>
      <c r="K43" s="7"/>
      <c r="L43" t="str">
        <f>VLOOKUP(A43,data!$C:$AG,12,FALSE)</f>
        <v>Central</v>
      </c>
      <c r="M43" t="str">
        <f>VLOOKUP(A43,data!$C:$AG,13,FALSE)</f>
        <v>Female</v>
      </c>
      <c r="N43" t="str">
        <f>VLOOKUP(A43,data!$C:$AG,14,FALSE)</f>
        <v>Consumer</v>
      </c>
      <c r="O43" t="str">
        <f>VLOOKUP(A43,data!$C:$AG,15,FALSE)</f>
        <v>United States</v>
      </c>
      <c r="P43" t="str">
        <f>VLOOKUP(A43,data!$C:$AG,16,FALSE)</f>
        <v>Minneapolis</v>
      </c>
      <c r="Q43" t="str">
        <f>VLOOKUP(A43,data!$C:$AG,17,FALSE)</f>
        <v>Minnesota</v>
      </c>
      <c r="R43">
        <f>VLOOKUP(A43,data!$C:$AG,18,FALSE)</f>
        <v>55407</v>
      </c>
    </row>
    <row r="44" spans="1:18" ht="15.75" x14ac:dyDescent="0.25">
      <c r="A44">
        <v>43</v>
      </c>
      <c r="B44" t="str">
        <f>VLOOKUP(A44,data!$C:$AG,2,FALSE)</f>
        <v>Roger Barcio</v>
      </c>
      <c r="C44" t="str">
        <f>VLOOKUP(A44,data!$C:$AG,3,FALSE)</f>
        <v>Roger</v>
      </c>
      <c r="D44" t="str">
        <f>VLOOKUP(A44,data!$C:$AG,4,FALSE)</f>
        <v>Barcio</v>
      </c>
      <c r="F44" s="7"/>
      <c r="G44" s="7"/>
      <c r="H44" s="7"/>
      <c r="I44" s="7"/>
      <c r="J44" s="7"/>
      <c r="K44" s="7"/>
      <c r="L44" t="str">
        <f>VLOOKUP(A44,data!$C:$AG,12,FALSE)</f>
        <v>West</v>
      </c>
      <c r="M44" t="str">
        <f>VLOOKUP(A44,data!$C:$AG,13,FALSE)</f>
        <v>Male</v>
      </c>
      <c r="N44" t="str">
        <f>VLOOKUP(A44,data!$C:$AG,14,FALSE)</f>
        <v>Home Office</v>
      </c>
      <c r="O44" t="str">
        <f>VLOOKUP(A44,data!$C:$AG,15,FALSE)</f>
        <v>United States</v>
      </c>
      <c r="P44" t="str">
        <f>VLOOKUP(A44,data!$C:$AG,16,FALSE)</f>
        <v>Portland</v>
      </c>
      <c r="Q44" t="str">
        <f>VLOOKUP(A44,data!$C:$AG,17,FALSE)</f>
        <v>Oregon</v>
      </c>
      <c r="R44">
        <f>VLOOKUP(A44,data!$C:$AG,18,FALSE)</f>
        <v>97206</v>
      </c>
    </row>
    <row r="45" spans="1:18" ht="15.75" x14ac:dyDescent="0.25">
      <c r="A45">
        <v>44</v>
      </c>
      <c r="B45" t="str">
        <f>VLOOKUP(A45,data!$C:$AG,2,FALSE)</f>
        <v>Parhena Norris</v>
      </c>
      <c r="C45" t="str">
        <f>VLOOKUP(A45,data!$C:$AG,3,FALSE)</f>
        <v>Parhena</v>
      </c>
      <c r="D45" t="str">
        <f>VLOOKUP(A45,data!$C:$AG,4,FALSE)</f>
        <v>Norris</v>
      </c>
      <c r="F45" s="7"/>
      <c r="G45" s="7"/>
      <c r="H45" s="7"/>
      <c r="I45" s="7"/>
      <c r="J45" s="7"/>
      <c r="K45" s="7"/>
      <c r="L45" t="str">
        <f>VLOOKUP(A45,data!$C:$AG,12,FALSE)</f>
        <v>East</v>
      </c>
      <c r="M45" t="str">
        <f>VLOOKUP(A45,data!$C:$AG,13,FALSE)</f>
        <v>Male</v>
      </c>
      <c r="N45" t="str">
        <f>VLOOKUP(A45,data!$C:$AG,14,FALSE)</f>
        <v>Home Office</v>
      </c>
      <c r="O45" t="str">
        <f>VLOOKUP(A45,data!$C:$AG,15,FALSE)</f>
        <v>United States</v>
      </c>
      <c r="P45" t="str">
        <f>VLOOKUP(A45,data!$C:$AG,16,FALSE)</f>
        <v>New York City</v>
      </c>
      <c r="Q45" t="str">
        <f>VLOOKUP(A45,data!$C:$AG,17,FALSE)</f>
        <v>New York</v>
      </c>
      <c r="R45">
        <f>VLOOKUP(A45,data!$C:$AG,18,FALSE)</f>
        <v>10009</v>
      </c>
    </row>
    <row r="46" spans="1:18" ht="15.75" x14ac:dyDescent="0.25">
      <c r="A46">
        <v>45</v>
      </c>
      <c r="B46" t="str">
        <f>VLOOKUP(A46,data!$C:$AG,2,FALSE)</f>
        <v>Katherine Ducich</v>
      </c>
      <c r="C46" t="str">
        <f>VLOOKUP(A46,data!$C:$AG,3,FALSE)</f>
        <v>Katherine</v>
      </c>
      <c r="D46" t="str">
        <f>VLOOKUP(A46,data!$C:$AG,4,FALSE)</f>
        <v>Ducich</v>
      </c>
      <c r="F46" s="7"/>
      <c r="G46" s="7"/>
      <c r="H46" s="7"/>
      <c r="I46" s="7"/>
      <c r="J46" s="7"/>
      <c r="K46" s="7"/>
      <c r="L46" t="str">
        <f>VLOOKUP(A46,data!$C:$AG,12,FALSE)</f>
        <v>West</v>
      </c>
      <c r="M46" t="str">
        <f>VLOOKUP(A46,data!$C:$AG,13,FALSE)</f>
        <v>Female</v>
      </c>
      <c r="N46" t="str">
        <f>VLOOKUP(A46,data!$C:$AG,14,FALSE)</f>
        <v>Consumer</v>
      </c>
      <c r="O46" t="str">
        <f>VLOOKUP(A46,data!$C:$AG,15,FALSE)</f>
        <v>United States</v>
      </c>
      <c r="P46" t="str">
        <f>VLOOKUP(A46,data!$C:$AG,16,FALSE)</f>
        <v>San Francisco</v>
      </c>
      <c r="Q46" t="str">
        <f>VLOOKUP(A46,data!$C:$AG,17,FALSE)</f>
        <v>California</v>
      </c>
      <c r="R46">
        <f>VLOOKUP(A46,data!$C:$AG,18,FALSE)</f>
        <v>94122</v>
      </c>
    </row>
    <row r="47" spans="1:18" ht="15.75" x14ac:dyDescent="0.25">
      <c r="A47">
        <v>46</v>
      </c>
      <c r="B47" t="str">
        <f>VLOOKUP(A47,data!$C:$AG,2,FALSE)</f>
        <v>Elpida Rittenbach</v>
      </c>
      <c r="C47" t="str">
        <f>VLOOKUP(A47,data!$C:$AG,3,FALSE)</f>
        <v>Elpida</v>
      </c>
      <c r="D47" t="str">
        <f>VLOOKUP(A47,data!$C:$AG,4,FALSE)</f>
        <v>Rittenbach</v>
      </c>
      <c r="F47" s="7"/>
      <c r="G47" s="7"/>
      <c r="H47" s="7"/>
      <c r="I47" s="7"/>
      <c r="J47" s="7"/>
      <c r="K47" s="7"/>
      <c r="L47" t="str">
        <f>VLOOKUP(A47,data!$C:$AG,12,FALSE)</f>
        <v>Central</v>
      </c>
      <c r="M47" t="str">
        <f>VLOOKUP(A47,data!$C:$AG,13,FALSE)</f>
        <v>Male</v>
      </c>
      <c r="N47" t="str">
        <f>VLOOKUP(A47,data!$C:$AG,14,FALSE)</f>
        <v>Corporate</v>
      </c>
      <c r="O47" t="str">
        <f>VLOOKUP(A47,data!$C:$AG,15,FALSE)</f>
        <v>United States</v>
      </c>
      <c r="P47" t="str">
        <f>VLOOKUP(A47,data!$C:$AG,16,FALSE)</f>
        <v>Saint Paul</v>
      </c>
      <c r="Q47" t="str">
        <f>VLOOKUP(A47,data!$C:$AG,17,FALSE)</f>
        <v>Minnesota</v>
      </c>
      <c r="R47">
        <f>VLOOKUP(A47,data!$C:$AG,18,FALSE)</f>
        <v>55106</v>
      </c>
    </row>
    <row r="48" spans="1:18" ht="15.75" x14ac:dyDescent="0.25">
      <c r="A48">
        <v>47</v>
      </c>
      <c r="B48" t="str">
        <f>VLOOKUP(A48,data!$C:$AG,2,FALSE)</f>
        <v>Rick Bensley</v>
      </c>
      <c r="C48" t="str">
        <f>VLOOKUP(A48,data!$C:$AG,3,FALSE)</f>
        <v>Rick</v>
      </c>
      <c r="D48" t="str">
        <f>VLOOKUP(A48,data!$C:$AG,4,FALSE)</f>
        <v>Bensley</v>
      </c>
      <c r="F48" s="7"/>
      <c r="G48" s="7"/>
      <c r="H48" s="7"/>
      <c r="I48" s="7"/>
      <c r="J48" s="7"/>
      <c r="K48" s="7"/>
      <c r="L48" t="str">
        <f>VLOOKUP(A48,data!$C:$AG,12,FALSE)</f>
        <v>Central</v>
      </c>
      <c r="M48" t="str">
        <f>VLOOKUP(A48,data!$C:$AG,13,FALSE)</f>
        <v>Male</v>
      </c>
      <c r="N48" t="str">
        <f>VLOOKUP(A48,data!$C:$AG,14,FALSE)</f>
        <v>Home Office</v>
      </c>
      <c r="O48" t="str">
        <f>VLOOKUP(A48,data!$C:$AG,15,FALSE)</f>
        <v>United States</v>
      </c>
      <c r="P48" t="str">
        <f>VLOOKUP(A48,data!$C:$AG,16,FALSE)</f>
        <v>Chicago</v>
      </c>
      <c r="Q48" t="str">
        <f>VLOOKUP(A48,data!$C:$AG,17,FALSE)</f>
        <v>Illinois</v>
      </c>
      <c r="R48">
        <f>VLOOKUP(A48,data!$C:$AG,18,FALSE)</f>
        <v>60610</v>
      </c>
    </row>
    <row r="49" spans="1:18" ht="15.75" x14ac:dyDescent="0.25">
      <c r="A49">
        <v>48</v>
      </c>
      <c r="B49" t="str">
        <f>VLOOKUP(A49,data!$C:$AG,2,FALSE)</f>
        <v>Gary Zandusky</v>
      </c>
      <c r="C49" t="str">
        <f>VLOOKUP(A49,data!$C:$AG,3,FALSE)</f>
        <v>Gary</v>
      </c>
      <c r="D49" t="str">
        <f>VLOOKUP(A49,data!$C:$AG,4,FALSE)</f>
        <v>Zandusky</v>
      </c>
      <c r="F49" s="7"/>
      <c r="G49" s="7"/>
      <c r="H49" s="7"/>
      <c r="I49" s="7"/>
      <c r="J49" s="7"/>
      <c r="K49" s="7"/>
      <c r="L49" t="str">
        <f>VLOOKUP(A49,data!$C:$AG,12,FALSE)</f>
        <v>Central</v>
      </c>
      <c r="M49" t="str">
        <f>VLOOKUP(A49,data!$C:$AG,13,FALSE)</f>
        <v>Female</v>
      </c>
      <c r="N49" t="str">
        <f>VLOOKUP(A49,data!$C:$AG,14,FALSE)</f>
        <v>Consumer</v>
      </c>
      <c r="O49" t="str">
        <f>VLOOKUP(A49,data!$C:$AG,15,FALSE)</f>
        <v>United States</v>
      </c>
      <c r="P49" t="str">
        <f>VLOOKUP(A49,data!$C:$AG,16,FALSE)</f>
        <v>Rochester</v>
      </c>
      <c r="Q49" t="str">
        <f>VLOOKUP(A49,data!$C:$AG,17,FALSE)</f>
        <v>Minnesota</v>
      </c>
      <c r="R49">
        <f>VLOOKUP(A49,data!$C:$AG,18,FALSE)</f>
        <v>55901</v>
      </c>
    </row>
    <row r="50" spans="1:18" ht="15.75" x14ac:dyDescent="0.25">
      <c r="A50">
        <v>49</v>
      </c>
      <c r="B50" t="str">
        <f>VLOOKUP(A50,data!$C:$AG,2,FALSE)</f>
        <v>Lena Cacioppo</v>
      </c>
      <c r="C50" t="str">
        <f>VLOOKUP(A50,data!$C:$AG,3,FALSE)</f>
        <v>Lena</v>
      </c>
      <c r="D50" t="str">
        <f>VLOOKUP(A50,data!$C:$AG,4,FALSE)</f>
        <v>Cacioppo</v>
      </c>
      <c r="F50" s="7"/>
      <c r="G50" s="7"/>
      <c r="H50" s="7"/>
      <c r="I50" s="7"/>
      <c r="J50" s="7"/>
      <c r="K50" s="7"/>
      <c r="L50" t="str">
        <f>VLOOKUP(A50,data!$C:$AG,12,FALSE)</f>
        <v>West</v>
      </c>
      <c r="M50" t="str">
        <f>VLOOKUP(A50,data!$C:$AG,13,FALSE)</f>
        <v>Male</v>
      </c>
      <c r="N50" t="str">
        <f>VLOOKUP(A50,data!$C:$AG,14,FALSE)</f>
        <v>Consumer</v>
      </c>
      <c r="O50" t="str">
        <f>VLOOKUP(A50,data!$C:$AG,15,FALSE)</f>
        <v>United States</v>
      </c>
      <c r="P50" t="str">
        <f>VLOOKUP(A50,data!$C:$AG,16,FALSE)</f>
        <v>Aurora</v>
      </c>
      <c r="Q50" t="str">
        <f>VLOOKUP(A50,data!$C:$AG,17,FALSE)</f>
        <v>Colorado</v>
      </c>
      <c r="R50">
        <f>VLOOKUP(A50,data!$C:$AG,18,FALSE)</f>
        <v>80013</v>
      </c>
    </row>
    <row r="51" spans="1:18" ht="15.75" x14ac:dyDescent="0.25">
      <c r="A51">
        <v>50</v>
      </c>
      <c r="B51" t="str">
        <f>VLOOKUP(A51,data!$C:$AG,2,FALSE)</f>
        <v>Janet Martin</v>
      </c>
      <c r="C51" t="str">
        <f>VLOOKUP(A51,data!$C:$AG,3,FALSE)</f>
        <v>Janet</v>
      </c>
      <c r="D51" t="str">
        <f>VLOOKUP(A51,data!$C:$AG,4,FALSE)</f>
        <v>Martin</v>
      </c>
      <c r="F51" s="7"/>
      <c r="G51" s="7"/>
      <c r="H51" s="7"/>
      <c r="I51" s="7"/>
      <c r="J51" s="7"/>
      <c r="K51" s="7"/>
      <c r="L51" t="str">
        <f>VLOOKUP(A51,data!$C:$AG,12,FALSE)</f>
        <v>South</v>
      </c>
      <c r="M51" t="str">
        <f>VLOOKUP(A51,data!$C:$AG,13,FALSE)</f>
        <v>Male</v>
      </c>
      <c r="N51" t="str">
        <f>VLOOKUP(A51,data!$C:$AG,14,FALSE)</f>
        <v>Consumer</v>
      </c>
      <c r="O51" t="str">
        <f>VLOOKUP(A51,data!$C:$AG,15,FALSE)</f>
        <v>United States</v>
      </c>
      <c r="P51" t="str">
        <f>VLOOKUP(A51,data!$C:$AG,16,FALSE)</f>
        <v>Charlotte</v>
      </c>
      <c r="Q51" t="str">
        <f>VLOOKUP(A51,data!$C:$AG,17,FALSE)</f>
        <v>North Carolina</v>
      </c>
      <c r="R51">
        <f>VLOOKUP(A51,data!$C:$AG,18,FALSE)</f>
        <v>28205</v>
      </c>
    </row>
    <row r="52" spans="1:18" ht="15.75" x14ac:dyDescent="0.25">
      <c r="A52">
        <v>51</v>
      </c>
      <c r="B52" t="str">
        <f>VLOOKUP(A52,data!$C:$AG,2,FALSE)</f>
        <v>Pete Armstrong</v>
      </c>
      <c r="C52" t="str">
        <f>VLOOKUP(A52,data!$C:$AG,3,FALSE)</f>
        <v>Pete</v>
      </c>
      <c r="D52" t="str">
        <f>VLOOKUP(A52,data!$C:$AG,4,FALSE)</f>
        <v>Armstrong</v>
      </c>
      <c r="F52" s="7"/>
      <c r="G52" s="7"/>
      <c r="H52" s="7"/>
      <c r="I52" s="7"/>
      <c r="J52" s="7"/>
      <c r="K52" s="7"/>
      <c r="L52" t="str">
        <f>VLOOKUP(A52,data!$C:$AG,12,FALSE)</f>
        <v>Central</v>
      </c>
      <c r="M52" t="str">
        <f>VLOOKUP(A52,data!$C:$AG,13,FALSE)</f>
        <v>Male</v>
      </c>
      <c r="N52" t="str">
        <f>VLOOKUP(A52,data!$C:$AG,14,FALSE)</f>
        <v>Home Office</v>
      </c>
      <c r="O52" t="str">
        <f>VLOOKUP(A52,data!$C:$AG,15,FALSE)</f>
        <v>United States</v>
      </c>
      <c r="P52" t="str">
        <f>VLOOKUP(A52,data!$C:$AG,16,FALSE)</f>
        <v>Orland Park</v>
      </c>
      <c r="Q52" t="str">
        <f>VLOOKUP(A52,data!$C:$AG,17,FALSE)</f>
        <v>Illinois</v>
      </c>
      <c r="R52">
        <f>VLOOKUP(A52,data!$C:$AG,18,FALSE)</f>
        <v>60462</v>
      </c>
    </row>
    <row r="53" spans="1:18" ht="15.75" x14ac:dyDescent="0.25">
      <c r="A53">
        <v>52</v>
      </c>
      <c r="B53" t="str">
        <f>VLOOKUP(A53,data!$C:$AG,2,FALSE)</f>
        <v>Cynthia Voltz</v>
      </c>
      <c r="C53" t="str">
        <f>VLOOKUP(A53,data!$C:$AG,3,FALSE)</f>
        <v>Cynthia</v>
      </c>
      <c r="D53" t="str">
        <f>VLOOKUP(A53,data!$C:$AG,4,FALSE)</f>
        <v>Voltz</v>
      </c>
      <c r="F53" s="7"/>
      <c r="G53" s="7"/>
      <c r="H53" s="7"/>
      <c r="I53" s="7"/>
      <c r="J53" s="7"/>
      <c r="K53" s="7"/>
      <c r="L53" t="str">
        <f>VLOOKUP(A53,data!$C:$AG,12,FALSE)</f>
        <v>East</v>
      </c>
      <c r="M53" t="str">
        <f>VLOOKUP(A53,data!$C:$AG,13,FALSE)</f>
        <v>Female</v>
      </c>
      <c r="N53" t="str">
        <f>VLOOKUP(A53,data!$C:$AG,14,FALSE)</f>
        <v>Corporate</v>
      </c>
      <c r="O53" t="str">
        <f>VLOOKUP(A53,data!$C:$AG,15,FALSE)</f>
        <v>United States</v>
      </c>
      <c r="P53" t="str">
        <f>VLOOKUP(A53,data!$C:$AG,16,FALSE)</f>
        <v>New York City</v>
      </c>
      <c r="Q53" t="str">
        <f>VLOOKUP(A53,data!$C:$AG,17,FALSE)</f>
        <v>New York</v>
      </c>
      <c r="R53">
        <f>VLOOKUP(A53,data!$C:$AG,18,FALSE)</f>
        <v>10035</v>
      </c>
    </row>
    <row r="54" spans="1:18" ht="15.75" x14ac:dyDescent="0.25">
      <c r="A54">
        <v>53</v>
      </c>
      <c r="B54" t="str">
        <f>VLOOKUP(A54,data!$C:$AG,2,FALSE)</f>
        <v>Clay Ludtke</v>
      </c>
      <c r="C54" t="str">
        <f>VLOOKUP(A54,data!$C:$AG,3,FALSE)</f>
        <v>Clay</v>
      </c>
      <c r="D54" t="str">
        <f>VLOOKUP(A54,data!$C:$AG,4,FALSE)</f>
        <v>Ludtke</v>
      </c>
      <c r="F54" s="7"/>
      <c r="G54" s="7"/>
      <c r="H54" s="7"/>
      <c r="I54" s="7"/>
      <c r="J54" s="7"/>
      <c r="K54" s="7"/>
      <c r="L54" t="str">
        <f>VLOOKUP(A54,data!$C:$AG,12,FALSE)</f>
        <v>Central</v>
      </c>
      <c r="M54" t="str">
        <f>VLOOKUP(A54,data!$C:$AG,13,FALSE)</f>
        <v>Female</v>
      </c>
      <c r="N54" t="str">
        <f>VLOOKUP(A54,data!$C:$AG,14,FALSE)</f>
        <v>Consumer</v>
      </c>
      <c r="O54" t="str">
        <f>VLOOKUP(A54,data!$C:$AG,15,FALSE)</f>
        <v>United States</v>
      </c>
      <c r="P54" t="str">
        <f>VLOOKUP(A54,data!$C:$AG,16,FALSE)</f>
        <v>Urbandale</v>
      </c>
      <c r="Q54" t="str">
        <f>VLOOKUP(A54,data!$C:$AG,17,FALSE)</f>
        <v>Iowa</v>
      </c>
      <c r="R54">
        <f>VLOOKUP(A54,data!$C:$AG,18,FALSE)</f>
        <v>50322</v>
      </c>
    </row>
    <row r="55" spans="1:18" ht="15.75" x14ac:dyDescent="0.25">
      <c r="A55">
        <v>54</v>
      </c>
      <c r="B55" t="str">
        <f>VLOOKUP(A55,data!$C:$AG,2,FALSE)</f>
        <v>Ryan Crowe</v>
      </c>
      <c r="C55" t="str">
        <f>VLOOKUP(A55,data!$C:$AG,3,FALSE)</f>
        <v>Ryan</v>
      </c>
      <c r="D55" t="str">
        <f>VLOOKUP(A55,data!$C:$AG,4,FALSE)</f>
        <v>Crowe</v>
      </c>
      <c r="F55" s="7"/>
      <c r="G55" s="7"/>
      <c r="H55" s="7"/>
      <c r="I55" s="7"/>
      <c r="J55" s="7"/>
      <c r="K55" s="7"/>
      <c r="L55" t="str">
        <f>VLOOKUP(A55,data!$C:$AG,12,FALSE)</f>
        <v>East</v>
      </c>
      <c r="M55" t="str">
        <f>VLOOKUP(A55,data!$C:$AG,13,FALSE)</f>
        <v>Male</v>
      </c>
      <c r="N55" t="str">
        <f>VLOOKUP(A55,data!$C:$AG,14,FALSE)</f>
        <v>Consumer</v>
      </c>
      <c r="O55" t="str">
        <f>VLOOKUP(A55,data!$C:$AG,15,FALSE)</f>
        <v>United States</v>
      </c>
      <c r="P55" t="str">
        <f>VLOOKUP(A55,data!$C:$AG,16,FALSE)</f>
        <v>Columbus</v>
      </c>
      <c r="Q55" t="str">
        <f>VLOOKUP(A55,data!$C:$AG,17,FALSE)</f>
        <v>Ohio</v>
      </c>
      <c r="R55">
        <f>VLOOKUP(A55,data!$C:$AG,18,FALSE)</f>
        <v>43229</v>
      </c>
    </row>
    <row r="56" spans="1:18" ht="15.75" x14ac:dyDescent="0.25">
      <c r="A56">
        <v>55</v>
      </c>
      <c r="B56" t="str">
        <f>VLOOKUP(A56,data!$C:$AG,2,FALSE)</f>
        <v>Dave Kipp</v>
      </c>
      <c r="C56" t="str">
        <f>VLOOKUP(A56,data!$C:$AG,3,FALSE)</f>
        <v>Dave</v>
      </c>
      <c r="D56" t="str">
        <f>VLOOKUP(A56,data!$C:$AG,4,FALSE)</f>
        <v>Kipp</v>
      </c>
      <c r="F56" s="7"/>
      <c r="G56" s="7"/>
      <c r="H56" s="7"/>
      <c r="I56" s="7"/>
      <c r="J56" s="7"/>
      <c r="K56" s="7"/>
      <c r="L56" t="str">
        <f>VLOOKUP(A56,data!$C:$AG,12,FALSE)</f>
        <v>West</v>
      </c>
      <c r="M56" t="str">
        <f>VLOOKUP(A56,data!$C:$AG,13,FALSE)</f>
        <v>Male</v>
      </c>
      <c r="N56" t="str">
        <f>VLOOKUP(A56,data!$C:$AG,14,FALSE)</f>
        <v>Consumer</v>
      </c>
      <c r="O56" t="str">
        <f>VLOOKUP(A56,data!$C:$AG,15,FALSE)</f>
        <v>United States</v>
      </c>
      <c r="P56" t="str">
        <f>VLOOKUP(A56,data!$C:$AG,16,FALSE)</f>
        <v>Seattle</v>
      </c>
      <c r="Q56" t="str">
        <f>VLOOKUP(A56,data!$C:$AG,17,FALSE)</f>
        <v>Washington</v>
      </c>
      <c r="R56">
        <f>VLOOKUP(A56,data!$C:$AG,18,FALSE)</f>
        <v>98103</v>
      </c>
    </row>
    <row r="57" spans="1:18" ht="15.75" x14ac:dyDescent="0.25">
      <c r="A57">
        <v>56</v>
      </c>
      <c r="B57" t="str">
        <f>VLOOKUP(A57,data!$C:$AG,2,FALSE)</f>
        <v>Greg Guthrie</v>
      </c>
      <c r="C57" t="str">
        <f>VLOOKUP(A57,data!$C:$AG,3,FALSE)</f>
        <v>Greg</v>
      </c>
      <c r="D57" t="str">
        <f>VLOOKUP(A57,data!$C:$AG,4,FALSE)</f>
        <v>Guthrie</v>
      </c>
      <c r="F57" s="7"/>
      <c r="G57" s="7"/>
      <c r="H57" s="7"/>
      <c r="I57" s="7"/>
      <c r="J57" s="7"/>
      <c r="K57" s="7"/>
      <c r="L57" t="str">
        <f>VLOOKUP(A57,data!$C:$AG,12,FALSE)</f>
        <v>South</v>
      </c>
      <c r="M57" t="str">
        <f>VLOOKUP(A57,data!$C:$AG,13,FALSE)</f>
        <v>Female</v>
      </c>
      <c r="N57" t="str">
        <f>VLOOKUP(A57,data!$C:$AG,14,FALSE)</f>
        <v>Corporate</v>
      </c>
      <c r="O57" t="str">
        <f>VLOOKUP(A57,data!$C:$AG,15,FALSE)</f>
        <v>United States</v>
      </c>
      <c r="P57" t="str">
        <f>VLOOKUP(A57,data!$C:$AG,16,FALSE)</f>
        <v>Bristol</v>
      </c>
      <c r="Q57" t="str">
        <f>VLOOKUP(A57,data!$C:$AG,17,FALSE)</f>
        <v>Tennessee</v>
      </c>
      <c r="R57">
        <f>VLOOKUP(A57,data!$C:$AG,18,FALSE)</f>
        <v>37620</v>
      </c>
    </row>
    <row r="58" spans="1:18" ht="15.75" x14ac:dyDescent="0.25">
      <c r="A58">
        <v>57</v>
      </c>
      <c r="B58" t="str">
        <f>VLOOKUP(A58,data!$C:$AG,2,FALSE)</f>
        <v>Steven Cartwright</v>
      </c>
      <c r="C58" t="str">
        <f>VLOOKUP(A58,data!$C:$AG,3,FALSE)</f>
        <v>Steven</v>
      </c>
      <c r="D58" t="str">
        <f>VLOOKUP(A58,data!$C:$AG,4,FALSE)</f>
        <v>Cartwright</v>
      </c>
      <c r="F58" s="7"/>
      <c r="G58" s="7"/>
      <c r="H58" s="7"/>
      <c r="I58" s="7"/>
      <c r="J58" s="7"/>
      <c r="K58" s="7"/>
      <c r="L58" t="str">
        <f>VLOOKUP(A58,data!$C:$AG,12,FALSE)</f>
        <v>East</v>
      </c>
      <c r="M58" t="str">
        <f>VLOOKUP(A58,data!$C:$AG,13,FALSE)</f>
        <v>Male</v>
      </c>
      <c r="N58" t="str">
        <f>VLOOKUP(A58,data!$C:$AG,14,FALSE)</f>
        <v>Consumer</v>
      </c>
      <c r="O58" t="str">
        <f>VLOOKUP(A58,data!$C:$AG,15,FALSE)</f>
        <v>United States</v>
      </c>
      <c r="P58" t="str">
        <f>VLOOKUP(A58,data!$C:$AG,16,FALSE)</f>
        <v>Wilmington</v>
      </c>
      <c r="Q58" t="str">
        <f>VLOOKUP(A58,data!$C:$AG,17,FALSE)</f>
        <v>Delaware</v>
      </c>
      <c r="R58">
        <f>VLOOKUP(A58,data!$C:$AG,18,FALSE)</f>
        <v>19805</v>
      </c>
    </row>
    <row r="59" spans="1:18" ht="15.75" x14ac:dyDescent="0.25">
      <c r="A59">
        <v>58</v>
      </c>
      <c r="B59" t="str">
        <f>VLOOKUP(A59,data!$C:$AG,2,FALSE)</f>
        <v>Alan Dominguez</v>
      </c>
      <c r="C59" t="str">
        <f>VLOOKUP(A59,data!$C:$AG,3,FALSE)</f>
        <v>Alan</v>
      </c>
      <c r="D59" t="str">
        <f>VLOOKUP(A59,data!$C:$AG,4,FALSE)</f>
        <v>Dominguez</v>
      </c>
      <c r="F59" s="7"/>
      <c r="G59" s="7"/>
      <c r="H59" s="7"/>
      <c r="I59" s="7"/>
      <c r="J59" s="7"/>
      <c r="K59" s="7"/>
      <c r="L59" t="str">
        <f>VLOOKUP(A59,data!$C:$AG,12,FALSE)</f>
        <v>Central</v>
      </c>
      <c r="M59" t="str">
        <f>VLOOKUP(A59,data!$C:$AG,13,FALSE)</f>
        <v>Male</v>
      </c>
      <c r="N59" t="str">
        <f>VLOOKUP(A59,data!$C:$AG,14,FALSE)</f>
        <v>Home Office</v>
      </c>
      <c r="O59" t="str">
        <f>VLOOKUP(A59,data!$C:$AG,15,FALSE)</f>
        <v>United States</v>
      </c>
      <c r="P59" t="str">
        <f>VLOOKUP(A59,data!$C:$AG,16,FALSE)</f>
        <v>Great Falls</v>
      </c>
      <c r="Q59" t="str">
        <f>VLOOKUP(A59,data!$C:$AG,17,FALSE)</f>
        <v>Montana</v>
      </c>
      <c r="R59">
        <f>VLOOKUP(A59,data!$C:$AG,18,FALSE)</f>
        <v>77041</v>
      </c>
    </row>
    <row r="60" spans="1:18" ht="15.75" x14ac:dyDescent="0.25">
      <c r="A60">
        <v>59</v>
      </c>
      <c r="B60" t="str">
        <f>VLOOKUP(A60,data!$C:$AG,2,FALSE)</f>
        <v>Philip Fox</v>
      </c>
      <c r="C60" t="str">
        <f>VLOOKUP(A60,data!$C:$AG,3,FALSE)</f>
        <v>Philip</v>
      </c>
      <c r="D60" t="str">
        <f>VLOOKUP(A60,data!$C:$AG,4,FALSE)</f>
        <v>Fox</v>
      </c>
      <c r="F60" s="7"/>
      <c r="G60" s="7"/>
      <c r="H60" s="7"/>
      <c r="I60" s="7"/>
      <c r="J60" s="7"/>
      <c r="K60" s="7"/>
      <c r="L60" t="str">
        <f>VLOOKUP(A60,data!$C:$AG,12,FALSE)</f>
        <v>Central</v>
      </c>
      <c r="M60" t="str">
        <f>VLOOKUP(A60,data!$C:$AG,13,FALSE)</f>
        <v>Female</v>
      </c>
      <c r="N60" t="str">
        <f>VLOOKUP(A60,data!$C:$AG,14,FALSE)</f>
        <v>Consumer</v>
      </c>
      <c r="O60" t="str">
        <f>VLOOKUP(A60,data!$C:$AG,15,FALSE)</f>
        <v>United States</v>
      </c>
      <c r="P60" t="str">
        <f>VLOOKUP(A60,data!$C:$AG,16,FALSE)</f>
        <v>Bloomington</v>
      </c>
      <c r="Q60" t="str">
        <f>VLOOKUP(A60,data!$C:$AG,17,FALSE)</f>
        <v>Illinois</v>
      </c>
      <c r="R60">
        <f>VLOOKUP(A60,data!$C:$AG,18,FALSE)</f>
        <v>61701</v>
      </c>
    </row>
    <row r="61" spans="1:18" ht="15.75" x14ac:dyDescent="0.25">
      <c r="A61">
        <v>60</v>
      </c>
      <c r="B61" t="str">
        <f>VLOOKUP(A61,data!$C:$AG,2,FALSE)</f>
        <v>Troy Staebel</v>
      </c>
      <c r="C61" t="str">
        <f>VLOOKUP(A61,data!$C:$AG,3,FALSE)</f>
        <v>Troy</v>
      </c>
      <c r="D61" t="str">
        <f>VLOOKUP(A61,data!$C:$AG,4,FALSE)</f>
        <v>Staebel</v>
      </c>
      <c r="F61" s="7"/>
      <c r="G61" s="7"/>
      <c r="H61" s="7"/>
      <c r="I61" s="7"/>
      <c r="J61" s="7"/>
      <c r="K61" s="7"/>
      <c r="L61" t="str">
        <f>VLOOKUP(A61,data!$C:$AG,12,FALSE)</f>
        <v>West</v>
      </c>
      <c r="M61" t="str">
        <f>VLOOKUP(A61,data!$C:$AG,13,FALSE)</f>
        <v>Female</v>
      </c>
      <c r="N61" t="str">
        <f>VLOOKUP(A61,data!$C:$AG,14,FALSE)</f>
        <v>Consumer</v>
      </c>
      <c r="O61" t="str">
        <f>VLOOKUP(A61,data!$C:$AG,15,FALSE)</f>
        <v>United States</v>
      </c>
      <c r="P61" t="str">
        <f>VLOOKUP(A61,data!$C:$AG,16,FALSE)</f>
        <v>Phoenix</v>
      </c>
      <c r="Q61" t="str">
        <f>VLOOKUP(A61,data!$C:$AG,17,FALSE)</f>
        <v>Arizona</v>
      </c>
      <c r="R61">
        <f>VLOOKUP(A61,data!$C:$AG,18,FALSE)</f>
        <v>85023</v>
      </c>
    </row>
    <row r="62" spans="1:18" ht="15.75" x14ac:dyDescent="0.25">
      <c r="A62">
        <v>61</v>
      </c>
      <c r="B62" t="str">
        <f>VLOOKUP(A62,data!$C:$AG,2,FALSE)</f>
        <v>Lindsay Shagiari</v>
      </c>
      <c r="C62" t="str">
        <f>VLOOKUP(A62,data!$C:$AG,3,FALSE)</f>
        <v>Lindsay</v>
      </c>
      <c r="D62" t="str">
        <f>VLOOKUP(A62,data!$C:$AG,4,FALSE)</f>
        <v>Shagiari</v>
      </c>
      <c r="F62" s="7"/>
      <c r="G62" s="7"/>
      <c r="H62" s="7"/>
      <c r="I62" s="7"/>
      <c r="J62" s="7"/>
      <c r="K62" s="7"/>
      <c r="L62" t="str">
        <f>VLOOKUP(A62,data!$C:$AG,12,FALSE)</f>
        <v>West</v>
      </c>
      <c r="M62" t="str">
        <f>VLOOKUP(A62,data!$C:$AG,13,FALSE)</f>
        <v>Female</v>
      </c>
      <c r="N62" t="str">
        <f>VLOOKUP(A62,data!$C:$AG,14,FALSE)</f>
        <v>Home Office</v>
      </c>
      <c r="O62" t="str">
        <f>VLOOKUP(A62,data!$C:$AG,15,FALSE)</f>
        <v>United States</v>
      </c>
      <c r="P62" t="str">
        <f>VLOOKUP(A62,data!$C:$AG,16,FALSE)</f>
        <v>Los Angeles</v>
      </c>
      <c r="Q62" t="str">
        <f>VLOOKUP(A62,data!$C:$AG,17,FALSE)</f>
        <v>California</v>
      </c>
      <c r="R62">
        <f>VLOOKUP(A62,data!$C:$AG,18,FALSE)</f>
        <v>90004</v>
      </c>
    </row>
    <row r="63" spans="1:18" ht="15.75" x14ac:dyDescent="0.25">
      <c r="A63">
        <v>62</v>
      </c>
      <c r="B63" t="str">
        <f>VLOOKUP(A63,data!$C:$AG,2,FALSE)</f>
        <v>Dorothy Wardle</v>
      </c>
      <c r="C63" t="str">
        <f>VLOOKUP(A63,data!$C:$AG,3,FALSE)</f>
        <v>Dorothy</v>
      </c>
      <c r="D63" t="str">
        <f>VLOOKUP(A63,data!$C:$AG,4,FALSE)</f>
        <v>Wardle</v>
      </c>
      <c r="F63" s="7"/>
      <c r="G63" s="7"/>
      <c r="H63" s="7"/>
      <c r="I63" s="7"/>
      <c r="J63" s="7"/>
      <c r="K63" s="7"/>
      <c r="L63" t="str">
        <f>VLOOKUP(A63,data!$C:$AG,12,FALSE)</f>
        <v>East</v>
      </c>
      <c r="M63" t="str">
        <f>VLOOKUP(A63,data!$C:$AG,13,FALSE)</f>
        <v>Female</v>
      </c>
      <c r="N63" t="str">
        <f>VLOOKUP(A63,data!$C:$AG,14,FALSE)</f>
        <v>Corporate</v>
      </c>
      <c r="O63" t="str">
        <f>VLOOKUP(A63,data!$C:$AG,15,FALSE)</f>
        <v>United States</v>
      </c>
      <c r="P63" t="str">
        <f>VLOOKUP(A63,data!$C:$AG,16,FALSE)</f>
        <v>Columbus</v>
      </c>
      <c r="Q63" t="str">
        <f>VLOOKUP(A63,data!$C:$AG,17,FALSE)</f>
        <v>Ohio</v>
      </c>
      <c r="R63">
        <f>VLOOKUP(A63,data!$C:$AG,18,FALSE)</f>
        <v>43229</v>
      </c>
    </row>
    <row r="64" spans="1:18" ht="15.75" x14ac:dyDescent="0.25">
      <c r="A64">
        <v>63</v>
      </c>
      <c r="B64" t="str">
        <f>VLOOKUP(A64,data!$C:$AG,2,FALSE)</f>
        <v>Lena Creighton</v>
      </c>
      <c r="C64" t="str">
        <f>VLOOKUP(A64,data!$C:$AG,3,FALSE)</f>
        <v>Lena</v>
      </c>
      <c r="D64" t="str">
        <f>VLOOKUP(A64,data!$C:$AG,4,FALSE)</f>
        <v>Creighton</v>
      </c>
      <c r="F64" s="7"/>
      <c r="G64" s="7"/>
      <c r="H64" s="7"/>
      <c r="I64" s="7"/>
      <c r="J64" s="7"/>
      <c r="K64" s="7"/>
      <c r="L64" t="str">
        <f>VLOOKUP(A64,data!$C:$AG,12,FALSE)</f>
        <v>West</v>
      </c>
      <c r="M64" t="str">
        <f>VLOOKUP(A64,data!$C:$AG,13,FALSE)</f>
        <v>Female</v>
      </c>
      <c r="N64" t="str">
        <f>VLOOKUP(A64,data!$C:$AG,14,FALSE)</f>
        <v>Consumer</v>
      </c>
      <c r="O64" t="str">
        <f>VLOOKUP(A64,data!$C:$AG,15,FALSE)</f>
        <v>United States</v>
      </c>
      <c r="P64" t="str">
        <f>VLOOKUP(A64,data!$C:$AG,16,FALSE)</f>
        <v>Roseville</v>
      </c>
      <c r="Q64" t="str">
        <f>VLOOKUP(A64,data!$C:$AG,17,FALSE)</f>
        <v>California</v>
      </c>
      <c r="R64">
        <f>VLOOKUP(A64,data!$C:$AG,18,FALSE)</f>
        <v>95661</v>
      </c>
    </row>
    <row r="65" spans="1:18" ht="15.75" x14ac:dyDescent="0.25">
      <c r="A65">
        <v>64</v>
      </c>
      <c r="B65" t="str">
        <f>VLOOKUP(A65,data!$C:$AG,2,FALSE)</f>
        <v>Jonathan Doherty</v>
      </c>
      <c r="C65" t="str">
        <f>VLOOKUP(A65,data!$C:$AG,3,FALSE)</f>
        <v>Jonathan</v>
      </c>
      <c r="D65" t="str">
        <f>VLOOKUP(A65,data!$C:$AG,4,FALSE)</f>
        <v>Doherty</v>
      </c>
      <c r="F65" s="7"/>
      <c r="G65" s="7"/>
      <c r="H65" s="7"/>
      <c r="I65" s="7"/>
      <c r="J65" s="7"/>
      <c r="K65" s="7"/>
      <c r="L65" t="str">
        <f>VLOOKUP(A65,data!$C:$AG,12,FALSE)</f>
        <v>East</v>
      </c>
      <c r="M65" t="str">
        <f>VLOOKUP(A65,data!$C:$AG,13,FALSE)</f>
        <v>Female</v>
      </c>
      <c r="N65" t="str">
        <f>VLOOKUP(A65,data!$C:$AG,14,FALSE)</f>
        <v>Corporate</v>
      </c>
      <c r="O65" t="str">
        <f>VLOOKUP(A65,data!$C:$AG,15,FALSE)</f>
        <v>United States</v>
      </c>
      <c r="P65" t="str">
        <f>VLOOKUP(A65,data!$C:$AG,16,FALSE)</f>
        <v>Philadelphia</v>
      </c>
      <c r="Q65" t="str">
        <f>VLOOKUP(A65,data!$C:$AG,17,FALSE)</f>
        <v>Pennsylvania</v>
      </c>
      <c r="R65">
        <f>VLOOKUP(A65,data!$C:$AG,18,FALSE)</f>
        <v>19140</v>
      </c>
    </row>
    <row r="66" spans="1:18" ht="15.75" x14ac:dyDescent="0.25">
      <c r="A66">
        <v>65</v>
      </c>
      <c r="B66" t="str">
        <f>VLOOKUP(A66,data!$C:$AG,2,FALSE)</f>
        <v>Sally Hughsby</v>
      </c>
      <c r="C66" t="str">
        <f>VLOOKUP(A66,data!$C:$AG,3,FALSE)</f>
        <v>Sally</v>
      </c>
      <c r="D66" t="str">
        <f>VLOOKUP(A66,data!$C:$AG,4,FALSE)</f>
        <v>Hughsby</v>
      </c>
      <c r="F66" s="7"/>
      <c r="G66" s="7"/>
      <c r="H66" s="7"/>
      <c r="I66" s="7"/>
      <c r="J66" s="7"/>
      <c r="K66" s="7"/>
      <c r="L66" t="str">
        <f>VLOOKUP(A66,data!$C:$AG,12,FALSE)</f>
        <v>West</v>
      </c>
      <c r="M66" t="str">
        <f>VLOOKUP(A66,data!$C:$AG,13,FALSE)</f>
        <v>Male</v>
      </c>
      <c r="N66" t="str">
        <f>VLOOKUP(A66,data!$C:$AG,14,FALSE)</f>
        <v>Corporate</v>
      </c>
      <c r="O66" t="str">
        <f>VLOOKUP(A66,data!$C:$AG,15,FALSE)</f>
        <v>United States</v>
      </c>
      <c r="P66" t="str">
        <f>VLOOKUP(A66,data!$C:$AG,16,FALSE)</f>
        <v>San Francisco</v>
      </c>
      <c r="Q66" t="str">
        <f>VLOOKUP(A66,data!$C:$AG,17,FALSE)</f>
        <v>California</v>
      </c>
      <c r="R66">
        <f>VLOOKUP(A66,data!$C:$AG,18,FALSE)</f>
        <v>94122</v>
      </c>
    </row>
    <row r="67" spans="1:18" ht="15.75" x14ac:dyDescent="0.25">
      <c r="A67">
        <v>66</v>
      </c>
      <c r="B67" t="str">
        <f>VLOOKUP(A67,data!$C:$AG,2,FALSE)</f>
        <v>Sandra Glassco</v>
      </c>
      <c r="C67" t="str">
        <f>VLOOKUP(A67,data!$C:$AG,3,FALSE)</f>
        <v>Sandra</v>
      </c>
      <c r="D67" t="str">
        <f>VLOOKUP(A67,data!$C:$AG,4,FALSE)</f>
        <v>Glassco</v>
      </c>
      <c r="F67" s="7"/>
      <c r="G67" s="7"/>
      <c r="H67" s="7"/>
      <c r="I67" s="7"/>
      <c r="J67" s="7"/>
      <c r="K67" s="7"/>
      <c r="L67" t="str">
        <f>VLOOKUP(A67,data!$C:$AG,12,FALSE)</f>
        <v>Central</v>
      </c>
      <c r="M67" t="str">
        <f>VLOOKUP(A67,data!$C:$AG,13,FALSE)</f>
        <v>Male</v>
      </c>
      <c r="N67" t="str">
        <f>VLOOKUP(A67,data!$C:$AG,14,FALSE)</f>
        <v>Consumer</v>
      </c>
      <c r="O67" t="str">
        <f>VLOOKUP(A67,data!$C:$AG,15,FALSE)</f>
        <v>United States</v>
      </c>
      <c r="P67" t="str">
        <f>VLOOKUP(A67,data!$C:$AG,16,FALSE)</f>
        <v>Independence</v>
      </c>
      <c r="Q67" t="str">
        <f>VLOOKUP(A67,data!$C:$AG,17,FALSE)</f>
        <v>Missouri</v>
      </c>
      <c r="R67">
        <f>VLOOKUP(A67,data!$C:$AG,18,FALSE)</f>
        <v>64055</v>
      </c>
    </row>
    <row r="68" spans="1:18" ht="15.75" x14ac:dyDescent="0.25">
      <c r="A68">
        <v>67</v>
      </c>
      <c r="B68" t="str">
        <f>VLOOKUP(A68,data!$C:$AG,2,FALSE)</f>
        <v>Helen Andreada</v>
      </c>
      <c r="C68" t="str">
        <f>VLOOKUP(A68,data!$C:$AG,3,FALSE)</f>
        <v>Helen</v>
      </c>
      <c r="D68" t="str">
        <f>VLOOKUP(A68,data!$C:$AG,4,FALSE)</f>
        <v>Andreada</v>
      </c>
      <c r="F68" s="7"/>
      <c r="G68" s="7"/>
      <c r="H68" s="7"/>
      <c r="I68" s="7"/>
      <c r="J68" s="7"/>
      <c r="K68" s="7"/>
      <c r="L68" t="str">
        <f>VLOOKUP(A68,data!$C:$AG,12,FALSE)</f>
        <v>West</v>
      </c>
      <c r="M68" t="str">
        <f>VLOOKUP(A68,data!$C:$AG,13,FALSE)</f>
        <v>Male</v>
      </c>
      <c r="N68" t="str">
        <f>VLOOKUP(A68,data!$C:$AG,14,FALSE)</f>
        <v>Consumer</v>
      </c>
      <c r="O68" t="str">
        <f>VLOOKUP(A68,data!$C:$AG,15,FALSE)</f>
        <v>United States</v>
      </c>
      <c r="P68" t="str">
        <f>VLOOKUP(A68,data!$C:$AG,16,FALSE)</f>
        <v>Pasadena</v>
      </c>
      <c r="Q68" t="str">
        <f>VLOOKUP(A68,data!$C:$AG,17,FALSE)</f>
        <v>California</v>
      </c>
      <c r="R68">
        <f>VLOOKUP(A68,data!$C:$AG,18,FALSE)</f>
        <v>91104</v>
      </c>
    </row>
    <row r="69" spans="1:18" ht="15.75" x14ac:dyDescent="0.25">
      <c r="A69">
        <v>68</v>
      </c>
      <c r="B69" t="str">
        <f>VLOOKUP(A69,data!$C:$AG,2,FALSE)</f>
        <v>Maureen Gastineau</v>
      </c>
      <c r="C69" t="str">
        <f>VLOOKUP(A69,data!$C:$AG,3,FALSE)</f>
        <v>Maureen</v>
      </c>
      <c r="D69" t="str">
        <f>VLOOKUP(A69,data!$C:$AG,4,FALSE)</f>
        <v>Gastineau</v>
      </c>
      <c r="F69" s="7"/>
      <c r="G69" s="7"/>
      <c r="H69" s="7"/>
      <c r="I69" s="7"/>
      <c r="J69" s="7"/>
      <c r="K69" s="7"/>
      <c r="L69" t="str">
        <f>VLOOKUP(A69,data!$C:$AG,12,FALSE)</f>
        <v>East</v>
      </c>
      <c r="M69" t="str">
        <f>VLOOKUP(A69,data!$C:$AG,13,FALSE)</f>
        <v>Male</v>
      </c>
      <c r="N69" t="str">
        <f>VLOOKUP(A69,data!$C:$AG,14,FALSE)</f>
        <v>Home Office</v>
      </c>
      <c r="O69" t="str">
        <f>VLOOKUP(A69,data!$C:$AG,15,FALSE)</f>
        <v>United States</v>
      </c>
      <c r="P69" t="str">
        <f>VLOOKUP(A69,data!$C:$AG,16,FALSE)</f>
        <v>Newark</v>
      </c>
      <c r="Q69" t="str">
        <f>VLOOKUP(A69,data!$C:$AG,17,FALSE)</f>
        <v>Ohio</v>
      </c>
      <c r="R69">
        <f>VLOOKUP(A69,data!$C:$AG,18,FALSE)</f>
        <v>43055</v>
      </c>
    </row>
    <row r="70" spans="1:18" ht="15.75" x14ac:dyDescent="0.25">
      <c r="A70">
        <v>69</v>
      </c>
      <c r="B70" t="str">
        <f>VLOOKUP(A70,data!$C:$AG,2,FALSE)</f>
        <v>Justin Ellison</v>
      </c>
      <c r="C70" t="str">
        <f>VLOOKUP(A70,data!$C:$AG,3,FALSE)</f>
        <v>Justin</v>
      </c>
      <c r="D70" t="str">
        <f>VLOOKUP(A70,data!$C:$AG,4,FALSE)</f>
        <v>Ellison</v>
      </c>
      <c r="F70" s="7"/>
      <c r="G70" s="7"/>
      <c r="H70" s="7"/>
      <c r="I70" s="7"/>
      <c r="J70" s="7"/>
      <c r="K70" s="7"/>
      <c r="L70" t="str">
        <f>VLOOKUP(A70,data!$C:$AG,12,FALSE)</f>
        <v>Central</v>
      </c>
      <c r="M70" t="str">
        <f>VLOOKUP(A70,data!$C:$AG,13,FALSE)</f>
        <v>Male</v>
      </c>
      <c r="N70" t="str">
        <f>VLOOKUP(A70,data!$C:$AG,14,FALSE)</f>
        <v>Corporate</v>
      </c>
      <c r="O70" t="str">
        <f>VLOOKUP(A70,data!$C:$AG,15,FALSE)</f>
        <v>United States</v>
      </c>
      <c r="P70" t="str">
        <f>VLOOKUP(A70,data!$C:$AG,16,FALSE)</f>
        <v>Franklin</v>
      </c>
      <c r="Q70" t="str">
        <f>VLOOKUP(A70,data!$C:$AG,17,FALSE)</f>
        <v>Wisconsin</v>
      </c>
      <c r="R70">
        <f>VLOOKUP(A70,data!$C:$AG,18,FALSE)</f>
        <v>53132</v>
      </c>
    </row>
    <row r="71" spans="1:18" ht="15.75" x14ac:dyDescent="0.25">
      <c r="A71">
        <v>70</v>
      </c>
      <c r="B71" t="str">
        <f>VLOOKUP(A71,data!$C:$AG,2,FALSE)</f>
        <v>Tamara Willingham</v>
      </c>
      <c r="C71" t="str">
        <f>VLOOKUP(A71,data!$C:$AG,3,FALSE)</f>
        <v>Tamara</v>
      </c>
      <c r="D71" t="str">
        <f>VLOOKUP(A71,data!$C:$AG,4,FALSE)</f>
        <v>Willingham</v>
      </c>
      <c r="F71" s="7"/>
      <c r="G71" s="7"/>
      <c r="H71" s="7"/>
      <c r="I71" s="7"/>
      <c r="J71" s="7"/>
      <c r="K71" s="7"/>
      <c r="L71" t="str">
        <f>VLOOKUP(A71,data!$C:$AG,12,FALSE)</f>
        <v>West</v>
      </c>
      <c r="M71" t="str">
        <f>VLOOKUP(A71,data!$C:$AG,13,FALSE)</f>
        <v>Male</v>
      </c>
      <c r="N71" t="str">
        <f>VLOOKUP(A71,data!$C:$AG,14,FALSE)</f>
        <v>Home Office</v>
      </c>
      <c r="O71" t="str">
        <f>VLOOKUP(A71,data!$C:$AG,15,FALSE)</f>
        <v>United States</v>
      </c>
      <c r="P71" t="str">
        <f>VLOOKUP(A71,data!$C:$AG,16,FALSE)</f>
        <v>Scottsdale</v>
      </c>
      <c r="Q71" t="str">
        <f>VLOOKUP(A71,data!$C:$AG,17,FALSE)</f>
        <v>Arizona</v>
      </c>
      <c r="R71">
        <f>VLOOKUP(A71,data!$C:$AG,18,FALSE)</f>
        <v>85254</v>
      </c>
    </row>
    <row r="72" spans="1:18" ht="15.75" x14ac:dyDescent="0.25">
      <c r="A72">
        <v>71</v>
      </c>
      <c r="B72" t="str">
        <f>VLOOKUP(A72,data!$C:$AG,2,FALSE)</f>
        <v>Stephanie Phelps</v>
      </c>
      <c r="C72" t="str">
        <f>VLOOKUP(A72,data!$C:$AG,3,FALSE)</f>
        <v>Stephanie</v>
      </c>
      <c r="D72" t="str">
        <f>VLOOKUP(A72,data!$C:$AG,4,FALSE)</f>
        <v>Phelps</v>
      </c>
      <c r="F72" s="7"/>
      <c r="G72" s="7"/>
      <c r="H72" s="7"/>
      <c r="I72" s="7"/>
      <c r="J72" s="7"/>
      <c r="K72" s="7"/>
      <c r="L72" t="str">
        <f>VLOOKUP(A72,data!$C:$AG,12,FALSE)</f>
        <v>West</v>
      </c>
      <c r="M72" t="str">
        <f>VLOOKUP(A72,data!$C:$AG,13,FALSE)</f>
        <v>Male</v>
      </c>
      <c r="N72" t="str">
        <f>VLOOKUP(A72,data!$C:$AG,14,FALSE)</f>
        <v>Corporate</v>
      </c>
      <c r="O72" t="str">
        <f>VLOOKUP(A72,data!$C:$AG,15,FALSE)</f>
        <v>United States</v>
      </c>
      <c r="P72" t="str">
        <f>VLOOKUP(A72,data!$C:$AG,16,FALSE)</f>
        <v>San Jose</v>
      </c>
      <c r="Q72" t="str">
        <f>VLOOKUP(A72,data!$C:$AG,17,FALSE)</f>
        <v>California</v>
      </c>
      <c r="R72">
        <f>VLOOKUP(A72,data!$C:$AG,18,FALSE)</f>
        <v>95123</v>
      </c>
    </row>
    <row r="73" spans="1:18" ht="15.75" x14ac:dyDescent="0.25">
      <c r="A73">
        <v>72</v>
      </c>
      <c r="B73" t="str">
        <f>VLOOKUP(A73,data!$C:$AG,2,FALSE)</f>
        <v>Neil Knudson</v>
      </c>
      <c r="C73" t="str">
        <f>VLOOKUP(A73,data!$C:$AG,3,FALSE)</f>
        <v>Neil</v>
      </c>
      <c r="D73" t="str">
        <f>VLOOKUP(A73,data!$C:$AG,4,FALSE)</f>
        <v>Knudson</v>
      </c>
      <c r="F73" s="7"/>
      <c r="G73" s="7"/>
      <c r="H73" s="7"/>
      <c r="I73" s="7"/>
      <c r="J73" s="7"/>
      <c r="K73" s="7"/>
      <c r="L73" t="str">
        <f>VLOOKUP(A73,data!$C:$AG,12,FALSE)</f>
        <v>West</v>
      </c>
      <c r="M73" t="str">
        <f>VLOOKUP(A73,data!$C:$AG,13,FALSE)</f>
        <v>Male</v>
      </c>
      <c r="N73" t="str">
        <f>VLOOKUP(A73,data!$C:$AG,14,FALSE)</f>
        <v>Home Office</v>
      </c>
      <c r="O73" t="str">
        <f>VLOOKUP(A73,data!$C:$AG,15,FALSE)</f>
        <v>United States</v>
      </c>
      <c r="P73" t="str">
        <f>VLOOKUP(A73,data!$C:$AG,16,FALSE)</f>
        <v>Seattle</v>
      </c>
      <c r="Q73" t="str">
        <f>VLOOKUP(A73,data!$C:$AG,17,FALSE)</f>
        <v>Washington</v>
      </c>
      <c r="R73">
        <f>VLOOKUP(A73,data!$C:$AG,18,FALSE)</f>
        <v>98105</v>
      </c>
    </row>
    <row r="74" spans="1:18" ht="15.75" x14ac:dyDescent="0.25">
      <c r="A74">
        <v>73</v>
      </c>
      <c r="B74" t="str">
        <f>VLOOKUP(A74,data!$C:$AG,2,FALSE)</f>
        <v>Dave Brooks</v>
      </c>
      <c r="C74" t="str">
        <f>VLOOKUP(A74,data!$C:$AG,3,FALSE)</f>
        <v>Dave</v>
      </c>
      <c r="D74" t="str">
        <f>VLOOKUP(A74,data!$C:$AG,4,FALSE)</f>
        <v>Brooks</v>
      </c>
      <c r="F74" s="7"/>
      <c r="G74" s="7"/>
      <c r="H74" s="7"/>
      <c r="I74" s="7"/>
      <c r="J74" s="7"/>
      <c r="K74" s="7"/>
      <c r="L74" t="str">
        <f>VLOOKUP(A74,data!$C:$AG,12,FALSE)</f>
        <v>West</v>
      </c>
      <c r="M74" t="str">
        <f>VLOOKUP(A74,data!$C:$AG,13,FALSE)</f>
        <v>Male</v>
      </c>
      <c r="N74" t="str">
        <f>VLOOKUP(A74,data!$C:$AG,14,FALSE)</f>
        <v>Consumer</v>
      </c>
      <c r="O74" t="str">
        <f>VLOOKUP(A74,data!$C:$AG,15,FALSE)</f>
        <v>United States</v>
      </c>
      <c r="P74" t="str">
        <f>VLOOKUP(A74,data!$C:$AG,16,FALSE)</f>
        <v>Seattle</v>
      </c>
      <c r="Q74" t="str">
        <f>VLOOKUP(A74,data!$C:$AG,17,FALSE)</f>
        <v>Washington</v>
      </c>
      <c r="R74">
        <f>VLOOKUP(A74,data!$C:$AG,18,FALSE)</f>
        <v>98115</v>
      </c>
    </row>
    <row r="75" spans="1:18" ht="15.75" x14ac:dyDescent="0.25">
      <c r="A75">
        <v>74</v>
      </c>
      <c r="B75" t="str">
        <f>VLOOKUP(A75,data!$C:$AG,2,FALSE)</f>
        <v>Nora Paige</v>
      </c>
      <c r="C75" t="str">
        <f>VLOOKUP(A75,data!$C:$AG,3,FALSE)</f>
        <v>Nora</v>
      </c>
      <c r="D75" t="str">
        <f>VLOOKUP(A75,data!$C:$AG,4,FALSE)</f>
        <v>Paige</v>
      </c>
      <c r="F75" s="7"/>
      <c r="G75" s="7"/>
      <c r="H75" s="7"/>
      <c r="I75" s="7"/>
      <c r="J75" s="7"/>
      <c r="K75" s="7"/>
      <c r="L75" t="str">
        <f>VLOOKUP(A75,data!$C:$AG,12,FALSE)</f>
        <v>Central</v>
      </c>
      <c r="M75" t="str">
        <f>VLOOKUP(A75,data!$C:$AG,13,FALSE)</f>
        <v>Male</v>
      </c>
      <c r="N75" t="str">
        <f>VLOOKUP(A75,data!$C:$AG,14,FALSE)</f>
        <v>Consumer</v>
      </c>
      <c r="O75" t="str">
        <f>VLOOKUP(A75,data!$C:$AG,15,FALSE)</f>
        <v>United States</v>
      </c>
      <c r="P75" t="str">
        <f>VLOOKUP(A75,data!$C:$AG,16,FALSE)</f>
        <v>Edmond</v>
      </c>
      <c r="Q75" t="str">
        <f>VLOOKUP(A75,data!$C:$AG,17,FALSE)</f>
        <v>Oklahoma</v>
      </c>
      <c r="R75">
        <f>VLOOKUP(A75,data!$C:$AG,18,FALSE)</f>
        <v>73034</v>
      </c>
    </row>
    <row r="76" spans="1:18" ht="15.75" x14ac:dyDescent="0.25">
      <c r="A76">
        <v>75</v>
      </c>
      <c r="B76" t="str">
        <f>VLOOKUP(A76,data!$C:$AG,2,FALSE)</f>
        <v>Ted Trevino</v>
      </c>
      <c r="C76" t="str">
        <f>VLOOKUP(A76,data!$C:$AG,3,FALSE)</f>
        <v>Ted</v>
      </c>
      <c r="D76" t="str">
        <f>VLOOKUP(A76,data!$C:$AG,4,FALSE)</f>
        <v>Trevino</v>
      </c>
      <c r="F76" s="7"/>
      <c r="G76" s="7"/>
      <c r="H76" s="7"/>
      <c r="I76" s="7"/>
      <c r="J76" s="7"/>
      <c r="K76" s="7"/>
      <c r="L76" t="str">
        <f>VLOOKUP(A76,data!$C:$AG,12,FALSE)</f>
        <v>West</v>
      </c>
      <c r="M76" t="str">
        <f>VLOOKUP(A76,data!$C:$AG,13,FALSE)</f>
        <v>Male</v>
      </c>
      <c r="N76" t="str">
        <f>VLOOKUP(A76,data!$C:$AG,14,FALSE)</f>
        <v>Consumer</v>
      </c>
      <c r="O76" t="str">
        <f>VLOOKUP(A76,data!$C:$AG,15,FALSE)</f>
        <v>United States</v>
      </c>
      <c r="P76" t="str">
        <f>VLOOKUP(A76,data!$C:$AG,16,FALSE)</f>
        <v>Los Angeles</v>
      </c>
      <c r="Q76" t="str">
        <f>VLOOKUP(A76,data!$C:$AG,17,FALSE)</f>
        <v>California</v>
      </c>
      <c r="R76">
        <f>VLOOKUP(A76,data!$C:$AG,18,FALSE)</f>
        <v>90045</v>
      </c>
    </row>
    <row r="77" spans="1:18" ht="15.75" x14ac:dyDescent="0.25">
      <c r="A77">
        <v>76</v>
      </c>
      <c r="B77" t="str">
        <f>VLOOKUP(A77,data!$C:$AG,2,FALSE)</f>
        <v>Eric Murdock</v>
      </c>
      <c r="C77" t="str">
        <f>VLOOKUP(A77,data!$C:$AG,3,FALSE)</f>
        <v>Eric</v>
      </c>
      <c r="D77" t="str">
        <f>VLOOKUP(A77,data!$C:$AG,4,FALSE)</f>
        <v>Murdock</v>
      </c>
      <c r="F77" s="7"/>
      <c r="G77" s="7"/>
      <c r="H77" s="7"/>
      <c r="I77" s="7"/>
      <c r="J77" s="7"/>
      <c r="K77" s="7"/>
      <c r="L77" t="str">
        <f>VLOOKUP(A77,data!$C:$AG,12,FALSE)</f>
        <v>East</v>
      </c>
      <c r="M77" t="str">
        <f>VLOOKUP(A77,data!$C:$AG,13,FALSE)</f>
        <v>Male</v>
      </c>
      <c r="N77" t="str">
        <f>VLOOKUP(A77,data!$C:$AG,14,FALSE)</f>
        <v>Consumer</v>
      </c>
      <c r="O77" t="str">
        <f>VLOOKUP(A77,data!$C:$AG,15,FALSE)</f>
        <v>United States</v>
      </c>
      <c r="P77" t="str">
        <f>VLOOKUP(A77,data!$C:$AG,16,FALSE)</f>
        <v>Philadelphia</v>
      </c>
      <c r="Q77" t="str">
        <f>VLOOKUP(A77,data!$C:$AG,17,FALSE)</f>
        <v>Pennsylvania</v>
      </c>
      <c r="R77">
        <f>VLOOKUP(A77,data!$C:$AG,18,FALSE)</f>
        <v>19134</v>
      </c>
    </row>
    <row r="78" spans="1:18" ht="15.75" x14ac:dyDescent="0.25">
      <c r="A78">
        <v>77</v>
      </c>
      <c r="B78" t="str">
        <f>VLOOKUP(A78,data!$C:$AG,2,FALSE)</f>
        <v>Ruben Dartt</v>
      </c>
      <c r="C78" t="str">
        <f>VLOOKUP(A78,data!$C:$AG,3,FALSE)</f>
        <v>Ruben</v>
      </c>
      <c r="D78" t="str">
        <f>VLOOKUP(A78,data!$C:$AG,4,FALSE)</f>
        <v>Dartt</v>
      </c>
      <c r="F78" s="7"/>
      <c r="G78" s="7"/>
      <c r="H78" s="7"/>
      <c r="I78" s="7"/>
      <c r="J78" s="7"/>
      <c r="K78" s="7"/>
      <c r="L78" t="str">
        <f>VLOOKUP(A78,data!$C:$AG,12,FALSE)</f>
        <v>West</v>
      </c>
      <c r="M78" t="str">
        <f>VLOOKUP(A78,data!$C:$AG,13,FALSE)</f>
        <v>Male</v>
      </c>
      <c r="N78" t="str">
        <f>VLOOKUP(A78,data!$C:$AG,14,FALSE)</f>
        <v>Consumer</v>
      </c>
      <c r="O78" t="str">
        <f>VLOOKUP(A78,data!$C:$AG,15,FALSE)</f>
        <v>United States</v>
      </c>
      <c r="P78" t="str">
        <f>VLOOKUP(A78,data!$C:$AG,16,FALSE)</f>
        <v>Carlsbad</v>
      </c>
      <c r="Q78" t="str">
        <f>VLOOKUP(A78,data!$C:$AG,17,FALSE)</f>
        <v>New Mexico</v>
      </c>
      <c r="R78">
        <f>VLOOKUP(A78,data!$C:$AG,18,FALSE)</f>
        <v>88220</v>
      </c>
    </row>
    <row r="79" spans="1:18" ht="15.75" x14ac:dyDescent="0.25">
      <c r="A79">
        <v>78</v>
      </c>
      <c r="B79" t="str">
        <f>VLOOKUP(A79,data!$C:$AG,2,FALSE)</f>
        <v>Max Jones</v>
      </c>
      <c r="C79" t="str">
        <f>VLOOKUP(A79,data!$C:$AG,3,FALSE)</f>
        <v>Max</v>
      </c>
      <c r="D79" t="str">
        <f>VLOOKUP(A79,data!$C:$AG,4,FALSE)</f>
        <v>Jones</v>
      </c>
      <c r="F79" s="7"/>
      <c r="G79" s="7"/>
      <c r="H79" s="7"/>
      <c r="I79" s="7"/>
      <c r="J79" s="7"/>
      <c r="K79" s="7"/>
      <c r="L79" t="str">
        <f>VLOOKUP(A79,data!$C:$AG,12,FALSE)</f>
        <v>West</v>
      </c>
      <c r="M79" t="str">
        <f>VLOOKUP(A79,data!$C:$AG,13,FALSE)</f>
        <v>Male</v>
      </c>
      <c r="N79" t="str">
        <f>VLOOKUP(A79,data!$C:$AG,14,FALSE)</f>
        <v>Consumer</v>
      </c>
      <c r="O79" t="str">
        <f>VLOOKUP(A79,data!$C:$AG,15,FALSE)</f>
        <v>United States</v>
      </c>
      <c r="P79" t="str">
        <f>VLOOKUP(A79,data!$C:$AG,16,FALSE)</f>
        <v>Seattle</v>
      </c>
      <c r="Q79" t="str">
        <f>VLOOKUP(A79,data!$C:$AG,17,FALSE)</f>
        <v>Washington</v>
      </c>
      <c r="R79">
        <f>VLOOKUP(A79,data!$C:$AG,18,FALSE)</f>
        <v>98115</v>
      </c>
    </row>
    <row r="80" spans="1:18" ht="15.75" x14ac:dyDescent="0.25">
      <c r="A80">
        <v>79</v>
      </c>
      <c r="B80" t="str">
        <f>VLOOKUP(A80,data!$C:$AG,2,FALSE)</f>
        <v>Becky Martin</v>
      </c>
      <c r="C80" t="str">
        <f>VLOOKUP(A80,data!$C:$AG,3,FALSE)</f>
        <v>Becky</v>
      </c>
      <c r="D80" t="str">
        <f>VLOOKUP(A80,data!$C:$AG,4,FALSE)</f>
        <v>Martin</v>
      </c>
      <c r="F80" s="7"/>
      <c r="G80" s="7"/>
      <c r="H80" s="7"/>
      <c r="I80" s="7"/>
      <c r="J80" s="7"/>
      <c r="K80" s="7"/>
      <c r="L80" t="str">
        <f>VLOOKUP(A80,data!$C:$AG,12,FALSE)</f>
        <v>Central</v>
      </c>
      <c r="M80" t="str">
        <f>VLOOKUP(A80,data!$C:$AG,13,FALSE)</f>
        <v>Male</v>
      </c>
      <c r="N80" t="str">
        <f>VLOOKUP(A80,data!$C:$AG,14,FALSE)</f>
        <v>Consumer</v>
      </c>
      <c r="O80" t="str">
        <f>VLOOKUP(A80,data!$C:$AG,15,FALSE)</f>
        <v>United States</v>
      </c>
      <c r="P80" t="str">
        <f>VLOOKUP(A80,data!$C:$AG,16,FALSE)</f>
        <v>San Antonio</v>
      </c>
      <c r="Q80" t="str">
        <f>VLOOKUP(A80,data!$C:$AG,17,FALSE)</f>
        <v>Texas</v>
      </c>
      <c r="R80">
        <f>VLOOKUP(A80,data!$C:$AG,18,FALSE)</f>
        <v>78207</v>
      </c>
    </row>
    <row r="81" spans="1:18" ht="15.75" x14ac:dyDescent="0.25">
      <c r="A81">
        <v>80</v>
      </c>
      <c r="B81" t="str">
        <f>VLOOKUP(A81,data!$C:$AG,2,FALSE)</f>
        <v>Chad Sievert</v>
      </c>
      <c r="C81" t="str">
        <f>VLOOKUP(A81,data!$C:$AG,3,FALSE)</f>
        <v>Chad</v>
      </c>
      <c r="D81" t="str">
        <f>VLOOKUP(A81,data!$C:$AG,4,FALSE)</f>
        <v>Sievert</v>
      </c>
      <c r="F81" s="7"/>
      <c r="G81" s="7"/>
      <c r="H81" s="7"/>
      <c r="I81" s="7"/>
      <c r="J81" s="7"/>
      <c r="K81" s="7"/>
      <c r="L81" t="str">
        <f>VLOOKUP(A81,data!$C:$AG,12,FALSE)</f>
        <v>West</v>
      </c>
      <c r="M81" t="str">
        <f>VLOOKUP(A81,data!$C:$AG,13,FALSE)</f>
        <v>Male</v>
      </c>
      <c r="N81" t="str">
        <f>VLOOKUP(A81,data!$C:$AG,14,FALSE)</f>
        <v>Consumer</v>
      </c>
      <c r="O81" t="str">
        <f>VLOOKUP(A81,data!$C:$AG,15,FALSE)</f>
        <v>United States</v>
      </c>
      <c r="P81" t="str">
        <f>VLOOKUP(A81,data!$C:$AG,16,FALSE)</f>
        <v>Los Angeles</v>
      </c>
      <c r="Q81" t="str">
        <f>VLOOKUP(A81,data!$C:$AG,17,FALSE)</f>
        <v>California</v>
      </c>
      <c r="R81">
        <f>VLOOKUP(A81,data!$C:$AG,18,FALSE)</f>
        <v>90004</v>
      </c>
    </row>
    <row r="82" spans="1:18" ht="15.75" x14ac:dyDescent="0.25">
      <c r="A82">
        <v>81</v>
      </c>
      <c r="B82" t="str">
        <f>VLOOKUP(A82,data!$C:$AG,2,FALSE)</f>
        <v>Jennifer Braxton</v>
      </c>
      <c r="C82" t="str">
        <f>VLOOKUP(A82,data!$C:$AG,3,FALSE)</f>
        <v>Jennifer</v>
      </c>
      <c r="D82" t="str">
        <f>VLOOKUP(A82,data!$C:$AG,4,FALSE)</f>
        <v>Braxton</v>
      </c>
      <c r="F82" s="7"/>
      <c r="G82" s="7"/>
      <c r="H82" s="7"/>
      <c r="I82" s="7"/>
      <c r="J82" s="7"/>
      <c r="K82" s="7"/>
      <c r="L82" t="str">
        <f>VLOOKUP(A82,data!$C:$AG,12,FALSE)</f>
        <v>Central</v>
      </c>
      <c r="M82" t="str">
        <f>VLOOKUP(A82,data!$C:$AG,13,FALSE)</f>
        <v>Male</v>
      </c>
      <c r="N82" t="str">
        <f>VLOOKUP(A82,data!$C:$AG,14,FALSE)</f>
        <v>Corporate</v>
      </c>
      <c r="O82" t="str">
        <f>VLOOKUP(A82,data!$C:$AG,15,FALSE)</f>
        <v>United States</v>
      </c>
      <c r="P82" t="str">
        <f>VLOOKUP(A82,data!$C:$AG,16,FALSE)</f>
        <v>Chicago</v>
      </c>
      <c r="Q82" t="str">
        <f>VLOOKUP(A82,data!$C:$AG,17,FALSE)</f>
        <v>Illinois</v>
      </c>
      <c r="R82">
        <f>VLOOKUP(A82,data!$C:$AG,18,FALSE)</f>
        <v>60623</v>
      </c>
    </row>
    <row r="83" spans="1:18" ht="15.75" x14ac:dyDescent="0.25">
      <c r="A83">
        <v>82</v>
      </c>
      <c r="B83" t="str">
        <f>VLOOKUP(A83,data!$C:$AG,2,FALSE)</f>
        <v>Shirley Jackson</v>
      </c>
      <c r="C83" t="str">
        <f>VLOOKUP(A83,data!$C:$AG,3,FALSE)</f>
        <v>Shirley</v>
      </c>
      <c r="D83" t="str">
        <f>VLOOKUP(A83,data!$C:$AG,4,FALSE)</f>
        <v>Jackson</v>
      </c>
      <c r="F83" s="7"/>
      <c r="G83" s="7"/>
      <c r="H83" s="7"/>
      <c r="I83" s="7"/>
      <c r="J83" s="7"/>
      <c r="K83" s="7"/>
      <c r="L83" t="str">
        <f>VLOOKUP(A83,data!$C:$AG,12,FALSE)</f>
        <v>Central</v>
      </c>
      <c r="M83" t="str">
        <f>VLOOKUP(A83,data!$C:$AG,13,FALSE)</f>
        <v>Male</v>
      </c>
      <c r="N83" t="str">
        <f>VLOOKUP(A83,data!$C:$AG,14,FALSE)</f>
        <v>Consumer</v>
      </c>
      <c r="O83" t="str">
        <f>VLOOKUP(A83,data!$C:$AG,15,FALSE)</f>
        <v>United States</v>
      </c>
      <c r="P83" t="str">
        <f>VLOOKUP(A83,data!$C:$AG,16,FALSE)</f>
        <v>Houston</v>
      </c>
      <c r="Q83" t="str">
        <f>VLOOKUP(A83,data!$C:$AG,17,FALSE)</f>
        <v>Texas</v>
      </c>
      <c r="R83">
        <f>VLOOKUP(A83,data!$C:$AG,18,FALSE)</f>
        <v>77036</v>
      </c>
    </row>
    <row r="84" spans="1:18" ht="15.75" x14ac:dyDescent="0.25">
      <c r="A84">
        <v>83</v>
      </c>
      <c r="B84" t="str">
        <f>VLOOKUP(A84,data!$C:$AG,2,FALSE)</f>
        <v>Jim Kriz</v>
      </c>
      <c r="C84" t="str">
        <f>VLOOKUP(A84,data!$C:$AG,3,FALSE)</f>
        <v>Jim</v>
      </c>
      <c r="D84" t="str">
        <f>VLOOKUP(A84,data!$C:$AG,4,FALSE)</f>
        <v>Kriz</v>
      </c>
      <c r="F84" s="7"/>
      <c r="G84" s="7"/>
      <c r="H84" s="7"/>
      <c r="I84" s="7"/>
      <c r="J84" s="7"/>
      <c r="K84" s="7"/>
      <c r="L84" t="str">
        <f>VLOOKUP(A84,data!$C:$AG,12,FALSE)</f>
        <v>East</v>
      </c>
      <c r="M84" t="str">
        <f>VLOOKUP(A84,data!$C:$AG,13,FALSE)</f>
        <v>Male</v>
      </c>
      <c r="N84" t="str">
        <f>VLOOKUP(A84,data!$C:$AG,14,FALSE)</f>
        <v>Home Office</v>
      </c>
      <c r="O84" t="str">
        <f>VLOOKUP(A84,data!$C:$AG,15,FALSE)</f>
        <v>United States</v>
      </c>
      <c r="P84" t="str">
        <f>VLOOKUP(A84,data!$C:$AG,16,FALSE)</f>
        <v>New York City</v>
      </c>
      <c r="Q84" t="str">
        <f>VLOOKUP(A84,data!$C:$AG,17,FALSE)</f>
        <v>New York</v>
      </c>
      <c r="R84">
        <f>VLOOKUP(A84,data!$C:$AG,18,FALSE)</f>
        <v>10009</v>
      </c>
    </row>
    <row r="85" spans="1:18" ht="15.75" x14ac:dyDescent="0.25">
      <c r="A85">
        <v>84</v>
      </c>
      <c r="B85" t="str">
        <f>VLOOKUP(A85,data!$C:$AG,2,FALSE)</f>
        <v>David Kendrick</v>
      </c>
      <c r="C85" t="str">
        <f>VLOOKUP(A85,data!$C:$AG,3,FALSE)</f>
        <v>David</v>
      </c>
      <c r="D85" t="str">
        <f>VLOOKUP(A85,data!$C:$AG,4,FALSE)</f>
        <v>Kendrick</v>
      </c>
      <c r="F85" s="7"/>
      <c r="G85" s="7"/>
      <c r="H85" s="7"/>
      <c r="I85" s="7"/>
      <c r="J85" s="7"/>
      <c r="K85" s="7"/>
      <c r="L85" t="str">
        <f>VLOOKUP(A85,data!$C:$AG,12,FALSE)</f>
        <v>Central</v>
      </c>
      <c r="M85" t="str">
        <f>VLOOKUP(A85,data!$C:$AG,13,FALSE)</f>
        <v>Male</v>
      </c>
      <c r="N85" t="str">
        <f>VLOOKUP(A85,data!$C:$AG,14,FALSE)</f>
        <v>Corporate</v>
      </c>
      <c r="O85" t="str">
        <f>VLOOKUP(A85,data!$C:$AG,15,FALSE)</f>
        <v>United States</v>
      </c>
      <c r="P85" t="str">
        <f>VLOOKUP(A85,data!$C:$AG,16,FALSE)</f>
        <v>Decatur</v>
      </c>
      <c r="Q85" t="str">
        <f>VLOOKUP(A85,data!$C:$AG,17,FALSE)</f>
        <v>Illinois</v>
      </c>
      <c r="R85">
        <f>VLOOKUP(A85,data!$C:$AG,18,FALSE)</f>
        <v>62521</v>
      </c>
    </row>
    <row r="86" spans="1:18" ht="15.75" x14ac:dyDescent="0.25">
      <c r="A86">
        <v>85</v>
      </c>
      <c r="B86" t="str">
        <f>VLOOKUP(A86,data!$C:$AG,2,FALSE)</f>
        <v>Robert Marley</v>
      </c>
      <c r="C86" t="str">
        <f>VLOOKUP(A86,data!$C:$AG,3,FALSE)</f>
        <v>Robert</v>
      </c>
      <c r="D86" t="str">
        <f>VLOOKUP(A86,data!$C:$AG,4,FALSE)</f>
        <v>Marley</v>
      </c>
      <c r="F86" s="7"/>
      <c r="G86" s="7"/>
      <c r="H86" s="7"/>
      <c r="I86" s="7"/>
      <c r="J86" s="7"/>
      <c r="K86" s="7"/>
      <c r="L86" t="str">
        <f>VLOOKUP(A86,data!$C:$AG,12,FALSE)</f>
        <v>South</v>
      </c>
      <c r="M86" t="str">
        <f>VLOOKUP(A86,data!$C:$AG,13,FALSE)</f>
        <v>Male</v>
      </c>
      <c r="N86" t="str">
        <f>VLOOKUP(A86,data!$C:$AG,14,FALSE)</f>
        <v>Home Office</v>
      </c>
      <c r="O86" t="str">
        <f>VLOOKUP(A86,data!$C:$AG,15,FALSE)</f>
        <v>United States</v>
      </c>
      <c r="P86" t="str">
        <f>VLOOKUP(A86,data!$C:$AG,16,FALSE)</f>
        <v>Monroe</v>
      </c>
      <c r="Q86" t="str">
        <f>VLOOKUP(A86,data!$C:$AG,17,FALSE)</f>
        <v>Louisiana</v>
      </c>
      <c r="R86">
        <f>VLOOKUP(A86,data!$C:$AG,18,FALSE)</f>
        <v>71203</v>
      </c>
    </row>
    <row r="87" spans="1:18" ht="15.75" x14ac:dyDescent="0.25">
      <c r="A87">
        <v>86</v>
      </c>
      <c r="B87" t="str">
        <f>VLOOKUP(A87,data!$C:$AG,2,FALSE)</f>
        <v>Sally Knutson</v>
      </c>
      <c r="C87" t="str">
        <f>VLOOKUP(A87,data!$C:$AG,3,FALSE)</f>
        <v>Sally</v>
      </c>
      <c r="D87" t="str">
        <f>VLOOKUP(A87,data!$C:$AG,4,FALSE)</f>
        <v>Knutson</v>
      </c>
      <c r="F87" s="7"/>
      <c r="G87" s="7"/>
      <c r="H87" s="7"/>
      <c r="I87" s="7"/>
      <c r="J87" s="7"/>
      <c r="K87" s="7"/>
      <c r="L87" t="str">
        <f>VLOOKUP(A87,data!$C:$AG,12,FALSE)</f>
        <v>East</v>
      </c>
      <c r="M87" t="str">
        <f>VLOOKUP(A87,data!$C:$AG,13,FALSE)</f>
        <v>Male</v>
      </c>
      <c r="N87" t="str">
        <f>VLOOKUP(A87,data!$C:$AG,14,FALSE)</f>
        <v>Consumer</v>
      </c>
      <c r="O87" t="str">
        <f>VLOOKUP(A87,data!$C:$AG,15,FALSE)</f>
        <v>United States</v>
      </c>
      <c r="P87" t="str">
        <f>VLOOKUP(A87,data!$C:$AG,16,FALSE)</f>
        <v>Fairfield</v>
      </c>
      <c r="Q87" t="str">
        <f>VLOOKUP(A87,data!$C:$AG,17,FALSE)</f>
        <v>Connecticut</v>
      </c>
      <c r="R87">
        <f>VLOOKUP(A87,data!$C:$AG,18,FALSE)</f>
        <v>6824</v>
      </c>
    </row>
    <row r="88" spans="1:18" ht="15.75" x14ac:dyDescent="0.25">
      <c r="A88">
        <v>87</v>
      </c>
      <c r="B88" t="str">
        <f>VLOOKUP(A88,data!$C:$AG,2,FALSE)</f>
        <v>Frank Merwin</v>
      </c>
      <c r="C88" t="str">
        <f>VLOOKUP(A88,data!$C:$AG,3,FALSE)</f>
        <v>Frank</v>
      </c>
      <c r="D88" t="str">
        <f>VLOOKUP(A88,data!$C:$AG,4,FALSE)</f>
        <v>Merwin</v>
      </c>
      <c r="F88" s="7"/>
      <c r="G88" s="7"/>
      <c r="H88" s="7"/>
      <c r="I88" s="7"/>
      <c r="J88" s="7"/>
      <c r="K88" s="7"/>
      <c r="L88" t="str">
        <f>VLOOKUP(A88,data!$C:$AG,12,FALSE)</f>
        <v>West</v>
      </c>
      <c r="M88" t="str">
        <f>VLOOKUP(A88,data!$C:$AG,13,FALSE)</f>
        <v>Male</v>
      </c>
      <c r="N88" t="str">
        <f>VLOOKUP(A88,data!$C:$AG,14,FALSE)</f>
        <v>Home Office</v>
      </c>
      <c r="O88" t="str">
        <f>VLOOKUP(A88,data!$C:$AG,15,FALSE)</f>
        <v>United States</v>
      </c>
      <c r="P88" t="str">
        <f>VLOOKUP(A88,data!$C:$AG,16,FALSE)</f>
        <v>Los Angeles</v>
      </c>
      <c r="Q88" t="str">
        <f>VLOOKUP(A88,data!$C:$AG,17,FALSE)</f>
        <v>California</v>
      </c>
      <c r="R88">
        <f>VLOOKUP(A88,data!$C:$AG,18,FALSE)</f>
        <v>90032</v>
      </c>
    </row>
    <row r="89" spans="1:18" ht="15.75" x14ac:dyDescent="0.25">
      <c r="A89">
        <v>88</v>
      </c>
      <c r="B89" t="str">
        <f>VLOOKUP(A89,data!$C:$AG,2,FALSE)</f>
        <v>Alice McCarthy</v>
      </c>
      <c r="C89" t="str">
        <f>VLOOKUP(A89,data!$C:$AG,3,FALSE)</f>
        <v>Alice</v>
      </c>
      <c r="D89" t="str">
        <f>VLOOKUP(A89,data!$C:$AG,4,FALSE)</f>
        <v>McCarthy</v>
      </c>
      <c r="F89" s="7"/>
      <c r="G89" s="7"/>
      <c r="H89" s="7"/>
      <c r="I89" s="7"/>
      <c r="J89" s="7"/>
      <c r="K89" s="7"/>
      <c r="L89" t="str">
        <f>VLOOKUP(A89,data!$C:$AG,12,FALSE)</f>
        <v>Central</v>
      </c>
      <c r="M89" t="str">
        <f>VLOOKUP(A89,data!$C:$AG,13,FALSE)</f>
        <v>Male</v>
      </c>
      <c r="N89" t="str">
        <f>VLOOKUP(A89,data!$C:$AG,14,FALSE)</f>
        <v>Corporate</v>
      </c>
      <c r="O89" t="str">
        <f>VLOOKUP(A89,data!$C:$AG,15,FALSE)</f>
        <v>United States</v>
      </c>
      <c r="P89" t="str">
        <f>VLOOKUP(A89,data!$C:$AG,16,FALSE)</f>
        <v>Grand Prairie</v>
      </c>
      <c r="Q89" t="str">
        <f>VLOOKUP(A89,data!$C:$AG,17,FALSE)</f>
        <v>Texas</v>
      </c>
      <c r="R89">
        <f>VLOOKUP(A89,data!$C:$AG,18,FALSE)</f>
        <v>75051</v>
      </c>
    </row>
    <row r="90" spans="1:18" ht="15.75" x14ac:dyDescent="0.25">
      <c r="A90">
        <v>89</v>
      </c>
      <c r="B90" t="str">
        <f>VLOOKUP(A90,data!$C:$AG,2,FALSE)</f>
        <v>Mark Packer</v>
      </c>
      <c r="C90" t="str">
        <f>VLOOKUP(A90,data!$C:$AG,3,FALSE)</f>
        <v>Mark</v>
      </c>
      <c r="D90" t="str">
        <f>VLOOKUP(A90,data!$C:$AG,4,FALSE)</f>
        <v>Packer</v>
      </c>
      <c r="F90" s="7"/>
      <c r="G90" s="7"/>
      <c r="H90" s="7"/>
      <c r="I90" s="7"/>
      <c r="J90" s="7"/>
      <c r="K90" s="7"/>
      <c r="L90" t="str">
        <f>VLOOKUP(A90,data!$C:$AG,12,FALSE)</f>
        <v>East</v>
      </c>
      <c r="M90" t="str">
        <f>VLOOKUP(A90,data!$C:$AG,13,FALSE)</f>
        <v>Male</v>
      </c>
      <c r="N90" t="str">
        <f>VLOOKUP(A90,data!$C:$AG,14,FALSE)</f>
        <v>Home Office</v>
      </c>
      <c r="O90" t="str">
        <f>VLOOKUP(A90,data!$C:$AG,15,FALSE)</f>
        <v>United States</v>
      </c>
      <c r="P90" t="str">
        <f>VLOOKUP(A90,data!$C:$AG,16,FALSE)</f>
        <v>New York City</v>
      </c>
      <c r="Q90" t="str">
        <f>VLOOKUP(A90,data!$C:$AG,17,FALSE)</f>
        <v>New York</v>
      </c>
      <c r="R90">
        <f>VLOOKUP(A90,data!$C:$AG,18,FALSE)</f>
        <v>10035</v>
      </c>
    </row>
    <row r="91" spans="1:18" ht="15.75" x14ac:dyDescent="0.25">
      <c r="A91">
        <v>90</v>
      </c>
      <c r="B91" t="str">
        <f>VLOOKUP(A91,data!$C:$AG,2,FALSE)</f>
        <v>Mary Zewe</v>
      </c>
      <c r="C91" t="str">
        <f>VLOOKUP(A91,data!$C:$AG,3,FALSE)</f>
        <v>Mary</v>
      </c>
      <c r="D91" t="str">
        <f>VLOOKUP(A91,data!$C:$AG,4,FALSE)</f>
        <v>Zewe</v>
      </c>
      <c r="F91" s="7"/>
      <c r="G91" s="7"/>
      <c r="H91" s="7"/>
      <c r="I91" s="7"/>
      <c r="J91" s="7"/>
      <c r="K91" s="7"/>
      <c r="L91" t="str">
        <f>VLOOKUP(A91,data!$C:$AG,12,FALSE)</f>
        <v>West</v>
      </c>
      <c r="M91" t="str">
        <f>VLOOKUP(A91,data!$C:$AG,13,FALSE)</f>
        <v>Male</v>
      </c>
      <c r="N91" t="str">
        <f>VLOOKUP(A91,data!$C:$AG,14,FALSE)</f>
        <v>Corporate</v>
      </c>
      <c r="O91" t="str">
        <f>VLOOKUP(A91,data!$C:$AG,15,FALSE)</f>
        <v>United States</v>
      </c>
      <c r="P91" t="str">
        <f>VLOOKUP(A91,data!$C:$AG,16,FALSE)</f>
        <v>Redlands</v>
      </c>
      <c r="Q91" t="str">
        <f>VLOOKUP(A91,data!$C:$AG,17,FALSE)</f>
        <v>California</v>
      </c>
      <c r="R91">
        <f>VLOOKUP(A91,data!$C:$AG,18,FALSE)</f>
        <v>92374</v>
      </c>
    </row>
    <row r="92" spans="1:18" ht="15.75" x14ac:dyDescent="0.25">
      <c r="A92">
        <v>91</v>
      </c>
      <c r="B92" t="str">
        <f>VLOOKUP(A92,data!$C:$AG,2,FALSE)</f>
        <v>Cassandra Brandow</v>
      </c>
      <c r="C92" t="str">
        <f>VLOOKUP(A92,data!$C:$AG,3,FALSE)</f>
        <v>Cassandra</v>
      </c>
      <c r="D92" t="str">
        <f>VLOOKUP(A92,data!$C:$AG,4,FALSE)</f>
        <v>Brandow</v>
      </c>
      <c r="F92" s="7"/>
      <c r="G92" s="7"/>
      <c r="H92" s="7"/>
      <c r="I92" s="7"/>
      <c r="J92" s="7"/>
      <c r="K92" s="7"/>
      <c r="L92" t="str">
        <f>VLOOKUP(A92,data!$C:$AG,12,FALSE)</f>
        <v>East</v>
      </c>
      <c r="M92" t="str">
        <f>VLOOKUP(A92,data!$C:$AG,13,FALSE)</f>
        <v>Male</v>
      </c>
      <c r="N92" t="str">
        <f>VLOOKUP(A92,data!$C:$AG,14,FALSE)</f>
        <v>Consumer</v>
      </c>
      <c r="O92" t="str">
        <f>VLOOKUP(A92,data!$C:$AG,15,FALSE)</f>
        <v>United States</v>
      </c>
      <c r="P92" t="str">
        <f>VLOOKUP(A92,data!$C:$AG,16,FALSE)</f>
        <v>Hamilton</v>
      </c>
      <c r="Q92" t="str">
        <f>VLOOKUP(A92,data!$C:$AG,17,FALSE)</f>
        <v>Ohio</v>
      </c>
      <c r="R92">
        <f>VLOOKUP(A92,data!$C:$AG,18,FALSE)</f>
        <v>45011</v>
      </c>
    </row>
    <row r="93" spans="1:18" ht="15.75" x14ac:dyDescent="0.25">
      <c r="A93">
        <v>92</v>
      </c>
      <c r="B93" t="str">
        <f>VLOOKUP(A93,data!$C:$AG,2,FALSE)</f>
        <v>Valerie Mitchum</v>
      </c>
      <c r="C93" t="str">
        <f>VLOOKUP(A93,data!$C:$AG,3,FALSE)</f>
        <v>Valerie</v>
      </c>
      <c r="D93" t="str">
        <f>VLOOKUP(A93,data!$C:$AG,4,FALSE)</f>
        <v>Mitchum</v>
      </c>
      <c r="F93" s="7"/>
      <c r="G93" s="7"/>
      <c r="H93" s="7"/>
      <c r="I93" s="7"/>
      <c r="J93" s="7"/>
      <c r="K93" s="7"/>
      <c r="L93" t="str">
        <f>VLOOKUP(A93,data!$C:$AG,12,FALSE)</f>
        <v>East</v>
      </c>
      <c r="M93" t="str">
        <f>VLOOKUP(A93,data!$C:$AG,13,FALSE)</f>
        <v>Male</v>
      </c>
      <c r="N93" t="str">
        <f>VLOOKUP(A93,data!$C:$AG,14,FALSE)</f>
        <v>Home Office</v>
      </c>
      <c r="O93" t="str">
        <f>VLOOKUP(A93,data!$C:$AG,15,FALSE)</f>
        <v>United States</v>
      </c>
      <c r="P93" t="str">
        <f>VLOOKUP(A93,data!$C:$AG,16,FALSE)</f>
        <v>Westfield</v>
      </c>
      <c r="Q93" t="str">
        <f>VLOOKUP(A93,data!$C:$AG,17,FALSE)</f>
        <v>New Jersey</v>
      </c>
      <c r="R93">
        <f>VLOOKUP(A93,data!$C:$AG,18,FALSE)</f>
        <v>7090</v>
      </c>
    </row>
    <row r="94" spans="1:18" ht="15.75" x14ac:dyDescent="0.25">
      <c r="A94">
        <v>93</v>
      </c>
      <c r="B94" t="str">
        <f>VLOOKUP(A94,data!$C:$AG,2,FALSE)</f>
        <v>Fred Hopkins</v>
      </c>
      <c r="C94" t="str">
        <f>VLOOKUP(A94,data!$C:$AG,3,FALSE)</f>
        <v>Fred</v>
      </c>
      <c r="D94" t="str">
        <f>VLOOKUP(A94,data!$C:$AG,4,FALSE)</f>
        <v>Hopkins</v>
      </c>
      <c r="F94" s="7"/>
      <c r="G94" s="7"/>
      <c r="H94" s="7"/>
      <c r="I94" s="7"/>
      <c r="J94" s="7"/>
      <c r="K94" s="7"/>
      <c r="L94" t="str">
        <f>VLOOKUP(A94,data!$C:$AG,12,FALSE)</f>
        <v>East</v>
      </c>
      <c r="M94" t="str">
        <f>VLOOKUP(A94,data!$C:$AG,13,FALSE)</f>
        <v>Male</v>
      </c>
      <c r="N94" t="str">
        <f>VLOOKUP(A94,data!$C:$AG,14,FALSE)</f>
        <v>Corporate</v>
      </c>
      <c r="O94" t="str">
        <f>VLOOKUP(A94,data!$C:$AG,15,FALSE)</f>
        <v>United States</v>
      </c>
      <c r="P94" t="str">
        <f>VLOOKUP(A94,data!$C:$AG,16,FALSE)</f>
        <v>Philadelphia</v>
      </c>
      <c r="Q94" t="str">
        <f>VLOOKUP(A94,data!$C:$AG,17,FALSE)</f>
        <v>Pennsylvania</v>
      </c>
      <c r="R94">
        <f>VLOOKUP(A94,data!$C:$AG,18,FALSE)</f>
        <v>19120</v>
      </c>
    </row>
    <row r="95" spans="1:18" ht="15.75" x14ac:dyDescent="0.25">
      <c r="A95">
        <v>94</v>
      </c>
      <c r="B95" t="str">
        <f>VLOOKUP(A95,data!$C:$AG,2,FALSE)</f>
        <v>Maria Bertelson</v>
      </c>
      <c r="C95" t="str">
        <f>VLOOKUP(A95,data!$C:$AG,3,FALSE)</f>
        <v>Maria</v>
      </c>
      <c r="D95" t="str">
        <f>VLOOKUP(A95,data!$C:$AG,4,FALSE)</f>
        <v>Bertelson</v>
      </c>
      <c r="F95" s="7"/>
      <c r="G95" s="7"/>
      <c r="H95" s="7"/>
      <c r="I95" s="7"/>
      <c r="J95" s="7"/>
      <c r="K95" s="7"/>
      <c r="L95" t="str">
        <f>VLOOKUP(A95,data!$C:$AG,12,FALSE)</f>
        <v>East</v>
      </c>
      <c r="M95" t="str">
        <f>VLOOKUP(A95,data!$C:$AG,13,FALSE)</f>
        <v>Male</v>
      </c>
      <c r="N95" t="str">
        <f>VLOOKUP(A95,data!$C:$AG,14,FALSE)</f>
        <v>Consumer</v>
      </c>
      <c r="O95" t="str">
        <f>VLOOKUP(A95,data!$C:$AG,15,FALSE)</f>
        <v>United States</v>
      </c>
      <c r="P95" t="str">
        <f>VLOOKUP(A95,data!$C:$AG,16,FALSE)</f>
        <v>Akron</v>
      </c>
      <c r="Q95" t="str">
        <f>VLOOKUP(A95,data!$C:$AG,17,FALSE)</f>
        <v>Ohio</v>
      </c>
      <c r="R95">
        <f>VLOOKUP(A95,data!$C:$AG,18,FALSE)</f>
        <v>44312</v>
      </c>
    </row>
    <row r="96" spans="1:18" ht="15.75" x14ac:dyDescent="0.25">
      <c r="A96">
        <v>95</v>
      </c>
      <c r="B96" t="str">
        <f>VLOOKUP(A96,data!$C:$AG,2,FALSE)</f>
        <v>Bruce Stewart</v>
      </c>
      <c r="C96" t="str">
        <f>VLOOKUP(A96,data!$C:$AG,3,FALSE)</f>
        <v>Bruce</v>
      </c>
      <c r="D96" t="str">
        <f>VLOOKUP(A96,data!$C:$AG,4,FALSE)</f>
        <v>Stewart</v>
      </c>
      <c r="F96" s="7"/>
      <c r="G96" s="7"/>
      <c r="H96" s="7"/>
      <c r="I96" s="7"/>
      <c r="J96" s="7"/>
      <c r="K96" s="7"/>
      <c r="L96" t="str">
        <f>VLOOKUP(A96,data!$C:$AG,12,FALSE)</f>
        <v>West</v>
      </c>
      <c r="M96" t="str">
        <f>VLOOKUP(A96,data!$C:$AG,13,FALSE)</f>
        <v>Male</v>
      </c>
      <c r="N96" t="str">
        <f>VLOOKUP(A96,data!$C:$AG,14,FALSE)</f>
        <v>Consumer</v>
      </c>
      <c r="O96" t="str">
        <f>VLOOKUP(A96,data!$C:$AG,15,FALSE)</f>
        <v>United States</v>
      </c>
      <c r="P96" t="str">
        <f>VLOOKUP(A96,data!$C:$AG,16,FALSE)</f>
        <v>Denver</v>
      </c>
      <c r="Q96" t="str">
        <f>VLOOKUP(A96,data!$C:$AG,17,FALSE)</f>
        <v>Colorado</v>
      </c>
      <c r="R96">
        <f>VLOOKUP(A96,data!$C:$AG,18,FALSE)</f>
        <v>80219</v>
      </c>
    </row>
    <row r="97" spans="1:18" ht="15.75" x14ac:dyDescent="0.25">
      <c r="A97">
        <v>96</v>
      </c>
      <c r="B97" t="str">
        <f>VLOOKUP(A97,data!$C:$AG,2,FALSE)</f>
        <v>Logan Currie</v>
      </c>
      <c r="C97" t="str">
        <f>VLOOKUP(A97,data!$C:$AG,3,FALSE)</f>
        <v>Logan</v>
      </c>
      <c r="D97" t="str">
        <f>VLOOKUP(A97,data!$C:$AG,4,FALSE)</f>
        <v>Currie</v>
      </c>
      <c r="F97" s="7"/>
      <c r="G97" s="7"/>
      <c r="H97" s="7"/>
      <c r="I97" s="7"/>
      <c r="J97" s="7"/>
      <c r="K97" s="7"/>
      <c r="L97" t="str">
        <f>VLOOKUP(A97,data!$C:$AG,12,FALSE)</f>
        <v>Central</v>
      </c>
      <c r="M97" t="str">
        <f>VLOOKUP(A97,data!$C:$AG,13,FALSE)</f>
        <v>Male</v>
      </c>
      <c r="N97" t="str">
        <f>VLOOKUP(A97,data!$C:$AG,14,FALSE)</f>
        <v>Consumer</v>
      </c>
      <c r="O97" t="str">
        <f>VLOOKUP(A97,data!$C:$AG,15,FALSE)</f>
        <v>United States</v>
      </c>
      <c r="P97" t="str">
        <f>VLOOKUP(A97,data!$C:$AG,16,FALSE)</f>
        <v>Dallas</v>
      </c>
      <c r="Q97" t="str">
        <f>VLOOKUP(A97,data!$C:$AG,17,FALSE)</f>
        <v>Texas</v>
      </c>
      <c r="R97">
        <f>VLOOKUP(A97,data!$C:$AG,18,FALSE)</f>
        <v>75220</v>
      </c>
    </row>
    <row r="98" spans="1:18" ht="15.75" x14ac:dyDescent="0.25">
      <c r="A98">
        <v>97</v>
      </c>
      <c r="B98" t="str">
        <f>VLOOKUP(A98,data!$C:$AG,2,FALSE)</f>
        <v>Heather Kirkland</v>
      </c>
      <c r="C98" t="str">
        <f>VLOOKUP(A98,data!$C:$AG,3,FALSE)</f>
        <v>Heather</v>
      </c>
      <c r="D98" t="str">
        <f>VLOOKUP(A98,data!$C:$AG,4,FALSE)</f>
        <v>Kirkland</v>
      </c>
      <c r="F98" s="7"/>
      <c r="G98" s="7"/>
      <c r="H98" s="7"/>
      <c r="I98" s="7"/>
      <c r="J98" s="7"/>
      <c r="K98" s="7"/>
      <c r="L98" t="str">
        <f>VLOOKUP(A98,data!$C:$AG,12,FALSE)</f>
        <v>South</v>
      </c>
      <c r="M98" t="str">
        <f>VLOOKUP(A98,data!$C:$AG,13,FALSE)</f>
        <v>Male</v>
      </c>
      <c r="N98" t="str">
        <f>VLOOKUP(A98,data!$C:$AG,14,FALSE)</f>
        <v>Corporate</v>
      </c>
      <c r="O98" t="str">
        <f>VLOOKUP(A98,data!$C:$AG,15,FALSE)</f>
        <v>United States</v>
      </c>
      <c r="P98" t="str">
        <f>VLOOKUP(A98,data!$C:$AG,16,FALSE)</f>
        <v>Franklin</v>
      </c>
      <c r="Q98" t="str">
        <f>VLOOKUP(A98,data!$C:$AG,17,FALSE)</f>
        <v>Tennessee</v>
      </c>
      <c r="R98">
        <f>VLOOKUP(A98,data!$C:$AG,18,FALSE)</f>
        <v>37064</v>
      </c>
    </row>
    <row r="99" spans="1:18" ht="15.75" x14ac:dyDescent="0.25">
      <c r="A99">
        <v>98</v>
      </c>
      <c r="B99" t="str">
        <f>VLOOKUP(A99,data!$C:$AG,2,FALSE)</f>
        <v>Laurel Elliston</v>
      </c>
      <c r="C99" t="str">
        <f>VLOOKUP(A99,data!$C:$AG,3,FALSE)</f>
        <v>Laurel</v>
      </c>
      <c r="D99" t="str">
        <f>VLOOKUP(A99,data!$C:$AG,4,FALSE)</f>
        <v>Elliston</v>
      </c>
      <c r="F99" s="7"/>
      <c r="G99" s="7"/>
      <c r="H99" s="7"/>
      <c r="I99" s="7"/>
      <c r="J99" s="7"/>
      <c r="K99" s="7"/>
      <c r="L99" t="str">
        <f>VLOOKUP(A99,data!$C:$AG,12,FALSE)</f>
        <v>West</v>
      </c>
      <c r="M99" t="str">
        <f>VLOOKUP(A99,data!$C:$AG,13,FALSE)</f>
        <v>Male</v>
      </c>
      <c r="N99" t="str">
        <f>VLOOKUP(A99,data!$C:$AG,14,FALSE)</f>
        <v>Consumer</v>
      </c>
      <c r="O99" t="str">
        <f>VLOOKUP(A99,data!$C:$AG,15,FALSE)</f>
        <v>United States</v>
      </c>
      <c r="P99" t="str">
        <f>VLOOKUP(A99,data!$C:$AG,16,FALSE)</f>
        <v>Whittier</v>
      </c>
      <c r="Q99" t="str">
        <f>VLOOKUP(A99,data!$C:$AG,17,FALSE)</f>
        <v>California</v>
      </c>
      <c r="R99">
        <f>VLOOKUP(A99,data!$C:$AG,18,FALSE)</f>
        <v>90604</v>
      </c>
    </row>
    <row r="100" spans="1:18" ht="15.75" x14ac:dyDescent="0.25">
      <c r="A100">
        <v>99</v>
      </c>
      <c r="B100" t="str">
        <f>VLOOKUP(A100,data!$C:$AG,2,FALSE)</f>
        <v>Joseph Holt</v>
      </c>
      <c r="C100" t="str">
        <f>VLOOKUP(A100,data!$C:$AG,3,FALSE)</f>
        <v>Joseph</v>
      </c>
      <c r="D100" t="str">
        <f>VLOOKUP(A100,data!$C:$AG,4,FALSE)</f>
        <v>Holt</v>
      </c>
      <c r="F100" s="7"/>
      <c r="G100" s="7"/>
      <c r="H100" s="7"/>
      <c r="I100" s="7"/>
      <c r="J100" s="7"/>
      <c r="K100" s="7"/>
      <c r="L100" t="str">
        <f>VLOOKUP(A100,data!$C:$AG,12,FALSE)</f>
        <v>Central</v>
      </c>
      <c r="M100" t="str">
        <f>VLOOKUP(A100,data!$C:$AG,13,FALSE)</f>
        <v>Male</v>
      </c>
      <c r="N100" t="str">
        <f>VLOOKUP(A100,data!$C:$AG,14,FALSE)</f>
        <v>Consumer</v>
      </c>
      <c r="O100" t="str">
        <f>VLOOKUP(A100,data!$C:$AG,15,FALSE)</f>
        <v>United States</v>
      </c>
      <c r="P100" t="str">
        <f>VLOOKUP(A100,data!$C:$AG,16,FALSE)</f>
        <v>Saginaw</v>
      </c>
      <c r="Q100" t="str">
        <f>VLOOKUP(A100,data!$C:$AG,17,FALSE)</f>
        <v>Michigan</v>
      </c>
      <c r="R100">
        <f>VLOOKUP(A100,data!$C:$AG,18,FALSE)</f>
        <v>48601</v>
      </c>
    </row>
    <row r="101" spans="1:18" ht="15.75" x14ac:dyDescent="0.25">
      <c r="A101">
        <v>100</v>
      </c>
      <c r="B101" t="str">
        <f>VLOOKUP(A101,data!$C:$AG,2,FALSE)</f>
        <v>Michael Stewart</v>
      </c>
      <c r="C101" t="str">
        <f>VLOOKUP(A101,data!$C:$AG,3,FALSE)</f>
        <v>Michael</v>
      </c>
      <c r="D101" t="str">
        <f>VLOOKUP(A101,data!$C:$AG,4,FALSE)</f>
        <v>Stewart</v>
      </c>
      <c r="F101" s="7"/>
      <c r="G101" s="7"/>
      <c r="H101" s="7"/>
      <c r="I101" s="7"/>
      <c r="J101" s="7"/>
      <c r="K101" s="7"/>
      <c r="L101" t="str">
        <f>VLOOKUP(A101,data!$C:$AG,12,FALSE)</f>
        <v>Central</v>
      </c>
      <c r="M101" t="str">
        <f>VLOOKUP(A101,data!$C:$AG,13,FALSE)</f>
        <v>Male</v>
      </c>
      <c r="N101" t="str">
        <f>VLOOKUP(A101,data!$C:$AG,14,FALSE)</f>
        <v>Corporate</v>
      </c>
      <c r="O101" t="str">
        <f>VLOOKUP(A101,data!$C:$AG,15,FALSE)</f>
        <v>United States</v>
      </c>
      <c r="P101" t="str">
        <f>VLOOKUP(A101,data!$C:$AG,16,FALSE)</f>
        <v>Dallas</v>
      </c>
      <c r="Q101" t="str">
        <f>VLOOKUP(A101,data!$C:$AG,17,FALSE)</f>
        <v>Texas</v>
      </c>
      <c r="R101">
        <f>VLOOKUP(A101,data!$C:$AG,18,FALSE)</f>
        <v>75220</v>
      </c>
    </row>
    <row r="102" spans="1:18" ht="15.75" x14ac:dyDescent="0.25">
      <c r="A102">
        <v>101</v>
      </c>
      <c r="B102" t="str">
        <f>VLOOKUP(A102,data!$C:$AG,2,FALSE)</f>
        <v>Victoria Wilson</v>
      </c>
      <c r="C102" t="str">
        <f>VLOOKUP(A102,data!$C:$AG,3,FALSE)</f>
        <v>Victoria</v>
      </c>
      <c r="D102" t="str">
        <f>VLOOKUP(A102,data!$C:$AG,4,FALSE)</f>
        <v>Wilson</v>
      </c>
      <c r="F102" s="7"/>
      <c r="G102" s="7"/>
      <c r="H102" s="7"/>
      <c r="I102" s="7"/>
      <c r="J102" s="7"/>
      <c r="K102" s="7"/>
      <c r="L102" t="str">
        <f>VLOOKUP(A102,data!$C:$AG,12,FALSE)</f>
        <v>East</v>
      </c>
      <c r="M102" t="str">
        <f>VLOOKUP(A102,data!$C:$AG,13,FALSE)</f>
        <v>Male</v>
      </c>
      <c r="N102" t="str">
        <f>VLOOKUP(A102,data!$C:$AG,14,FALSE)</f>
        <v>Corporate</v>
      </c>
      <c r="O102" t="str">
        <f>VLOOKUP(A102,data!$C:$AG,15,FALSE)</f>
        <v>United States</v>
      </c>
      <c r="P102" t="str">
        <f>VLOOKUP(A102,data!$C:$AG,16,FALSE)</f>
        <v>Medina</v>
      </c>
      <c r="Q102" t="str">
        <f>VLOOKUP(A102,data!$C:$AG,17,FALSE)</f>
        <v>Ohio</v>
      </c>
      <c r="R102">
        <f>VLOOKUP(A102,data!$C:$AG,18,FALSE)</f>
        <v>44256</v>
      </c>
    </row>
    <row r="103" spans="1:18" ht="15.75" x14ac:dyDescent="0.25">
      <c r="A103">
        <v>102</v>
      </c>
      <c r="B103" t="str">
        <f>VLOOKUP(A103,data!$C:$AG,2,FALSE)</f>
        <v>Jonathan Howell</v>
      </c>
      <c r="C103" t="str">
        <f>VLOOKUP(A103,data!$C:$AG,3,FALSE)</f>
        <v>Jonathan</v>
      </c>
      <c r="D103" t="str">
        <f>VLOOKUP(A103,data!$C:$AG,4,FALSE)</f>
        <v>Howell</v>
      </c>
      <c r="F103" s="7"/>
      <c r="G103" s="7"/>
      <c r="H103" s="7"/>
      <c r="I103" s="7"/>
      <c r="J103" s="7"/>
      <c r="K103" s="7"/>
      <c r="L103" t="str">
        <f>VLOOKUP(A103,data!$C:$AG,12,FALSE)</f>
        <v>West</v>
      </c>
      <c r="M103" t="str">
        <f>VLOOKUP(A103,data!$C:$AG,13,FALSE)</f>
        <v>Male</v>
      </c>
      <c r="N103" t="str">
        <f>VLOOKUP(A103,data!$C:$AG,14,FALSE)</f>
        <v>Consumer</v>
      </c>
      <c r="O103" t="str">
        <f>VLOOKUP(A103,data!$C:$AG,15,FALSE)</f>
        <v>United States</v>
      </c>
      <c r="P103" t="str">
        <f>VLOOKUP(A103,data!$C:$AG,16,FALSE)</f>
        <v>Los Angeles</v>
      </c>
      <c r="Q103" t="str">
        <f>VLOOKUP(A103,data!$C:$AG,17,FALSE)</f>
        <v>California</v>
      </c>
      <c r="R103">
        <f>VLOOKUP(A103,data!$C:$AG,18,FALSE)</f>
        <v>90032</v>
      </c>
    </row>
    <row r="104" spans="1:18" ht="15.75" x14ac:dyDescent="0.25">
      <c r="A104">
        <v>103</v>
      </c>
      <c r="B104" t="str">
        <f>VLOOKUP(A104,data!$C:$AG,2,FALSE)</f>
        <v>Joni Blumstein</v>
      </c>
      <c r="C104" t="str">
        <f>VLOOKUP(A104,data!$C:$AG,3,FALSE)</f>
        <v>Joni</v>
      </c>
      <c r="D104" t="str">
        <f>VLOOKUP(A104,data!$C:$AG,4,FALSE)</f>
        <v>Blumstein</v>
      </c>
      <c r="F104" s="7"/>
      <c r="G104" s="7"/>
      <c r="H104" s="7"/>
      <c r="I104" s="7"/>
      <c r="J104" s="7"/>
      <c r="K104" s="7"/>
      <c r="L104" t="str">
        <f>VLOOKUP(A104,data!$C:$AG,12,FALSE)</f>
        <v>East</v>
      </c>
      <c r="M104" t="str">
        <f>VLOOKUP(A104,data!$C:$AG,13,FALSE)</f>
        <v>Male</v>
      </c>
      <c r="N104" t="str">
        <f>VLOOKUP(A104,data!$C:$AG,14,FALSE)</f>
        <v>Consumer</v>
      </c>
      <c r="O104" t="str">
        <f>VLOOKUP(A104,data!$C:$AG,15,FALSE)</f>
        <v>United States</v>
      </c>
      <c r="P104" t="str">
        <f>VLOOKUP(A104,data!$C:$AG,16,FALSE)</f>
        <v>Dublin</v>
      </c>
      <c r="Q104" t="str">
        <f>VLOOKUP(A104,data!$C:$AG,17,FALSE)</f>
        <v>Ohio</v>
      </c>
      <c r="R104">
        <f>VLOOKUP(A104,data!$C:$AG,18,FALSE)</f>
        <v>43017</v>
      </c>
    </row>
    <row r="105" spans="1:18" ht="15.75" x14ac:dyDescent="0.25">
      <c r="A105">
        <v>104</v>
      </c>
      <c r="B105" t="str">
        <f>VLOOKUP(A105,data!$C:$AG,2,FALSE)</f>
        <v>David Smith</v>
      </c>
      <c r="C105" t="str">
        <f>VLOOKUP(A105,data!$C:$AG,3,FALSE)</f>
        <v>David</v>
      </c>
      <c r="D105" t="str">
        <f>VLOOKUP(A105,data!$C:$AG,4,FALSE)</f>
        <v>Smith</v>
      </c>
      <c r="F105" s="7"/>
      <c r="G105" s="7"/>
      <c r="H105" s="7"/>
      <c r="I105" s="7"/>
      <c r="J105" s="7"/>
      <c r="K105" s="7"/>
      <c r="L105" t="str">
        <f>VLOOKUP(A105,data!$C:$AG,12,FALSE)</f>
        <v>Central</v>
      </c>
      <c r="M105" t="str">
        <f>VLOOKUP(A105,data!$C:$AG,13,FALSE)</f>
        <v>Male</v>
      </c>
      <c r="N105" t="str">
        <f>VLOOKUP(A105,data!$C:$AG,14,FALSE)</f>
        <v>Corporate</v>
      </c>
      <c r="O105" t="str">
        <f>VLOOKUP(A105,data!$C:$AG,15,FALSE)</f>
        <v>United States</v>
      </c>
      <c r="P105" t="str">
        <f>VLOOKUP(A105,data!$C:$AG,16,FALSE)</f>
        <v>Detroit</v>
      </c>
      <c r="Q105" t="str">
        <f>VLOOKUP(A105,data!$C:$AG,17,FALSE)</f>
        <v>Michigan</v>
      </c>
      <c r="R105">
        <f>VLOOKUP(A105,data!$C:$AG,18,FALSE)</f>
        <v>48227</v>
      </c>
    </row>
    <row r="106" spans="1:18" ht="15.75" x14ac:dyDescent="0.25">
      <c r="A106">
        <v>105</v>
      </c>
      <c r="B106" t="str">
        <f>VLOOKUP(A106,data!$C:$AG,2,FALSE)</f>
        <v>Valerie Dominguez</v>
      </c>
      <c r="C106" t="str">
        <f>VLOOKUP(A106,data!$C:$AG,3,FALSE)</f>
        <v>Valerie</v>
      </c>
      <c r="D106" t="str">
        <f>VLOOKUP(A106,data!$C:$AG,4,FALSE)</f>
        <v>Dominguez</v>
      </c>
      <c r="F106" s="7"/>
      <c r="G106" s="7"/>
      <c r="H106" s="7"/>
      <c r="I106" s="7"/>
      <c r="J106" s="7"/>
      <c r="K106" s="7"/>
      <c r="L106" t="str">
        <f>VLOOKUP(A106,data!$C:$AG,12,FALSE)</f>
        <v>South</v>
      </c>
      <c r="M106" t="str">
        <f>VLOOKUP(A106,data!$C:$AG,13,FALSE)</f>
        <v>Male</v>
      </c>
      <c r="N106" t="str">
        <f>VLOOKUP(A106,data!$C:$AG,14,FALSE)</f>
        <v>Consumer</v>
      </c>
      <c r="O106" t="str">
        <f>VLOOKUP(A106,data!$C:$AG,15,FALSE)</f>
        <v>United States</v>
      </c>
      <c r="P106" t="str">
        <f>VLOOKUP(A106,data!$C:$AG,16,FALSE)</f>
        <v>Columbia</v>
      </c>
      <c r="Q106" t="str">
        <f>VLOOKUP(A106,data!$C:$AG,17,FALSE)</f>
        <v>Tennessee</v>
      </c>
      <c r="R106">
        <f>VLOOKUP(A106,data!$C:$AG,18,FALSE)</f>
        <v>38401</v>
      </c>
    </row>
    <row r="107" spans="1:18" ht="15.75" x14ac:dyDescent="0.25">
      <c r="A107">
        <v>106</v>
      </c>
      <c r="B107" t="str">
        <f>VLOOKUP(A107,data!$C:$AG,2,FALSE)</f>
        <v>Erin Ashbrook</v>
      </c>
      <c r="C107" t="str">
        <f>VLOOKUP(A107,data!$C:$AG,3,FALSE)</f>
        <v>Erin</v>
      </c>
      <c r="D107" t="str">
        <f>VLOOKUP(A107,data!$C:$AG,4,FALSE)</f>
        <v>Ashbrook</v>
      </c>
      <c r="F107" s="7"/>
      <c r="G107" s="7"/>
      <c r="H107" s="7"/>
      <c r="I107" s="7"/>
      <c r="J107" s="7"/>
      <c r="K107" s="7"/>
      <c r="L107" t="str">
        <f>VLOOKUP(A107,data!$C:$AG,12,FALSE)</f>
        <v>South</v>
      </c>
      <c r="M107" t="str">
        <f>VLOOKUP(A107,data!$C:$AG,13,FALSE)</f>
        <v>Male</v>
      </c>
      <c r="N107" t="str">
        <f>VLOOKUP(A107,data!$C:$AG,14,FALSE)</f>
        <v>Corporate</v>
      </c>
      <c r="O107" t="str">
        <f>VLOOKUP(A107,data!$C:$AG,15,FALSE)</f>
        <v>United States</v>
      </c>
      <c r="P107" t="str">
        <f>VLOOKUP(A107,data!$C:$AG,16,FALSE)</f>
        <v>Charlotte</v>
      </c>
      <c r="Q107" t="str">
        <f>VLOOKUP(A107,data!$C:$AG,17,FALSE)</f>
        <v>North Carolina</v>
      </c>
      <c r="R107">
        <f>VLOOKUP(A107,data!$C:$AG,18,FALSE)</f>
        <v>28205</v>
      </c>
    </row>
    <row r="108" spans="1:18" ht="15.75" x14ac:dyDescent="0.25">
      <c r="A108">
        <v>107</v>
      </c>
      <c r="B108" t="str">
        <f>VLOOKUP(A108,data!$C:$AG,2,FALSE)</f>
        <v>David Bremer</v>
      </c>
      <c r="C108" t="str">
        <f>VLOOKUP(A108,data!$C:$AG,3,FALSE)</f>
        <v>David</v>
      </c>
      <c r="D108" t="str">
        <f>VLOOKUP(A108,data!$C:$AG,4,FALSE)</f>
        <v>Bremer</v>
      </c>
      <c r="F108" s="7"/>
      <c r="G108" s="7"/>
      <c r="H108" s="7"/>
      <c r="I108" s="7"/>
      <c r="J108" s="7"/>
      <c r="K108" s="7"/>
      <c r="L108" t="str">
        <f>VLOOKUP(A108,data!$C:$AG,12,FALSE)</f>
        <v>West</v>
      </c>
      <c r="M108" t="str">
        <f>VLOOKUP(A108,data!$C:$AG,13,FALSE)</f>
        <v>Male</v>
      </c>
      <c r="N108" t="str">
        <f>VLOOKUP(A108,data!$C:$AG,14,FALSE)</f>
        <v>Corporate</v>
      </c>
      <c r="O108" t="str">
        <f>VLOOKUP(A108,data!$C:$AG,15,FALSE)</f>
        <v>United States</v>
      </c>
      <c r="P108" t="str">
        <f>VLOOKUP(A108,data!$C:$AG,16,FALSE)</f>
        <v>Santa Clara</v>
      </c>
      <c r="Q108" t="str">
        <f>VLOOKUP(A108,data!$C:$AG,17,FALSE)</f>
        <v>California</v>
      </c>
      <c r="R108">
        <f>VLOOKUP(A108,data!$C:$AG,18,FALSE)</f>
        <v>95051</v>
      </c>
    </row>
    <row r="109" spans="1:18" ht="15.75" x14ac:dyDescent="0.25">
      <c r="A109">
        <v>108</v>
      </c>
      <c r="B109" t="str">
        <f>VLOOKUP(A109,data!$C:$AG,2,FALSE)</f>
        <v>Ken Lonsdale</v>
      </c>
      <c r="C109" t="str">
        <f>VLOOKUP(A109,data!$C:$AG,3,FALSE)</f>
        <v>Ken</v>
      </c>
      <c r="D109" t="str">
        <f>VLOOKUP(A109,data!$C:$AG,4,FALSE)</f>
        <v>Lonsdale</v>
      </c>
      <c r="F109" s="7"/>
      <c r="G109" s="7"/>
      <c r="H109" s="7"/>
      <c r="I109" s="7"/>
      <c r="J109" s="7"/>
      <c r="K109" s="7"/>
      <c r="L109" t="str">
        <f>VLOOKUP(A109,data!$C:$AG,12,FALSE)</f>
        <v>Central</v>
      </c>
      <c r="M109" t="str">
        <f>VLOOKUP(A109,data!$C:$AG,13,FALSE)</f>
        <v>Female</v>
      </c>
      <c r="N109" t="str">
        <f>VLOOKUP(A109,data!$C:$AG,14,FALSE)</f>
        <v>Consumer</v>
      </c>
      <c r="O109" t="str">
        <f>VLOOKUP(A109,data!$C:$AG,15,FALSE)</f>
        <v>United States</v>
      </c>
      <c r="P109" t="str">
        <f>VLOOKUP(A109,data!$C:$AG,16,FALSE)</f>
        <v>Chicago</v>
      </c>
      <c r="Q109" t="str">
        <f>VLOOKUP(A109,data!$C:$AG,17,FALSE)</f>
        <v>Illinois</v>
      </c>
      <c r="R109">
        <f>VLOOKUP(A109,data!$C:$AG,18,FALSE)</f>
        <v>60610</v>
      </c>
    </row>
    <row r="110" spans="1:18" ht="15.75" x14ac:dyDescent="0.25">
      <c r="A110">
        <v>109</v>
      </c>
      <c r="B110" t="str">
        <f>VLOOKUP(A110,data!$C:$AG,2,FALSE)</f>
        <v>Dianna Wilson</v>
      </c>
      <c r="C110" t="str">
        <f>VLOOKUP(A110,data!$C:$AG,3,FALSE)</f>
        <v>Dianna</v>
      </c>
      <c r="D110" t="str">
        <f>VLOOKUP(A110,data!$C:$AG,4,FALSE)</f>
        <v>Wilson</v>
      </c>
      <c r="F110" s="7"/>
      <c r="G110" s="7"/>
      <c r="H110" s="7"/>
      <c r="I110" s="7"/>
      <c r="J110" s="7"/>
      <c r="K110" s="7"/>
      <c r="L110" t="str">
        <f>VLOOKUP(A110,data!$C:$AG,12,FALSE)</f>
        <v>Central</v>
      </c>
      <c r="M110" t="str">
        <f>VLOOKUP(A110,data!$C:$AG,13,FALSE)</f>
        <v>Female</v>
      </c>
      <c r="N110" t="str">
        <f>VLOOKUP(A110,data!$C:$AG,14,FALSE)</f>
        <v>Home Office</v>
      </c>
      <c r="O110" t="str">
        <f>VLOOKUP(A110,data!$C:$AG,15,FALSE)</f>
        <v>United States</v>
      </c>
      <c r="P110" t="str">
        <f>VLOOKUP(A110,data!$C:$AG,16,FALSE)</f>
        <v>Lakeville</v>
      </c>
      <c r="Q110" t="str">
        <f>VLOOKUP(A110,data!$C:$AG,17,FALSE)</f>
        <v>Minnesota</v>
      </c>
      <c r="R110">
        <f>VLOOKUP(A110,data!$C:$AG,18,FALSE)</f>
        <v>55044</v>
      </c>
    </row>
    <row r="111" spans="1:18" ht="15.75" x14ac:dyDescent="0.25">
      <c r="A111">
        <v>110</v>
      </c>
      <c r="B111" t="str">
        <f>VLOOKUP(A111,data!$C:$AG,2,FALSE)</f>
        <v>Logan Haushalter</v>
      </c>
      <c r="C111" t="str">
        <f>VLOOKUP(A111,data!$C:$AG,3,FALSE)</f>
        <v>Logan</v>
      </c>
      <c r="D111" t="str">
        <f>VLOOKUP(A111,data!$C:$AG,4,FALSE)</f>
        <v>Haushalter</v>
      </c>
      <c r="F111" s="7"/>
      <c r="G111" s="7"/>
      <c r="H111" s="7"/>
      <c r="I111" s="7"/>
      <c r="J111" s="7"/>
      <c r="K111" s="7"/>
      <c r="L111" t="str">
        <f>VLOOKUP(A111,data!$C:$AG,12,FALSE)</f>
        <v>West</v>
      </c>
      <c r="M111" t="str">
        <f>VLOOKUP(A111,data!$C:$AG,13,FALSE)</f>
        <v>Female</v>
      </c>
      <c r="N111" t="str">
        <f>VLOOKUP(A111,data!$C:$AG,14,FALSE)</f>
        <v>Consumer</v>
      </c>
      <c r="O111" t="str">
        <f>VLOOKUP(A111,data!$C:$AG,15,FALSE)</f>
        <v>United States</v>
      </c>
      <c r="P111" t="str">
        <f>VLOOKUP(A111,data!$C:$AG,16,FALSE)</f>
        <v>San Francisco</v>
      </c>
      <c r="Q111" t="str">
        <f>VLOOKUP(A111,data!$C:$AG,17,FALSE)</f>
        <v>California</v>
      </c>
      <c r="R111">
        <f>VLOOKUP(A111,data!$C:$AG,18,FALSE)</f>
        <v>94109</v>
      </c>
    </row>
    <row r="112" spans="1:18" ht="15.75" x14ac:dyDescent="0.25">
      <c r="A112">
        <v>111</v>
      </c>
      <c r="B112" t="str">
        <f>VLOOKUP(A112,data!$C:$AG,2,FALSE)</f>
        <v>Kelly Collister</v>
      </c>
      <c r="C112" t="str">
        <f>VLOOKUP(A112,data!$C:$AG,3,FALSE)</f>
        <v>Kelly</v>
      </c>
      <c r="D112" t="str">
        <f>VLOOKUP(A112,data!$C:$AG,4,FALSE)</f>
        <v>Collister</v>
      </c>
      <c r="F112" s="7"/>
      <c r="G112" s="7"/>
      <c r="H112" s="7"/>
      <c r="I112" s="7"/>
      <c r="J112" s="7"/>
      <c r="K112" s="7"/>
      <c r="L112" t="str">
        <f>VLOOKUP(A112,data!$C:$AG,12,FALSE)</f>
        <v>West</v>
      </c>
      <c r="M112" t="str">
        <f>VLOOKUP(A112,data!$C:$AG,13,FALSE)</f>
        <v>Female</v>
      </c>
      <c r="N112" t="str">
        <f>VLOOKUP(A112,data!$C:$AG,14,FALSE)</f>
        <v>Consumer</v>
      </c>
      <c r="O112" t="str">
        <f>VLOOKUP(A112,data!$C:$AG,15,FALSE)</f>
        <v>United States</v>
      </c>
      <c r="P112" t="str">
        <f>VLOOKUP(A112,data!$C:$AG,16,FALSE)</f>
        <v>San Diego</v>
      </c>
      <c r="Q112" t="str">
        <f>VLOOKUP(A112,data!$C:$AG,17,FALSE)</f>
        <v>California</v>
      </c>
      <c r="R112">
        <f>VLOOKUP(A112,data!$C:$AG,18,FALSE)</f>
        <v>92037</v>
      </c>
    </row>
    <row r="113" spans="1:18" ht="15.75" x14ac:dyDescent="0.25">
      <c r="A113">
        <v>112</v>
      </c>
      <c r="B113" t="str">
        <f>VLOOKUP(A113,data!$C:$AG,2,FALSE)</f>
        <v>Delfina Latchford</v>
      </c>
      <c r="C113" t="str">
        <f>VLOOKUP(A113,data!$C:$AG,3,FALSE)</f>
        <v>Delfina</v>
      </c>
      <c r="D113" t="str">
        <f>VLOOKUP(A113,data!$C:$AG,4,FALSE)</f>
        <v>Latchford</v>
      </c>
      <c r="F113" s="7"/>
      <c r="G113" s="7"/>
      <c r="H113" s="7"/>
      <c r="I113" s="7"/>
      <c r="J113" s="7"/>
      <c r="K113" s="7"/>
      <c r="L113" t="str">
        <f>VLOOKUP(A113,data!$C:$AG,12,FALSE)</f>
        <v>East</v>
      </c>
      <c r="M113" t="str">
        <f>VLOOKUP(A113,data!$C:$AG,13,FALSE)</f>
        <v>Female</v>
      </c>
      <c r="N113" t="str">
        <f>VLOOKUP(A113,data!$C:$AG,14,FALSE)</f>
        <v>Consumer</v>
      </c>
      <c r="O113" t="str">
        <f>VLOOKUP(A113,data!$C:$AG,15,FALSE)</f>
        <v>United States</v>
      </c>
      <c r="P113" t="str">
        <f>VLOOKUP(A113,data!$C:$AG,16,FALSE)</f>
        <v>New York City</v>
      </c>
      <c r="Q113" t="str">
        <f>VLOOKUP(A113,data!$C:$AG,17,FALSE)</f>
        <v>New York</v>
      </c>
      <c r="R113">
        <f>VLOOKUP(A113,data!$C:$AG,18,FALSE)</f>
        <v>10024</v>
      </c>
    </row>
    <row r="114" spans="1:18" ht="15.75" x14ac:dyDescent="0.25">
      <c r="A114">
        <v>113</v>
      </c>
      <c r="B114" t="str">
        <f>VLOOKUP(A114,data!$C:$AG,2,FALSE)</f>
        <v>Dan Reichenbach</v>
      </c>
      <c r="C114" t="str">
        <f>VLOOKUP(A114,data!$C:$AG,3,FALSE)</f>
        <v>Dan</v>
      </c>
      <c r="D114" t="str">
        <f>VLOOKUP(A114,data!$C:$AG,4,FALSE)</f>
        <v>Reichenbach</v>
      </c>
      <c r="F114" s="7"/>
      <c r="G114" s="7"/>
      <c r="H114" s="7"/>
      <c r="I114" s="7"/>
      <c r="J114" s="7"/>
      <c r="K114" s="7"/>
      <c r="L114" t="str">
        <f>VLOOKUP(A114,data!$C:$AG,12,FALSE)</f>
        <v>Central</v>
      </c>
      <c r="M114" t="str">
        <f>VLOOKUP(A114,data!$C:$AG,13,FALSE)</f>
        <v>Female</v>
      </c>
      <c r="N114" t="str">
        <f>VLOOKUP(A114,data!$C:$AG,14,FALSE)</f>
        <v>Corporate</v>
      </c>
      <c r="O114" t="str">
        <f>VLOOKUP(A114,data!$C:$AG,15,FALSE)</f>
        <v>United States</v>
      </c>
      <c r="P114" t="str">
        <f>VLOOKUP(A114,data!$C:$AG,16,FALSE)</f>
        <v>Chicago</v>
      </c>
      <c r="Q114" t="str">
        <f>VLOOKUP(A114,data!$C:$AG,17,FALSE)</f>
        <v>Illinois</v>
      </c>
      <c r="R114">
        <f>VLOOKUP(A114,data!$C:$AG,18,FALSE)</f>
        <v>60623</v>
      </c>
    </row>
    <row r="115" spans="1:18" ht="15.75" x14ac:dyDescent="0.25">
      <c r="A115">
        <v>114</v>
      </c>
      <c r="B115" t="str">
        <f>VLOOKUP(A115,data!$C:$AG,2,FALSE)</f>
        <v>Craig Carreira</v>
      </c>
      <c r="C115" t="str">
        <f>VLOOKUP(A115,data!$C:$AG,3,FALSE)</f>
        <v>Craig</v>
      </c>
      <c r="D115" t="str">
        <f>VLOOKUP(A115,data!$C:$AG,4,FALSE)</f>
        <v>Carreira</v>
      </c>
      <c r="F115" s="7"/>
      <c r="G115" s="7"/>
      <c r="H115" s="7"/>
      <c r="I115" s="7"/>
      <c r="J115" s="7"/>
      <c r="K115" s="7"/>
      <c r="L115" t="str">
        <f>VLOOKUP(A115,data!$C:$AG,12,FALSE)</f>
        <v>East</v>
      </c>
      <c r="M115" t="str">
        <f>VLOOKUP(A115,data!$C:$AG,13,FALSE)</f>
        <v>Female</v>
      </c>
      <c r="N115" t="str">
        <f>VLOOKUP(A115,data!$C:$AG,14,FALSE)</f>
        <v>Consumer</v>
      </c>
      <c r="O115" t="str">
        <f>VLOOKUP(A115,data!$C:$AG,15,FALSE)</f>
        <v>United States</v>
      </c>
      <c r="P115" t="str">
        <f>VLOOKUP(A115,data!$C:$AG,16,FALSE)</f>
        <v>New York City</v>
      </c>
      <c r="Q115" t="str">
        <f>VLOOKUP(A115,data!$C:$AG,17,FALSE)</f>
        <v>New York</v>
      </c>
      <c r="R115">
        <f>VLOOKUP(A115,data!$C:$AG,18,FALSE)</f>
        <v>10009</v>
      </c>
    </row>
    <row r="116" spans="1:18" ht="15.75" x14ac:dyDescent="0.25">
      <c r="A116">
        <v>115</v>
      </c>
      <c r="B116" t="str">
        <f>VLOOKUP(A116,data!$C:$AG,2,FALSE)</f>
        <v>Dorris liebe</v>
      </c>
      <c r="C116" t="str">
        <f>VLOOKUP(A116,data!$C:$AG,3,FALSE)</f>
        <v>Dorris</v>
      </c>
      <c r="D116" t="str">
        <f>VLOOKUP(A116,data!$C:$AG,4,FALSE)</f>
        <v>liebe</v>
      </c>
      <c r="F116" s="7"/>
      <c r="G116" s="7"/>
      <c r="H116" s="7"/>
      <c r="I116" s="7"/>
      <c r="J116" s="7"/>
      <c r="K116" s="7"/>
      <c r="L116" t="str">
        <f>VLOOKUP(A116,data!$C:$AG,12,FALSE)</f>
        <v>Central</v>
      </c>
      <c r="M116" t="str">
        <f>VLOOKUP(A116,data!$C:$AG,13,FALSE)</f>
        <v>Female</v>
      </c>
      <c r="N116" t="str">
        <f>VLOOKUP(A116,data!$C:$AG,14,FALSE)</f>
        <v>Corporate</v>
      </c>
      <c r="O116" t="str">
        <f>VLOOKUP(A116,data!$C:$AG,15,FALSE)</f>
        <v>United States</v>
      </c>
      <c r="P116" t="str">
        <f>VLOOKUP(A116,data!$C:$AG,16,FALSE)</f>
        <v>Pasadena</v>
      </c>
      <c r="Q116" t="str">
        <f>VLOOKUP(A116,data!$C:$AG,17,FALSE)</f>
        <v>Texas</v>
      </c>
      <c r="R116">
        <f>VLOOKUP(A116,data!$C:$AG,18,FALSE)</f>
        <v>77506</v>
      </c>
    </row>
    <row r="117" spans="1:18" ht="15.75" x14ac:dyDescent="0.25">
      <c r="A117">
        <v>116</v>
      </c>
      <c r="B117" t="str">
        <f>VLOOKUP(A117,data!$C:$AG,2,FALSE)</f>
        <v>Sean Braxton</v>
      </c>
      <c r="C117" t="str">
        <f>VLOOKUP(A117,data!$C:$AG,3,FALSE)</f>
        <v>Sean</v>
      </c>
      <c r="D117" t="str">
        <f>VLOOKUP(A117,data!$C:$AG,4,FALSE)</f>
        <v>Braxton</v>
      </c>
      <c r="F117" s="7"/>
      <c r="G117" s="7"/>
      <c r="H117" s="7"/>
      <c r="I117" s="7"/>
      <c r="J117" s="7"/>
      <c r="K117" s="7"/>
      <c r="L117" t="str">
        <f>VLOOKUP(A117,data!$C:$AG,12,FALSE)</f>
        <v>Central</v>
      </c>
      <c r="M117" t="str">
        <f>VLOOKUP(A117,data!$C:$AG,13,FALSE)</f>
        <v>Female</v>
      </c>
      <c r="N117" t="str">
        <f>VLOOKUP(A117,data!$C:$AG,14,FALSE)</f>
        <v>Corporate</v>
      </c>
      <c r="O117" t="str">
        <f>VLOOKUP(A117,data!$C:$AG,15,FALSE)</f>
        <v>United States</v>
      </c>
      <c r="P117" t="str">
        <f>VLOOKUP(A117,data!$C:$AG,16,FALSE)</f>
        <v>Houston</v>
      </c>
      <c r="Q117" t="str">
        <f>VLOOKUP(A117,data!$C:$AG,17,FALSE)</f>
        <v>Texas</v>
      </c>
      <c r="R117">
        <f>VLOOKUP(A117,data!$C:$AG,18,FALSE)</f>
        <v>77036</v>
      </c>
    </row>
    <row r="118" spans="1:18" ht="15.75" x14ac:dyDescent="0.25">
      <c r="A118">
        <v>117</v>
      </c>
      <c r="B118" t="str">
        <f>VLOOKUP(A118,data!$C:$AG,2,FALSE)</f>
        <v>Roy Collins</v>
      </c>
      <c r="C118" t="str">
        <f>VLOOKUP(A118,data!$C:$AG,3,FALSE)</f>
        <v>Roy</v>
      </c>
      <c r="D118" t="str">
        <f>VLOOKUP(A118,data!$C:$AG,4,FALSE)</f>
        <v>Collins</v>
      </c>
      <c r="F118" s="7"/>
      <c r="G118" s="7"/>
      <c r="H118" s="7"/>
      <c r="I118" s="7"/>
      <c r="J118" s="7"/>
      <c r="K118" s="7"/>
      <c r="L118" t="str">
        <f>VLOOKUP(A118,data!$C:$AG,12,FALSE)</f>
        <v>Central</v>
      </c>
      <c r="M118" t="str">
        <f>VLOOKUP(A118,data!$C:$AG,13,FALSE)</f>
        <v>Female</v>
      </c>
      <c r="N118" t="str">
        <f>VLOOKUP(A118,data!$C:$AG,14,FALSE)</f>
        <v>Consumer</v>
      </c>
      <c r="O118" t="str">
        <f>VLOOKUP(A118,data!$C:$AG,15,FALSE)</f>
        <v>United States</v>
      </c>
      <c r="P118" t="str">
        <f>VLOOKUP(A118,data!$C:$AG,16,FALSE)</f>
        <v>Chicago</v>
      </c>
      <c r="Q118" t="str">
        <f>VLOOKUP(A118,data!$C:$AG,17,FALSE)</f>
        <v>Illinois</v>
      </c>
      <c r="R118">
        <f>VLOOKUP(A118,data!$C:$AG,18,FALSE)</f>
        <v>60610</v>
      </c>
    </row>
    <row r="119" spans="1:18" ht="15.75" x14ac:dyDescent="0.25">
      <c r="A119">
        <v>118</v>
      </c>
      <c r="B119" t="str">
        <f>VLOOKUP(A119,data!$C:$AG,2,FALSE)</f>
        <v>Alan Hwang</v>
      </c>
      <c r="C119" t="str">
        <f>VLOOKUP(A119,data!$C:$AG,3,FALSE)</f>
        <v>Alan</v>
      </c>
      <c r="D119" t="str">
        <f>VLOOKUP(A119,data!$C:$AG,4,FALSE)</f>
        <v>Hwang</v>
      </c>
      <c r="F119" s="7"/>
      <c r="G119" s="7"/>
      <c r="H119" s="7"/>
      <c r="I119" s="7"/>
      <c r="J119" s="7"/>
      <c r="K119" s="7"/>
      <c r="L119" t="str">
        <f>VLOOKUP(A119,data!$C:$AG,12,FALSE)</f>
        <v>West</v>
      </c>
      <c r="M119" t="str">
        <f>VLOOKUP(A119,data!$C:$AG,13,FALSE)</f>
        <v>Female</v>
      </c>
      <c r="N119" t="str">
        <f>VLOOKUP(A119,data!$C:$AG,14,FALSE)</f>
        <v>Consumer</v>
      </c>
      <c r="O119" t="str">
        <f>VLOOKUP(A119,data!$C:$AG,15,FALSE)</f>
        <v>United States</v>
      </c>
      <c r="P119" t="str">
        <f>VLOOKUP(A119,data!$C:$AG,16,FALSE)</f>
        <v>Brentwood</v>
      </c>
      <c r="Q119" t="str">
        <f>VLOOKUP(A119,data!$C:$AG,17,FALSE)</f>
        <v>California</v>
      </c>
      <c r="R119">
        <f>VLOOKUP(A119,data!$C:$AG,18,FALSE)</f>
        <v>94513</v>
      </c>
    </row>
    <row r="120" spans="1:18" ht="15.75" x14ac:dyDescent="0.25">
      <c r="A120">
        <v>119</v>
      </c>
      <c r="B120" t="str">
        <f>VLOOKUP(A120,data!$C:$AG,2,FALSE)</f>
        <v>Claudia Bergmann</v>
      </c>
      <c r="C120" t="str">
        <f>VLOOKUP(A120,data!$C:$AG,3,FALSE)</f>
        <v>Claudia</v>
      </c>
      <c r="D120" t="str">
        <f>VLOOKUP(A120,data!$C:$AG,4,FALSE)</f>
        <v>Bergmann</v>
      </c>
      <c r="F120" s="7"/>
      <c r="G120" s="7"/>
      <c r="H120" s="7"/>
      <c r="I120" s="7"/>
      <c r="J120" s="7"/>
      <c r="K120" s="7"/>
      <c r="L120" t="str">
        <f>VLOOKUP(A120,data!$C:$AG,12,FALSE)</f>
        <v>South</v>
      </c>
      <c r="M120" t="str">
        <f>VLOOKUP(A120,data!$C:$AG,13,FALSE)</f>
        <v>Female</v>
      </c>
      <c r="N120" t="str">
        <f>VLOOKUP(A120,data!$C:$AG,14,FALSE)</f>
        <v>Corporate</v>
      </c>
      <c r="O120" t="str">
        <f>VLOOKUP(A120,data!$C:$AG,15,FALSE)</f>
        <v>United States</v>
      </c>
      <c r="P120" t="str">
        <f>VLOOKUP(A120,data!$C:$AG,16,FALSE)</f>
        <v>Chapel Hill</v>
      </c>
      <c r="Q120" t="str">
        <f>VLOOKUP(A120,data!$C:$AG,17,FALSE)</f>
        <v>North Carolina</v>
      </c>
      <c r="R120">
        <f>VLOOKUP(A120,data!$C:$AG,18,FALSE)</f>
        <v>27514</v>
      </c>
    </row>
    <row r="121" spans="1:18" ht="15.75" x14ac:dyDescent="0.25">
      <c r="A121">
        <v>120</v>
      </c>
      <c r="B121" t="str">
        <f>VLOOKUP(A121,data!$C:$AG,2,FALSE)</f>
        <v>Christine Abelman</v>
      </c>
      <c r="C121" t="str">
        <f>VLOOKUP(A121,data!$C:$AG,3,FALSE)</f>
        <v>Christine</v>
      </c>
      <c r="D121" t="str">
        <f>VLOOKUP(A121,data!$C:$AG,4,FALSE)</f>
        <v>Abelman</v>
      </c>
      <c r="F121" s="7"/>
      <c r="G121" s="7"/>
      <c r="H121" s="7"/>
      <c r="I121" s="7"/>
      <c r="J121" s="7"/>
      <c r="K121" s="7"/>
      <c r="L121" t="str">
        <f>VLOOKUP(A121,data!$C:$AG,12,FALSE)</f>
        <v>East</v>
      </c>
      <c r="M121" t="str">
        <f>VLOOKUP(A121,data!$C:$AG,13,FALSE)</f>
        <v>Female</v>
      </c>
      <c r="N121" t="str">
        <f>VLOOKUP(A121,data!$C:$AG,14,FALSE)</f>
        <v>Corporate</v>
      </c>
      <c r="O121" t="str">
        <f>VLOOKUP(A121,data!$C:$AG,15,FALSE)</f>
        <v>United States</v>
      </c>
      <c r="P121" t="str">
        <f>VLOOKUP(A121,data!$C:$AG,16,FALSE)</f>
        <v>Cincinnati</v>
      </c>
      <c r="Q121" t="str">
        <f>VLOOKUP(A121,data!$C:$AG,17,FALSE)</f>
        <v>Ohio</v>
      </c>
      <c r="R121">
        <f>VLOOKUP(A121,data!$C:$AG,18,FALSE)</f>
        <v>45231</v>
      </c>
    </row>
    <row r="122" spans="1:18" ht="15.75" x14ac:dyDescent="0.25">
      <c r="A122">
        <v>121</v>
      </c>
      <c r="B122" t="str">
        <f>VLOOKUP(A122,data!$C:$AG,2,FALSE)</f>
        <v>Kristen Hastings</v>
      </c>
      <c r="C122" t="str">
        <f>VLOOKUP(A122,data!$C:$AG,3,FALSE)</f>
        <v>Kristen</v>
      </c>
      <c r="D122" t="str">
        <f>VLOOKUP(A122,data!$C:$AG,4,FALSE)</f>
        <v>Hastings</v>
      </c>
      <c r="F122" s="7"/>
      <c r="G122" s="7"/>
      <c r="H122" s="7"/>
      <c r="I122" s="7"/>
      <c r="J122" s="7"/>
      <c r="K122" s="7"/>
      <c r="L122" t="str">
        <f>VLOOKUP(A122,data!$C:$AG,12,FALSE)</f>
        <v>West</v>
      </c>
      <c r="M122" t="str">
        <f>VLOOKUP(A122,data!$C:$AG,13,FALSE)</f>
        <v>Female</v>
      </c>
      <c r="N122" t="str">
        <f>VLOOKUP(A122,data!$C:$AG,14,FALSE)</f>
        <v>Corporate</v>
      </c>
      <c r="O122" t="str">
        <f>VLOOKUP(A122,data!$C:$AG,15,FALSE)</f>
        <v>United States</v>
      </c>
      <c r="P122" t="str">
        <f>VLOOKUP(A122,data!$C:$AG,16,FALSE)</f>
        <v>San Francisco</v>
      </c>
      <c r="Q122" t="str">
        <f>VLOOKUP(A122,data!$C:$AG,17,FALSE)</f>
        <v>California</v>
      </c>
      <c r="R122">
        <f>VLOOKUP(A122,data!$C:$AG,18,FALSE)</f>
        <v>94110</v>
      </c>
    </row>
    <row r="123" spans="1:18" ht="15.75" x14ac:dyDescent="0.25">
      <c r="A123">
        <v>122</v>
      </c>
      <c r="B123" t="str">
        <f>VLOOKUP(A123,data!$C:$AG,2,FALSE)</f>
        <v>Barry Blumstein</v>
      </c>
      <c r="C123" t="str">
        <f>VLOOKUP(A123,data!$C:$AG,3,FALSE)</f>
        <v>Barry</v>
      </c>
      <c r="D123" t="str">
        <f>VLOOKUP(A123,data!$C:$AG,4,FALSE)</f>
        <v>Blumstein</v>
      </c>
      <c r="F123" s="7"/>
      <c r="G123" s="7"/>
      <c r="H123" s="7"/>
      <c r="I123" s="7"/>
      <c r="J123" s="7"/>
      <c r="K123" s="7"/>
      <c r="L123" t="str">
        <f>VLOOKUP(A123,data!$C:$AG,12,FALSE)</f>
        <v>West</v>
      </c>
      <c r="M123" t="str">
        <f>VLOOKUP(A123,data!$C:$AG,13,FALSE)</f>
        <v>Female</v>
      </c>
      <c r="N123" t="str">
        <f>VLOOKUP(A123,data!$C:$AG,14,FALSE)</f>
        <v>Corporate</v>
      </c>
      <c r="O123" t="str">
        <f>VLOOKUP(A123,data!$C:$AG,15,FALSE)</f>
        <v>United States</v>
      </c>
      <c r="P123" t="str">
        <f>VLOOKUP(A123,data!$C:$AG,16,FALSE)</f>
        <v>Inglewood</v>
      </c>
      <c r="Q123" t="str">
        <f>VLOOKUP(A123,data!$C:$AG,17,FALSE)</f>
        <v>California</v>
      </c>
      <c r="R123">
        <f>VLOOKUP(A123,data!$C:$AG,18,FALSE)</f>
        <v>90301</v>
      </c>
    </row>
    <row r="124" spans="1:18" ht="15.75" x14ac:dyDescent="0.25">
      <c r="A124">
        <v>123</v>
      </c>
      <c r="B124" t="str">
        <f>VLOOKUP(A124,data!$C:$AG,2,FALSE)</f>
        <v>Andrew Gjertsen</v>
      </c>
      <c r="C124" t="str">
        <f>VLOOKUP(A124,data!$C:$AG,3,FALSE)</f>
        <v>Andrew</v>
      </c>
      <c r="D124" t="str">
        <f>VLOOKUP(A124,data!$C:$AG,4,FALSE)</f>
        <v>Gjertsen</v>
      </c>
      <c r="F124" s="7"/>
      <c r="G124" s="7"/>
      <c r="H124" s="7"/>
      <c r="I124" s="7"/>
      <c r="J124" s="7"/>
      <c r="K124" s="7"/>
      <c r="L124" t="str">
        <f>VLOOKUP(A124,data!$C:$AG,12,FALSE)</f>
        <v>East</v>
      </c>
      <c r="M124" t="str">
        <f>VLOOKUP(A124,data!$C:$AG,13,FALSE)</f>
        <v>Female</v>
      </c>
      <c r="N124" t="str">
        <f>VLOOKUP(A124,data!$C:$AG,14,FALSE)</f>
        <v>Corporate</v>
      </c>
      <c r="O124" t="str">
        <f>VLOOKUP(A124,data!$C:$AG,15,FALSE)</f>
        <v>United States</v>
      </c>
      <c r="P124" t="str">
        <f>VLOOKUP(A124,data!$C:$AG,16,FALSE)</f>
        <v>Philadelphia</v>
      </c>
      <c r="Q124" t="str">
        <f>VLOOKUP(A124,data!$C:$AG,17,FALSE)</f>
        <v>Pennsylvania</v>
      </c>
      <c r="R124">
        <f>VLOOKUP(A124,data!$C:$AG,18,FALSE)</f>
        <v>19140</v>
      </c>
    </row>
    <row r="125" spans="1:18" ht="15.75" x14ac:dyDescent="0.25">
      <c r="A125">
        <v>124</v>
      </c>
      <c r="B125" t="str">
        <f>VLOOKUP(A125,data!$C:$AG,2,FALSE)</f>
        <v>Jas O'Carroll</v>
      </c>
      <c r="C125" t="str">
        <f>VLOOKUP(A125,data!$C:$AG,3,FALSE)</f>
        <v>Jas</v>
      </c>
      <c r="D125" t="str">
        <f>VLOOKUP(A125,data!$C:$AG,4,FALSE)</f>
        <v>O'Carroll</v>
      </c>
      <c r="F125" s="7"/>
      <c r="G125" s="7"/>
      <c r="H125" s="7"/>
      <c r="I125" s="7"/>
      <c r="J125" s="7"/>
      <c r="K125" s="7"/>
      <c r="L125" t="str">
        <f>VLOOKUP(A125,data!$C:$AG,12,FALSE)</f>
        <v>West</v>
      </c>
      <c r="M125" t="str">
        <f>VLOOKUP(A125,data!$C:$AG,13,FALSE)</f>
        <v>Female</v>
      </c>
      <c r="N125" t="str">
        <f>VLOOKUP(A125,data!$C:$AG,14,FALSE)</f>
        <v>Consumer</v>
      </c>
      <c r="O125" t="str">
        <f>VLOOKUP(A125,data!$C:$AG,15,FALSE)</f>
        <v>United States</v>
      </c>
      <c r="P125" t="str">
        <f>VLOOKUP(A125,data!$C:$AG,16,FALSE)</f>
        <v>Los Angeles</v>
      </c>
      <c r="Q125" t="str">
        <f>VLOOKUP(A125,data!$C:$AG,17,FALSE)</f>
        <v>California</v>
      </c>
      <c r="R125">
        <f>VLOOKUP(A125,data!$C:$AG,18,FALSE)</f>
        <v>90004</v>
      </c>
    </row>
    <row r="126" spans="1:18" ht="15.75" x14ac:dyDescent="0.25">
      <c r="A126">
        <v>125</v>
      </c>
      <c r="B126" t="str">
        <f>VLOOKUP(A126,data!$C:$AG,2,FALSE)</f>
        <v>Alan Haines</v>
      </c>
      <c r="C126" t="str">
        <f>VLOOKUP(A126,data!$C:$AG,3,FALSE)</f>
        <v>Alan</v>
      </c>
      <c r="D126" t="str">
        <f>VLOOKUP(A126,data!$C:$AG,4,FALSE)</f>
        <v>Haines</v>
      </c>
      <c r="F126" s="7"/>
      <c r="G126" s="7"/>
      <c r="H126" s="7"/>
      <c r="I126" s="7"/>
      <c r="J126" s="7"/>
      <c r="K126" s="7"/>
      <c r="L126" t="str">
        <f>VLOOKUP(A126,data!$C:$AG,12,FALSE)</f>
        <v>South</v>
      </c>
      <c r="M126" t="str">
        <f>VLOOKUP(A126,data!$C:$AG,13,FALSE)</f>
        <v>Female</v>
      </c>
      <c r="N126" t="str">
        <f>VLOOKUP(A126,data!$C:$AG,14,FALSE)</f>
        <v>Corporate</v>
      </c>
      <c r="O126" t="str">
        <f>VLOOKUP(A126,data!$C:$AG,15,FALSE)</f>
        <v>United States</v>
      </c>
      <c r="P126" t="str">
        <f>VLOOKUP(A126,data!$C:$AG,16,FALSE)</f>
        <v>Tamarac</v>
      </c>
      <c r="Q126" t="str">
        <f>VLOOKUP(A126,data!$C:$AG,17,FALSE)</f>
        <v>Florida</v>
      </c>
      <c r="R126">
        <f>VLOOKUP(A126,data!$C:$AG,18,FALSE)</f>
        <v>33319</v>
      </c>
    </row>
    <row r="127" spans="1:18" ht="15.75" x14ac:dyDescent="0.25">
      <c r="A127">
        <v>126</v>
      </c>
      <c r="B127" t="str">
        <f>VLOOKUP(A127,data!$C:$AG,2,FALSE)</f>
        <v>Nick Zandusky</v>
      </c>
      <c r="C127" t="str">
        <f>VLOOKUP(A127,data!$C:$AG,3,FALSE)</f>
        <v>Nick</v>
      </c>
      <c r="D127" t="str">
        <f>VLOOKUP(A127,data!$C:$AG,4,FALSE)</f>
        <v>Zandusky</v>
      </c>
      <c r="F127" s="7"/>
      <c r="G127" s="7"/>
      <c r="H127" s="7"/>
      <c r="I127" s="7"/>
      <c r="J127" s="7"/>
      <c r="K127" s="7"/>
      <c r="L127" t="str">
        <f>VLOOKUP(A127,data!$C:$AG,12,FALSE)</f>
        <v>East</v>
      </c>
      <c r="M127" t="str">
        <f>VLOOKUP(A127,data!$C:$AG,13,FALSE)</f>
        <v>Female</v>
      </c>
      <c r="N127" t="str">
        <f>VLOOKUP(A127,data!$C:$AG,14,FALSE)</f>
        <v>Home Office</v>
      </c>
      <c r="O127" t="str">
        <f>VLOOKUP(A127,data!$C:$AG,15,FALSE)</f>
        <v>United States</v>
      </c>
      <c r="P127" t="str">
        <f>VLOOKUP(A127,data!$C:$AG,16,FALSE)</f>
        <v>Columbus</v>
      </c>
      <c r="Q127" t="str">
        <f>VLOOKUP(A127,data!$C:$AG,17,FALSE)</f>
        <v>Ohio</v>
      </c>
      <c r="R127">
        <f>VLOOKUP(A127,data!$C:$AG,18,FALSE)</f>
        <v>43229</v>
      </c>
    </row>
    <row r="128" spans="1:18" ht="15.75" x14ac:dyDescent="0.25">
      <c r="A128">
        <v>127</v>
      </c>
      <c r="B128" t="str">
        <f>VLOOKUP(A128,data!$C:$AG,2,FALSE)</f>
        <v>Kelly Lampkin</v>
      </c>
      <c r="C128" t="str">
        <f>VLOOKUP(A128,data!$C:$AG,3,FALSE)</f>
        <v>Kelly</v>
      </c>
      <c r="D128" t="str">
        <f>VLOOKUP(A128,data!$C:$AG,4,FALSE)</f>
        <v>Lampkin</v>
      </c>
      <c r="F128" s="7"/>
      <c r="G128" s="7"/>
      <c r="H128" s="7"/>
      <c r="I128" s="7"/>
      <c r="J128" s="7"/>
      <c r="K128" s="7"/>
      <c r="L128" t="str">
        <f>VLOOKUP(A128,data!$C:$AG,12,FALSE)</f>
        <v>West</v>
      </c>
      <c r="M128" t="str">
        <f>VLOOKUP(A128,data!$C:$AG,13,FALSE)</f>
        <v>Female</v>
      </c>
      <c r="N128" t="str">
        <f>VLOOKUP(A128,data!$C:$AG,14,FALSE)</f>
        <v>Corporate</v>
      </c>
      <c r="O128" t="str">
        <f>VLOOKUP(A128,data!$C:$AG,15,FALSE)</f>
        <v>United States</v>
      </c>
      <c r="P128" t="str">
        <f>VLOOKUP(A128,data!$C:$AG,16,FALSE)</f>
        <v>Colorado Springs</v>
      </c>
      <c r="Q128" t="str">
        <f>VLOOKUP(A128,data!$C:$AG,17,FALSE)</f>
        <v>Colorado</v>
      </c>
      <c r="R128">
        <f>VLOOKUP(A128,data!$C:$AG,18,FALSE)</f>
        <v>80906</v>
      </c>
    </row>
    <row r="129" spans="1:18" ht="15.75" x14ac:dyDescent="0.25">
      <c r="A129">
        <v>128</v>
      </c>
      <c r="B129" t="str">
        <f>VLOOKUP(A129,data!$C:$AG,2,FALSE)</f>
        <v>Alan Schoenberger</v>
      </c>
      <c r="C129" t="str">
        <f>VLOOKUP(A129,data!$C:$AG,3,FALSE)</f>
        <v>Alan</v>
      </c>
      <c r="D129" t="str">
        <f>VLOOKUP(A129,data!$C:$AG,4,FALSE)</f>
        <v>Schoenberger</v>
      </c>
      <c r="F129" s="7"/>
      <c r="G129" s="7"/>
      <c r="H129" s="7"/>
      <c r="I129" s="7"/>
      <c r="J129" s="7"/>
      <c r="K129" s="7"/>
      <c r="L129" t="str">
        <f>VLOOKUP(A129,data!$C:$AG,12,FALSE)</f>
        <v>East</v>
      </c>
      <c r="M129" t="str">
        <f>VLOOKUP(A129,data!$C:$AG,13,FALSE)</f>
        <v>Female</v>
      </c>
      <c r="N129" t="str">
        <f>VLOOKUP(A129,data!$C:$AG,14,FALSE)</f>
        <v>Corporate</v>
      </c>
      <c r="O129" t="str">
        <f>VLOOKUP(A129,data!$C:$AG,15,FALSE)</f>
        <v>United States</v>
      </c>
      <c r="P129" t="str">
        <f>VLOOKUP(A129,data!$C:$AG,16,FALSE)</f>
        <v>New York City</v>
      </c>
      <c r="Q129" t="str">
        <f>VLOOKUP(A129,data!$C:$AG,17,FALSE)</f>
        <v>New York</v>
      </c>
      <c r="R129">
        <f>VLOOKUP(A129,data!$C:$AG,18,FALSE)</f>
        <v>10024</v>
      </c>
    </row>
    <row r="130" spans="1:18" ht="15.75" x14ac:dyDescent="0.25">
      <c r="A130">
        <v>129</v>
      </c>
      <c r="B130" t="str">
        <f>VLOOKUP(A130,data!$C:$AG,2,FALSE)</f>
        <v>Corey Roper</v>
      </c>
      <c r="C130" t="str">
        <f>VLOOKUP(A130,data!$C:$AG,3,FALSE)</f>
        <v>Corey</v>
      </c>
      <c r="D130" t="str">
        <f>VLOOKUP(A130,data!$C:$AG,4,FALSE)</f>
        <v>Roper</v>
      </c>
      <c r="F130" s="7"/>
      <c r="G130" s="7"/>
      <c r="H130" s="7"/>
      <c r="I130" s="7"/>
      <c r="J130" s="7"/>
      <c r="K130" s="7"/>
      <c r="L130" t="str">
        <f>VLOOKUP(A130,data!$C:$AG,12,FALSE)</f>
        <v>East</v>
      </c>
      <c r="M130" t="str">
        <f>VLOOKUP(A130,data!$C:$AG,13,FALSE)</f>
        <v>Female</v>
      </c>
      <c r="N130" t="str">
        <f>VLOOKUP(A130,data!$C:$AG,14,FALSE)</f>
        <v>Home Office</v>
      </c>
      <c r="O130" t="str">
        <f>VLOOKUP(A130,data!$C:$AG,15,FALSE)</f>
        <v>United States</v>
      </c>
      <c r="P130" t="str">
        <f>VLOOKUP(A130,data!$C:$AG,16,FALSE)</f>
        <v>Lakewood</v>
      </c>
      <c r="Q130" t="str">
        <f>VLOOKUP(A130,data!$C:$AG,17,FALSE)</f>
        <v>New Jersey</v>
      </c>
      <c r="R130">
        <f>VLOOKUP(A130,data!$C:$AG,18,FALSE)</f>
        <v>8701</v>
      </c>
    </row>
    <row r="131" spans="1:18" ht="15.75" x14ac:dyDescent="0.25">
      <c r="A131">
        <v>130</v>
      </c>
      <c r="B131" t="str">
        <f>VLOOKUP(A131,data!$C:$AG,2,FALSE)</f>
        <v>Shahid Hopkins</v>
      </c>
      <c r="C131" t="str">
        <f>VLOOKUP(A131,data!$C:$AG,3,FALSE)</f>
        <v>Shahid</v>
      </c>
      <c r="D131" t="str">
        <f>VLOOKUP(A131,data!$C:$AG,4,FALSE)</f>
        <v>Hopkins</v>
      </c>
      <c r="F131" s="7"/>
      <c r="G131" s="7"/>
      <c r="H131" s="7"/>
      <c r="I131" s="7"/>
      <c r="J131" s="7"/>
      <c r="K131" s="7"/>
      <c r="L131" t="str">
        <f>VLOOKUP(A131,data!$C:$AG,12,FALSE)</f>
        <v>South</v>
      </c>
      <c r="M131" t="str">
        <f>VLOOKUP(A131,data!$C:$AG,13,FALSE)</f>
        <v>Female</v>
      </c>
      <c r="N131" t="str">
        <f>VLOOKUP(A131,data!$C:$AG,14,FALSE)</f>
        <v>Consumer</v>
      </c>
      <c r="O131" t="str">
        <f>VLOOKUP(A131,data!$C:$AG,15,FALSE)</f>
        <v>United States</v>
      </c>
      <c r="P131" t="str">
        <f>VLOOKUP(A131,data!$C:$AG,16,FALSE)</f>
        <v>Arlington</v>
      </c>
      <c r="Q131" t="str">
        <f>VLOOKUP(A131,data!$C:$AG,17,FALSE)</f>
        <v>Virginia</v>
      </c>
      <c r="R131">
        <f>VLOOKUP(A131,data!$C:$AG,18,FALSE)</f>
        <v>22204</v>
      </c>
    </row>
    <row r="132" spans="1:18" ht="15.75" x14ac:dyDescent="0.25">
      <c r="A132">
        <v>131</v>
      </c>
      <c r="B132" t="str">
        <f>VLOOKUP(A132,data!$C:$AG,2,FALSE)</f>
        <v>Ben Peterman</v>
      </c>
      <c r="C132" t="str">
        <f>VLOOKUP(A132,data!$C:$AG,3,FALSE)</f>
        <v>Ben</v>
      </c>
      <c r="D132" t="str">
        <f>VLOOKUP(A132,data!$C:$AG,4,FALSE)</f>
        <v>Peterman</v>
      </c>
      <c r="F132" s="7"/>
      <c r="G132" s="7"/>
      <c r="H132" s="7"/>
      <c r="I132" s="7"/>
      <c r="J132" s="7"/>
      <c r="K132" s="7"/>
      <c r="L132" t="str">
        <f>VLOOKUP(A132,data!$C:$AG,12,FALSE)</f>
        <v>West</v>
      </c>
      <c r="M132" t="str">
        <f>VLOOKUP(A132,data!$C:$AG,13,FALSE)</f>
        <v>Male</v>
      </c>
      <c r="N132" t="str">
        <f>VLOOKUP(A132,data!$C:$AG,14,FALSE)</f>
        <v>Corporate</v>
      </c>
      <c r="O132" t="str">
        <f>VLOOKUP(A132,data!$C:$AG,15,FALSE)</f>
        <v>United States</v>
      </c>
      <c r="P132" t="str">
        <f>VLOOKUP(A132,data!$C:$AG,16,FALSE)</f>
        <v>Arvada</v>
      </c>
      <c r="Q132" t="str">
        <f>VLOOKUP(A132,data!$C:$AG,17,FALSE)</f>
        <v>Colorado</v>
      </c>
      <c r="R132">
        <f>VLOOKUP(A132,data!$C:$AG,18,FALSE)</f>
        <v>80004</v>
      </c>
    </row>
    <row r="133" spans="1:18" ht="15.75" x14ac:dyDescent="0.25">
      <c r="A133">
        <v>132</v>
      </c>
      <c r="B133" t="str">
        <f>VLOOKUP(A133,data!$C:$AG,2,FALSE)</f>
        <v>Thomas Seio</v>
      </c>
      <c r="C133" t="str">
        <f>VLOOKUP(A133,data!$C:$AG,3,FALSE)</f>
        <v>Thomas</v>
      </c>
      <c r="D133" t="str">
        <f>VLOOKUP(A133,data!$C:$AG,4,FALSE)</f>
        <v>Seio</v>
      </c>
      <c r="F133" s="7"/>
      <c r="G133" s="7"/>
      <c r="H133" s="7"/>
      <c r="I133" s="7"/>
      <c r="J133" s="7"/>
      <c r="K133" s="7"/>
      <c r="L133" t="str">
        <f>VLOOKUP(A133,data!$C:$AG,12,FALSE)</f>
        <v>East</v>
      </c>
      <c r="M133" t="str">
        <f>VLOOKUP(A133,data!$C:$AG,13,FALSE)</f>
        <v>Male</v>
      </c>
      <c r="N133" t="str">
        <f>VLOOKUP(A133,data!$C:$AG,14,FALSE)</f>
        <v>Corporate</v>
      </c>
      <c r="O133" t="str">
        <f>VLOOKUP(A133,data!$C:$AG,15,FALSE)</f>
        <v>United States</v>
      </c>
      <c r="P133" t="str">
        <f>VLOOKUP(A133,data!$C:$AG,16,FALSE)</f>
        <v>Hackensack</v>
      </c>
      <c r="Q133" t="str">
        <f>VLOOKUP(A133,data!$C:$AG,17,FALSE)</f>
        <v>New Jersey</v>
      </c>
      <c r="R133">
        <f>VLOOKUP(A133,data!$C:$AG,18,FALSE)</f>
        <v>7601</v>
      </c>
    </row>
    <row r="134" spans="1:18" ht="15.75" x14ac:dyDescent="0.25">
      <c r="A134">
        <v>133</v>
      </c>
      <c r="B134" t="str">
        <f>VLOOKUP(A134,data!$C:$AG,2,FALSE)</f>
        <v>Andy Gerbode</v>
      </c>
      <c r="C134" t="str">
        <f>VLOOKUP(A134,data!$C:$AG,3,FALSE)</f>
        <v>Andy</v>
      </c>
      <c r="D134" t="str">
        <f>VLOOKUP(A134,data!$C:$AG,4,FALSE)</f>
        <v>Gerbode</v>
      </c>
      <c r="F134" s="7"/>
      <c r="G134" s="7"/>
      <c r="H134" s="7"/>
      <c r="I134" s="7"/>
      <c r="J134" s="7"/>
      <c r="K134" s="7"/>
      <c r="L134" t="str">
        <f>VLOOKUP(A134,data!$C:$AG,12,FALSE)</f>
        <v>South</v>
      </c>
      <c r="M134" t="str">
        <f>VLOOKUP(A134,data!$C:$AG,13,FALSE)</f>
        <v>Male</v>
      </c>
      <c r="N134" t="str">
        <f>VLOOKUP(A134,data!$C:$AG,14,FALSE)</f>
        <v>Corporate</v>
      </c>
      <c r="O134" t="str">
        <f>VLOOKUP(A134,data!$C:$AG,15,FALSE)</f>
        <v>United States</v>
      </c>
      <c r="P134" t="str">
        <f>VLOOKUP(A134,data!$C:$AG,16,FALSE)</f>
        <v>Saint Petersburg</v>
      </c>
      <c r="Q134" t="str">
        <f>VLOOKUP(A134,data!$C:$AG,17,FALSE)</f>
        <v>Florida</v>
      </c>
      <c r="R134">
        <f>VLOOKUP(A134,data!$C:$AG,18,FALSE)</f>
        <v>33710</v>
      </c>
    </row>
    <row r="135" spans="1:18" ht="15.75" x14ac:dyDescent="0.25">
      <c r="A135">
        <v>134</v>
      </c>
      <c r="B135" t="str">
        <f>VLOOKUP(A135,data!$C:$AG,2,FALSE)</f>
        <v>Sung Pak</v>
      </c>
      <c r="C135" t="str">
        <f>VLOOKUP(A135,data!$C:$AG,3,FALSE)</f>
        <v>Sung</v>
      </c>
      <c r="D135" t="str">
        <f>VLOOKUP(A135,data!$C:$AG,4,FALSE)</f>
        <v>Pak</v>
      </c>
      <c r="F135" s="7"/>
      <c r="G135" s="7"/>
      <c r="H135" s="7"/>
      <c r="I135" s="7"/>
      <c r="J135" s="7"/>
      <c r="K135" s="7"/>
      <c r="L135" t="str">
        <f>VLOOKUP(A135,data!$C:$AG,12,FALSE)</f>
        <v>East</v>
      </c>
      <c r="M135" t="str">
        <f>VLOOKUP(A135,data!$C:$AG,13,FALSE)</f>
        <v>Male</v>
      </c>
      <c r="N135" t="str">
        <f>VLOOKUP(A135,data!$C:$AG,14,FALSE)</f>
        <v>Corporate</v>
      </c>
      <c r="O135" t="str">
        <f>VLOOKUP(A135,data!$C:$AG,15,FALSE)</f>
        <v>United States</v>
      </c>
      <c r="P135" t="str">
        <f>VLOOKUP(A135,data!$C:$AG,16,FALSE)</f>
        <v>Philadelphia</v>
      </c>
      <c r="Q135" t="str">
        <f>VLOOKUP(A135,data!$C:$AG,17,FALSE)</f>
        <v>Pennsylvania</v>
      </c>
      <c r="R135">
        <f>VLOOKUP(A135,data!$C:$AG,18,FALSE)</f>
        <v>19143</v>
      </c>
    </row>
    <row r="136" spans="1:18" ht="15.75" x14ac:dyDescent="0.25">
      <c r="A136">
        <v>135</v>
      </c>
      <c r="B136" t="str">
        <f>VLOOKUP(A136,data!$C:$AG,2,FALSE)</f>
        <v>Nathan Mautz</v>
      </c>
      <c r="C136" t="str">
        <f>VLOOKUP(A136,data!$C:$AG,3,FALSE)</f>
        <v>Nathan</v>
      </c>
      <c r="D136" t="str">
        <f>VLOOKUP(A136,data!$C:$AG,4,FALSE)</f>
        <v>Mautz</v>
      </c>
      <c r="F136" s="7"/>
      <c r="G136" s="7"/>
      <c r="H136" s="7"/>
      <c r="I136" s="7"/>
      <c r="J136" s="7"/>
      <c r="K136" s="7"/>
      <c r="L136" t="str">
        <f>VLOOKUP(A136,data!$C:$AG,12,FALSE)</f>
        <v>East</v>
      </c>
      <c r="M136" t="str">
        <f>VLOOKUP(A136,data!$C:$AG,13,FALSE)</f>
        <v>Male</v>
      </c>
      <c r="N136" t="str">
        <f>VLOOKUP(A136,data!$C:$AG,14,FALSE)</f>
        <v>Home Office</v>
      </c>
      <c r="O136" t="str">
        <f>VLOOKUP(A136,data!$C:$AG,15,FALSE)</f>
        <v>United States</v>
      </c>
      <c r="P136" t="str">
        <f>VLOOKUP(A136,data!$C:$AG,16,FALSE)</f>
        <v>New York City</v>
      </c>
      <c r="Q136" t="str">
        <f>VLOOKUP(A136,data!$C:$AG,17,FALSE)</f>
        <v>New York</v>
      </c>
      <c r="R136">
        <f>VLOOKUP(A136,data!$C:$AG,18,FALSE)</f>
        <v>10024</v>
      </c>
    </row>
    <row r="137" spans="1:18" ht="15.75" x14ac:dyDescent="0.25">
      <c r="A137">
        <v>136</v>
      </c>
      <c r="B137" t="str">
        <f>VLOOKUP(A137,data!$C:$AG,2,FALSE)</f>
        <v>Frank Atkinson</v>
      </c>
      <c r="C137" t="str">
        <f>VLOOKUP(A137,data!$C:$AG,3,FALSE)</f>
        <v>Frank</v>
      </c>
      <c r="D137" t="str">
        <f>VLOOKUP(A137,data!$C:$AG,4,FALSE)</f>
        <v>Atkinson</v>
      </c>
      <c r="F137" s="7"/>
      <c r="G137" s="7"/>
      <c r="H137" s="7"/>
      <c r="I137" s="7"/>
      <c r="J137" s="7"/>
      <c r="K137" s="7"/>
      <c r="L137" t="str">
        <f>VLOOKUP(A137,data!$C:$AG,12,FALSE)</f>
        <v>West</v>
      </c>
      <c r="M137" t="str">
        <f>VLOOKUP(A137,data!$C:$AG,13,FALSE)</f>
        <v>Male</v>
      </c>
      <c r="N137" t="str">
        <f>VLOOKUP(A137,data!$C:$AG,14,FALSE)</f>
        <v>Corporate</v>
      </c>
      <c r="O137" t="str">
        <f>VLOOKUP(A137,data!$C:$AG,15,FALSE)</f>
        <v>United States</v>
      </c>
      <c r="P137" t="str">
        <f>VLOOKUP(A137,data!$C:$AG,16,FALSE)</f>
        <v>Long Beach</v>
      </c>
      <c r="Q137" t="str">
        <f>VLOOKUP(A137,data!$C:$AG,17,FALSE)</f>
        <v>California</v>
      </c>
      <c r="R137">
        <f>VLOOKUP(A137,data!$C:$AG,18,FALSE)</f>
        <v>90805</v>
      </c>
    </row>
    <row r="138" spans="1:18" ht="15.75" x14ac:dyDescent="0.25">
      <c r="A138">
        <v>137</v>
      </c>
      <c r="B138" t="str">
        <f>VLOOKUP(A138,data!$C:$AG,2,FALSE)</f>
        <v>Grace Kelly</v>
      </c>
      <c r="C138" t="str">
        <f>VLOOKUP(A138,data!$C:$AG,3,FALSE)</f>
        <v>Grace</v>
      </c>
      <c r="D138" t="str">
        <f>VLOOKUP(A138,data!$C:$AG,4,FALSE)</f>
        <v>Kelly</v>
      </c>
      <c r="F138" s="7"/>
      <c r="G138" s="7"/>
      <c r="H138" s="7"/>
      <c r="I138" s="7"/>
      <c r="J138" s="7"/>
      <c r="K138" s="7"/>
      <c r="L138" t="str">
        <f>VLOOKUP(A138,data!$C:$AG,12,FALSE)</f>
        <v>West</v>
      </c>
      <c r="M138" t="str">
        <f>VLOOKUP(A138,data!$C:$AG,13,FALSE)</f>
        <v>Male</v>
      </c>
      <c r="N138" t="str">
        <f>VLOOKUP(A138,data!$C:$AG,14,FALSE)</f>
        <v>Corporate</v>
      </c>
      <c r="O138" t="str">
        <f>VLOOKUP(A138,data!$C:$AG,15,FALSE)</f>
        <v>United States</v>
      </c>
      <c r="P138" t="str">
        <f>VLOOKUP(A138,data!$C:$AG,16,FALSE)</f>
        <v>Hesperia</v>
      </c>
      <c r="Q138" t="str">
        <f>VLOOKUP(A138,data!$C:$AG,17,FALSE)</f>
        <v>California</v>
      </c>
      <c r="R138">
        <f>VLOOKUP(A138,data!$C:$AG,18,FALSE)</f>
        <v>92345</v>
      </c>
    </row>
    <row r="139" spans="1:18" ht="15.75" x14ac:dyDescent="0.25">
      <c r="A139">
        <v>138</v>
      </c>
      <c r="B139" t="str">
        <f>VLOOKUP(A139,data!$C:$AG,2,FALSE)</f>
        <v>Don Jones</v>
      </c>
      <c r="C139" t="str">
        <f>VLOOKUP(A139,data!$C:$AG,3,FALSE)</f>
        <v>Don</v>
      </c>
      <c r="D139" t="str">
        <f>VLOOKUP(A139,data!$C:$AG,4,FALSE)</f>
        <v>Jones</v>
      </c>
      <c r="F139" s="7"/>
      <c r="G139" s="7"/>
      <c r="H139" s="7"/>
      <c r="I139" s="7"/>
      <c r="J139" s="7"/>
      <c r="K139" s="7"/>
      <c r="L139" t="str">
        <f>VLOOKUP(A139,data!$C:$AG,12,FALSE)</f>
        <v>South</v>
      </c>
      <c r="M139" t="str">
        <f>VLOOKUP(A139,data!$C:$AG,13,FALSE)</f>
        <v>Male</v>
      </c>
      <c r="N139" t="str">
        <f>VLOOKUP(A139,data!$C:$AG,14,FALSE)</f>
        <v>Corporate</v>
      </c>
      <c r="O139" t="str">
        <f>VLOOKUP(A139,data!$C:$AG,15,FALSE)</f>
        <v>United States</v>
      </c>
      <c r="P139" t="str">
        <f>VLOOKUP(A139,data!$C:$AG,16,FALSE)</f>
        <v>Murfreesboro</v>
      </c>
      <c r="Q139" t="str">
        <f>VLOOKUP(A139,data!$C:$AG,17,FALSE)</f>
        <v>Tennessee</v>
      </c>
      <c r="R139">
        <f>VLOOKUP(A139,data!$C:$AG,18,FALSE)</f>
        <v>37130</v>
      </c>
    </row>
    <row r="140" spans="1:18" ht="15.75" x14ac:dyDescent="0.25">
      <c r="A140">
        <v>139</v>
      </c>
      <c r="B140" t="str">
        <f>VLOOKUP(A140,data!$C:$AG,2,FALSE)</f>
        <v>Patrick O'Brill</v>
      </c>
      <c r="C140" t="str">
        <f>VLOOKUP(A140,data!$C:$AG,3,FALSE)</f>
        <v>Patrick</v>
      </c>
      <c r="D140" t="str">
        <f>VLOOKUP(A140,data!$C:$AG,4,FALSE)</f>
        <v>O'Brill</v>
      </c>
      <c r="F140" s="7"/>
      <c r="G140" s="7"/>
      <c r="H140" s="7"/>
      <c r="I140" s="7"/>
      <c r="J140" s="7"/>
      <c r="K140" s="7"/>
      <c r="L140" t="str">
        <f>VLOOKUP(A140,data!$C:$AG,12,FALSE)</f>
        <v>East</v>
      </c>
      <c r="M140" t="str">
        <f>VLOOKUP(A140,data!$C:$AG,13,FALSE)</f>
        <v>Male</v>
      </c>
      <c r="N140" t="str">
        <f>VLOOKUP(A140,data!$C:$AG,14,FALSE)</f>
        <v>Consumer</v>
      </c>
      <c r="O140" t="str">
        <f>VLOOKUP(A140,data!$C:$AG,15,FALSE)</f>
        <v>United States</v>
      </c>
      <c r="P140" t="str">
        <f>VLOOKUP(A140,data!$C:$AG,16,FALSE)</f>
        <v>Philadelphia</v>
      </c>
      <c r="Q140" t="str">
        <f>VLOOKUP(A140,data!$C:$AG,17,FALSE)</f>
        <v>Pennsylvania</v>
      </c>
      <c r="R140">
        <f>VLOOKUP(A140,data!$C:$AG,18,FALSE)</f>
        <v>19143</v>
      </c>
    </row>
    <row r="141" spans="1:18" ht="15.75" x14ac:dyDescent="0.25">
      <c r="A141">
        <v>140</v>
      </c>
      <c r="B141" t="str">
        <f>VLOOKUP(A141,data!$C:$AG,2,FALSE)</f>
        <v>John Lucas</v>
      </c>
      <c r="C141" t="str">
        <f>VLOOKUP(A141,data!$C:$AG,3,FALSE)</f>
        <v>John</v>
      </c>
      <c r="D141" t="str">
        <f>VLOOKUP(A141,data!$C:$AG,4,FALSE)</f>
        <v>Lucas</v>
      </c>
      <c r="F141" s="7"/>
      <c r="G141" s="7"/>
      <c r="H141" s="7"/>
      <c r="I141" s="7"/>
      <c r="J141" s="7"/>
      <c r="K141" s="7"/>
      <c r="L141" t="str">
        <f>VLOOKUP(A141,data!$C:$AG,12,FALSE)</f>
        <v>East</v>
      </c>
      <c r="M141" t="str">
        <f>VLOOKUP(A141,data!$C:$AG,13,FALSE)</f>
        <v>Male</v>
      </c>
      <c r="N141" t="str">
        <f>VLOOKUP(A141,data!$C:$AG,14,FALSE)</f>
        <v>Consumer</v>
      </c>
      <c r="O141" t="str">
        <f>VLOOKUP(A141,data!$C:$AG,15,FALSE)</f>
        <v>United States</v>
      </c>
      <c r="P141" t="str">
        <f>VLOOKUP(A141,data!$C:$AG,16,FALSE)</f>
        <v>Philadelphia</v>
      </c>
      <c r="Q141" t="str">
        <f>VLOOKUP(A141,data!$C:$AG,17,FALSE)</f>
        <v>Pennsylvania</v>
      </c>
      <c r="R141">
        <f>VLOOKUP(A141,data!$C:$AG,18,FALSE)</f>
        <v>19134</v>
      </c>
    </row>
    <row r="142" spans="1:18" ht="15.75" x14ac:dyDescent="0.25">
      <c r="A142">
        <v>141</v>
      </c>
      <c r="B142" t="str">
        <f>VLOOKUP(A142,data!$C:$AG,2,FALSE)</f>
        <v>Doug Bickford</v>
      </c>
      <c r="C142" t="str">
        <f>VLOOKUP(A142,data!$C:$AG,3,FALSE)</f>
        <v>Doug</v>
      </c>
      <c r="D142" t="str">
        <f>VLOOKUP(A142,data!$C:$AG,4,FALSE)</f>
        <v>Bickford</v>
      </c>
      <c r="F142" s="7"/>
      <c r="G142" s="7"/>
      <c r="H142" s="7"/>
      <c r="I142" s="7"/>
      <c r="J142" s="7"/>
      <c r="K142" s="7"/>
      <c r="L142" t="str">
        <f>VLOOKUP(A142,data!$C:$AG,12,FALSE)</f>
        <v>West</v>
      </c>
      <c r="M142" t="str">
        <f>VLOOKUP(A142,data!$C:$AG,13,FALSE)</f>
        <v>Male</v>
      </c>
      <c r="N142" t="str">
        <f>VLOOKUP(A142,data!$C:$AG,14,FALSE)</f>
        <v>Consumer</v>
      </c>
      <c r="O142" t="str">
        <f>VLOOKUP(A142,data!$C:$AG,15,FALSE)</f>
        <v>United States</v>
      </c>
      <c r="P142" t="str">
        <f>VLOOKUP(A142,data!$C:$AG,16,FALSE)</f>
        <v>Los Angeles</v>
      </c>
      <c r="Q142" t="str">
        <f>VLOOKUP(A142,data!$C:$AG,17,FALSE)</f>
        <v>California</v>
      </c>
      <c r="R142">
        <f>VLOOKUP(A142,data!$C:$AG,18,FALSE)</f>
        <v>90045</v>
      </c>
    </row>
    <row r="143" spans="1:18" ht="15.75" x14ac:dyDescent="0.25">
      <c r="A143">
        <v>142</v>
      </c>
      <c r="B143" t="str">
        <f>VLOOKUP(A143,data!$C:$AG,2,FALSE)</f>
        <v>Alyssa Crouse</v>
      </c>
      <c r="C143" t="str">
        <f>VLOOKUP(A143,data!$C:$AG,3,FALSE)</f>
        <v>Alyssa</v>
      </c>
      <c r="D143" t="str">
        <f>VLOOKUP(A143,data!$C:$AG,4,FALSE)</f>
        <v>Crouse</v>
      </c>
      <c r="F143" s="7"/>
      <c r="G143" s="7"/>
      <c r="H143" s="7"/>
      <c r="I143" s="7"/>
      <c r="J143" s="7"/>
      <c r="K143" s="7"/>
      <c r="L143" t="str">
        <f>VLOOKUP(A143,data!$C:$AG,12,FALSE)</f>
        <v>West</v>
      </c>
      <c r="M143" t="str">
        <f>VLOOKUP(A143,data!$C:$AG,13,FALSE)</f>
        <v>Male</v>
      </c>
      <c r="N143" t="str">
        <f>VLOOKUP(A143,data!$C:$AG,14,FALSE)</f>
        <v>Corporate</v>
      </c>
      <c r="O143" t="str">
        <f>VLOOKUP(A143,data!$C:$AG,15,FALSE)</f>
        <v>United States</v>
      </c>
      <c r="P143" t="str">
        <f>VLOOKUP(A143,data!$C:$AG,16,FALSE)</f>
        <v>San Francisco</v>
      </c>
      <c r="Q143" t="str">
        <f>VLOOKUP(A143,data!$C:$AG,17,FALSE)</f>
        <v>California</v>
      </c>
      <c r="R143">
        <f>VLOOKUP(A143,data!$C:$AG,18,FALSE)</f>
        <v>94122</v>
      </c>
    </row>
    <row r="144" spans="1:18" ht="15.75" x14ac:dyDescent="0.25">
      <c r="A144">
        <v>143</v>
      </c>
      <c r="B144" t="str">
        <f>VLOOKUP(A144,data!$C:$AG,2,FALSE)</f>
        <v>Clay Cheatham</v>
      </c>
      <c r="C144" t="str">
        <f>VLOOKUP(A144,data!$C:$AG,3,FALSE)</f>
        <v>Clay</v>
      </c>
      <c r="D144" t="str">
        <f>VLOOKUP(A144,data!$C:$AG,4,FALSE)</f>
        <v>Cheatham</v>
      </c>
      <c r="F144" s="7"/>
      <c r="G144" s="7"/>
      <c r="H144" s="7"/>
      <c r="I144" s="7"/>
      <c r="J144" s="7"/>
      <c r="K144" s="7"/>
      <c r="L144" t="str">
        <f>VLOOKUP(A144,data!$C:$AG,12,FALSE)</f>
        <v>West</v>
      </c>
      <c r="M144" t="str">
        <f>VLOOKUP(A144,data!$C:$AG,13,FALSE)</f>
        <v>Male</v>
      </c>
      <c r="N144" t="str">
        <f>VLOOKUP(A144,data!$C:$AG,14,FALSE)</f>
        <v>Consumer</v>
      </c>
      <c r="O144" t="str">
        <f>VLOOKUP(A144,data!$C:$AG,15,FALSE)</f>
        <v>United States</v>
      </c>
      <c r="P144" t="str">
        <f>VLOOKUP(A144,data!$C:$AG,16,FALSE)</f>
        <v>San Francisco</v>
      </c>
      <c r="Q144" t="str">
        <f>VLOOKUP(A144,data!$C:$AG,17,FALSE)</f>
        <v>California</v>
      </c>
      <c r="R144">
        <f>VLOOKUP(A144,data!$C:$AG,18,FALSE)</f>
        <v>94122</v>
      </c>
    </row>
    <row r="145" spans="1:18" ht="15.75" x14ac:dyDescent="0.25">
      <c r="A145">
        <v>144</v>
      </c>
      <c r="B145" t="str">
        <f>VLOOKUP(A145,data!$C:$AG,2,FALSE)</f>
        <v>Tamara Dahlen</v>
      </c>
      <c r="C145" t="str">
        <f>VLOOKUP(A145,data!$C:$AG,3,FALSE)</f>
        <v>Tamara</v>
      </c>
      <c r="D145" t="str">
        <f>VLOOKUP(A145,data!$C:$AG,4,FALSE)</f>
        <v>Dahlen</v>
      </c>
      <c r="F145" s="7"/>
      <c r="G145" s="7"/>
      <c r="H145" s="7"/>
      <c r="I145" s="7"/>
      <c r="J145" s="7"/>
      <c r="K145" s="7"/>
      <c r="L145" t="str">
        <f>VLOOKUP(A145,data!$C:$AG,12,FALSE)</f>
        <v>East</v>
      </c>
      <c r="M145" t="str">
        <f>VLOOKUP(A145,data!$C:$AG,13,FALSE)</f>
        <v>Male</v>
      </c>
      <c r="N145" t="str">
        <f>VLOOKUP(A145,data!$C:$AG,14,FALSE)</f>
        <v>Consumer</v>
      </c>
      <c r="O145" t="str">
        <f>VLOOKUP(A145,data!$C:$AG,15,FALSE)</f>
        <v>United States</v>
      </c>
      <c r="P145" t="str">
        <f>VLOOKUP(A145,data!$C:$AG,16,FALSE)</f>
        <v>Lowell</v>
      </c>
      <c r="Q145" t="str">
        <f>VLOOKUP(A145,data!$C:$AG,17,FALSE)</f>
        <v>Massachusetts</v>
      </c>
      <c r="R145">
        <f>VLOOKUP(A145,data!$C:$AG,18,FALSE)</f>
        <v>1852</v>
      </c>
    </row>
    <row r="146" spans="1:18" ht="15.75" x14ac:dyDescent="0.25">
      <c r="A146">
        <v>145</v>
      </c>
      <c r="B146" t="str">
        <f>VLOOKUP(A146,data!$C:$AG,2,FALSE)</f>
        <v>Adam Bellavance</v>
      </c>
      <c r="C146" t="str">
        <f>VLOOKUP(A146,data!$C:$AG,3,FALSE)</f>
        <v>Adam</v>
      </c>
      <c r="D146" t="str">
        <f>VLOOKUP(A146,data!$C:$AG,4,FALSE)</f>
        <v>Bellavance</v>
      </c>
      <c r="F146" s="7"/>
      <c r="G146" s="7"/>
      <c r="H146" s="7"/>
      <c r="I146" s="7"/>
      <c r="J146" s="7"/>
      <c r="K146" s="7"/>
      <c r="L146" t="str">
        <f>VLOOKUP(A146,data!$C:$AG,12,FALSE)</f>
        <v>East</v>
      </c>
      <c r="M146" t="str">
        <f>VLOOKUP(A146,data!$C:$AG,13,FALSE)</f>
        <v>Male</v>
      </c>
      <c r="N146" t="str">
        <f>VLOOKUP(A146,data!$C:$AG,14,FALSE)</f>
        <v>Home Office</v>
      </c>
      <c r="O146" t="str">
        <f>VLOOKUP(A146,data!$C:$AG,15,FALSE)</f>
        <v>United States</v>
      </c>
      <c r="P146" t="str">
        <f>VLOOKUP(A146,data!$C:$AG,16,FALSE)</f>
        <v>New York City</v>
      </c>
      <c r="Q146" t="str">
        <f>VLOOKUP(A146,data!$C:$AG,17,FALSE)</f>
        <v>New York</v>
      </c>
      <c r="R146">
        <f>VLOOKUP(A146,data!$C:$AG,18,FALSE)</f>
        <v>10009</v>
      </c>
    </row>
    <row r="147" spans="1:18" ht="15.75" x14ac:dyDescent="0.25">
      <c r="A147">
        <v>146</v>
      </c>
      <c r="B147" t="str">
        <f>VLOOKUP(A147,data!$C:$AG,2,FALSE)</f>
        <v>Jeremy Lonsdale</v>
      </c>
      <c r="C147" t="str">
        <f>VLOOKUP(A147,data!$C:$AG,3,FALSE)</f>
        <v>Jeremy</v>
      </c>
      <c r="D147" t="str">
        <f>VLOOKUP(A147,data!$C:$AG,4,FALSE)</f>
        <v>Lonsdale</v>
      </c>
      <c r="F147" s="7"/>
      <c r="G147" s="7"/>
      <c r="H147" s="7"/>
      <c r="I147" s="7"/>
      <c r="J147" s="7"/>
      <c r="K147" s="7"/>
      <c r="L147" t="str">
        <f>VLOOKUP(A147,data!$C:$AG,12,FALSE)</f>
        <v>East</v>
      </c>
      <c r="M147" t="str">
        <f>VLOOKUP(A147,data!$C:$AG,13,FALSE)</f>
        <v>Female</v>
      </c>
      <c r="N147" t="str">
        <f>VLOOKUP(A147,data!$C:$AG,14,FALSE)</f>
        <v>Consumer</v>
      </c>
      <c r="O147" t="str">
        <f>VLOOKUP(A147,data!$C:$AG,15,FALSE)</f>
        <v>United States</v>
      </c>
      <c r="P147" t="str">
        <f>VLOOKUP(A147,data!$C:$AG,16,FALSE)</f>
        <v>New York City</v>
      </c>
      <c r="Q147" t="str">
        <f>VLOOKUP(A147,data!$C:$AG,17,FALSE)</f>
        <v>New York</v>
      </c>
      <c r="R147">
        <f>VLOOKUP(A147,data!$C:$AG,18,FALSE)</f>
        <v>10035</v>
      </c>
    </row>
    <row r="148" spans="1:18" ht="15.75" x14ac:dyDescent="0.25">
      <c r="A148">
        <v>147</v>
      </c>
      <c r="B148" t="str">
        <f>VLOOKUP(A148,data!$C:$AG,2,FALSE)</f>
        <v>Victoria Brennan</v>
      </c>
      <c r="C148" t="str">
        <f>VLOOKUP(A148,data!$C:$AG,3,FALSE)</f>
        <v>Victoria</v>
      </c>
      <c r="D148" t="str">
        <f>VLOOKUP(A148,data!$C:$AG,4,FALSE)</f>
        <v>Brennan</v>
      </c>
      <c r="F148" s="7"/>
      <c r="G148" s="7"/>
      <c r="H148" s="7"/>
      <c r="I148" s="7"/>
      <c r="J148" s="7"/>
      <c r="K148" s="7"/>
      <c r="L148" t="str">
        <f>VLOOKUP(A148,data!$C:$AG,12,FALSE)</f>
        <v>South</v>
      </c>
      <c r="M148" t="str">
        <f>VLOOKUP(A148,data!$C:$AG,13,FALSE)</f>
        <v>Female</v>
      </c>
      <c r="N148" t="str">
        <f>VLOOKUP(A148,data!$C:$AG,14,FALSE)</f>
        <v>Corporate</v>
      </c>
      <c r="O148" t="str">
        <f>VLOOKUP(A148,data!$C:$AG,15,FALSE)</f>
        <v>United States</v>
      </c>
      <c r="P148" t="str">
        <f>VLOOKUP(A148,data!$C:$AG,16,FALSE)</f>
        <v>Columbus</v>
      </c>
      <c r="Q148" t="str">
        <f>VLOOKUP(A148,data!$C:$AG,17,FALSE)</f>
        <v>Georgia</v>
      </c>
      <c r="R148">
        <f>VLOOKUP(A148,data!$C:$AG,18,FALSE)</f>
        <v>31907</v>
      </c>
    </row>
    <row r="149" spans="1:18" ht="15.75" x14ac:dyDescent="0.25">
      <c r="A149">
        <v>148</v>
      </c>
      <c r="B149" t="str">
        <f>VLOOKUP(A149,data!$C:$AG,2,FALSE)</f>
        <v>Katrina Willman</v>
      </c>
      <c r="C149" t="str">
        <f>VLOOKUP(A149,data!$C:$AG,3,FALSE)</f>
        <v>Katrina</v>
      </c>
      <c r="D149" t="str">
        <f>VLOOKUP(A149,data!$C:$AG,4,FALSE)</f>
        <v>Willman</v>
      </c>
      <c r="F149" s="7"/>
      <c r="G149" s="7"/>
      <c r="H149" s="7"/>
      <c r="I149" s="7"/>
      <c r="J149" s="7"/>
      <c r="K149" s="7"/>
      <c r="L149" t="str">
        <f>VLOOKUP(A149,data!$C:$AG,12,FALSE)</f>
        <v>East</v>
      </c>
      <c r="M149" t="str">
        <f>VLOOKUP(A149,data!$C:$AG,13,FALSE)</f>
        <v>Female</v>
      </c>
      <c r="N149" t="str">
        <f>VLOOKUP(A149,data!$C:$AG,14,FALSE)</f>
        <v>Consumer</v>
      </c>
      <c r="O149" t="str">
        <f>VLOOKUP(A149,data!$C:$AG,15,FALSE)</f>
        <v>United States</v>
      </c>
      <c r="P149" t="str">
        <f>VLOOKUP(A149,data!$C:$AG,16,FALSE)</f>
        <v>New York City</v>
      </c>
      <c r="Q149" t="str">
        <f>VLOOKUP(A149,data!$C:$AG,17,FALSE)</f>
        <v>New York</v>
      </c>
      <c r="R149">
        <f>VLOOKUP(A149,data!$C:$AG,18,FALSE)</f>
        <v>10009</v>
      </c>
    </row>
    <row r="150" spans="1:18" ht="15.75" x14ac:dyDescent="0.25">
      <c r="A150">
        <v>149</v>
      </c>
      <c r="B150" t="str">
        <f>VLOOKUP(A150,data!$C:$AG,2,FALSE)</f>
        <v>Julia Dunbar</v>
      </c>
      <c r="C150" t="str">
        <f>VLOOKUP(A150,data!$C:$AG,3,FALSE)</f>
        <v>Julia</v>
      </c>
      <c r="D150" t="str">
        <f>VLOOKUP(A150,data!$C:$AG,4,FALSE)</f>
        <v>Dunbar</v>
      </c>
      <c r="F150" s="7"/>
      <c r="G150" s="7"/>
      <c r="H150" s="7"/>
      <c r="I150" s="7"/>
      <c r="J150" s="7"/>
      <c r="K150" s="7"/>
      <c r="L150" t="str">
        <f>VLOOKUP(A150,data!$C:$AG,12,FALSE)</f>
        <v>West</v>
      </c>
      <c r="M150" t="str">
        <f>VLOOKUP(A150,data!$C:$AG,13,FALSE)</f>
        <v>Female</v>
      </c>
      <c r="N150" t="str">
        <f>VLOOKUP(A150,data!$C:$AG,14,FALSE)</f>
        <v>Consumer</v>
      </c>
      <c r="O150" t="str">
        <f>VLOOKUP(A150,data!$C:$AG,15,FALSE)</f>
        <v>United States</v>
      </c>
      <c r="P150" t="str">
        <f>VLOOKUP(A150,data!$C:$AG,16,FALSE)</f>
        <v>San Francisco</v>
      </c>
      <c r="Q150" t="str">
        <f>VLOOKUP(A150,data!$C:$AG,17,FALSE)</f>
        <v>California</v>
      </c>
      <c r="R150">
        <f>VLOOKUP(A150,data!$C:$AG,18,FALSE)</f>
        <v>94109</v>
      </c>
    </row>
    <row r="151" spans="1:18" ht="15.75" x14ac:dyDescent="0.25">
      <c r="A151">
        <v>150</v>
      </c>
      <c r="B151" t="str">
        <f>VLOOKUP(A151,data!$C:$AG,2,FALSE)</f>
        <v>Michael Kennedy</v>
      </c>
      <c r="C151" t="str">
        <f>VLOOKUP(A151,data!$C:$AG,3,FALSE)</f>
        <v>Michael</v>
      </c>
      <c r="D151" t="str">
        <f>VLOOKUP(A151,data!$C:$AG,4,FALSE)</f>
        <v>Kennedy</v>
      </c>
      <c r="F151" s="7"/>
      <c r="G151" s="7"/>
      <c r="H151" s="7"/>
      <c r="I151" s="7"/>
      <c r="J151" s="7"/>
      <c r="K151" s="7"/>
      <c r="L151" t="str">
        <f>VLOOKUP(A151,data!$C:$AG,12,FALSE)</f>
        <v>East</v>
      </c>
      <c r="M151" t="str">
        <f>VLOOKUP(A151,data!$C:$AG,13,FALSE)</f>
        <v>Female</v>
      </c>
      <c r="N151" t="str">
        <f>VLOOKUP(A151,data!$C:$AG,14,FALSE)</f>
        <v>Corporate</v>
      </c>
      <c r="O151" t="str">
        <f>VLOOKUP(A151,data!$C:$AG,15,FALSE)</f>
        <v>United States</v>
      </c>
      <c r="P151" t="str">
        <f>VLOOKUP(A151,data!$C:$AG,16,FALSE)</f>
        <v>Manchester</v>
      </c>
      <c r="Q151" t="str">
        <f>VLOOKUP(A151,data!$C:$AG,17,FALSE)</f>
        <v>Connecticut</v>
      </c>
      <c r="R151">
        <f>VLOOKUP(A151,data!$C:$AG,18,FALSE)</f>
        <v>6040</v>
      </c>
    </row>
    <row r="152" spans="1:18" ht="15.75" x14ac:dyDescent="0.25">
      <c r="A152">
        <v>151</v>
      </c>
      <c r="B152" t="str">
        <f>VLOOKUP(A152,data!$C:$AG,2,FALSE)</f>
        <v>Guy Thornton</v>
      </c>
      <c r="C152" t="str">
        <f>VLOOKUP(A152,data!$C:$AG,3,FALSE)</f>
        <v>Guy</v>
      </c>
      <c r="D152" t="str">
        <f>VLOOKUP(A152,data!$C:$AG,4,FALSE)</f>
        <v>Thornton</v>
      </c>
      <c r="F152" s="7"/>
      <c r="G152" s="7"/>
      <c r="H152" s="7"/>
      <c r="I152" s="7"/>
      <c r="J152" s="7"/>
      <c r="K152" s="7"/>
      <c r="L152" t="str">
        <f>VLOOKUP(A152,data!$C:$AG,12,FALSE)</f>
        <v>Central</v>
      </c>
      <c r="M152" t="str">
        <f>VLOOKUP(A152,data!$C:$AG,13,FALSE)</f>
        <v>Female</v>
      </c>
      <c r="N152" t="str">
        <f>VLOOKUP(A152,data!$C:$AG,14,FALSE)</f>
        <v>Consumer</v>
      </c>
      <c r="O152" t="str">
        <f>VLOOKUP(A152,data!$C:$AG,15,FALSE)</f>
        <v>United States</v>
      </c>
      <c r="P152" t="str">
        <f>VLOOKUP(A152,data!$C:$AG,16,FALSE)</f>
        <v>Harlingen</v>
      </c>
      <c r="Q152" t="str">
        <f>VLOOKUP(A152,data!$C:$AG,17,FALSE)</f>
        <v>Texas</v>
      </c>
      <c r="R152">
        <f>VLOOKUP(A152,data!$C:$AG,18,FALSE)</f>
        <v>78550</v>
      </c>
    </row>
    <row r="153" spans="1:18" ht="15.75" x14ac:dyDescent="0.25">
      <c r="A153">
        <v>152</v>
      </c>
      <c r="B153" t="str">
        <f>VLOOKUP(A153,data!$C:$AG,2,FALSE)</f>
        <v>Arthur Gainer</v>
      </c>
      <c r="C153" t="str">
        <f>VLOOKUP(A153,data!$C:$AG,3,FALSE)</f>
        <v>Arthur</v>
      </c>
      <c r="D153" t="str">
        <f>VLOOKUP(A153,data!$C:$AG,4,FALSE)</f>
        <v>Gainer</v>
      </c>
      <c r="F153" s="7"/>
      <c r="G153" s="7"/>
      <c r="H153" s="7"/>
      <c r="I153" s="7"/>
      <c r="J153" s="7"/>
      <c r="K153" s="7"/>
      <c r="L153" t="str">
        <f>VLOOKUP(A153,data!$C:$AG,12,FALSE)</f>
        <v>West</v>
      </c>
      <c r="M153" t="str">
        <f>VLOOKUP(A153,data!$C:$AG,13,FALSE)</f>
        <v>Female</v>
      </c>
      <c r="N153" t="str">
        <f>VLOOKUP(A153,data!$C:$AG,14,FALSE)</f>
        <v>Consumer</v>
      </c>
      <c r="O153" t="str">
        <f>VLOOKUP(A153,data!$C:$AG,15,FALSE)</f>
        <v>United States</v>
      </c>
      <c r="P153" t="str">
        <f>VLOOKUP(A153,data!$C:$AG,16,FALSE)</f>
        <v>Tucson</v>
      </c>
      <c r="Q153" t="str">
        <f>VLOOKUP(A153,data!$C:$AG,17,FALSE)</f>
        <v>Arizona</v>
      </c>
      <c r="R153">
        <f>VLOOKUP(A153,data!$C:$AG,18,FALSE)</f>
        <v>85705</v>
      </c>
    </row>
    <row r="154" spans="1:18" ht="15.75" x14ac:dyDescent="0.25">
      <c r="A154">
        <v>153</v>
      </c>
      <c r="B154" t="str">
        <f>VLOOKUP(A154,data!$C:$AG,2,FALSE)</f>
        <v>Muhammed MacIntyre</v>
      </c>
      <c r="C154" t="str">
        <f>VLOOKUP(A154,data!$C:$AG,3,FALSE)</f>
        <v>Muhammed</v>
      </c>
      <c r="D154" t="str">
        <f>VLOOKUP(A154,data!$C:$AG,4,FALSE)</f>
        <v>MacIntyre</v>
      </c>
      <c r="F154" s="7"/>
      <c r="G154" s="7"/>
      <c r="H154" s="7"/>
      <c r="I154" s="7"/>
      <c r="J154" s="7"/>
      <c r="K154" s="7"/>
      <c r="L154" t="str">
        <f>VLOOKUP(A154,data!$C:$AG,12,FALSE)</f>
        <v>Central</v>
      </c>
      <c r="M154" t="str">
        <f>VLOOKUP(A154,data!$C:$AG,13,FALSE)</f>
        <v>Female</v>
      </c>
      <c r="N154" t="str">
        <f>VLOOKUP(A154,data!$C:$AG,14,FALSE)</f>
        <v>Corporate</v>
      </c>
      <c r="O154" t="str">
        <f>VLOOKUP(A154,data!$C:$AG,15,FALSE)</f>
        <v>United States</v>
      </c>
      <c r="P154" t="str">
        <f>VLOOKUP(A154,data!$C:$AG,16,FALSE)</f>
        <v>Quincy</v>
      </c>
      <c r="Q154" t="str">
        <f>VLOOKUP(A154,data!$C:$AG,17,FALSE)</f>
        <v>Illinois</v>
      </c>
      <c r="R154">
        <f>VLOOKUP(A154,data!$C:$AG,18,FALSE)</f>
        <v>62301</v>
      </c>
    </row>
    <row r="155" spans="1:18" ht="15.75" x14ac:dyDescent="0.25">
      <c r="A155">
        <v>154</v>
      </c>
      <c r="B155" t="str">
        <f>VLOOKUP(A155,data!$C:$AG,2,FALSE)</f>
        <v>Allen Rosenblatt</v>
      </c>
      <c r="C155" t="str">
        <f>VLOOKUP(A155,data!$C:$AG,3,FALSE)</f>
        <v>Allen</v>
      </c>
      <c r="D155" t="str">
        <f>VLOOKUP(A155,data!$C:$AG,4,FALSE)</f>
        <v>Rosenblatt</v>
      </c>
      <c r="F155" s="7"/>
      <c r="G155" s="7"/>
      <c r="H155" s="7"/>
      <c r="I155" s="7"/>
      <c r="J155" s="7"/>
      <c r="K155" s="7"/>
      <c r="L155" t="str">
        <f>VLOOKUP(A155,data!$C:$AG,12,FALSE)</f>
        <v>East</v>
      </c>
      <c r="M155" t="str">
        <f>VLOOKUP(A155,data!$C:$AG,13,FALSE)</f>
        <v>Female</v>
      </c>
      <c r="N155" t="str">
        <f>VLOOKUP(A155,data!$C:$AG,14,FALSE)</f>
        <v>Corporate</v>
      </c>
      <c r="O155" t="str">
        <f>VLOOKUP(A155,data!$C:$AG,15,FALSE)</f>
        <v>United States</v>
      </c>
      <c r="P155" t="str">
        <f>VLOOKUP(A155,data!$C:$AG,16,FALSE)</f>
        <v>Franklin</v>
      </c>
      <c r="Q155" t="str">
        <f>VLOOKUP(A155,data!$C:$AG,17,FALSE)</f>
        <v>Massachusetts</v>
      </c>
      <c r="R155">
        <f>VLOOKUP(A155,data!$C:$AG,18,FALSE)</f>
        <v>2038</v>
      </c>
    </row>
    <row r="156" spans="1:18" ht="15.75" x14ac:dyDescent="0.25">
      <c r="A156">
        <v>155</v>
      </c>
      <c r="B156" t="str">
        <f>VLOOKUP(A156,data!$C:$AG,2,FALSE)</f>
        <v>Russell Applegate</v>
      </c>
      <c r="C156" t="str">
        <f>VLOOKUP(A156,data!$C:$AG,3,FALSE)</f>
        <v>Russell</v>
      </c>
      <c r="D156" t="str">
        <f>VLOOKUP(A156,data!$C:$AG,4,FALSE)</f>
        <v>Applegate</v>
      </c>
      <c r="F156" s="7"/>
      <c r="G156" s="7"/>
      <c r="H156" s="7"/>
      <c r="I156" s="7"/>
      <c r="J156" s="7"/>
      <c r="K156" s="7"/>
      <c r="L156" t="str">
        <f>VLOOKUP(A156,data!$C:$AG,12,FALSE)</f>
        <v>Central</v>
      </c>
      <c r="M156" t="str">
        <f>VLOOKUP(A156,data!$C:$AG,13,FALSE)</f>
        <v>Female</v>
      </c>
      <c r="N156" t="str">
        <f>VLOOKUP(A156,data!$C:$AG,14,FALSE)</f>
        <v>Consumer</v>
      </c>
      <c r="O156" t="str">
        <f>VLOOKUP(A156,data!$C:$AG,15,FALSE)</f>
        <v>United States</v>
      </c>
      <c r="P156" t="str">
        <f>VLOOKUP(A156,data!$C:$AG,16,FALSE)</f>
        <v>Houston</v>
      </c>
      <c r="Q156" t="str">
        <f>VLOOKUP(A156,data!$C:$AG,17,FALSE)</f>
        <v>Texas</v>
      </c>
      <c r="R156">
        <f>VLOOKUP(A156,data!$C:$AG,18,FALSE)</f>
        <v>77095</v>
      </c>
    </row>
    <row r="157" spans="1:18" ht="15.75" x14ac:dyDescent="0.25">
      <c r="A157">
        <v>156</v>
      </c>
      <c r="B157" t="str">
        <f>VLOOKUP(A157,data!$C:$AG,2,FALSE)</f>
        <v>Alejandro Savely</v>
      </c>
      <c r="C157" t="str">
        <f>VLOOKUP(A157,data!$C:$AG,3,FALSE)</f>
        <v>Alejandro</v>
      </c>
      <c r="D157" t="str">
        <f>VLOOKUP(A157,data!$C:$AG,4,FALSE)</f>
        <v>Savely</v>
      </c>
      <c r="F157" s="7"/>
      <c r="G157" s="7"/>
      <c r="H157" s="7"/>
      <c r="I157" s="7"/>
      <c r="J157" s="7"/>
      <c r="K157" s="7"/>
      <c r="L157" t="str">
        <f>VLOOKUP(A157,data!$C:$AG,12,FALSE)</f>
        <v>West</v>
      </c>
      <c r="M157" t="str">
        <f>VLOOKUP(A157,data!$C:$AG,13,FALSE)</f>
        <v>Female</v>
      </c>
      <c r="N157" t="str">
        <f>VLOOKUP(A157,data!$C:$AG,14,FALSE)</f>
        <v>Corporate</v>
      </c>
      <c r="O157" t="str">
        <f>VLOOKUP(A157,data!$C:$AG,15,FALSE)</f>
        <v>United States</v>
      </c>
      <c r="P157" t="str">
        <f>VLOOKUP(A157,data!$C:$AG,16,FALSE)</f>
        <v>San Francisco</v>
      </c>
      <c r="Q157" t="str">
        <f>VLOOKUP(A157,data!$C:$AG,17,FALSE)</f>
        <v>California</v>
      </c>
      <c r="R157">
        <f>VLOOKUP(A157,data!$C:$AG,18,FALSE)</f>
        <v>94109</v>
      </c>
    </row>
    <row r="158" spans="1:18" ht="15.75" x14ac:dyDescent="0.25">
      <c r="A158">
        <v>157</v>
      </c>
      <c r="B158" t="str">
        <f>VLOOKUP(A158,data!$C:$AG,2,FALSE)</f>
        <v>Laura Armstrong</v>
      </c>
      <c r="C158" t="str">
        <f>VLOOKUP(A158,data!$C:$AG,3,FALSE)</f>
        <v>Laura</v>
      </c>
      <c r="D158" t="str">
        <f>VLOOKUP(A158,data!$C:$AG,4,FALSE)</f>
        <v>Armstrong</v>
      </c>
      <c r="F158" s="7"/>
      <c r="G158" s="7"/>
      <c r="H158" s="7"/>
      <c r="I158" s="7"/>
      <c r="J158" s="7"/>
      <c r="K158" s="7"/>
      <c r="L158" t="str">
        <f>VLOOKUP(A158,data!$C:$AG,12,FALSE)</f>
        <v>Central</v>
      </c>
      <c r="M158" t="str">
        <f>VLOOKUP(A158,data!$C:$AG,13,FALSE)</f>
        <v>Female</v>
      </c>
      <c r="N158" t="str">
        <f>VLOOKUP(A158,data!$C:$AG,14,FALSE)</f>
        <v>Corporate</v>
      </c>
      <c r="O158" t="str">
        <f>VLOOKUP(A158,data!$C:$AG,15,FALSE)</f>
        <v>United States</v>
      </c>
      <c r="P158" t="str">
        <f>VLOOKUP(A158,data!$C:$AG,16,FALSE)</f>
        <v>Taylor</v>
      </c>
      <c r="Q158" t="str">
        <f>VLOOKUP(A158,data!$C:$AG,17,FALSE)</f>
        <v>Michigan</v>
      </c>
      <c r="R158">
        <f>VLOOKUP(A158,data!$C:$AG,18,FALSE)</f>
        <v>48180</v>
      </c>
    </row>
    <row r="159" spans="1:18" ht="15.75" x14ac:dyDescent="0.25">
      <c r="A159">
        <v>158</v>
      </c>
      <c r="B159" t="str">
        <f>VLOOKUP(A159,data!$C:$AG,2,FALSE)</f>
        <v>Denny Ordway</v>
      </c>
      <c r="C159" t="str">
        <f>VLOOKUP(A159,data!$C:$AG,3,FALSE)</f>
        <v>Denny</v>
      </c>
      <c r="D159" t="str">
        <f>VLOOKUP(A159,data!$C:$AG,4,FALSE)</f>
        <v>Ordway</v>
      </c>
      <c r="F159" s="7"/>
      <c r="G159" s="7"/>
      <c r="H159" s="7"/>
      <c r="I159" s="7"/>
      <c r="J159" s="7"/>
      <c r="K159" s="7"/>
      <c r="L159" t="str">
        <f>VLOOKUP(A159,data!$C:$AG,12,FALSE)</f>
        <v>South</v>
      </c>
      <c r="M159" t="str">
        <f>VLOOKUP(A159,data!$C:$AG,13,FALSE)</f>
        <v>Female</v>
      </c>
      <c r="N159" t="str">
        <f>VLOOKUP(A159,data!$C:$AG,14,FALSE)</f>
        <v>Consumer</v>
      </c>
      <c r="O159" t="str">
        <f>VLOOKUP(A159,data!$C:$AG,15,FALSE)</f>
        <v>United States</v>
      </c>
      <c r="P159" t="str">
        <f>VLOOKUP(A159,data!$C:$AG,16,FALSE)</f>
        <v>Pembroke Pines</v>
      </c>
      <c r="Q159" t="str">
        <f>VLOOKUP(A159,data!$C:$AG,17,FALSE)</f>
        <v>Florida</v>
      </c>
      <c r="R159">
        <f>VLOOKUP(A159,data!$C:$AG,18,FALSE)</f>
        <v>33024</v>
      </c>
    </row>
    <row r="160" spans="1:18" ht="15.75" x14ac:dyDescent="0.25">
      <c r="A160">
        <v>159</v>
      </c>
      <c r="B160" t="str">
        <f>VLOOKUP(A160,data!$C:$AG,2,FALSE)</f>
        <v>Dean Katz</v>
      </c>
      <c r="C160" t="str">
        <f>VLOOKUP(A160,data!$C:$AG,3,FALSE)</f>
        <v>Dean</v>
      </c>
      <c r="D160" t="str">
        <f>VLOOKUP(A160,data!$C:$AG,4,FALSE)</f>
        <v>Katz</v>
      </c>
      <c r="F160" s="7"/>
      <c r="G160" s="7"/>
      <c r="H160" s="7"/>
      <c r="I160" s="7"/>
      <c r="J160" s="7"/>
      <c r="K160" s="7"/>
      <c r="L160" t="str">
        <f>VLOOKUP(A160,data!$C:$AG,12,FALSE)</f>
        <v>East</v>
      </c>
      <c r="M160" t="str">
        <f>VLOOKUP(A160,data!$C:$AG,13,FALSE)</f>
        <v>Female</v>
      </c>
      <c r="N160" t="str">
        <f>VLOOKUP(A160,data!$C:$AG,14,FALSE)</f>
        <v>Corporate</v>
      </c>
      <c r="O160" t="str">
        <f>VLOOKUP(A160,data!$C:$AG,15,FALSE)</f>
        <v>United States</v>
      </c>
      <c r="P160" t="str">
        <f>VLOOKUP(A160,data!$C:$AG,16,FALSE)</f>
        <v>Philadelphia</v>
      </c>
      <c r="Q160" t="str">
        <f>VLOOKUP(A160,data!$C:$AG,17,FALSE)</f>
        <v>Pennsylvania</v>
      </c>
      <c r="R160">
        <f>VLOOKUP(A160,data!$C:$AG,18,FALSE)</f>
        <v>19140</v>
      </c>
    </row>
    <row r="161" spans="1:18" ht="15.75" x14ac:dyDescent="0.25">
      <c r="A161">
        <v>160</v>
      </c>
      <c r="B161" t="str">
        <f>VLOOKUP(A161,data!$C:$AG,2,FALSE)</f>
        <v>Nathan Gelder</v>
      </c>
      <c r="C161" t="str">
        <f>VLOOKUP(A161,data!$C:$AG,3,FALSE)</f>
        <v>Nathan</v>
      </c>
      <c r="D161" t="str">
        <f>VLOOKUP(A161,data!$C:$AG,4,FALSE)</f>
        <v>Gelder</v>
      </c>
      <c r="F161" s="7"/>
      <c r="G161" s="7"/>
      <c r="H161" s="7"/>
      <c r="I161" s="7"/>
      <c r="J161" s="7"/>
      <c r="K161" s="7"/>
      <c r="L161" t="str">
        <f>VLOOKUP(A161,data!$C:$AG,12,FALSE)</f>
        <v>East</v>
      </c>
      <c r="M161" t="str">
        <f>VLOOKUP(A161,data!$C:$AG,13,FALSE)</f>
        <v>Female</v>
      </c>
      <c r="N161" t="str">
        <f>VLOOKUP(A161,data!$C:$AG,14,FALSE)</f>
        <v>Consumer</v>
      </c>
      <c r="O161" t="str">
        <f>VLOOKUP(A161,data!$C:$AG,15,FALSE)</f>
        <v>United States</v>
      </c>
      <c r="P161" t="str">
        <f>VLOOKUP(A161,data!$C:$AG,16,FALSE)</f>
        <v>Cincinnati</v>
      </c>
      <c r="Q161" t="str">
        <f>VLOOKUP(A161,data!$C:$AG,17,FALSE)</f>
        <v>Ohio</v>
      </c>
      <c r="R161">
        <f>VLOOKUP(A161,data!$C:$AG,18,FALSE)</f>
        <v>45231</v>
      </c>
    </row>
    <row r="162" spans="1:18" ht="15.75" x14ac:dyDescent="0.25">
      <c r="A162">
        <v>161</v>
      </c>
      <c r="B162" t="str">
        <f>VLOOKUP(A162,data!$C:$AG,2,FALSE)</f>
        <v>Mike Vittorini</v>
      </c>
      <c r="C162" t="str">
        <f>VLOOKUP(A162,data!$C:$AG,3,FALSE)</f>
        <v>Mike</v>
      </c>
      <c r="D162" t="str">
        <f>VLOOKUP(A162,data!$C:$AG,4,FALSE)</f>
        <v>Vittorini</v>
      </c>
      <c r="F162" s="7"/>
      <c r="G162" s="7"/>
      <c r="H162" s="7"/>
      <c r="I162" s="7"/>
      <c r="J162" s="7"/>
      <c r="K162" s="7"/>
      <c r="L162" t="str">
        <f>VLOOKUP(A162,data!$C:$AG,12,FALSE)</f>
        <v>East</v>
      </c>
      <c r="M162" t="str">
        <f>VLOOKUP(A162,data!$C:$AG,13,FALSE)</f>
        <v>Female</v>
      </c>
      <c r="N162" t="str">
        <f>VLOOKUP(A162,data!$C:$AG,14,FALSE)</f>
        <v>Consumer</v>
      </c>
      <c r="O162" t="str">
        <f>VLOOKUP(A162,data!$C:$AG,15,FALSE)</f>
        <v>United States</v>
      </c>
      <c r="P162" t="str">
        <f>VLOOKUP(A162,data!$C:$AG,16,FALSE)</f>
        <v>New York City</v>
      </c>
      <c r="Q162" t="str">
        <f>VLOOKUP(A162,data!$C:$AG,17,FALSE)</f>
        <v>New York</v>
      </c>
      <c r="R162">
        <f>VLOOKUP(A162,data!$C:$AG,18,FALSE)</f>
        <v>10009</v>
      </c>
    </row>
    <row r="163" spans="1:18" ht="15.75" x14ac:dyDescent="0.25">
      <c r="A163">
        <v>162</v>
      </c>
      <c r="B163" t="str">
        <f>VLOOKUP(A163,data!$C:$AG,2,FALSE)</f>
        <v>Jack Garza</v>
      </c>
      <c r="C163" t="str">
        <f>VLOOKUP(A163,data!$C:$AG,3,FALSE)</f>
        <v>Jack</v>
      </c>
      <c r="D163" t="str">
        <f>VLOOKUP(A163,data!$C:$AG,4,FALSE)</f>
        <v>Garza</v>
      </c>
      <c r="F163" s="7"/>
      <c r="G163" s="7"/>
      <c r="H163" s="7"/>
      <c r="I163" s="7"/>
      <c r="J163" s="7"/>
      <c r="K163" s="7"/>
      <c r="L163" t="str">
        <f>VLOOKUP(A163,data!$C:$AG,12,FALSE)</f>
        <v>West</v>
      </c>
      <c r="M163" t="str">
        <f>VLOOKUP(A163,data!$C:$AG,13,FALSE)</f>
        <v>Female</v>
      </c>
      <c r="N163" t="str">
        <f>VLOOKUP(A163,data!$C:$AG,14,FALSE)</f>
        <v>Consumer</v>
      </c>
      <c r="O163" t="str">
        <f>VLOOKUP(A163,data!$C:$AG,15,FALSE)</f>
        <v>United States</v>
      </c>
      <c r="P163" t="str">
        <f>VLOOKUP(A163,data!$C:$AG,16,FALSE)</f>
        <v>Des Moines</v>
      </c>
      <c r="Q163" t="str">
        <f>VLOOKUP(A163,data!$C:$AG,17,FALSE)</f>
        <v>Washington</v>
      </c>
      <c r="R163">
        <f>VLOOKUP(A163,data!$C:$AG,18,FALSE)</f>
        <v>98198</v>
      </c>
    </row>
    <row r="164" spans="1:18" ht="15.75" x14ac:dyDescent="0.25">
      <c r="A164">
        <v>163</v>
      </c>
      <c r="B164" t="str">
        <f>VLOOKUP(A164,data!$C:$AG,2,FALSE)</f>
        <v>Bart Pistole</v>
      </c>
      <c r="C164" t="str">
        <f>VLOOKUP(A164,data!$C:$AG,3,FALSE)</f>
        <v>Bart</v>
      </c>
      <c r="D164" t="str">
        <f>VLOOKUP(A164,data!$C:$AG,4,FALSE)</f>
        <v>Pistole</v>
      </c>
      <c r="F164" s="7"/>
      <c r="G164" s="7"/>
      <c r="H164" s="7"/>
      <c r="I164" s="7"/>
      <c r="J164" s="7"/>
      <c r="K164" s="7"/>
      <c r="L164" t="str">
        <f>VLOOKUP(A164,data!$C:$AG,12,FALSE)</f>
        <v>Central</v>
      </c>
      <c r="M164" t="str">
        <f>VLOOKUP(A164,data!$C:$AG,13,FALSE)</f>
        <v>Female</v>
      </c>
      <c r="N164" t="str">
        <f>VLOOKUP(A164,data!$C:$AG,14,FALSE)</f>
        <v>Corporate</v>
      </c>
      <c r="O164" t="str">
        <f>VLOOKUP(A164,data!$C:$AG,15,FALSE)</f>
        <v>United States</v>
      </c>
      <c r="P164" t="str">
        <f>VLOOKUP(A164,data!$C:$AG,16,FALSE)</f>
        <v>Peoria</v>
      </c>
      <c r="Q164" t="str">
        <f>VLOOKUP(A164,data!$C:$AG,17,FALSE)</f>
        <v>Illinois</v>
      </c>
      <c r="R164">
        <f>VLOOKUP(A164,data!$C:$AG,18,FALSE)</f>
        <v>61604</v>
      </c>
    </row>
    <row r="165" spans="1:18" ht="15.75" x14ac:dyDescent="0.25">
      <c r="A165">
        <v>164</v>
      </c>
      <c r="B165" t="str">
        <f>VLOOKUP(A165,data!$C:$AG,2,FALSE)</f>
        <v>Victor Preis</v>
      </c>
      <c r="C165" t="str">
        <f>VLOOKUP(A165,data!$C:$AG,3,FALSE)</f>
        <v>Victor</v>
      </c>
      <c r="D165" t="str">
        <f>VLOOKUP(A165,data!$C:$AG,4,FALSE)</f>
        <v>Preis</v>
      </c>
      <c r="F165" s="7"/>
      <c r="G165" s="7"/>
      <c r="H165" s="7"/>
      <c r="I165" s="7"/>
      <c r="J165" s="7"/>
      <c r="K165" s="7"/>
      <c r="L165" t="str">
        <f>VLOOKUP(A165,data!$C:$AG,12,FALSE)</f>
        <v>West</v>
      </c>
      <c r="M165" t="str">
        <f>VLOOKUP(A165,data!$C:$AG,13,FALSE)</f>
        <v>Female</v>
      </c>
      <c r="N165" t="str">
        <f>VLOOKUP(A165,data!$C:$AG,14,FALSE)</f>
        <v>Home Office</v>
      </c>
      <c r="O165" t="str">
        <f>VLOOKUP(A165,data!$C:$AG,15,FALSE)</f>
        <v>United States</v>
      </c>
      <c r="P165" t="str">
        <f>VLOOKUP(A165,data!$C:$AG,16,FALSE)</f>
        <v>Las Vegas</v>
      </c>
      <c r="Q165" t="str">
        <f>VLOOKUP(A165,data!$C:$AG,17,FALSE)</f>
        <v>Nevada</v>
      </c>
      <c r="R165">
        <f>VLOOKUP(A165,data!$C:$AG,18,FALSE)</f>
        <v>89115</v>
      </c>
    </row>
    <row r="166" spans="1:18" ht="15.75" x14ac:dyDescent="0.25">
      <c r="A166">
        <v>165</v>
      </c>
      <c r="B166" t="str">
        <f>VLOOKUP(A166,data!$C:$AG,2,FALSE)</f>
        <v>Saphhira Shifley</v>
      </c>
      <c r="C166" t="str">
        <f>VLOOKUP(A166,data!$C:$AG,3,FALSE)</f>
        <v>Saphhira</v>
      </c>
      <c r="D166" t="str">
        <f>VLOOKUP(A166,data!$C:$AG,4,FALSE)</f>
        <v>Shifley</v>
      </c>
      <c r="F166" s="7"/>
      <c r="G166" s="7"/>
      <c r="H166" s="7"/>
      <c r="I166" s="7"/>
      <c r="J166" s="7"/>
      <c r="K166" s="7"/>
      <c r="L166" t="str">
        <f>VLOOKUP(A166,data!$C:$AG,12,FALSE)</f>
        <v>East</v>
      </c>
      <c r="M166" t="str">
        <f>VLOOKUP(A166,data!$C:$AG,13,FALSE)</f>
        <v>Female</v>
      </c>
      <c r="N166" t="str">
        <f>VLOOKUP(A166,data!$C:$AG,14,FALSE)</f>
        <v>Corporate</v>
      </c>
      <c r="O166" t="str">
        <f>VLOOKUP(A166,data!$C:$AG,15,FALSE)</f>
        <v>United States</v>
      </c>
      <c r="P166" t="str">
        <f>VLOOKUP(A166,data!$C:$AG,16,FALSE)</f>
        <v>Warwick</v>
      </c>
      <c r="Q166" t="str">
        <f>VLOOKUP(A166,data!$C:$AG,17,FALSE)</f>
        <v>Rhode Island</v>
      </c>
      <c r="R166">
        <f>VLOOKUP(A166,data!$C:$AG,18,FALSE)</f>
        <v>2886</v>
      </c>
    </row>
    <row r="167" spans="1:18" ht="15.75" x14ac:dyDescent="0.25">
      <c r="A167">
        <v>166</v>
      </c>
      <c r="B167" t="str">
        <f>VLOOKUP(A167,data!$C:$AG,2,FALSE)</f>
        <v>Anna Gayman</v>
      </c>
      <c r="C167" t="str">
        <f>VLOOKUP(A167,data!$C:$AG,3,FALSE)</f>
        <v>Anna</v>
      </c>
      <c r="D167" t="str">
        <f>VLOOKUP(A167,data!$C:$AG,4,FALSE)</f>
        <v>Gayman</v>
      </c>
      <c r="F167" s="7"/>
      <c r="G167" s="7"/>
      <c r="H167" s="7"/>
      <c r="I167" s="7"/>
      <c r="J167" s="7"/>
      <c r="K167" s="7"/>
      <c r="L167" t="str">
        <f>VLOOKUP(A167,data!$C:$AG,12,FALSE)</f>
        <v>Central</v>
      </c>
      <c r="M167" t="str">
        <f>VLOOKUP(A167,data!$C:$AG,13,FALSE)</f>
        <v>Female</v>
      </c>
      <c r="N167" t="str">
        <f>VLOOKUP(A167,data!$C:$AG,14,FALSE)</f>
        <v>Consumer</v>
      </c>
      <c r="O167" t="str">
        <f>VLOOKUP(A167,data!$C:$AG,15,FALSE)</f>
        <v>United States</v>
      </c>
      <c r="P167" t="str">
        <f>VLOOKUP(A167,data!$C:$AG,16,FALSE)</f>
        <v>Houston</v>
      </c>
      <c r="Q167" t="str">
        <f>VLOOKUP(A167,data!$C:$AG,17,FALSE)</f>
        <v>Texas</v>
      </c>
      <c r="R167">
        <f>VLOOKUP(A167,data!$C:$AG,18,FALSE)</f>
        <v>77036</v>
      </c>
    </row>
    <row r="168" spans="1:18" ht="15.75" x14ac:dyDescent="0.25">
      <c r="A168">
        <v>167</v>
      </c>
      <c r="B168" t="str">
        <f>VLOOKUP(A168,data!$C:$AG,2,FALSE)</f>
        <v>Luke Foster</v>
      </c>
      <c r="C168" t="str">
        <f>VLOOKUP(A168,data!$C:$AG,3,FALSE)</f>
        <v>Luke</v>
      </c>
      <c r="D168" t="str">
        <f>VLOOKUP(A168,data!$C:$AG,4,FALSE)</f>
        <v>Foster</v>
      </c>
      <c r="F168" s="7"/>
      <c r="G168" s="7"/>
      <c r="H168" s="7"/>
      <c r="I168" s="7"/>
      <c r="J168" s="7"/>
      <c r="K168" s="7"/>
      <c r="L168" t="str">
        <f>VLOOKUP(A168,data!$C:$AG,12,FALSE)</f>
        <v>South</v>
      </c>
      <c r="M168" t="str">
        <f>VLOOKUP(A168,data!$C:$AG,13,FALSE)</f>
        <v>Female</v>
      </c>
      <c r="N168" t="str">
        <f>VLOOKUP(A168,data!$C:$AG,14,FALSE)</f>
        <v>Consumer</v>
      </c>
      <c r="O168" t="str">
        <f>VLOOKUP(A168,data!$C:$AG,15,FALSE)</f>
        <v>United States</v>
      </c>
      <c r="P168" t="str">
        <f>VLOOKUP(A168,data!$C:$AG,16,FALSE)</f>
        <v>Miami</v>
      </c>
      <c r="Q168" t="str">
        <f>VLOOKUP(A168,data!$C:$AG,17,FALSE)</f>
        <v>Florida</v>
      </c>
      <c r="R168">
        <f>VLOOKUP(A168,data!$C:$AG,18,FALSE)</f>
        <v>33180</v>
      </c>
    </row>
    <row r="169" spans="1:18" ht="15.75" x14ac:dyDescent="0.25">
      <c r="A169">
        <v>168</v>
      </c>
      <c r="B169" t="str">
        <f>VLOOKUP(A169,data!$C:$AG,2,FALSE)</f>
        <v>Roy Französisch</v>
      </c>
      <c r="C169" t="str">
        <f>VLOOKUP(A169,data!$C:$AG,3,FALSE)</f>
        <v>Roy</v>
      </c>
      <c r="D169" t="str">
        <f>VLOOKUP(A169,data!$C:$AG,4,FALSE)</f>
        <v>Französisch</v>
      </c>
      <c r="F169" s="7"/>
      <c r="G169" s="7"/>
      <c r="H169" s="7"/>
      <c r="I169" s="7"/>
      <c r="J169" s="7"/>
      <c r="K169" s="7"/>
      <c r="L169" t="str">
        <f>VLOOKUP(A169,data!$C:$AG,12,FALSE)</f>
        <v>East</v>
      </c>
      <c r="M169" t="str">
        <f>VLOOKUP(A169,data!$C:$AG,13,FALSE)</f>
        <v>Female</v>
      </c>
      <c r="N169" t="str">
        <f>VLOOKUP(A169,data!$C:$AG,14,FALSE)</f>
        <v>Consumer</v>
      </c>
      <c r="O169" t="str">
        <f>VLOOKUP(A169,data!$C:$AG,15,FALSE)</f>
        <v>United States</v>
      </c>
      <c r="P169" t="str">
        <f>VLOOKUP(A169,data!$C:$AG,16,FALSE)</f>
        <v>New York City</v>
      </c>
      <c r="Q169" t="str">
        <f>VLOOKUP(A169,data!$C:$AG,17,FALSE)</f>
        <v>New York</v>
      </c>
      <c r="R169">
        <f>VLOOKUP(A169,data!$C:$AG,18,FALSE)</f>
        <v>10024</v>
      </c>
    </row>
    <row r="170" spans="1:18" ht="15.75" x14ac:dyDescent="0.25">
      <c r="A170">
        <v>169</v>
      </c>
      <c r="B170" t="str">
        <f>VLOOKUP(A170,data!$C:$AG,2,FALSE)</f>
        <v>Keith Herrera</v>
      </c>
      <c r="C170" t="str">
        <f>VLOOKUP(A170,data!$C:$AG,3,FALSE)</f>
        <v>Keith</v>
      </c>
      <c r="D170" t="str">
        <f>VLOOKUP(A170,data!$C:$AG,4,FALSE)</f>
        <v>Herrera</v>
      </c>
      <c r="F170" s="7"/>
      <c r="G170" s="7"/>
      <c r="H170" s="7"/>
      <c r="I170" s="7"/>
      <c r="J170" s="7"/>
      <c r="K170" s="7"/>
      <c r="L170" t="str">
        <f>VLOOKUP(A170,data!$C:$AG,12,FALSE)</f>
        <v>West</v>
      </c>
      <c r="M170" t="str">
        <f>VLOOKUP(A170,data!$C:$AG,13,FALSE)</f>
        <v>Female</v>
      </c>
      <c r="N170" t="str">
        <f>VLOOKUP(A170,data!$C:$AG,14,FALSE)</f>
        <v>Consumer</v>
      </c>
      <c r="O170" t="str">
        <f>VLOOKUP(A170,data!$C:$AG,15,FALSE)</f>
        <v>United States</v>
      </c>
      <c r="P170" t="str">
        <f>VLOOKUP(A170,data!$C:$AG,16,FALSE)</f>
        <v>San Francisco</v>
      </c>
      <c r="Q170" t="str">
        <f>VLOOKUP(A170,data!$C:$AG,17,FALSE)</f>
        <v>California</v>
      </c>
      <c r="R170">
        <f>VLOOKUP(A170,data!$C:$AG,18,FALSE)</f>
        <v>94110</v>
      </c>
    </row>
    <row r="171" spans="1:18" ht="15.75" x14ac:dyDescent="0.25">
      <c r="A171">
        <v>170</v>
      </c>
      <c r="B171" t="str">
        <f>VLOOKUP(A171,data!$C:$AG,2,FALSE)</f>
        <v>Kimberly Carter</v>
      </c>
      <c r="C171" t="str">
        <f>VLOOKUP(A171,data!$C:$AG,3,FALSE)</f>
        <v>Kimberly</v>
      </c>
      <c r="D171" t="str">
        <f>VLOOKUP(A171,data!$C:$AG,4,FALSE)</f>
        <v>Carter</v>
      </c>
      <c r="F171" s="7"/>
      <c r="G171" s="7"/>
      <c r="H171" s="7"/>
      <c r="I171" s="7"/>
      <c r="J171" s="7"/>
      <c r="K171" s="7"/>
      <c r="L171" t="str">
        <f>VLOOKUP(A171,data!$C:$AG,12,FALSE)</f>
        <v>West</v>
      </c>
      <c r="M171" t="str">
        <f>VLOOKUP(A171,data!$C:$AG,13,FALSE)</f>
        <v>Female</v>
      </c>
      <c r="N171" t="str">
        <f>VLOOKUP(A171,data!$C:$AG,14,FALSE)</f>
        <v>Corporate</v>
      </c>
      <c r="O171" t="str">
        <f>VLOOKUP(A171,data!$C:$AG,15,FALSE)</f>
        <v>United States</v>
      </c>
      <c r="P171" t="str">
        <f>VLOOKUP(A171,data!$C:$AG,16,FALSE)</f>
        <v>Seattle</v>
      </c>
      <c r="Q171" t="str">
        <f>VLOOKUP(A171,data!$C:$AG,17,FALSE)</f>
        <v>Washington</v>
      </c>
      <c r="R171">
        <f>VLOOKUP(A171,data!$C:$AG,18,FALSE)</f>
        <v>98105</v>
      </c>
    </row>
    <row r="172" spans="1:18" ht="15.75" x14ac:dyDescent="0.25">
      <c r="A172">
        <v>171</v>
      </c>
      <c r="B172" t="str">
        <f>VLOOKUP(A172,data!$C:$AG,2,FALSE)</f>
        <v>Caroline Jumper</v>
      </c>
      <c r="C172" t="str">
        <f>VLOOKUP(A172,data!$C:$AG,3,FALSE)</f>
        <v>Caroline</v>
      </c>
      <c r="D172" t="str">
        <f>VLOOKUP(A172,data!$C:$AG,4,FALSE)</f>
        <v>Jumper</v>
      </c>
      <c r="F172" s="7"/>
      <c r="G172" s="7"/>
      <c r="H172" s="7"/>
      <c r="I172" s="7"/>
      <c r="J172" s="7"/>
      <c r="K172" s="7"/>
      <c r="L172" t="str">
        <f>VLOOKUP(A172,data!$C:$AG,12,FALSE)</f>
        <v>West</v>
      </c>
      <c r="M172" t="str">
        <f>VLOOKUP(A172,data!$C:$AG,13,FALSE)</f>
        <v>Female</v>
      </c>
      <c r="N172" t="str">
        <f>VLOOKUP(A172,data!$C:$AG,14,FALSE)</f>
        <v>Consumer</v>
      </c>
      <c r="O172" t="str">
        <f>VLOOKUP(A172,data!$C:$AG,15,FALSE)</f>
        <v>United States</v>
      </c>
      <c r="P172" t="str">
        <f>VLOOKUP(A172,data!$C:$AG,16,FALSE)</f>
        <v>Huntington Beach</v>
      </c>
      <c r="Q172" t="str">
        <f>VLOOKUP(A172,data!$C:$AG,17,FALSE)</f>
        <v>California</v>
      </c>
      <c r="R172">
        <f>VLOOKUP(A172,data!$C:$AG,18,FALSE)</f>
        <v>92646</v>
      </c>
    </row>
    <row r="173" spans="1:18" ht="15.75" x14ac:dyDescent="0.25">
      <c r="A173">
        <v>172</v>
      </c>
      <c r="B173" t="str">
        <f>VLOOKUP(A173,data!$C:$AG,2,FALSE)</f>
        <v>Philip Brown</v>
      </c>
      <c r="C173" t="str">
        <f>VLOOKUP(A173,data!$C:$AG,3,FALSE)</f>
        <v>Philip</v>
      </c>
      <c r="D173" t="str">
        <f>VLOOKUP(A173,data!$C:$AG,4,FALSE)</f>
        <v>Brown</v>
      </c>
      <c r="F173" s="7"/>
      <c r="G173" s="7"/>
      <c r="H173" s="7"/>
      <c r="I173" s="7"/>
      <c r="J173" s="7"/>
      <c r="K173" s="7"/>
      <c r="L173" t="str">
        <f>VLOOKUP(A173,data!$C:$AG,12,FALSE)</f>
        <v>West</v>
      </c>
      <c r="M173" t="str">
        <f>VLOOKUP(A173,data!$C:$AG,13,FALSE)</f>
        <v>Female</v>
      </c>
      <c r="N173" t="str">
        <f>VLOOKUP(A173,data!$C:$AG,14,FALSE)</f>
        <v>Consumer</v>
      </c>
      <c r="O173" t="str">
        <f>VLOOKUP(A173,data!$C:$AG,15,FALSE)</f>
        <v>United States</v>
      </c>
      <c r="P173" t="str">
        <f>VLOOKUP(A173,data!$C:$AG,16,FALSE)</f>
        <v>Los Angeles</v>
      </c>
      <c r="Q173" t="str">
        <f>VLOOKUP(A173,data!$C:$AG,17,FALSE)</f>
        <v>California</v>
      </c>
      <c r="R173">
        <f>VLOOKUP(A173,data!$C:$AG,18,FALSE)</f>
        <v>90004</v>
      </c>
    </row>
    <row r="174" spans="1:18" ht="15.75" x14ac:dyDescent="0.25">
      <c r="A174">
        <v>173</v>
      </c>
      <c r="B174" t="str">
        <f>VLOOKUP(A174,data!$C:$AG,2,FALSE)</f>
        <v>Michael Paige</v>
      </c>
      <c r="C174" t="str">
        <f>VLOOKUP(A174,data!$C:$AG,3,FALSE)</f>
        <v>Michael</v>
      </c>
      <c r="D174" t="str">
        <f>VLOOKUP(A174,data!$C:$AG,4,FALSE)</f>
        <v>Paige</v>
      </c>
      <c r="F174" s="7"/>
      <c r="G174" s="7"/>
      <c r="H174" s="7"/>
      <c r="I174" s="7"/>
      <c r="J174" s="7"/>
      <c r="K174" s="7"/>
      <c r="L174" t="str">
        <f>VLOOKUP(A174,data!$C:$AG,12,FALSE)</f>
        <v>East</v>
      </c>
      <c r="M174" t="str">
        <f>VLOOKUP(A174,data!$C:$AG,13,FALSE)</f>
        <v>Female</v>
      </c>
      <c r="N174" t="str">
        <f>VLOOKUP(A174,data!$C:$AG,14,FALSE)</f>
        <v>Corporate</v>
      </c>
      <c r="O174" t="str">
        <f>VLOOKUP(A174,data!$C:$AG,15,FALSE)</f>
        <v>United States</v>
      </c>
      <c r="P174" t="str">
        <f>VLOOKUP(A174,data!$C:$AG,16,FALSE)</f>
        <v>Lawrence</v>
      </c>
      <c r="Q174" t="str">
        <f>VLOOKUP(A174,data!$C:$AG,17,FALSE)</f>
        <v>Massachusetts</v>
      </c>
      <c r="R174">
        <f>VLOOKUP(A174,data!$C:$AG,18,FALSE)</f>
        <v>1841</v>
      </c>
    </row>
    <row r="175" spans="1:18" ht="15.75" x14ac:dyDescent="0.25">
      <c r="A175">
        <v>174</v>
      </c>
      <c r="B175" t="str">
        <f>VLOOKUP(A175,data!$C:$AG,2,FALSE)</f>
        <v>Natalie Fritzler</v>
      </c>
      <c r="C175" t="str">
        <f>VLOOKUP(A175,data!$C:$AG,3,FALSE)</f>
        <v>Natalie</v>
      </c>
      <c r="D175" t="str">
        <f>VLOOKUP(A175,data!$C:$AG,4,FALSE)</f>
        <v>Fritzler</v>
      </c>
      <c r="F175" s="7"/>
      <c r="G175" s="7"/>
      <c r="H175" s="7"/>
      <c r="I175" s="7"/>
      <c r="J175" s="7"/>
      <c r="K175" s="7"/>
      <c r="L175" t="str">
        <f>VLOOKUP(A175,data!$C:$AG,12,FALSE)</f>
        <v>South</v>
      </c>
      <c r="M175" t="str">
        <f>VLOOKUP(A175,data!$C:$AG,13,FALSE)</f>
        <v>Female</v>
      </c>
      <c r="N175" t="str">
        <f>VLOOKUP(A175,data!$C:$AG,14,FALSE)</f>
        <v>Consumer</v>
      </c>
      <c r="O175" t="str">
        <f>VLOOKUP(A175,data!$C:$AG,15,FALSE)</f>
        <v>United States</v>
      </c>
      <c r="P175" t="str">
        <f>VLOOKUP(A175,data!$C:$AG,16,FALSE)</f>
        <v>Jackson</v>
      </c>
      <c r="Q175" t="str">
        <f>VLOOKUP(A175,data!$C:$AG,17,FALSE)</f>
        <v>Mississippi</v>
      </c>
      <c r="R175">
        <f>VLOOKUP(A175,data!$C:$AG,18,FALSE)</f>
        <v>39212</v>
      </c>
    </row>
    <row r="176" spans="1:18" ht="15.75" x14ac:dyDescent="0.25">
      <c r="A176">
        <v>175</v>
      </c>
      <c r="B176" t="str">
        <f>VLOOKUP(A176,data!$C:$AG,2,FALSE)</f>
        <v>Shirley Daniels</v>
      </c>
      <c r="C176" t="str">
        <f>VLOOKUP(A176,data!$C:$AG,3,FALSE)</f>
        <v>Shirley</v>
      </c>
      <c r="D176" t="str">
        <f>VLOOKUP(A176,data!$C:$AG,4,FALSE)</f>
        <v>Daniels</v>
      </c>
      <c r="F176" s="7"/>
      <c r="G176" s="7"/>
      <c r="H176" s="7"/>
      <c r="I176" s="7"/>
      <c r="J176" s="7"/>
      <c r="K176" s="7"/>
      <c r="L176" t="str">
        <f>VLOOKUP(A176,data!$C:$AG,12,FALSE)</f>
        <v>East</v>
      </c>
      <c r="M176" t="str">
        <f>VLOOKUP(A176,data!$C:$AG,13,FALSE)</f>
        <v>Female</v>
      </c>
      <c r="N176" t="str">
        <f>VLOOKUP(A176,data!$C:$AG,14,FALSE)</f>
        <v>Home Office</v>
      </c>
      <c r="O176" t="str">
        <f>VLOOKUP(A176,data!$C:$AG,15,FALSE)</f>
        <v>United States</v>
      </c>
      <c r="P176" t="str">
        <f>VLOOKUP(A176,data!$C:$AG,16,FALSE)</f>
        <v>New Rochelle</v>
      </c>
      <c r="Q176" t="str">
        <f>VLOOKUP(A176,data!$C:$AG,17,FALSE)</f>
        <v>New York</v>
      </c>
      <c r="R176">
        <f>VLOOKUP(A176,data!$C:$AG,18,FALSE)</f>
        <v>10801</v>
      </c>
    </row>
    <row r="177" spans="1:18" ht="15.75" x14ac:dyDescent="0.25">
      <c r="A177">
        <v>176</v>
      </c>
      <c r="B177" t="str">
        <f>VLOOKUP(A177,data!$C:$AG,2,FALSE)</f>
        <v>Ken Heidel</v>
      </c>
      <c r="C177" t="str">
        <f>VLOOKUP(A177,data!$C:$AG,3,FALSE)</f>
        <v>Ken</v>
      </c>
      <c r="D177" t="str">
        <f>VLOOKUP(A177,data!$C:$AG,4,FALSE)</f>
        <v>Heidel</v>
      </c>
      <c r="F177" s="7"/>
      <c r="G177" s="7"/>
      <c r="H177" s="7"/>
      <c r="I177" s="7"/>
      <c r="J177" s="7"/>
      <c r="K177" s="7"/>
      <c r="L177" t="str">
        <f>VLOOKUP(A177,data!$C:$AG,12,FALSE)</f>
        <v>Central</v>
      </c>
      <c r="M177" t="str">
        <f>VLOOKUP(A177,data!$C:$AG,13,FALSE)</f>
        <v>Female</v>
      </c>
      <c r="N177" t="str">
        <f>VLOOKUP(A177,data!$C:$AG,14,FALSE)</f>
        <v>Corporate</v>
      </c>
      <c r="O177" t="str">
        <f>VLOOKUP(A177,data!$C:$AG,15,FALSE)</f>
        <v>United States</v>
      </c>
      <c r="P177" t="str">
        <f>VLOOKUP(A177,data!$C:$AG,16,FALSE)</f>
        <v>San Antonio</v>
      </c>
      <c r="Q177" t="str">
        <f>VLOOKUP(A177,data!$C:$AG,17,FALSE)</f>
        <v>Texas</v>
      </c>
      <c r="R177">
        <f>VLOOKUP(A177,data!$C:$AG,18,FALSE)</f>
        <v>78207</v>
      </c>
    </row>
    <row r="178" spans="1:18" ht="15.75" x14ac:dyDescent="0.25">
      <c r="A178">
        <v>177</v>
      </c>
      <c r="B178" t="str">
        <f>VLOOKUP(A178,data!$C:$AG,2,FALSE)</f>
        <v>Ross Baird</v>
      </c>
      <c r="C178" t="str">
        <f>VLOOKUP(A178,data!$C:$AG,3,FALSE)</f>
        <v>Ross</v>
      </c>
      <c r="D178" t="str">
        <f>VLOOKUP(A178,data!$C:$AG,4,FALSE)</f>
        <v>Baird</v>
      </c>
      <c r="F178" s="7"/>
      <c r="G178" s="7"/>
      <c r="H178" s="7"/>
      <c r="I178" s="7"/>
      <c r="J178" s="7"/>
      <c r="K178" s="7"/>
      <c r="L178" t="str">
        <f>VLOOKUP(A178,data!$C:$AG,12,FALSE)</f>
        <v>South</v>
      </c>
      <c r="M178" t="str">
        <f>VLOOKUP(A178,data!$C:$AG,13,FALSE)</f>
        <v>Female</v>
      </c>
      <c r="N178" t="str">
        <f>VLOOKUP(A178,data!$C:$AG,14,FALSE)</f>
        <v>Home Office</v>
      </c>
      <c r="O178" t="str">
        <f>VLOOKUP(A178,data!$C:$AG,15,FALSE)</f>
        <v>United States</v>
      </c>
      <c r="P178" t="str">
        <f>VLOOKUP(A178,data!$C:$AG,16,FALSE)</f>
        <v>Gastonia</v>
      </c>
      <c r="Q178" t="str">
        <f>VLOOKUP(A178,data!$C:$AG,17,FALSE)</f>
        <v>North Carolina</v>
      </c>
      <c r="R178">
        <f>VLOOKUP(A178,data!$C:$AG,18,FALSE)</f>
        <v>28052</v>
      </c>
    </row>
    <row r="179" spans="1:18" ht="15.75" x14ac:dyDescent="0.25">
      <c r="A179">
        <v>178</v>
      </c>
      <c r="B179" t="str">
        <f>VLOOKUP(A179,data!$C:$AG,2,FALSE)</f>
        <v>Mike Kennedy</v>
      </c>
      <c r="C179" t="str">
        <f>VLOOKUP(A179,data!$C:$AG,3,FALSE)</f>
        <v>Mike</v>
      </c>
      <c r="D179" t="str">
        <f>VLOOKUP(A179,data!$C:$AG,4,FALSE)</f>
        <v>Kennedy</v>
      </c>
      <c r="F179" s="7"/>
      <c r="G179" s="7"/>
      <c r="H179" s="7"/>
      <c r="I179" s="7"/>
      <c r="J179" s="7"/>
      <c r="K179" s="7"/>
      <c r="L179" t="str">
        <f>VLOOKUP(A179,data!$C:$AG,12,FALSE)</f>
        <v>South</v>
      </c>
      <c r="M179" t="str">
        <f>VLOOKUP(A179,data!$C:$AG,13,FALSE)</f>
        <v>Female</v>
      </c>
      <c r="N179" t="str">
        <f>VLOOKUP(A179,data!$C:$AG,14,FALSE)</f>
        <v>Consumer</v>
      </c>
      <c r="O179" t="str">
        <f>VLOOKUP(A179,data!$C:$AG,15,FALSE)</f>
        <v>United States</v>
      </c>
      <c r="P179" t="str">
        <f>VLOOKUP(A179,data!$C:$AG,16,FALSE)</f>
        <v>Jacksonville</v>
      </c>
      <c r="Q179" t="str">
        <f>VLOOKUP(A179,data!$C:$AG,17,FALSE)</f>
        <v>Florida</v>
      </c>
      <c r="R179">
        <f>VLOOKUP(A179,data!$C:$AG,18,FALSE)</f>
        <v>32216</v>
      </c>
    </row>
    <row r="180" spans="1:18" ht="15.75" x14ac:dyDescent="0.25">
      <c r="A180">
        <v>179</v>
      </c>
      <c r="B180" t="str">
        <f>VLOOKUP(A180,data!$C:$AG,2,FALSE)</f>
        <v>Philisse Overcash</v>
      </c>
      <c r="C180" t="str">
        <f>VLOOKUP(A180,data!$C:$AG,3,FALSE)</f>
        <v>Philisse</v>
      </c>
      <c r="D180" t="str">
        <f>VLOOKUP(A180,data!$C:$AG,4,FALSE)</f>
        <v>Overcash</v>
      </c>
      <c r="F180" s="7"/>
      <c r="G180" s="7"/>
      <c r="H180" s="7"/>
      <c r="I180" s="7"/>
      <c r="J180" s="7"/>
      <c r="K180" s="7"/>
      <c r="L180" t="str">
        <f>VLOOKUP(A180,data!$C:$AG,12,FALSE)</f>
        <v>Central</v>
      </c>
      <c r="M180" t="str">
        <f>VLOOKUP(A180,data!$C:$AG,13,FALSE)</f>
        <v>Female</v>
      </c>
      <c r="N180" t="str">
        <f>VLOOKUP(A180,data!$C:$AG,14,FALSE)</f>
        <v>Home Office</v>
      </c>
      <c r="O180" t="str">
        <f>VLOOKUP(A180,data!$C:$AG,15,FALSE)</f>
        <v>United States</v>
      </c>
      <c r="P180" t="str">
        <f>VLOOKUP(A180,data!$C:$AG,16,FALSE)</f>
        <v>Chicago</v>
      </c>
      <c r="Q180" t="str">
        <f>VLOOKUP(A180,data!$C:$AG,17,FALSE)</f>
        <v>Illinois</v>
      </c>
      <c r="R180">
        <f>VLOOKUP(A180,data!$C:$AG,18,FALSE)</f>
        <v>60623</v>
      </c>
    </row>
    <row r="181" spans="1:18" ht="15.75" x14ac:dyDescent="0.25">
      <c r="A181">
        <v>180</v>
      </c>
      <c r="B181" t="str">
        <f>VLOOKUP(A181,data!$C:$AG,2,FALSE)</f>
        <v>Brenda Bowman</v>
      </c>
      <c r="C181" t="str">
        <f>VLOOKUP(A181,data!$C:$AG,3,FALSE)</f>
        <v>Brenda</v>
      </c>
      <c r="D181" t="str">
        <f>VLOOKUP(A181,data!$C:$AG,4,FALSE)</f>
        <v>Bowman</v>
      </c>
      <c r="F181" s="7"/>
      <c r="G181" s="7"/>
      <c r="H181" s="7"/>
      <c r="I181" s="7"/>
      <c r="J181" s="7"/>
      <c r="K181" s="7"/>
      <c r="L181" t="str">
        <f>VLOOKUP(A181,data!$C:$AG,12,FALSE)</f>
        <v>Central</v>
      </c>
      <c r="M181" t="str">
        <f>VLOOKUP(A181,data!$C:$AG,13,FALSE)</f>
        <v>Female</v>
      </c>
      <c r="N181" t="str">
        <f>VLOOKUP(A181,data!$C:$AG,14,FALSE)</f>
        <v>Corporate</v>
      </c>
      <c r="O181" t="str">
        <f>VLOOKUP(A181,data!$C:$AG,15,FALSE)</f>
        <v>United States</v>
      </c>
      <c r="P181" t="str">
        <f>VLOOKUP(A181,data!$C:$AG,16,FALSE)</f>
        <v>Houston</v>
      </c>
      <c r="Q181" t="str">
        <f>VLOOKUP(A181,data!$C:$AG,17,FALSE)</f>
        <v>Texas</v>
      </c>
      <c r="R181">
        <f>VLOOKUP(A181,data!$C:$AG,18,FALSE)</f>
        <v>77070</v>
      </c>
    </row>
    <row r="182" spans="1:18" ht="15.75" x14ac:dyDescent="0.25">
      <c r="A182">
        <v>181</v>
      </c>
      <c r="B182" t="str">
        <f>VLOOKUP(A182,data!$C:$AG,2,FALSE)</f>
        <v>Troy Blackwell</v>
      </c>
      <c r="C182" t="str">
        <f>VLOOKUP(A182,data!$C:$AG,3,FALSE)</f>
        <v>Troy</v>
      </c>
      <c r="D182" t="str">
        <f>VLOOKUP(A182,data!$C:$AG,4,FALSE)</f>
        <v>Blackwell</v>
      </c>
      <c r="F182" s="7"/>
      <c r="G182" s="7"/>
      <c r="H182" s="7"/>
      <c r="I182" s="7"/>
      <c r="J182" s="7"/>
      <c r="K182" s="7"/>
      <c r="L182" t="str">
        <f>VLOOKUP(A182,data!$C:$AG,12,FALSE)</f>
        <v>Central</v>
      </c>
      <c r="M182" t="str">
        <f>VLOOKUP(A182,data!$C:$AG,13,FALSE)</f>
        <v>Female</v>
      </c>
      <c r="N182" t="str">
        <f>VLOOKUP(A182,data!$C:$AG,14,FALSE)</f>
        <v>Consumer</v>
      </c>
      <c r="O182" t="str">
        <f>VLOOKUP(A182,data!$C:$AG,15,FALSE)</f>
        <v>United States</v>
      </c>
      <c r="P182" t="str">
        <f>VLOOKUP(A182,data!$C:$AG,16,FALSE)</f>
        <v>Columbus</v>
      </c>
      <c r="Q182" t="str">
        <f>VLOOKUP(A182,data!$C:$AG,17,FALSE)</f>
        <v>Indiana</v>
      </c>
      <c r="R182">
        <f>VLOOKUP(A182,data!$C:$AG,18,FALSE)</f>
        <v>47201</v>
      </c>
    </row>
    <row r="183" spans="1:18" ht="15.75" x14ac:dyDescent="0.25">
      <c r="A183">
        <v>182</v>
      </c>
      <c r="B183" t="str">
        <f>VLOOKUP(A183,data!$C:$AG,2,FALSE)</f>
        <v>Raymond Buch</v>
      </c>
      <c r="C183" t="str">
        <f>VLOOKUP(A183,data!$C:$AG,3,FALSE)</f>
        <v>Raymond</v>
      </c>
      <c r="D183" t="str">
        <f>VLOOKUP(A183,data!$C:$AG,4,FALSE)</f>
        <v>Buch</v>
      </c>
      <c r="F183" s="7"/>
      <c r="G183" s="7"/>
      <c r="H183" s="7"/>
      <c r="I183" s="7"/>
      <c r="J183" s="7"/>
      <c r="K183" s="7"/>
      <c r="L183" t="str">
        <f>VLOOKUP(A183,data!$C:$AG,12,FALSE)</f>
        <v>East</v>
      </c>
      <c r="M183" t="str">
        <f>VLOOKUP(A183,data!$C:$AG,13,FALSE)</f>
        <v>Male</v>
      </c>
      <c r="N183" t="str">
        <f>VLOOKUP(A183,data!$C:$AG,14,FALSE)</f>
        <v>Consumer</v>
      </c>
      <c r="O183" t="str">
        <f>VLOOKUP(A183,data!$C:$AG,15,FALSE)</f>
        <v>United States</v>
      </c>
      <c r="P183" t="str">
        <f>VLOOKUP(A183,data!$C:$AG,16,FALSE)</f>
        <v>Auburn</v>
      </c>
      <c r="Q183" t="str">
        <f>VLOOKUP(A183,data!$C:$AG,17,FALSE)</f>
        <v>New York</v>
      </c>
      <c r="R183">
        <f>VLOOKUP(A183,data!$C:$AG,18,FALSE)</f>
        <v>13021</v>
      </c>
    </row>
    <row r="184" spans="1:18" ht="15.75" x14ac:dyDescent="0.25">
      <c r="A184">
        <v>183</v>
      </c>
      <c r="B184" t="str">
        <f>VLOOKUP(A184,data!$C:$AG,2,FALSE)</f>
        <v>Ed Braxton</v>
      </c>
      <c r="C184" t="str">
        <f>VLOOKUP(A184,data!$C:$AG,3,FALSE)</f>
        <v>Ed</v>
      </c>
      <c r="D184" t="str">
        <f>VLOOKUP(A184,data!$C:$AG,4,FALSE)</f>
        <v>Braxton</v>
      </c>
      <c r="F184" s="7"/>
      <c r="G184" s="7"/>
      <c r="H184" s="7"/>
      <c r="I184" s="7"/>
      <c r="J184" s="7"/>
      <c r="K184" s="7"/>
      <c r="L184" t="str">
        <f>VLOOKUP(A184,data!$C:$AG,12,FALSE)</f>
        <v>East</v>
      </c>
      <c r="M184" t="str">
        <f>VLOOKUP(A184,data!$C:$AG,13,FALSE)</f>
        <v>Male</v>
      </c>
      <c r="N184" t="str">
        <f>VLOOKUP(A184,data!$C:$AG,14,FALSE)</f>
        <v>Corporate</v>
      </c>
      <c r="O184" t="str">
        <f>VLOOKUP(A184,data!$C:$AG,15,FALSE)</f>
        <v>United States</v>
      </c>
      <c r="P184" t="str">
        <f>VLOOKUP(A184,data!$C:$AG,16,FALSE)</f>
        <v>Akron</v>
      </c>
      <c r="Q184" t="str">
        <f>VLOOKUP(A184,data!$C:$AG,17,FALSE)</f>
        <v>Ohio</v>
      </c>
      <c r="R184">
        <f>VLOOKUP(A184,data!$C:$AG,18,FALSE)</f>
        <v>44312</v>
      </c>
    </row>
    <row r="185" spans="1:18" ht="15.75" x14ac:dyDescent="0.25">
      <c r="A185">
        <v>184</v>
      </c>
      <c r="B185" t="str">
        <f>VLOOKUP(A185,data!$C:$AG,2,FALSE)</f>
        <v>Sanjit Chand</v>
      </c>
      <c r="C185" t="str">
        <f>VLOOKUP(A185,data!$C:$AG,3,FALSE)</f>
        <v>Sanjit</v>
      </c>
      <c r="D185" t="str">
        <f>VLOOKUP(A185,data!$C:$AG,4,FALSE)</f>
        <v>Chand</v>
      </c>
      <c r="F185" s="7"/>
      <c r="G185" s="7"/>
      <c r="H185" s="7"/>
      <c r="I185" s="7"/>
      <c r="J185" s="7"/>
      <c r="K185" s="7"/>
      <c r="L185" t="str">
        <f>VLOOKUP(A185,data!$C:$AG,12,FALSE)</f>
        <v>West</v>
      </c>
      <c r="M185" t="str">
        <f>VLOOKUP(A185,data!$C:$AG,13,FALSE)</f>
        <v>Male</v>
      </c>
      <c r="N185" t="str">
        <f>VLOOKUP(A185,data!$C:$AG,14,FALSE)</f>
        <v>Consumer</v>
      </c>
      <c r="O185" t="str">
        <f>VLOOKUP(A185,data!$C:$AG,15,FALSE)</f>
        <v>United States</v>
      </c>
      <c r="P185" t="str">
        <f>VLOOKUP(A185,data!$C:$AG,16,FALSE)</f>
        <v>Concord</v>
      </c>
      <c r="Q185" t="str">
        <f>VLOOKUP(A185,data!$C:$AG,17,FALSE)</f>
        <v>California</v>
      </c>
      <c r="R185">
        <f>VLOOKUP(A185,data!$C:$AG,18,FALSE)</f>
        <v>94521</v>
      </c>
    </row>
    <row r="186" spans="1:18" ht="15.75" x14ac:dyDescent="0.25">
      <c r="A186">
        <v>185</v>
      </c>
      <c r="B186" t="str">
        <f>VLOOKUP(A186,data!$C:$AG,2,FALSE)</f>
        <v>Tanja Norvell</v>
      </c>
      <c r="C186" t="str">
        <f>VLOOKUP(A186,data!$C:$AG,3,FALSE)</f>
        <v>Tanja</v>
      </c>
      <c r="D186" t="str">
        <f>VLOOKUP(A186,data!$C:$AG,4,FALSE)</f>
        <v>Norvell</v>
      </c>
      <c r="F186" s="7"/>
      <c r="G186" s="7"/>
      <c r="H186" s="7"/>
      <c r="I186" s="7"/>
      <c r="J186" s="7"/>
      <c r="K186" s="7"/>
      <c r="L186" t="str">
        <f>VLOOKUP(A186,data!$C:$AG,12,FALSE)</f>
        <v>West</v>
      </c>
      <c r="M186" t="str">
        <f>VLOOKUP(A186,data!$C:$AG,13,FALSE)</f>
        <v>Male</v>
      </c>
      <c r="N186" t="str">
        <f>VLOOKUP(A186,data!$C:$AG,14,FALSE)</f>
        <v>Home Office</v>
      </c>
      <c r="O186" t="str">
        <f>VLOOKUP(A186,data!$C:$AG,15,FALSE)</f>
        <v>United States</v>
      </c>
      <c r="P186" t="str">
        <f>VLOOKUP(A186,data!$C:$AG,16,FALSE)</f>
        <v>Phoenix</v>
      </c>
      <c r="Q186" t="str">
        <f>VLOOKUP(A186,data!$C:$AG,17,FALSE)</f>
        <v>Arizona</v>
      </c>
      <c r="R186">
        <f>VLOOKUP(A186,data!$C:$AG,18,FALSE)</f>
        <v>85023</v>
      </c>
    </row>
    <row r="187" spans="1:18" ht="15.75" x14ac:dyDescent="0.25">
      <c r="A187">
        <v>186</v>
      </c>
      <c r="B187" t="str">
        <f>VLOOKUP(A187,data!$C:$AG,2,FALSE)</f>
        <v>Joni Sundaresam</v>
      </c>
      <c r="C187" t="str">
        <f>VLOOKUP(A187,data!$C:$AG,3,FALSE)</f>
        <v>Joni</v>
      </c>
      <c r="D187" t="str">
        <f>VLOOKUP(A187,data!$C:$AG,4,FALSE)</f>
        <v>Sundaresam</v>
      </c>
      <c r="F187" s="7"/>
      <c r="G187" s="7"/>
      <c r="H187" s="7"/>
      <c r="I187" s="7"/>
      <c r="J187" s="7"/>
      <c r="K187" s="7"/>
      <c r="L187" t="str">
        <f>VLOOKUP(A187,data!$C:$AG,12,FALSE)</f>
        <v>Central</v>
      </c>
      <c r="M187" t="str">
        <f>VLOOKUP(A187,data!$C:$AG,13,FALSE)</f>
        <v>Male</v>
      </c>
      <c r="N187" t="str">
        <f>VLOOKUP(A187,data!$C:$AG,14,FALSE)</f>
        <v>Home Office</v>
      </c>
      <c r="O187" t="str">
        <f>VLOOKUP(A187,data!$C:$AG,15,FALSE)</f>
        <v>United States</v>
      </c>
      <c r="P187" t="str">
        <f>VLOOKUP(A187,data!$C:$AG,16,FALSE)</f>
        <v>Park Ridge</v>
      </c>
      <c r="Q187" t="str">
        <f>VLOOKUP(A187,data!$C:$AG,17,FALSE)</f>
        <v>Illinois</v>
      </c>
      <c r="R187">
        <f>VLOOKUP(A187,data!$C:$AG,18,FALSE)</f>
        <v>60068</v>
      </c>
    </row>
    <row r="188" spans="1:18" ht="15.75" x14ac:dyDescent="0.25">
      <c r="A188">
        <v>187</v>
      </c>
      <c r="B188" t="str">
        <f>VLOOKUP(A188,data!$C:$AG,2,FALSE)</f>
        <v>Maya Herman</v>
      </c>
      <c r="C188" t="str">
        <f>VLOOKUP(A188,data!$C:$AG,3,FALSE)</f>
        <v>Maya</v>
      </c>
      <c r="D188" t="str">
        <f>VLOOKUP(A188,data!$C:$AG,4,FALSE)</f>
        <v>Herman</v>
      </c>
      <c r="F188" s="7"/>
      <c r="G188" s="7"/>
      <c r="H188" s="7"/>
      <c r="I188" s="7"/>
      <c r="J188" s="7"/>
      <c r="K188" s="7"/>
      <c r="L188" t="str">
        <f>VLOOKUP(A188,data!$C:$AG,12,FALSE)</f>
        <v>East</v>
      </c>
      <c r="M188" t="str">
        <f>VLOOKUP(A188,data!$C:$AG,13,FALSE)</f>
        <v>Male</v>
      </c>
      <c r="N188" t="str">
        <f>VLOOKUP(A188,data!$C:$AG,14,FALSE)</f>
        <v>Corporate</v>
      </c>
      <c r="O188" t="str">
        <f>VLOOKUP(A188,data!$C:$AG,15,FALSE)</f>
        <v>United States</v>
      </c>
      <c r="P188" t="str">
        <f>VLOOKUP(A188,data!$C:$AG,16,FALSE)</f>
        <v>Lindenhurst</v>
      </c>
      <c r="Q188" t="str">
        <f>VLOOKUP(A188,data!$C:$AG,17,FALSE)</f>
        <v>New York</v>
      </c>
      <c r="R188">
        <f>VLOOKUP(A188,data!$C:$AG,18,FALSE)</f>
        <v>11757</v>
      </c>
    </row>
    <row r="189" spans="1:18" ht="15.75" x14ac:dyDescent="0.25">
      <c r="A189">
        <v>188</v>
      </c>
      <c r="B189" t="str">
        <f>VLOOKUP(A189,data!$C:$AG,2,FALSE)</f>
        <v>Jeremy Pistek</v>
      </c>
      <c r="C189" t="str">
        <f>VLOOKUP(A189,data!$C:$AG,3,FALSE)</f>
        <v>Jeremy</v>
      </c>
      <c r="D189" t="str">
        <f>VLOOKUP(A189,data!$C:$AG,4,FALSE)</f>
        <v>Pistek</v>
      </c>
      <c r="F189" s="7"/>
      <c r="G189" s="7"/>
      <c r="H189" s="7"/>
      <c r="I189" s="7"/>
      <c r="J189" s="7"/>
      <c r="K189" s="7"/>
      <c r="L189" t="str">
        <f>VLOOKUP(A189,data!$C:$AG,12,FALSE)</f>
        <v>West</v>
      </c>
      <c r="M189" t="str">
        <f>VLOOKUP(A189,data!$C:$AG,13,FALSE)</f>
        <v>Male</v>
      </c>
      <c r="N189" t="str">
        <f>VLOOKUP(A189,data!$C:$AG,14,FALSE)</f>
        <v>Consumer</v>
      </c>
      <c r="O189" t="str">
        <f>VLOOKUP(A189,data!$C:$AG,15,FALSE)</f>
        <v>United States</v>
      </c>
      <c r="P189" t="str">
        <f>VLOOKUP(A189,data!$C:$AG,16,FALSE)</f>
        <v>San Francisco</v>
      </c>
      <c r="Q189" t="str">
        <f>VLOOKUP(A189,data!$C:$AG,17,FALSE)</f>
        <v>California</v>
      </c>
      <c r="R189">
        <f>VLOOKUP(A189,data!$C:$AG,18,FALSE)</f>
        <v>94110</v>
      </c>
    </row>
    <row r="190" spans="1:18" ht="15.75" x14ac:dyDescent="0.25">
      <c r="A190">
        <v>189</v>
      </c>
      <c r="B190" t="str">
        <f>VLOOKUP(A190,data!$C:$AG,2,FALSE)</f>
        <v>Jeremy Ellison</v>
      </c>
      <c r="C190" t="str">
        <f>VLOOKUP(A190,data!$C:$AG,3,FALSE)</f>
        <v>Jeremy</v>
      </c>
      <c r="D190" t="str">
        <f>VLOOKUP(A190,data!$C:$AG,4,FALSE)</f>
        <v>Ellison</v>
      </c>
      <c r="F190" s="7"/>
      <c r="G190" s="7"/>
      <c r="H190" s="7"/>
      <c r="I190" s="7"/>
      <c r="J190" s="7"/>
      <c r="K190" s="7"/>
      <c r="L190" t="str">
        <f>VLOOKUP(A190,data!$C:$AG,12,FALSE)</f>
        <v>East</v>
      </c>
      <c r="M190" t="str">
        <f>VLOOKUP(A190,data!$C:$AG,13,FALSE)</f>
        <v>Male</v>
      </c>
      <c r="N190" t="str">
        <f>VLOOKUP(A190,data!$C:$AG,14,FALSE)</f>
        <v>Consumer</v>
      </c>
      <c r="O190" t="str">
        <f>VLOOKUP(A190,data!$C:$AG,15,FALSE)</f>
        <v>United States</v>
      </c>
      <c r="P190" t="str">
        <f>VLOOKUP(A190,data!$C:$AG,16,FALSE)</f>
        <v>Troy</v>
      </c>
      <c r="Q190" t="str">
        <f>VLOOKUP(A190,data!$C:$AG,17,FALSE)</f>
        <v>New York</v>
      </c>
      <c r="R190">
        <f>VLOOKUP(A190,data!$C:$AG,18,FALSE)</f>
        <v>12180</v>
      </c>
    </row>
    <row r="191" spans="1:18" ht="15.75" x14ac:dyDescent="0.25">
      <c r="A191">
        <v>190</v>
      </c>
      <c r="B191" t="str">
        <f>VLOOKUP(A191,data!$C:$AG,2,FALSE)</f>
        <v>John Grady</v>
      </c>
      <c r="C191" t="str">
        <f>VLOOKUP(A191,data!$C:$AG,3,FALSE)</f>
        <v>John</v>
      </c>
      <c r="D191" t="str">
        <f>VLOOKUP(A191,data!$C:$AG,4,FALSE)</f>
        <v>Grady</v>
      </c>
      <c r="F191" s="7"/>
      <c r="G191" s="7"/>
      <c r="H191" s="7"/>
      <c r="I191" s="7"/>
      <c r="J191" s="7"/>
      <c r="K191" s="7"/>
      <c r="L191" t="str">
        <f>VLOOKUP(A191,data!$C:$AG,12,FALSE)</f>
        <v>East</v>
      </c>
      <c r="M191" t="str">
        <f>VLOOKUP(A191,data!$C:$AG,13,FALSE)</f>
        <v>Male</v>
      </c>
      <c r="N191" t="str">
        <f>VLOOKUP(A191,data!$C:$AG,14,FALSE)</f>
        <v>Corporate</v>
      </c>
      <c r="O191" t="str">
        <f>VLOOKUP(A191,data!$C:$AG,15,FALSE)</f>
        <v>United States</v>
      </c>
      <c r="P191" t="str">
        <f>VLOOKUP(A191,data!$C:$AG,16,FALSE)</f>
        <v>New York City</v>
      </c>
      <c r="Q191" t="str">
        <f>VLOOKUP(A191,data!$C:$AG,17,FALSE)</f>
        <v>New York</v>
      </c>
      <c r="R191">
        <f>VLOOKUP(A191,data!$C:$AG,18,FALSE)</f>
        <v>10024</v>
      </c>
    </row>
    <row r="192" spans="1:18" ht="15.75" x14ac:dyDescent="0.25">
      <c r="A192">
        <v>191</v>
      </c>
      <c r="B192" t="str">
        <f>VLOOKUP(A192,data!$C:$AG,2,FALSE)</f>
        <v>Xylona Preis</v>
      </c>
      <c r="C192" t="str">
        <f>VLOOKUP(A192,data!$C:$AG,3,FALSE)</f>
        <v>Xylona</v>
      </c>
      <c r="D192" t="str">
        <f>VLOOKUP(A192,data!$C:$AG,4,FALSE)</f>
        <v>Preis</v>
      </c>
      <c r="F192" s="7"/>
      <c r="G192" s="7"/>
      <c r="H192" s="7"/>
      <c r="I192" s="7"/>
      <c r="J192" s="7"/>
      <c r="K192" s="7"/>
      <c r="L192" t="str">
        <f>VLOOKUP(A192,data!$C:$AG,12,FALSE)</f>
        <v>West</v>
      </c>
      <c r="M192" t="str">
        <f>VLOOKUP(A192,data!$C:$AG,13,FALSE)</f>
        <v>Male</v>
      </c>
      <c r="N192" t="str">
        <f>VLOOKUP(A192,data!$C:$AG,14,FALSE)</f>
        <v>Consumer</v>
      </c>
      <c r="O192" t="str">
        <f>VLOOKUP(A192,data!$C:$AG,15,FALSE)</f>
        <v>United States</v>
      </c>
      <c r="P192" t="str">
        <f>VLOOKUP(A192,data!$C:$AG,16,FALSE)</f>
        <v>San Diego</v>
      </c>
      <c r="Q192" t="str">
        <f>VLOOKUP(A192,data!$C:$AG,17,FALSE)</f>
        <v>California</v>
      </c>
      <c r="R192">
        <f>VLOOKUP(A192,data!$C:$AG,18,FALSE)</f>
        <v>92024</v>
      </c>
    </row>
    <row r="193" spans="1:18" ht="15.75" x14ac:dyDescent="0.25">
      <c r="A193">
        <v>192</v>
      </c>
      <c r="B193" t="str">
        <f>VLOOKUP(A193,data!$C:$AG,2,FALSE)</f>
        <v>Erin Mull</v>
      </c>
      <c r="C193" t="str">
        <f>VLOOKUP(A193,data!$C:$AG,3,FALSE)</f>
        <v>Erin</v>
      </c>
      <c r="D193" t="str">
        <f>VLOOKUP(A193,data!$C:$AG,4,FALSE)</f>
        <v>Mull</v>
      </c>
      <c r="F193" s="7"/>
      <c r="G193" s="7"/>
      <c r="H193" s="7"/>
      <c r="I193" s="7"/>
      <c r="J193" s="7"/>
      <c r="K193" s="7"/>
      <c r="L193" t="str">
        <f>VLOOKUP(A193,data!$C:$AG,12,FALSE)</f>
        <v>East</v>
      </c>
      <c r="M193" t="str">
        <f>VLOOKUP(A193,data!$C:$AG,13,FALSE)</f>
        <v>Male</v>
      </c>
      <c r="N193" t="str">
        <f>VLOOKUP(A193,data!$C:$AG,14,FALSE)</f>
        <v>Consumer</v>
      </c>
      <c r="O193" t="str">
        <f>VLOOKUP(A193,data!$C:$AG,15,FALSE)</f>
        <v>United States</v>
      </c>
      <c r="P193" t="str">
        <f>VLOOKUP(A193,data!$C:$AG,16,FALSE)</f>
        <v>New York City</v>
      </c>
      <c r="Q193" t="str">
        <f>VLOOKUP(A193,data!$C:$AG,17,FALSE)</f>
        <v>New York</v>
      </c>
      <c r="R193">
        <f>VLOOKUP(A193,data!$C:$AG,18,FALSE)</f>
        <v>10024</v>
      </c>
    </row>
    <row r="194" spans="1:18" ht="15.75" x14ac:dyDescent="0.25">
      <c r="A194">
        <v>193</v>
      </c>
      <c r="B194" t="str">
        <f>VLOOKUP(A194,data!$C:$AG,2,FALSE)</f>
        <v>Michelle Tran</v>
      </c>
      <c r="C194" t="str">
        <f>VLOOKUP(A194,data!$C:$AG,3,FALSE)</f>
        <v>Michelle</v>
      </c>
      <c r="D194" t="str">
        <f>VLOOKUP(A194,data!$C:$AG,4,FALSE)</f>
        <v>Tran</v>
      </c>
      <c r="F194" s="7"/>
      <c r="G194" s="7"/>
      <c r="H194" s="7"/>
      <c r="I194" s="7"/>
      <c r="J194" s="7"/>
      <c r="K194" s="7"/>
      <c r="L194" t="str">
        <f>VLOOKUP(A194,data!$C:$AG,12,FALSE)</f>
        <v>West</v>
      </c>
      <c r="M194" t="str">
        <f>VLOOKUP(A194,data!$C:$AG,13,FALSE)</f>
        <v>Male</v>
      </c>
      <c r="N194" t="str">
        <f>VLOOKUP(A194,data!$C:$AG,14,FALSE)</f>
        <v>Home Office</v>
      </c>
      <c r="O194" t="str">
        <f>VLOOKUP(A194,data!$C:$AG,15,FALSE)</f>
        <v>United States</v>
      </c>
      <c r="P194" t="str">
        <f>VLOOKUP(A194,data!$C:$AG,16,FALSE)</f>
        <v>Los Angeles</v>
      </c>
      <c r="Q194" t="str">
        <f>VLOOKUP(A194,data!$C:$AG,17,FALSE)</f>
        <v>California</v>
      </c>
      <c r="R194">
        <f>VLOOKUP(A194,data!$C:$AG,18,FALSE)</f>
        <v>90045</v>
      </c>
    </row>
    <row r="195" spans="1:18" ht="15.75" x14ac:dyDescent="0.25">
      <c r="A195">
        <v>194</v>
      </c>
      <c r="B195" t="str">
        <f>VLOOKUP(A195,data!$C:$AG,2,FALSE)</f>
        <v>Sue Ann Reed</v>
      </c>
      <c r="C195" t="str">
        <f>VLOOKUP(A195,data!$C:$AG,3,FALSE)</f>
        <v>Sue</v>
      </c>
      <c r="D195" t="str">
        <f>VLOOKUP(A195,data!$C:$AG,4,FALSE)</f>
        <v>Ann Reed</v>
      </c>
      <c r="F195" s="7"/>
      <c r="G195" s="7"/>
      <c r="H195" s="7"/>
      <c r="I195" s="7"/>
      <c r="J195" s="7"/>
      <c r="K195" s="7"/>
      <c r="L195" t="str">
        <f>VLOOKUP(A195,data!$C:$AG,12,FALSE)</f>
        <v>Central</v>
      </c>
      <c r="M195" t="str">
        <f>VLOOKUP(A195,data!$C:$AG,13,FALSE)</f>
        <v>Male</v>
      </c>
      <c r="N195" t="str">
        <f>VLOOKUP(A195,data!$C:$AG,14,FALSE)</f>
        <v>Consumer</v>
      </c>
      <c r="O195" t="str">
        <f>VLOOKUP(A195,data!$C:$AG,15,FALSE)</f>
        <v>United States</v>
      </c>
      <c r="P195" t="str">
        <f>VLOOKUP(A195,data!$C:$AG,16,FALSE)</f>
        <v>Chicago</v>
      </c>
      <c r="Q195" t="str">
        <f>VLOOKUP(A195,data!$C:$AG,17,FALSE)</f>
        <v>Illinois</v>
      </c>
      <c r="R195">
        <f>VLOOKUP(A195,data!$C:$AG,18,FALSE)</f>
        <v>60610</v>
      </c>
    </row>
    <row r="196" spans="1:18" ht="15.75" x14ac:dyDescent="0.25">
      <c r="A196">
        <v>195</v>
      </c>
      <c r="B196" t="str">
        <f>VLOOKUP(A196,data!$C:$AG,2,FALSE)</f>
        <v>Carl Weiss</v>
      </c>
      <c r="C196" t="str">
        <f>VLOOKUP(A196,data!$C:$AG,3,FALSE)</f>
        <v>Carl</v>
      </c>
      <c r="D196" t="str">
        <f>VLOOKUP(A196,data!$C:$AG,4,FALSE)</f>
        <v>Weiss</v>
      </c>
      <c r="F196" s="7"/>
      <c r="G196" s="7"/>
      <c r="H196" s="7"/>
      <c r="I196" s="7"/>
      <c r="J196" s="7"/>
      <c r="K196" s="7"/>
      <c r="L196" t="str">
        <f>VLOOKUP(A196,data!$C:$AG,12,FALSE)</f>
        <v>Central</v>
      </c>
      <c r="M196" t="str">
        <f>VLOOKUP(A196,data!$C:$AG,13,FALSE)</f>
        <v>Male</v>
      </c>
      <c r="N196" t="str">
        <f>VLOOKUP(A196,data!$C:$AG,14,FALSE)</f>
        <v>Home Office</v>
      </c>
      <c r="O196" t="str">
        <f>VLOOKUP(A196,data!$C:$AG,15,FALSE)</f>
        <v>United States</v>
      </c>
      <c r="P196" t="str">
        <f>VLOOKUP(A196,data!$C:$AG,16,FALSE)</f>
        <v>Huntsville</v>
      </c>
      <c r="Q196" t="str">
        <f>VLOOKUP(A196,data!$C:$AG,17,FALSE)</f>
        <v>Texas</v>
      </c>
      <c r="R196">
        <f>VLOOKUP(A196,data!$C:$AG,18,FALSE)</f>
        <v>77340</v>
      </c>
    </row>
    <row r="197" spans="1:18" ht="15.75" x14ac:dyDescent="0.25">
      <c r="A197">
        <v>196</v>
      </c>
      <c r="B197" t="str">
        <f>VLOOKUP(A197,data!$C:$AG,2,FALSE)</f>
        <v>Astrea Jones</v>
      </c>
      <c r="C197" t="str">
        <f>VLOOKUP(A197,data!$C:$AG,3,FALSE)</f>
        <v>Astrea</v>
      </c>
      <c r="D197" t="str">
        <f>VLOOKUP(A197,data!$C:$AG,4,FALSE)</f>
        <v>Jones</v>
      </c>
      <c r="F197" s="7"/>
      <c r="G197" s="7"/>
      <c r="H197" s="7"/>
      <c r="I197" s="7"/>
      <c r="J197" s="7"/>
      <c r="K197" s="7"/>
      <c r="L197" t="str">
        <f>VLOOKUP(A197,data!$C:$AG,12,FALSE)</f>
        <v>East</v>
      </c>
      <c r="M197" t="str">
        <f>VLOOKUP(A197,data!$C:$AG,13,FALSE)</f>
        <v>Male</v>
      </c>
      <c r="N197" t="str">
        <f>VLOOKUP(A197,data!$C:$AG,14,FALSE)</f>
        <v>Consumer</v>
      </c>
      <c r="O197" t="str">
        <f>VLOOKUP(A197,data!$C:$AG,15,FALSE)</f>
        <v>United States</v>
      </c>
      <c r="P197" t="str">
        <f>VLOOKUP(A197,data!$C:$AG,16,FALSE)</f>
        <v>Rochester</v>
      </c>
      <c r="Q197" t="str">
        <f>VLOOKUP(A197,data!$C:$AG,17,FALSE)</f>
        <v>New York</v>
      </c>
      <c r="R197">
        <f>VLOOKUP(A197,data!$C:$AG,18,FALSE)</f>
        <v>14609</v>
      </c>
    </row>
    <row r="198" spans="1:18" ht="15.75" x14ac:dyDescent="0.25">
      <c r="A198">
        <v>197</v>
      </c>
      <c r="B198" t="str">
        <f>VLOOKUP(A198,data!$C:$AG,2,FALSE)</f>
        <v>Sonia Sunley</v>
      </c>
      <c r="C198" t="str">
        <f>VLOOKUP(A198,data!$C:$AG,3,FALSE)</f>
        <v>Sonia</v>
      </c>
      <c r="D198" t="str">
        <f>VLOOKUP(A198,data!$C:$AG,4,FALSE)</f>
        <v>Sunley</v>
      </c>
      <c r="F198" s="7"/>
      <c r="G198" s="7"/>
      <c r="H198" s="7"/>
      <c r="I198" s="7"/>
      <c r="J198" s="7"/>
      <c r="K198" s="7"/>
      <c r="L198" t="str">
        <f>VLOOKUP(A198,data!$C:$AG,12,FALSE)</f>
        <v>West</v>
      </c>
      <c r="M198" t="str">
        <f>VLOOKUP(A198,data!$C:$AG,13,FALSE)</f>
        <v>Male</v>
      </c>
      <c r="N198" t="str">
        <f>VLOOKUP(A198,data!$C:$AG,14,FALSE)</f>
        <v>Consumer</v>
      </c>
      <c r="O198" t="str">
        <f>VLOOKUP(A198,data!$C:$AG,15,FALSE)</f>
        <v>United States</v>
      </c>
      <c r="P198" t="str">
        <f>VLOOKUP(A198,data!$C:$AG,16,FALSE)</f>
        <v>Seattle</v>
      </c>
      <c r="Q198" t="str">
        <f>VLOOKUP(A198,data!$C:$AG,17,FALSE)</f>
        <v>Washington</v>
      </c>
      <c r="R198">
        <f>VLOOKUP(A198,data!$C:$AG,18,FALSE)</f>
        <v>98115</v>
      </c>
    </row>
    <row r="199" spans="1:18" ht="15.75" x14ac:dyDescent="0.25">
      <c r="A199">
        <v>198</v>
      </c>
      <c r="B199" t="str">
        <f>VLOOKUP(A199,data!$C:$AG,2,FALSE)</f>
        <v>Rose O'Brian</v>
      </c>
      <c r="C199" t="str">
        <f>VLOOKUP(A199,data!$C:$AG,3,FALSE)</f>
        <v>Rose</v>
      </c>
      <c r="D199" t="str">
        <f>VLOOKUP(A199,data!$C:$AG,4,FALSE)</f>
        <v>O'Brian</v>
      </c>
      <c r="F199" s="7"/>
      <c r="G199" s="7"/>
      <c r="H199" s="7"/>
      <c r="I199" s="7"/>
      <c r="J199" s="7"/>
      <c r="K199" s="7"/>
      <c r="L199" t="str">
        <f>VLOOKUP(A199,data!$C:$AG,12,FALSE)</f>
        <v>South</v>
      </c>
      <c r="M199" t="str">
        <f>VLOOKUP(A199,data!$C:$AG,13,FALSE)</f>
        <v>Male</v>
      </c>
      <c r="N199" t="str">
        <f>VLOOKUP(A199,data!$C:$AG,14,FALSE)</f>
        <v>Consumer</v>
      </c>
      <c r="O199" t="str">
        <f>VLOOKUP(A199,data!$C:$AG,15,FALSE)</f>
        <v>United States</v>
      </c>
      <c r="P199" t="str">
        <f>VLOOKUP(A199,data!$C:$AG,16,FALSE)</f>
        <v>Memphis</v>
      </c>
      <c r="Q199" t="str">
        <f>VLOOKUP(A199,data!$C:$AG,17,FALSE)</f>
        <v>Tennessee</v>
      </c>
      <c r="R199">
        <f>VLOOKUP(A199,data!$C:$AG,18,FALSE)</f>
        <v>38109</v>
      </c>
    </row>
    <row r="200" spans="1:18" ht="15.75" x14ac:dyDescent="0.25">
      <c r="A200">
        <v>199</v>
      </c>
      <c r="B200" t="str">
        <f>VLOOKUP(A200,data!$C:$AG,2,FALSE)</f>
        <v>Maribeth Dona</v>
      </c>
      <c r="C200" t="str">
        <f>VLOOKUP(A200,data!$C:$AG,3,FALSE)</f>
        <v>Maribeth</v>
      </c>
      <c r="D200" t="str">
        <f>VLOOKUP(A200,data!$C:$AG,4,FALSE)</f>
        <v>Dona</v>
      </c>
      <c r="F200" s="7"/>
      <c r="G200" s="7"/>
      <c r="H200" s="7"/>
      <c r="I200" s="7"/>
      <c r="J200" s="7"/>
      <c r="K200" s="7"/>
      <c r="L200" t="str">
        <f>VLOOKUP(A200,data!$C:$AG,12,FALSE)</f>
        <v>South</v>
      </c>
      <c r="M200" t="str">
        <f>VLOOKUP(A200,data!$C:$AG,13,FALSE)</f>
        <v>Male</v>
      </c>
      <c r="N200" t="str">
        <f>VLOOKUP(A200,data!$C:$AG,14,FALSE)</f>
        <v>Consumer</v>
      </c>
      <c r="O200" t="str">
        <f>VLOOKUP(A200,data!$C:$AG,15,FALSE)</f>
        <v>United States</v>
      </c>
      <c r="P200" t="str">
        <f>VLOOKUP(A200,data!$C:$AG,16,FALSE)</f>
        <v>Fayetteville</v>
      </c>
      <c r="Q200" t="str">
        <f>VLOOKUP(A200,data!$C:$AG,17,FALSE)</f>
        <v>Arkansas</v>
      </c>
      <c r="R200">
        <f>VLOOKUP(A200,data!$C:$AG,18,FALSE)</f>
        <v>72701</v>
      </c>
    </row>
    <row r="201" spans="1:18" ht="15.75" x14ac:dyDescent="0.25">
      <c r="A201">
        <v>200</v>
      </c>
      <c r="B201" t="str">
        <f>VLOOKUP(A201,data!$C:$AG,2,FALSE)</f>
        <v>Maribeth Yedwab</v>
      </c>
      <c r="C201" t="str">
        <f>VLOOKUP(A201,data!$C:$AG,3,FALSE)</f>
        <v>Maribeth</v>
      </c>
      <c r="D201" t="str">
        <f>VLOOKUP(A201,data!$C:$AG,4,FALSE)</f>
        <v>Yedwab</v>
      </c>
      <c r="F201" s="7"/>
      <c r="G201" s="7"/>
      <c r="H201" s="7"/>
      <c r="I201" s="7"/>
      <c r="J201" s="7"/>
      <c r="K201" s="7"/>
      <c r="L201" t="str">
        <f>VLOOKUP(A201,data!$C:$AG,12,FALSE)</f>
        <v>West</v>
      </c>
      <c r="M201" t="str">
        <f>VLOOKUP(A201,data!$C:$AG,13,FALSE)</f>
        <v>Male</v>
      </c>
      <c r="N201" t="str">
        <f>VLOOKUP(A201,data!$C:$AG,14,FALSE)</f>
        <v>Corporate</v>
      </c>
      <c r="O201" t="str">
        <f>VLOOKUP(A201,data!$C:$AG,15,FALSE)</f>
        <v>United States</v>
      </c>
      <c r="P201" t="str">
        <f>VLOOKUP(A201,data!$C:$AG,16,FALSE)</f>
        <v>Parker</v>
      </c>
      <c r="Q201" t="str">
        <f>VLOOKUP(A201,data!$C:$AG,17,FALSE)</f>
        <v>Colorado</v>
      </c>
      <c r="R201">
        <f>VLOOKUP(A201,data!$C:$AG,18,FALSE)</f>
        <v>80134</v>
      </c>
    </row>
    <row r="202" spans="1:18" ht="15.75" x14ac:dyDescent="0.25">
      <c r="A202">
        <v>201</v>
      </c>
      <c r="B202" t="str">
        <f>VLOOKUP(A202,data!$C:$AG,2,FALSE)</f>
        <v>Christopher Martinez</v>
      </c>
      <c r="C202" t="str">
        <f>VLOOKUP(A202,data!$C:$AG,3,FALSE)</f>
        <v>Christopher</v>
      </c>
      <c r="D202" t="str">
        <f>VLOOKUP(A202,data!$C:$AG,4,FALSE)</f>
        <v>Martinez</v>
      </c>
      <c r="F202" s="7"/>
      <c r="G202" s="7"/>
      <c r="H202" s="7"/>
      <c r="I202" s="7"/>
      <c r="J202" s="7"/>
      <c r="K202" s="7"/>
      <c r="L202" t="str">
        <f>VLOOKUP(A202,data!$C:$AG,12,FALSE)</f>
        <v>South</v>
      </c>
      <c r="M202" t="str">
        <f>VLOOKUP(A202,data!$C:$AG,13,FALSE)</f>
        <v>Male</v>
      </c>
      <c r="N202" t="str">
        <f>VLOOKUP(A202,data!$C:$AG,14,FALSE)</f>
        <v>Consumer</v>
      </c>
      <c r="O202" t="str">
        <f>VLOOKUP(A202,data!$C:$AG,15,FALSE)</f>
        <v>United States</v>
      </c>
      <c r="P202" t="str">
        <f>VLOOKUP(A202,data!$C:$AG,16,FALSE)</f>
        <v>Atlanta</v>
      </c>
      <c r="Q202" t="str">
        <f>VLOOKUP(A202,data!$C:$AG,17,FALSE)</f>
        <v>Georgia</v>
      </c>
      <c r="R202">
        <f>VLOOKUP(A202,data!$C:$AG,18,FALSE)</f>
        <v>30318</v>
      </c>
    </row>
    <row r="203" spans="1:18" ht="15.75" x14ac:dyDescent="0.25">
      <c r="A203">
        <v>202</v>
      </c>
      <c r="B203" t="str">
        <f>VLOOKUP(A203,data!$C:$AG,2,FALSE)</f>
        <v>Lynn Smith</v>
      </c>
      <c r="C203" t="str">
        <f>VLOOKUP(A203,data!$C:$AG,3,FALSE)</f>
        <v>Lynn</v>
      </c>
      <c r="D203" t="str">
        <f>VLOOKUP(A203,data!$C:$AG,4,FALSE)</f>
        <v>Smith</v>
      </c>
      <c r="F203" s="7"/>
      <c r="G203" s="7"/>
      <c r="H203" s="7"/>
      <c r="I203" s="7"/>
      <c r="J203" s="7"/>
      <c r="K203" s="7"/>
      <c r="L203" t="str">
        <f>VLOOKUP(A203,data!$C:$AG,12,FALSE)</f>
        <v>Central</v>
      </c>
      <c r="M203" t="str">
        <f>VLOOKUP(A203,data!$C:$AG,13,FALSE)</f>
        <v>Male</v>
      </c>
      <c r="N203" t="str">
        <f>VLOOKUP(A203,data!$C:$AG,14,FALSE)</f>
        <v>Consumer</v>
      </c>
      <c r="O203" t="str">
        <f>VLOOKUP(A203,data!$C:$AG,15,FALSE)</f>
        <v>United States</v>
      </c>
      <c r="P203" t="str">
        <f>VLOOKUP(A203,data!$C:$AG,16,FALSE)</f>
        <v>Gladstone</v>
      </c>
      <c r="Q203" t="str">
        <f>VLOOKUP(A203,data!$C:$AG,17,FALSE)</f>
        <v>Missouri</v>
      </c>
      <c r="R203">
        <f>VLOOKUP(A203,data!$C:$AG,18,FALSE)</f>
        <v>64118</v>
      </c>
    </row>
    <row r="204" spans="1:18" ht="15.75" x14ac:dyDescent="0.25">
      <c r="A204">
        <v>203</v>
      </c>
      <c r="B204" t="str">
        <f>VLOOKUP(A204,data!$C:$AG,2,FALSE)</f>
        <v>Bradley Nguyen</v>
      </c>
      <c r="C204" t="str">
        <f>VLOOKUP(A204,data!$C:$AG,3,FALSE)</f>
        <v>Bradley</v>
      </c>
      <c r="D204" t="str">
        <f>VLOOKUP(A204,data!$C:$AG,4,FALSE)</f>
        <v>Nguyen</v>
      </c>
      <c r="F204" s="7"/>
      <c r="G204" s="7"/>
      <c r="H204" s="7"/>
      <c r="I204" s="7"/>
      <c r="J204" s="7"/>
      <c r="K204" s="7"/>
      <c r="L204" t="str">
        <f>VLOOKUP(A204,data!$C:$AG,12,FALSE)</f>
        <v>West</v>
      </c>
      <c r="M204" t="str">
        <f>VLOOKUP(A204,data!$C:$AG,13,FALSE)</f>
        <v>Male</v>
      </c>
      <c r="N204" t="str">
        <f>VLOOKUP(A204,data!$C:$AG,14,FALSE)</f>
        <v>Consumer</v>
      </c>
      <c r="O204" t="str">
        <f>VLOOKUP(A204,data!$C:$AG,15,FALSE)</f>
        <v>United States</v>
      </c>
      <c r="P204" t="str">
        <f>VLOOKUP(A204,data!$C:$AG,16,FALSE)</f>
        <v>Los Angeles</v>
      </c>
      <c r="Q204" t="str">
        <f>VLOOKUP(A204,data!$C:$AG,17,FALSE)</f>
        <v>California</v>
      </c>
      <c r="R204">
        <f>VLOOKUP(A204,data!$C:$AG,18,FALSE)</f>
        <v>90049</v>
      </c>
    </row>
    <row r="205" spans="1:18" ht="15.75" x14ac:dyDescent="0.25">
      <c r="A205">
        <v>204</v>
      </c>
      <c r="B205" t="str">
        <f>VLOOKUP(A205,data!$C:$AG,2,FALSE)</f>
        <v>Dean Braden</v>
      </c>
      <c r="C205" t="str">
        <f>VLOOKUP(A205,data!$C:$AG,3,FALSE)</f>
        <v>Dean</v>
      </c>
      <c r="D205" t="str">
        <f>VLOOKUP(A205,data!$C:$AG,4,FALSE)</f>
        <v>Braden</v>
      </c>
      <c r="F205" s="7"/>
      <c r="G205" s="7"/>
      <c r="H205" s="7"/>
      <c r="I205" s="7"/>
      <c r="J205" s="7"/>
      <c r="K205" s="7"/>
      <c r="L205" t="str">
        <f>VLOOKUP(A205,data!$C:$AG,12,FALSE)</f>
        <v>Central</v>
      </c>
      <c r="M205" t="str">
        <f>VLOOKUP(A205,data!$C:$AG,13,FALSE)</f>
        <v>Male</v>
      </c>
      <c r="N205" t="str">
        <f>VLOOKUP(A205,data!$C:$AG,14,FALSE)</f>
        <v>Consumer</v>
      </c>
      <c r="O205" t="str">
        <f>VLOOKUP(A205,data!$C:$AG,15,FALSE)</f>
        <v>United States</v>
      </c>
      <c r="P205" t="str">
        <f>VLOOKUP(A205,data!$C:$AG,16,FALSE)</f>
        <v>Houston</v>
      </c>
      <c r="Q205" t="str">
        <f>VLOOKUP(A205,data!$C:$AG,17,FALSE)</f>
        <v>Texas</v>
      </c>
      <c r="R205">
        <f>VLOOKUP(A205,data!$C:$AG,18,FALSE)</f>
        <v>77041</v>
      </c>
    </row>
    <row r="206" spans="1:18" ht="15.75" x14ac:dyDescent="0.25">
      <c r="A206">
        <v>205</v>
      </c>
      <c r="B206" t="str">
        <f>VLOOKUP(A206,data!$C:$AG,2,FALSE)</f>
        <v>Matt Connell</v>
      </c>
      <c r="C206" t="str">
        <f>VLOOKUP(A206,data!$C:$AG,3,FALSE)</f>
        <v>Matt</v>
      </c>
      <c r="D206" t="str">
        <f>VLOOKUP(A206,data!$C:$AG,4,FALSE)</f>
        <v>Connell</v>
      </c>
      <c r="F206" s="7"/>
      <c r="G206" s="7"/>
      <c r="H206" s="7"/>
      <c r="I206" s="7"/>
      <c r="J206" s="7"/>
      <c r="K206" s="7"/>
      <c r="L206" t="str">
        <f>VLOOKUP(A206,data!$C:$AG,12,FALSE)</f>
        <v>Central</v>
      </c>
      <c r="M206" t="str">
        <f>VLOOKUP(A206,data!$C:$AG,13,FALSE)</f>
        <v>Male</v>
      </c>
      <c r="N206" t="str">
        <f>VLOOKUP(A206,data!$C:$AG,14,FALSE)</f>
        <v>Corporate</v>
      </c>
      <c r="O206" t="str">
        <f>VLOOKUP(A206,data!$C:$AG,15,FALSE)</f>
        <v>United States</v>
      </c>
      <c r="P206" t="str">
        <f>VLOOKUP(A206,data!$C:$AG,16,FALSE)</f>
        <v>Detroit</v>
      </c>
      <c r="Q206" t="str">
        <f>VLOOKUP(A206,data!$C:$AG,17,FALSE)</f>
        <v>Michigan</v>
      </c>
      <c r="R206">
        <f>VLOOKUP(A206,data!$C:$AG,18,FALSE)</f>
        <v>48234</v>
      </c>
    </row>
    <row r="207" spans="1:18" ht="15.75" x14ac:dyDescent="0.25">
      <c r="A207">
        <v>206</v>
      </c>
      <c r="B207" t="str">
        <f>VLOOKUP(A207,data!$C:$AG,2,FALSE)</f>
        <v>Brian Dahlen</v>
      </c>
      <c r="C207" t="str">
        <f>VLOOKUP(A207,data!$C:$AG,3,FALSE)</f>
        <v>Brian</v>
      </c>
      <c r="D207" t="str">
        <f>VLOOKUP(A207,data!$C:$AG,4,FALSE)</f>
        <v>Dahlen</v>
      </c>
      <c r="F207" s="7"/>
      <c r="G207" s="7"/>
      <c r="H207" s="7"/>
      <c r="I207" s="7"/>
      <c r="J207" s="7"/>
      <c r="K207" s="7"/>
      <c r="L207" t="str">
        <f>VLOOKUP(A207,data!$C:$AG,12,FALSE)</f>
        <v>East</v>
      </c>
      <c r="M207" t="str">
        <f>VLOOKUP(A207,data!$C:$AG,13,FALSE)</f>
        <v>Male</v>
      </c>
      <c r="N207" t="str">
        <f>VLOOKUP(A207,data!$C:$AG,14,FALSE)</f>
        <v>Consumer</v>
      </c>
      <c r="O207" t="str">
        <f>VLOOKUP(A207,data!$C:$AG,15,FALSE)</f>
        <v>United States</v>
      </c>
      <c r="P207" t="str">
        <f>VLOOKUP(A207,data!$C:$AG,16,FALSE)</f>
        <v>Lawrence</v>
      </c>
      <c r="Q207" t="str">
        <f>VLOOKUP(A207,data!$C:$AG,17,FALSE)</f>
        <v>Massachusetts</v>
      </c>
      <c r="R207">
        <f>VLOOKUP(A207,data!$C:$AG,18,FALSE)</f>
        <v>1841</v>
      </c>
    </row>
    <row r="208" spans="1:18" ht="15.75" x14ac:dyDescent="0.25">
      <c r="A208">
        <v>207</v>
      </c>
      <c r="B208" t="str">
        <f>VLOOKUP(A208,data!$C:$AG,2,FALSE)</f>
        <v>Patricia Hirasaki</v>
      </c>
      <c r="C208" t="str">
        <f>VLOOKUP(A208,data!$C:$AG,3,FALSE)</f>
        <v>Patricia</v>
      </c>
      <c r="D208" t="str">
        <f>VLOOKUP(A208,data!$C:$AG,4,FALSE)</f>
        <v>Hirasaki</v>
      </c>
      <c r="F208" s="7"/>
      <c r="G208" s="7"/>
      <c r="H208" s="7"/>
      <c r="I208" s="7"/>
      <c r="J208" s="7"/>
      <c r="K208" s="7"/>
      <c r="L208" t="str">
        <f>VLOOKUP(A208,data!$C:$AG,12,FALSE)</f>
        <v>South</v>
      </c>
      <c r="M208" t="str">
        <f>VLOOKUP(A208,data!$C:$AG,13,FALSE)</f>
        <v>Male</v>
      </c>
      <c r="N208" t="str">
        <f>VLOOKUP(A208,data!$C:$AG,14,FALSE)</f>
        <v>Home Office</v>
      </c>
      <c r="O208" t="str">
        <f>VLOOKUP(A208,data!$C:$AG,15,FALSE)</f>
        <v>United States</v>
      </c>
      <c r="P208" t="str">
        <f>VLOOKUP(A208,data!$C:$AG,16,FALSE)</f>
        <v>Lakeland</v>
      </c>
      <c r="Q208" t="str">
        <f>VLOOKUP(A208,data!$C:$AG,17,FALSE)</f>
        <v>Florida</v>
      </c>
      <c r="R208">
        <f>VLOOKUP(A208,data!$C:$AG,18,FALSE)</f>
        <v>33801</v>
      </c>
    </row>
    <row r="209" spans="1:18" ht="15.75" x14ac:dyDescent="0.25">
      <c r="A209">
        <v>208</v>
      </c>
      <c r="B209" t="str">
        <f>VLOOKUP(A209,data!$C:$AG,2,FALSE)</f>
        <v>Mike Gockenbach</v>
      </c>
      <c r="C209" t="str">
        <f>VLOOKUP(A209,data!$C:$AG,3,FALSE)</f>
        <v>Mike</v>
      </c>
      <c r="D209" t="str">
        <f>VLOOKUP(A209,data!$C:$AG,4,FALSE)</f>
        <v>Gockenbach</v>
      </c>
      <c r="F209" s="7"/>
      <c r="G209" s="7"/>
      <c r="H209" s="7"/>
      <c r="I209" s="7"/>
      <c r="J209" s="7"/>
      <c r="K209" s="7"/>
      <c r="L209" t="str">
        <f>VLOOKUP(A209,data!$C:$AG,12,FALSE)</f>
        <v>East</v>
      </c>
      <c r="M209" t="str">
        <f>VLOOKUP(A209,data!$C:$AG,13,FALSE)</f>
        <v>Male</v>
      </c>
      <c r="N209" t="str">
        <f>VLOOKUP(A209,data!$C:$AG,14,FALSE)</f>
        <v>Consumer</v>
      </c>
      <c r="O209" t="str">
        <f>VLOOKUP(A209,data!$C:$AG,15,FALSE)</f>
        <v>United States</v>
      </c>
      <c r="P209" t="str">
        <f>VLOOKUP(A209,data!$C:$AG,16,FALSE)</f>
        <v>Philadelphia</v>
      </c>
      <c r="Q209" t="str">
        <f>VLOOKUP(A209,data!$C:$AG,17,FALSE)</f>
        <v>Pennsylvania</v>
      </c>
      <c r="R209">
        <f>VLOOKUP(A209,data!$C:$AG,18,FALSE)</f>
        <v>19134</v>
      </c>
    </row>
    <row r="210" spans="1:18" ht="15.75" x14ac:dyDescent="0.25">
      <c r="A210">
        <v>209</v>
      </c>
      <c r="B210" t="str">
        <f>VLOOKUP(A210,data!$C:$AG,2,FALSE)</f>
        <v>Karen Bern</v>
      </c>
      <c r="C210" t="str">
        <f>VLOOKUP(A210,data!$C:$AG,3,FALSE)</f>
        <v>Karen</v>
      </c>
      <c r="D210" t="str">
        <f>VLOOKUP(A210,data!$C:$AG,4,FALSE)</f>
        <v>Bern</v>
      </c>
      <c r="F210" s="7"/>
      <c r="G210" s="7"/>
      <c r="H210" s="7"/>
      <c r="I210" s="7"/>
      <c r="J210" s="7"/>
      <c r="K210" s="7"/>
      <c r="L210" t="str">
        <f>VLOOKUP(A210,data!$C:$AG,12,FALSE)</f>
        <v>West</v>
      </c>
      <c r="M210" t="str">
        <f>VLOOKUP(A210,data!$C:$AG,13,FALSE)</f>
        <v>Male</v>
      </c>
      <c r="N210" t="str">
        <f>VLOOKUP(A210,data!$C:$AG,14,FALSE)</f>
        <v>Corporate</v>
      </c>
      <c r="O210" t="str">
        <f>VLOOKUP(A210,data!$C:$AG,15,FALSE)</f>
        <v>United States</v>
      </c>
      <c r="P210" t="str">
        <f>VLOOKUP(A210,data!$C:$AG,16,FALSE)</f>
        <v>Los Angeles</v>
      </c>
      <c r="Q210" t="str">
        <f>VLOOKUP(A210,data!$C:$AG,17,FALSE)</f>
        <v>California</v>
      </c>
      <c r="R210">
        <f>VLOOKUP(A210,data!$C:$AG,18,FALSE)</f>
        <v>90036</v>
      </c>
    </row>
    <row r="211" spans="1:18" ht="15.75" x14ac:dyDescent="0.25">
      <c r="A211">
        <v>210</v>
      </c>
      <c r="B211" t="str">
        <f>VLOOKUP(A211,data!$C:$AG,2,FALSE)</f>
        <v>Jasper Cacioppo</v>
      </c>
      <c r="C211" t="str">
        <f>VLOOKUP(A211,data!$C:$AG,3,FALSE)</f>
        <v>Jasper</v>
      </c>
      <c r="D211" t="str">
        <f>VLOOKUP(A211,data!$C:$AG,4,FALSE)</f>
        <v>Cacioppo</v>
      </c>
      <c r="F211" s="7"/>
      <c r="G211" s="7"/>
      <c r="H211" s="7"/>
      <c r="I211" s="7"/>
      <c r="J211" s="7"/>
      <c r="K211" s="7"/>
      <c r="L211" t="str">
        <f>VLOOKUP(A211,data!$C:$AG,12,FALSE)</f>
        <v>West</v>
      </c>
      <c r="M211" t="str">
        <f>VLOOKUP(A211,data!$C:$AG,13,FALSE)</f>
        <v>Male</v>
      </c>
      <c r="N211" t="str">
        <f>VLOOKUP(A211,data!$C:$AG,14,FALSE)</f>
        <v>Consumer</v>
      </c>
      <c r="O211" t="str">
        <f>VLOOKUP(A211,data!$C:$AG,15,FALSE)</f>
        <v>United States</v>
      </c>
      <c r="P211" t="str">
        <f>VLOOKUP(A211,data!$C:$AG,16,FALSE)</f>
        <v>Los Angeles</v>
      </c>
      <c r="Q211" t="str">
        <f>VLOOKUP(A211,data!$C:$AG,17,FALSE)</f>
        <v>California</v>
      </c>
      <c r="R211">
        <f>VLOOKUP(A211,data!$C:$AG,18,FALSE)</f>
        <v>90032</v>
      </c>
    </row>
    <row r="212" spans="1:18" ht="15.75" x14ac:dyDescent="0.25">
      <c r="A212">
        <v>211</v>
      </c>
      <c r="B212" t="str">
        <f>VLOOKUP(A212,data!$C:$AG,2,FALSE)</f>
        <v>Rob Lucas</v>
      </c>
      <c r="C212" t="str">
        <f>VLOOKUP(A212,data!$C:$AG,3,FALSE)</f>
        <v>Rob</v>
      </c>
      <c r="D212" t="str">
        <f>VLOOKUP(A212,data!$C:$AG,4,FALSE)</f>
        <v>Lucas</v>
      </c>
      <c r="F212" s="7"/>
      <c r="G212" s="7"/>
      <c r="H212" s="7"/>
      <c r="I212" s="7"/>
      <c r="J212" s="7"/>
      <c r="K212" s="7"/>
      <c r="L212" t="str">
        <f>VLOOKUP(A212,data!$C:$AG,12,FALSE)</f>
        <v>South</v>
      </c>
      <c r="M212" t="str">
        <f>VLOOKUP(A212,data!$C:$AG,13,FALSE)</f>
        <v>Male</v>
      </c>
      <c r="N212" t="str">
        <f>VLOOKUP(A212,data!$C:$AG,14,FALSE)</f>
        <v>Consumer</v>
      </c>
      <c r="O212" t="str">
        <f>VLOOKUP(A212,data!$C:$AG,15,FALSE)</f>
        <v>United States</v>
      </c>
      <c r="P212" t="str">
        <f>VLOOKUP(A212,data!$C:$AG,16,FALSE)</f>
        <v>Montgomery</v>
      </c>
      <c r="Q212" t="str">
        <f>VLOOKUP(A212,data!$C:$AG,17,FALSE)</f>
        <v>Alabama</v>
      </c>
      <c r="R212">
        <f>VLOOKUP(A212,data!$C:$AG,18,FALSE)</f>
        <v>36116</v>
      </c>
    </row>
    <row r="213" spans="1:18" ht="15.75" x14ac:dyDescent="0.25">
      <c r="A213">
        <v>212</v>
      </c>
      <c r="B213" t="str">
        <f>VLOOKUP(A213,data!$C:$AG,2,FALSE)</f>
        <v>Allen Armold</v>
      </c>
      <c r="C213" t="str">
        <f>VLOOKUP(A213,data!$C:$AG,3,FALSE)</f>
        <v>Allen</v>
      </c>
      <c r="D213" t="str">
        <f>VLOOKUP(A213,data!$C:$AG,4,FALSE)</f>
        <v>Armold</v>
      </c>
      <c r="F213" s="7"/>
      <c r="G213" s="7"/>
      <c r="H213" s="7"/>
      <c r="I213" s="7"/>
      <c r="J213" s="7"/>
      <c r="K213" s="7"/>
      <c r="L213" t="str">
        <f>VLOOKUP(A213,data!$C:$AG,12,FALSE)</f>
        <v>West</v>
      </c>
      <c r="M213" t="str">
        <f>VLOOKUP(A213,data!$C:$AG,13,FALSE)</f>
        <v>Male</v>
      </c>
      <c r="N213" t="str">
        <f>VLOOKUP(A213,data!$C:$AG,14,FALSE)</f>
        <v>Consumer</v>
      </c>
      <c r="O213" t="str">
        <f>VLOOKUP(A213,data!$C:$AG,15,FALSE)</f>
        <v>United States</v>
      </c>
      <c r="P213" t="str">
        <f>VLOOKUP(A213,data!$C:$AG,16,FALSE)</f>
        <v>Mesa</v>
      </c>
      <c r="Q213" t="str">
        <f>VLOOKUP(A213,data!$C:$AG,17,FALSE)</f>
        <v>Arizona</v>
      </c>
      <c r="R213">
        <f>VLOOKUP(A213,data!$C:$AG,18,FALSE)</f>
        <v>85204</v>
      </c>
    </row>
    <row r="214" spans="1:18" ht="15.75" x14ac:dyDescent="0.25">
      <c r="A214">
        <v>213</v>
      </c>
      <c r="B214" t="str">
        <f>VLOOKUP(A214,data!$C:$AG,2,FALSE)</f>
        <v>Emily Phan</v>
      </c>
      <c r="C214" t="str">
        <f>VLOOKUP(A214,data!$C:$AG,3,FALSE)</f>
        <v>Emily</v>
      </c>
      <c r="D214" t="str">
        <f>VLOOKUP(A214,data!$C:$AG,4,FALSE)</f>
        <v>Phan</v>
      </c>
      <c r="F214" s="7"/>
      <c r="G214" s="7"/>
      <c r="H214" s="7"/>
      <c r="I214" s="7"/>
      <c r="J214" s="7"/>
      <c r="K214" s="7"/>
      <c r="L214" t="str">
        <f>VLOOKUP(A214,data!$C:$AG,12,FALSE)</f>
        <v>Central</v>
      </c>
      <c r="M214" t="str">
        <f>VLOOKUP(A214,data!$C:$AG,13,FALSE)</f>
        <v>Male</v>
      </c>
      <c r="N214" t="str">
        <f>VLOOKUP(A214,data!$C:$AG,14,FALSE)</f>
        <v>Consumer</v>
      </c>
      <c r="O214" t="str">
        <f>VLOOKUP(A214,data!$C:$AG,15,FALSE)</f>
        <v>United States</v>
      </c>
      <c r="P214" t="str">
        <f>VLOOKUP(A214,data!$C:$AG,16,FALSE)</f>
        <v>Chicago</v>
      </c>
      <c r="Q214" t="str">
        <f>VLOOKUP(A214,data!$C:$AG,17,FALSE)</f>
        <v>Illinois</v>
      </c>
      <c r="R214">
        <f>VLOOKUP(A214,data!$C:$AG,18,FALSE)</f>
        <v>60653</v>
      </c>
    </row>
    <row r="215" spans="1:18" ht="15.75" x14ac:dyDescent="0.25">
      <c r="A215">
        <v>214</v>
      </c>
      <c r="B215" t="str">
        <f>VLOOKUP(A215,data!$C:$AG,2,FALSE)</f>
        <v>Darren Koutras</v>
      </c>
      <c r="C215" t="str">
        <f>VLOOKUP(A215,data!$C:$AG,3,FALSE)</f>
        <v>Darren</v>
      </c>
      <c r="D215" t="str">
        <f>VLOOKUP(A215,data!$C:$AG,4,FALSE)</f>
        <v>Koutras</v>
      </c>
      <c r="F215" s="7"/>
      <c r="G215" s="7"/>
      <c r="H215" s="7"/>
      <c r="I215" s="7"/>
      <c r="J215" s="7"/>
      <c r="K215" s="7"/>
      <c r="L215" t="str">
        <f>VLOOKUP(A215,data!$C:$AG,12,FALSE)</f>
        <v>South</v>
      </c>
      <c r="M215" t="str">
        <f>VLOOKUP(A215,data!$C:$AG,13,FALSE)</f>
        <v>Male</v>
      </c>
      <c r="N215" t="str">
        <f>VLOOKUP(A215,data!$C:$AG,14,FALSE)</f>
        <v>Consumer</v>
      </c>
      <c r="O215" t="str">
        <f>VLOOKUP(A215,data!$C:$AG,15,FALSE)</f>
        <v>United States</v>
      </c>
      <c r="P215" t="str">
        <f>VLOOKUP(A215,data!$C:$AG,16,FALSE)</f>
        <v>Henderson</v>
      </c>
      <c r="Q215" t="str">
        <f>VLOOKUP(A215,data!$C:$AG,17,FALSE)</f>
        <v>Kentucky</v>
      </c>
      <c r="R215">
        <f>VLOOKUP(A215,data!$C:$AG,18,FALSE)</f>
        <v>42420</v>
      </c>
    </row>
    <row r="216" spans="1:18" ht="15.75" x14ac:dyDescent="0.25">
      <c r="A216">
        <v>215</v>
      </c>
      <c r="B216" t="str">
        <f>VLOOKUP(A216,data!$C:$AG,2,FALSE)</f>
        <v>Bradley Drucker</v>
      </c>
      <c r="C216" t="str">
        <f>VLOOKUP(A216,data!$C:$AG,3,FALSE)</f>
        <v>Bradley</v>
      </c>
      <c r="D216" t="str">
        <f>VLOOKUP(A216,data!$C:$AG,4,FALSE)</f>
        <v>Drucker</v>
      </c>
      <c r="F216" s="7"/>
      <c r="G216" s="7"/>
      <c r="H216" s="7"/>
      <c r="I216" s="7"/>
      <c r="J216" s="7"/>
      <c r="K216" s="7"/>
      <c r="L216" t="str">
        <f>VLOOKUP(A216,data!$C:$AG,12,FALSE)</f>
        <v>Central</v>
      </c>
      <c r="M216" t="str">
        <f>VLOOKUP(A216,data!$C:$AG,13,FALSE)</f>
        <v>Male</v>
      </c>
      <c r="N216" t="str">
        <f>VLOOKUP(A216,data!$C:$AG,14,FALSE)</f>
        <v>Consumer</v>
      </c>
      <c r="O216" t="str">
        <f>VLOOKUP(A216,data!$C:$AG,15,FALSE)</f>
        <v>United States</v>
      </c>
      <c r="P216" t="str">
        <f>VLOOKUP(A216,data!$C:$AG,16,FALSE)</f>
        <v>Green Bay</v>
      </c>
      <c r="Q216" t="str">
        <f>VLOOKUP(A216,data!$C:$AG,17,FALSE)</f>
        <v>Wisconsin</v>
      </c>
      <c r="R216">
        <f>VLOOKUP(A216,data!$C:$AG,18,FALSE)</f>
        <v>54302</v>
      </c>
    </row>
    <row r="217" spans="1:18" ht="15.75" x14ac:dyDescent="0.25">
      <c r="A217">
        <v>216</v>
      </c>
      <c r="B217" t="str">
        <f>VLOOKUP(A217,data!$C:$AG,2,FALSE)</f>
        <v>Liz MacKendrick</v>
      </c>
      <c r="C217" t="str">
        <f>VLOOKUP(A217,data!$C:$AG,3,FALSE)</f>
        <v>Liz</v>
      </c>
      <c r="D217" t="str">
        <f>VLOOKUP(A217,data!$C:$AG,4,FALSE)</f>
        <v>MacKendrick</v>
      </c>
      <c r="F217" s="7"/>
      <c r="G217" s="7"/>
      <c r="H217" s="7"/>
      <c r="I217" s="7"/>
      <c r="J217" s="7"/>
      <c r="K217" s="7"/>
      <c r="L217" t="str">
        <f>VLOOKUP(A217,data!$C:$AG,12,FALSE)</f>
        <v>East</v>
      </c>
      <c r="M217" t="str">
        <f>VLOOKUP(A217,data!$C:$AG,13,FALSE)</f>
        <v>Male</v>
      </c>
      <c r="N217" t="str">
        <f>VLOOKUP(A217,data!$C:$AG,14,FALSE)</f>
        <v>Consumer</v>
      </c>
      <c r="O217" t="str">
        <f>VLOOKUP(A217,data!$C:$AG,15,FALSE)</f>
        <v>United States</v>
      </c>
      <c r="P217" t="str">
        <f>VLOOKUP(A217,data!$C:$AG,16,FALSE)</f>
        <v>Springfield</v>
      </c>
      <c r="Q217" t="str">
        <f>VLOOKUP(A217,data!$C:$AG,17,FALSE)</f>
        <v>Ohio</v>
      </c>
      <c r="R217">
        <f>VLOOKUP(A217,data!$C:$AG,18,FALSE)</f>
        <v>45503</v>
      </c>
    </row>
    <row r="218" spans="1:18" ht="15.75" x14ac:dyDescent="0.25">
      <c r="A218">
        <v>217</v>
      </c>
      <c r="B218" t="str">
        <f>VLOOKUP(A218,data!$C:$AG,2,FALSE)</f>
        <v>Adrian Shami</v>
      </c>
      <c r="C218" t="str">
        <f>VLOOKUP(A218,data!$C:$AG,3,FALSE)</f>
        <v>Adrian</v>
      </c>
      <c r="D218" t="str">
        <f>VLOOKUP(A218,data!$C:$AG,4,FALSE)</f>
        <v>Shami</v>
      </c>
      <c r="F218" s="7"/>
      <c r="G218" s="7"/>
      <c r="H218" s="7"/>
      <c r="I218" s="7"/>
      <c r="J218" s="7"/>
      <c r="K218" s="7"/>
      <c r="L218" t="str">
        <f>VLOOKUP(A218,data!$C:$AG,12,FALSE)</f>
        <v>East</v>
      </c>
      <c r="M218" t="str">
        <f>VLOOKUP(A218,data!$C:$AG,13,FALSE)</f>
        <v>Male</v>
      </c>
      <c r="N218" t="str">
        <f>VLOOKUP(A218,data!$C:$AG,14,FALSE)</f>
        <v>Home Office</v>
      </c>
      <c r="O218" t="str">
        <f>VLOOKUP(A218,data!$C:$AG,15,FALSE)</f>
        <v>United States</v>
      </c>
      <c r="P218" t="str">
        <f>VLOOKUP(A218,data!$C:$AG,16,FALSE)</f>
        <v>New York City</v>
      </c>
      <c r="Q218" t="str">
        <f>VLOOKUP(A218,data!$C:$AG,17,FALSE)</f>
        <v>New York</v>
      </c>
      <c r="R218">
        <f>VLOOKUP(A218,data!$C:$AG,18,FALSE)</f>
        <v>10035</v>
      </c>
    </row>
    <row r="219" spans="1:18" ht="15.75" x14ac:dyDescent="0.25">
      <c r="A219">
        <v>218</v>
      </c>
      <c r="B219" t="str">
        <f>VLOOKUP(A219,data!$C:$AG,2,FALSE)</f>
        <v>Bill Donatelli</v>
      </c>
      <c r="C219" t="str">
        <f>VLOOKUP(A219,data!$C:$AG,3,FALSE)</f>
        <v>Bill</v>
      </c>
      <c r="D219" t="str">
        <f>VLOOKUP(A219,data!$C:$AG,4,FALSE)</f>
        <v>Donatelli</v>
      </c>
      <c r="F219" s="7"/>
      <c r="G219" s="7"/>
      <c r="H219" s="7"/>
      <c r="I219" s="7"/>
      <c r="J219" s="7"/>
      <c r="K219" s="7"/>
      <c r="L219" t="str">
        <f>VLOOKUP(A219,data!$C:$AG,12,FALSE)</f>
        <v>West</v>
      </c>
      <c r="M219" t="str">
        <f>VLOOKUP(A219,data!$C:$AG,13,FALSE)</f>
        <v>Male</v>
      </c>
      <c r="N219" t="str">
        <f>VLOOKUP(A219,data!$C:$AG,14,FALSE)</f>
        <v>Consumer</v>
      </c>
      <c r="O219" t="str">
        <f>VLOOKUP(A219,data!$C:$AG,15,FALSE)</f>
        <v>United States</v>
      </c>
      <c r="P219" t="str">
        <f>VLOOKUP(A219,data!$C:$AG,16,FALSE)</f>
        <v>San Francisco</v>
      </c>
      <c r="Q219" t="str">
        <f>VLOOKUP(A219,data!$C:$AG,17,FALSE)</f>
        <v>California</v>
      </c>
      <c r="R219">
        <f>VLOOKUP(A219,data!$C:$AG,18,FALSE)</f>
        <v>94110</v>
      </c>
    </row>
    <row r="220" spans="1:18" ht="15.75" x14ac:dyDescent="0.25">
      <c r="A220">
        <v>219</v>
      </c>
      <c r="B220" t="str">
        <f>VLOOKUP(A220,data!$C:$AG,2,FALSE)</f>
        <v>Greg Tran</v>
      </c>
      <c r="C220" t="str">
        <f>VLOOKUP(A220,data!$C:$AG,3,FALSE)</f>
        <v>Greg</v>
      </c>
      <c r="D220" t="str">
        <f>VLOOKUP(A220,data!$C:$AG,4,FALSE)</f>
        <v>Tran</v>
      </c>
      <c r="F220" s="7"/>
      <c r="G220" s="7"/>
      <c r="H220" s="7"/>
      <c r="I220" s="7"/>
      <c r="J220" s="7"/>
      <c r="K220" s="7"/>
      <c r="L220" t="str">
        <f>VLOOKUP(A220,data!$C:$AG,12,FALSE)</f>
        <v>Central</v>
      </c>
      <c r="M220" t="str">
        <f>VLOOKUP(A220,data!$C:$AG,13,FALSE)</f>
        <v>Male</v>
      </c>
      <c r="N220" t="str">
        <f>VLOOKUP(A220,data!$C:$AG,14,FALSE)</f>
        <v>Consumer</v>
      </c>
      <c r="O220" t="str">
        <f>VLOOKUP(A220,data!$C:$AG,15,FALSE)</f>
        <v>United States</v>
      </c>
      <c r="P220" t="str">
        <f>VLOOKUP(A220,data!$C:$AG,16,FALSE)</f>
        <v>Houston</v>
      </c>
      <c r="Q220" t="str">
        <f>VLOOKUP(A220,data!$C:$AG,17,FALSE)</f>
        <v>Texas</v>
      </c>
      <c r="R220">
        <f>VLOOKUP(A220,data!$C:$AG,18,FALSE)</f>
        <v>77070</v>
      </c>
    </row>
    <row r="221" spans="1:18" ht="15.75" x14ac:dyDescent="0.25">
      <c r="A221">
        <v>220</v>
      </c>
      <c r="B221" t="str">
        <f>VLOOKUP(A221,data!$C:$AG,2,FALSE)</f>
        <v>Ashley Jarboe</v>
      </c>
      <c r="C221" t="str">
        <f>VLOOKUP(A221,data!$C:$AG,3,FALSE)</f>
        <v>Ashley</v>
      </c>
      <c r="D221" t="str">
        <f>VLOOKUP(A221,data!$C:$AG,4,FALSE)</f>
        <v>Jarboe</v>
      </c>
      <c r="F221" s="7"/>
      <c r="G221" s="7"/>
      <c r="H221" s="7"/>
      <c r="I221" s="7"/>
      <c r="J221" s="7"/>
      <c r="K221" s="7"/>
      <c r="L221" t="str">
        <f>VLOOKUP(A221,data!$C:$AG,12,FALSE)</f>
        <v>South</v>
      </c>
      <c r="M221" t="str">
        <f>VLOOKUP(A221,data!$C:$AG,13,FALSE)</f>
        <v>Male</v>
      </c>
      <c r="N221" t="str">
        <f>VLOOKUP(A221,data!$C:$AG,14,FALSE)</f>
        <v>Consumer</v>
      </c>
      <c r="O221" t="str">
        <f>VLOOKUP(A221,data!$C:$AG,15,FALSE)</f>
        <v>United States</v>
      </c>
      <c r="P221" t="str">
        <f>VLOOKUP(A221,data!$C:$AG,16,FALSE)</f>
        <v>Wilmington</v>
      </c>
      <c r="Q221" t="str">
        <f>VLOOKUP(A221,data!$C:$AG,17,FALSE)</f>
        <v>North Carolina</v>
      </c>
      <c r="R221">
        <f>VLOOKUP(A221,data!$C:$AG,18,FALSE)</f>
        <v>28403</v>
      </c>
    </row>
    <row r="222" spans="1:18" ht="15.75" x14ac:dyDescent="0.25">
      <c r="A222">
        <v>221</v>
      </c>
      <c r="B222" t="str">
        <f>VLOOKUP(A222,data!$C:$AG,2,FALSE)</f>
        <v>Olvera Toch</v>
      </c>
      <c r="C222" t="str">
        <f>VLOOKUP(A222,data!$C:$AG,3,FALSE)</f>
        <v>Olvera</v>
      </c>
      <c r="D222" t="str">
        <f>VLOOKUP(A222,data!$C:$AG,4,FALSE)</f>
        <v>Toch</v>
      </c>
      <c r="F222" s="7"/>
      <c r="G222" s="7"/>
      <c r="H222" s="7"/>
      <c r="I222" s="7"/>
      <c r="J222" s="7"/>
      <c r="K222" s="7"/>
      <c r="L222" t="str">
        <f>VLOOKUP(A222,data!$C:$AG,12,FALSE)</f>
        <v>West</v>
      </c>
      <c r="M222" t="str">
        <f>VLOOKUP(A222,data!$C:$AG,13,FALSE)</f>
        <v>Male</v>
      </c>
      <c r="N222" t="str">
        <f>VLOOKUP(A222,data!$C:$AG,14,FALSE)</f>
        <v>Consumer</v>
      </c>
      <c r="O222" t="str">
        <f>VLOOKUP(A222,data!$C:$AG,15,FALSE)</f>
        <v>United States</v>
      </c>
      <c r="P222" t="str">
        <f>VLOOKUP(A222,data!$C:$AG,16,FALSE)</f>
        <v>Los Angeles</v>
      </c>
      <c r="Q222" t="str">
        <f>VLOOKUP(A222,data!$C:$AG,17,FALSE)</f>
        <v>California</v>
      </c>
      <c r="R222">
        <f>VLOOKUP(A222,data!$C:$AG,18,FALSE)</f>
        <v>90045</v>
      </c>
    </row>
    <row r="223" spans="1:18" ht="15.75" x14ac:dyDescent="0.25">
      <c r="A223">
        <v>222</v>
      </c>
      <c r="B223" t="str">
        <f>VLOOKUP(A223,data!$C:$AG,2,FALSE)</f>
        <v>Liz Pelletier</v>
      </c>
      <c r="C223" t="str">
        <f>VLOOKUP(A223,data!$C:$AG,3,FALSE)</f>
        <v>Liz</v>
      </c>
      <c r="D223" t="str">
        <f>VLOOKUP(A223,data!$C:$AG,4,FALSE)</f>
        <v>Pelletier</v>
      </c>
      <c r="F223" s="7"/>
      <c r="G223" s="7"/>
      <c r="H223" s="7"/>
      <c r="I223" s="7"/>
      <c r="J223" s="7"/>
      <c r="K223" s="7"/>
      <c r="L223" t="str">
        <f>VLOOKUP(A223,data!$C:$AG,12,FALSE)</f>
        <v>West</v>
      </c>
      <c r="M223" t="str">
        <f>VLOOKUP(A223,data!$C:$AG,13,FALSE)</f>
        <v>Male</v>
      </c>
      <c r="N223" t="str">
        <f>VLOOKUP(A223,data!$C:$AG,14,FALSE)</f>
        <v>Consumer</v>
      </c>
      <c r="O223" t="str">
        <f>VLOOKUP(A223,data!$C:$AG,15,FALSE)</f>
        <v>United States</v>
      </c>
      <c r="P223" t="str">
        <f>VLOOKUP(A223,data!$C:$AG,16,FALSE)</f>
        <v>San Francisco</v>
      </c>
      <c r="Q223" t="str">
        <f>VLOOKUP(A223,data!$C:$AG,17,FALSE)</f>
        <v>California</v>
      </c>
      <c r="R223">
        <f>VLOOKUP(A223,data!$C:$AG,18,FALSE)</f>
        <v>94110</v>
      </c>
    </row>
    <row r="224" spans="1:18" ht="15.75" x14ac:dyDescent="0.25">
      <c r="A224">
        <v>223</v>
      </c>
      <c r="B224" t="str">
        <f>VLOOKUP(A224,data!$C:$AG,2,FALSE)</f>
        <v>Cynthia Arntzen</v>
      </c>
      <c r="C224" t="str">
        <f>VLOOKUP(A224,data!$C:$AG,3,FALSE)</f>
        <v>Cynthia</v>
      </c>
      <c r="D224" t="str">
        <f>VLOOKUP(A224,data!$C:$AG,4,FALSE)</f>
        <v>Arntzen</v>
      </c>
      <c r="F224" s="7"/>
      <c r="G224" s="7"/>
      <c r="H224" s="7"/>
      <c r="I224" s="7"/>
      <c r="J224" s="7"/>
      <c r="K224" s="7"/>
      <c r="L224" t="str">
        <f>VLOOKUP(A224,data!$C:$AG,12,FALSE)</f>
        <v>South</v>
      </c>
      <c r="M224" t="str">
        <f>VLOOKUP(A224,data!$C:$AG,13,FALSE)</f>
        <v>Male</v>
      </c>
      <c r="N224" t="str">
        <f>VLOOKUP(A224,data!$C:$AG,14,FALSE)</f>
        <v>Consumer</v>
      </c>
      <c r="O224" t="str">
        <f>VLOOKUP(A224,data!$C:$AG,15,FALSE)</f>
        <v>United States</v>
      </c>
      <c r="P224" t="str">
        <f>VLOOKUP(A224,data!$C:$AG,16,FALSE)</f>
        <v>Tampa</v>
      </c>
      <c r="Q224" t="str">
        <f>VLOOKUP(A224,data!$C:$AG,17,FALSE)</f>
        <v>Florida</v>
      </c>
      <c r="R224">
        <f>VLOOKUP(A224,data!$C:$AG,18,FALSE)</f>
        <v>33614</v>
      </c>
    </row>
    <row r="225" spans="1:18" ht="15.75" x14ac:dyDescent="0.25">
      <c r="A225">
        <v>224</v>
      </c>
      <c r="B225" t="str">
        <f>VLOOKUP(A225,data!$C:$AG,2,FALSE)</f>
        <v>Jeremy Farry</v>
      </c>
      <c r="C225" t="str">
        <f>VLOOKUP(A225,data!$C:$AG,3,FALSE)</f>
        <v>Jeremy</v>
      </c>
      <c r="D225" t="str">
        <f>VLOOKUP(A225,data!$C:$AG,4,FALSE)</f>
        <v>Farry</v>
      </c>
      <c r="F225" s="7"/>
      <c r="G225" s="7"/>
      <c r="H225" s="7"/>
      <c r="I225" s="7"/>
      <c r="J225" s="7"/>
      <c r="K225" s="7"/>
      <c r="L225" t="str">
        <f>VLOOKUP(A225,data!$C:$AG,12,FALSE)</f>
        <v>West</v>
      </c>
      <c r="M225" t="str">
        <f>VLOOKUP(A225,data!$C:$AG,13,FALSE)</f>
        <v>Male</v>
      </c>
      <c r="N225" t="str">
        <f>VLOOKUP(A225,data!$C:$AG,14,FALSE)</f>
        <v>Consumer</v>
      </c>
      <c r="O225" t="str">
        <f>VLOOKUP(A225,data!$C:$AG,15,FALSE)</f>
        <v>United States</v>
      </c>
      <c r="P225" t="str">
        <f>VLOOKUP(A225,data!$C:$AG,16,FALSE)</f>
        <v>Seattle</v>
      </c>
      <c r="Q225" t="str">
        <f>VLOOKUP(A225,data!$C:$AG,17,FALSE)</f>
        <v>Washington</v>
      </c>
      <c r="R225">
        <f>VLOOKUP(A225,data!$C:$AG,18,FALSE)</f>
        <v>98105</v>
      </c>
    </row>
    <row r="226" spans="1:18" ht="15.75" x14ac:dyDescent="0.25">
      <c r="A226">
        <v>225</v>
      </c>
      <c r="B226" t="str">
        <f>VLOOKUP(A226,data!$C:$AG,2,FALSE)</f>
        <v>Frank Preis</v>
      </c>
      <c r="C226" t="str">
        <f>VLOOKUP(A226,data!$C:$AG,3,FALSE)</f>
        <v>Frank</v>
      </c>
      <c r="D226" t="str">
        <f>VLOOKUP(A226,data!$C:$AG,4,FALSE)</f>
        <v>Preis</v>
      </c>
      <c r="F226" s="7"/>
      <c r="G226" s="7"/>
      <c r="H226" s="7"/>
      <c r="I226" s="7"/>
      <c r="J226" s="7"/>
      <c r="K226" s="7"/>
      <c r="L226" t="str">
        <f>VLOOKUP(A226,data!$C:$AG,12,FALSE)</f>
        <v>West</v>
      </c>
      <c r="M226" t="str">
        <f>VLOOKUP(A226,data!$C:$AG,13,FALSE)</f>
        <v>Male</v>
      </c>
      <c r="N226" t="str">
        <f>VLOOKUP(A226,data!$C:$AG,14,FALSE)</f>
        <v>Consumer</v>
      </c>
      <c r="O226" t="str">
        <f>VLOOKUP(A226,data!$C:$AG,15,FALSE)</f>
        <v>United States</v>
      </c>
      <c r="P226" t="str">
        <f>VLOOKUP(A226,data!$C:$AG,16,FALSE)</f>
        <v>Los Angeles</v>
      </c>
      <c r="Q226" t="str">
        <f>VLOOKUP(A226,data!$C:$AG,17,FALSE)</f>
        <v>California</v>
      </c>
      <c r="R226">
        <f>VLOOKUP(A226,data!$C:$AG,18,FALSE)</f>
        <v>90008</v>
      </c>
    </row>
    <row r="227" spans="1:18" ht="15.75" x14ac:dyDescent="0.25">
      <c r="A227">
        <v>226</v>
      </c>
      <c r="B227" t="str">
        <f>VLOOKUP(A227,data!$C:$AG,2,FALSE)</f>
        <v>Ellis Ballard</v>
      </c>
      <c r="C227" t="str">
        <f>VLOOKUP(A227,data!$C:$AG,3,FALSE)</f>
        <v>Ellis</v>
      </c>
      <c r="D227" t="str">
        <f>VLOOKUP(A227,data!$C:$AG,4,FALSE)</f>
        <v>Ballard</v>
      </c>
      <c r="F227" s="7"/>
      <c r="G227" s="7"/>
      <c r="H227" s="7"/>
      <c r="I227" s="7"/>
      <c r="J227" s="7"/>
      <c r="K227" s="7"/>
      <c r="L227" t="str">
        <f>VLOOKUP(A227,data!$C:$AG,12,FALSE)</f>
        <v>West</v>
      </c>
      <c r="M227" t="str">
        <f>VLOOKUP(A227,data!$C:$AG,13,FALSE)</f>
        <v>Male</v>
      </c>
      <c r="N227" t="str">
        <f>VLOOKUP(A227,data!$C:$AG,14,FALSE)</f>
        <v>Corporate</v>
      </c>
      <c r="O227" t="str">
        <f>VLOOKUP(A227,data!$C:$AG,15,FALSE)</f>
        <v>United States</v>
      </c>
      <c r="P227" t="str">
        <f>VLOOKUP(A227,data!$C:$AG,16,FALSE)</f>
        <v>Seattle</v>
      </c>
      <c r="Q227" t="str">
        <f>VLOOKUP(A227,data!$C:$AG,17,FALSE)</f>
        <v>Washington</v>
      </c>
      <c r="R227">
        <f>VLOOKUP(A227,data!$C:$AG,18,FALSE)</f>
        <v>98105</v>
      </c>
    </row>
    <row r="228" spans="1:18" ht="15.75" x14ac:dyDescent="0.25">
      <c r="A228">
        <v>227</v>
      </c>
      <c r="B228" t="str">
        <f>VLOOKUP(A228,data!$C:$AG,2,FALSE)</f>
        <v>Jennifer Ferguson</v>
      </c>
      <c r="C228" t="str">
        <f>VLOOKUP(A228,data!$C:$AG,3,FALSE)</f>
        <v>Jennifer</v>
      </c>
      <c r="D228" t="str">
        <f>VLOOKUP(A228,data!$C:$AG,4,FALSE)</f>
        <v>Ferguson</v>
      </c>
      <c r="F228" s="7"/>
      <c r="G228" s="7"/>
      <c r="H228" s="7"/>
      <c r="I228" s="7"/>
      <c r="J228" s="7"/>
      <c r="K228" s="7"/>
      <c r="L228" t="str">
        <f>VLOOKUP(A228,data!$C:$AG,12,FALSE)</f>
        <v>East</v>
      </c>
      <c r="M228" t="str">
        <f>VLOOKUP(A228,data!$C:$AG,13,FALSE)</f>
        <v>Male</v>
      </c>
      <c r="N228" t="str">
        <f>VLOOKUP(A228,data!$C:$AG,14,FALSE)</f>
        <v>Consumer</v>
      </c>
      <c r="O228" t="str">
        <f>VLOOKUP(A228,data!$C:$AG,15,FALSE)</f>
        <v>United States</v>
      </c>
      <c r="P228" t="str">
        <f>VLOOKUP(A228,data!$C:$AG,16,FALSE)</f>
        <v>New York City</v>
      </c>
      <c r="Q228" t="str">
        <f>VLOOKUP(A228,data!$C:$AG,17,FALSE)</f>
        <v>New York</v>
      </c>
      <c r="R228">
        <f>VLOOKUP(A228,data!$C:$AG,18,FALSE)</f>
        <v>10024</v>
      </c>
    </row>
    <row r="229" spans="1:18" ht="15.75" x14ac:dyDescent="0.25">
      <c r="A229">
        <v>228</v>
      </c>
      <c r="B229" t="str">
        <f>VLOOKUP(A229,data!$C:$AG,2,FALSE)</f>
        <v>Sarah Foster</v>
      </c>
      <c r="C229" t="str">
        <f>VLOOKUP(A229,data!$C:$AG,3,FALSE)</f>
        <v>Sarah</v>
      </c>
      <c r="D229" t="str">
        <f>VLOOKUP(A229,data!$C:$AG,4,FALSE)</f>
        <v>Foster</v>
      </c>
      <c r="F229" s="7"/>
      <c r="G229" s="7"/>
      <c r="H229" s="7"/>
      <c r="I229" s="7"/>
      <c r="J229" s="7"/>
      <c r="K229" s="7"/>
      <c r="L229" t="str">
        <f>VLOOKUP(A229,data!$C:$AG,12,FALSE)</f>
        <v>West</v>
      </c>
      <c r="M229" t="str">
        <f>VLOOKUP(A229,data!$C:$AG,13,FALSE)</f>
        <v>Male</v>
      </c>
      <c r="N229" t="str">
        <f>VLOOKUP(A229,data!$C:$AG,14,FALSE)</f>
        <v>Consumer</v>
      </c>
      <c r="O229" t="str">
        <f>VLOOKUP(A229,data!$C:$AG,15,FALSE)</f>
        <v>United States</v>
      </c>
      <c r="P229" t="str">
        <f>VLOOKUP(A229,data!$C:$AG,16,FALSE)</f>
        <v>Marysville</v>
      </c>
      <c r="Q229" t="str">
        <f>VLOOKUP(A229,data!$C:$AG,17,FALSE)</f>
        <v>Washington</v>
      </c>
      <c r="R229">
        <f>VLOOKUP(A229,data!$C:$AG,18,FALSE)</f>
        <v>98270</v>
      </c>
    </row>
    <row r="230" spans="1:18" ht="15.75" x14ac:dyDescent="0.25">
      <c r="A230">
        <v>229</v>
      </c>
      <c r="B230" t="str">
        <f>VLOOKUP(A230,data!$C:$AG,2,FALSE)</f>
        <v>Trudy Glocke</v>
      </c>
      <c r="C230" t="str">
        <f>VLOOKUP(A230,data!$C:$AG,3,FALSE)</f>
        <v>Trudy</v>
      </c>
      <c r="D230" t="str">
        <f>VLOOKUP(A230,data!$C:$AG,4,FALSE)</f>
        <v>Glocke</v>
      </c>
      <c r="F230" s="7"/>
      <c r="G230" s="7"/>
      <c r="H230" s="7"/>
      <c r="I230" s="7"/>
      <c r="J230" s="7"/>
      <c r="K230" s="7"/>
      <c r="L230" t="str">
        <f>VLOOKUP(A230,data!$C:$AG,12,FALSE)</f>
        <v>West</v>
      </c>
      <c r="M230" t="str">
        <f>VLOOKUP(A230,data!$C:$AG,13,FALSE)</f>
        <v>Male</v>
      </c>
      <c r="N230" t="str">
        <f>VLOOKUP(A230,data!$C:$AG,14,FALSE)</f>
        <v>Consumer</v>
      </c>
      <c r="O230" t="str">
        <f>VLOOKUP(A230,data!$C:$AG,15,FALSE)</f>
        <v>United States</v>
      </c>
      <c r="P230" t="str">
        <f>VLOOKUP(A230,data!$C:$AG,16,FALSE)</f>
        <v>Long Beach</v>
      </c>
      <c r="Q230" t="str">
        <f>VLOOKUP(A230,data!$C:$AG,17,FALSE)</f>
        <v>California</v>
      </c>
      <c r="R230">
        <f>VLOOKUP(A230,data!$C:$AG,18,FALSE)</f>
        <v>90805</v>
      </c>
    </row>
    <row r="231" spans="1:18" ht="15.75" x14ac:dyDescent="0.25">
      <c r="A231">
        <v>230</v>
      </c>
      <c r="B231" t="str">
        <f>VLOOKUP(A231,data!$C:$AG,2,FALSE)</f>
        <v>Carlos Soltero</v>
      </c>
      <c r="C231" t="str">
        <f>VLOOKUP(A231,data!$C:$AG,3,FALSE)</f>
        <v>Carlos</v>
      </c>
      <c r="D231" t="str">
        <f>VLOOKUP(A231,data!$C:$AG,4,FALSE)</f>
        <v>Soltero</v>
      </c>
      <c r="F231" s="7"/>
      <c r="G231" s="7"/>
      <c r="H231" s="7"/>
      <c r="I231" s="7"/>
      <c r="J231" s="7"/>
      <c r="K231" s="7"/>
      <c r="L231" t="str">
        <f>VLOOKUP(A231,data!$C:$AG,12,FALSE)</f>
        <v>Central</v>
      </c>
      <c r="M231" t="str">
        <f>VLOOKUP(A231,data!$C:$AG,13,FALSE)</f>
        <v>Male</v>
      </c>
      <c r="N231" t="str">
        <f>VLOOKUP(A231,data!$C:$AG,14,FALSE)</f>
        <v>Consumer</v>
      </c>
      <c r="O231" t="str">
        <f>VLOOKUP(A231,data!$C:$AG,15,FALSE)</f>
        <v>United States</v>
      </c>
      <c r="P231" t="str">
        <f>VLOOKUP(A231,data!$C:$AG,16,FALSE)</f>
        <v>Chicago</v>
      </c>
      <c r="Q231" t="str">
        <f>VLOOKUP(A231,data!$C:$AG,17,FALSE)</f>
        <v>Illinois</v>
      </c>
      <c r="R231">
        <f>VLOOKUP(A231,data!$C:$AG,18,FALSE)</f>
        <v>60610</v>
      </c>
    </row>
    <row r="232" spans="1:18" ht="15.75" x14ac:dyDescent="0.25">
      <c r="A232">
        <v>231</v>
      </c>
      <c r="B232" t="str">
        <f>VLOOKUP(A232,data!$C:$AG,2,FALSE)</f>
        <v>Charles Crestani</v>
      </c>
      <c r="C232" t="str">
        <f>VLOOKUP(A232,data!$C:$AG,3,FALSE)</f>
        <v>Charles</v>
      </c>
      <c r="D232" t="str">
        <f>VLOOKUP(A232,data!$C:$AG,4,FALSE)</f>
        <v>Crestani</v>
      </c>
      <c r="F232" s="7"/>
      <c r="G232" s="7"/>
      <c r="H232" s="7"/>
      <c r="I232" s="7"/>
      <c r="J232" s="7"/>
      <c r="K232" s="7"/>
      <c r="L232" t="str">
        <f>VLOOKUP(A232,data!$C:$AG,12,FALSE)</f>
        <v>West</v>
      </c>
      <c r="M232" t="str">
        <f>VLOOKUP(A232,data!$C:$AG,13,FALSE)</f>
        <v>Male</v>
      </c>
      <c r="N232" t="str">
        <f>VLOOKUP(A232,data!$C:$AG,14,FALSE)</f>
        <v>Consumer</v>
      </c>
      <c r="O232" t="str">
        <f>VLOOKUP(A232,data!$C:$AG,15,FALSE)</f>
        <v>United States</v>
      </c>
      <c r="P232" t="str">
        <f>VLOOKUP(A232,data!$C:$AG,16,FALSE)</f>
        <v>Los Angeles</v>
      </c>
      <c r="Q232" t="str">
        <f>VLOOKUP(A232,data!$C:$AG,17,FALSE)</f>
        <v>California</v>
      </c>
      <c r="R232">
        <f>VLOOKUP(A232,data!$C:$AG,18,FALSE)</f>
        <v>90004</v>
      </c>
    </row>
    <row r="233" spans="1:18" ht="15.75" x14ac:dyDescent="0.25">
      <c r="A233">
        <v>232</v>
      </c>
      <c r="B233" t="str">
        <f>VLOOKUP(A233,data!$C:$AG,2,FALSE)</f>
        <v>Dianna Vittorini</v>
      </c>
      <c r="C233" t="str">
        <f>VLOOKUP(A233,data!$C:$AG,3,FALSE)</f>
        <v>Dianna</v>
      </c>
      <c r="D233" t="str">
        <f>VLOOKUP(A233,data!$C:$AG,4,FALSE)</f>
        <v>Vittorini</v>
      </c>
      <c r="F233" s="7"/>
      <c r="G233" s="7"/>
      <c r="H233" s="7"/>
      <c r="I233" s="7"/>
      <c r="J233" s="7"/>
      <c r="K233" s="7"/>
      <c r="L233" t="str">
        <f>VLOOKUP(A233,data!$C:$AG,12,FALSE)</f>
        <v>West</v>
      </c>
      <c r="M233" t="str">
        <f>VLOOKUP(A233,data!$C:$AG,13,FALSE)</f>
        <v>Male</v>
      </c>
      <c r="N233" t="str">
        <f>VLOOKUP(A233,data!$C:$AG,14,FALSE)</f>
        <v>Consumer</v>
      </c>
      <c r="O233" t="str">
        <f>VLOOKUP(A233,data!$C:$AG,15,FALSE)</f>
        <v>United States</v>
      </c>
      <c r="P233" t="str">
        <f>VLOOKUP(A233,data!$C:$AG,16,FALSE)</f>
        <v>Denver</v>
      </c>
      <c r="Q233" t="str">
        <f>VLOOKUP(A233,data!$C:$AG,17,FALSE)</f>
        <v>Colorado</v>
      </c>
      <c r="R233">
        <f>VLOOKUP(A233,data!$C:$AG,18,FALSE)</f>
        <v>80219</v>
      </c>
    </row>
    <row r="234" spans="1:18" ht="15.75" x14ac:dyDescent="0.25">
      <c r="A234">
        <v>233</v>
      </c>
      <c r="B234" t="str">
        <f>VLOOKUP(A234,data!$C:$AG,2,FALSE)</f>
        <v>Bruce Degenhardt</v>
      </c>
      <c r="C234" t="str">
        <f>VLOOKUP(A234,data!$C:$AG,3,FALSE)</f>
        <v>Bruce</v>
      </c>
      <c r="D234" t="str">
        <f>VLOOKUP(A234,data!$C:$AG,4,FALSE)</f>
        <v>Degenhardt</v>
      </c>
      <c r="F234" s="7"/>
      <c r="G234" s="7"/>
      <c r="H234" s="7"/>
      <c r="I234" s="7"/>
      <c r="J234" s="7"/>
      <c r="K234" s="7"/>
      <c r="L234" t="str">
        <f>VLOOKUP(A234,data!$C:$AG,12,FALSE)</f>
        <v>South</v>
      </c>
      <c r="M234" t="str">
        <f>VLOOKUP(A234,data!$C:$AG,13,FALSE)</f>
        <v>Male</v>
      </c>
      <c r="N234" t="str">
        <f>VLOOKUP(A234,data!$C:$AG,14,FALSE)</f>
        <v>Consumer</v>
      </c>
      <c r="O234" t="str">
        <f>VLOOKUP(A234,data!$C:$AG,15,FALSE)</f>
        <v>United States</v>
      </c>
      <c r="P234" t="str">
        <f>VLOOKUP(A234,data!$C:$AG,16,FALSE)</f>
        <v>Richmond</v>
      </c>
      <c r="Q234" t="str">
        <f>VLOOKUP(A234,data!$C:$AG,17,FALSE)</f>
        <v>Kentucky</v>
      </c>
      <c r="R234">
        <f>VLOOKUP(A234,data!$C:$AG,18,FALSE)</f>
        <v>40475</v>
      </c>
    </row>
    <row r="235" spans="1:18" ht="15.75" x14ac:dyDescent="0.25">
      <c r="A235">
        <v>234</v>
      </c>
      <c r="B235" t="str">
        <f>VLOOKUP(A235,data!$C:$AG,2,FALSE)</f>
        <v>Zuschuss Carroll</v>
      </c>
      <c r="C235" t="str">
        <f>VLOOKUP(A235,data!$C:$AG,3,FALSE)</f>
        <v>Zuschuss</v>
      </c>
      <c r="D235" t="str">
        <f>VLOOKUP(A235,data!$C:$AG,4,FALSE)</f>
        <v>Carroll</v>
      </c>
      <c r="F235" s="7"/>
      <c r="G235" s="7"/>
      <c r="H235" s="7"/>
      <c r="I235" s="7"/>
      <c r="J235" s="7"/>
      <c r="K235" s="7"/>
      <c r="L235" t="str">
        <f>VLOOKUP(A235,data!$C:$AG,12,FALSE)</f>
        <v>West</v>
      </c>
      <c r="M235" t="str">
        <f>VLOOKUP(A235,data!$C:$AG,13,FALSE)</f>
        <v>Male</v>
      </c>
      <c r="N235" t="str">
        <f>VLOOKUP(A235,data!$C:$AG,14,FALSE)</f>
        <v>Consumer</v>
      </c>
      <c r="O235" t="str">
        <f>VLOOKUP(A235,data!$C:$AG,15,FALSE)</f>
        <v>United States</v>
      </c>
      <c r="P235" t="str">
        <f>VLOOKUP(A235,data!$C:$AG,16,FALSE)</f>
        <v>Salem</v>
      </c>
      <c r="Q235" t="str">
        <f>VLOOKUP(A235,data!$C:$AG,17,FALSE)</f>
        <v>Oregon</v>
      </c>
      <c r="R235">
        <f>VLOOKUP(A235,data!$C:$AG,18,FALSE)</f>
        <v>97301</v>
      </c>
    </row>
    <row r="236" spans="1:18" ht="15.75" x14ac:dyDescent="0.25">
      <c r="A236">
        <v>235</v>
      </c>
      <c r="B236" t="str">
        <f>VLOOKUP(A236,data!$C:$AG,2,FALSE)</f>
        <v>Melanie Seite</v>
      </c>
      <c r="C236" t="str">
        <f>VLOOKUP(A236,data!$C:$AG,3,FALSE)</f>
        <v>Melanie</v>
      </c>
      <c r="D236" t="str">
        <f>VLOOKUP(A236,data!$C:$AG,4,FALSE)</f>
        <v>Seite</v>
      </c>
      <c r="F236" s="7"/>
      <c r="G236" s="7"/>
      <c r="H236" s="7"/>
      <c r="I236" s="7"/>
      <c r="J236" s="7"/>
      <c r="K236" s="7"/>
      <c r="L236" t="str">
        <f>VLOOKUP(A236,data!$C:$AG,12,FALSE)</f>
        <v>Central</v>
      </c>
      <c r="M236" t="str">
        <f>VLOOKUP(A236,data!$C:$AG,13,FALSE)</f>
        <v>Male</v>
      </c>
      <c r="N236" t="str">
        <f>VLOOKUP(A236,data!$C:$AG,14,FALSE)</f>
        <v>Consumer</v>
      </c>
      <c r="O236" t="str">
        <f>VLOOKUP(A236,data!$C:$AG,15,FALSE)</f>
        <v>United States</v>
      </c>
      <c r="P236" t="str">
        <f>VLOOKUP(A236,data!$C:$AG,16,FALSE)</f>
        <v>Laredo</v>
      </c>
      <c r="Q236" t="str">
        <f>VLOOKUP(A236,data!$C:$AG,17,FALSE)</f>
        <v>Texas</v>
      </c>
      <c r="R236">
        <f>VLOOKUP(A236,data!$C:$AG,18,FALSE)</f>
        <v>78041</v>
      </c>
    </row>
    <row r="237" spans="1:18" ht="15.75" x14ac:dyDescent="0.25">
      <c r="A237">
        <v>236</v>
      </c>
      <c r="B237" t="str">
        <f>VLOOKUP(A237,data!$C:$AG,2,FALSE)</f>
        <v>Lena Radford</v>
      </c>
      <c r="C237" t="str">
        <f>VLOOKUP(A237,data!$C:$AG,3,FALSE)</f>
        <v>Lena</v>
      </c>
      <c r="D237" t="str">
        <f>VLOOKUP(A237,data!$C:$AG,4,FALSE)</f>
        <v>Radford</v>
      </c>
      <c r="F237" s="7"/>
      <c r="G237" s="7"/>
      <c r="H237" s="7"/>
      <c r="I237" s="7"/>
      <c r="J237" s="7"/>
      <c r="K237" s="7"/>
      <c r="L237" t="str">
        <f>VLOOKUP(A237,data!$C:$AG,12,FALSE)</f>
        <v>West</v>
      </c>
      <c r="M237" t="str">
        <f>VLOOKUP(A237,data!$C:$AG,13,FALSE)</f>
        <v>Male</v>
      </c>
      <c r="N237" t="str">
        <f>VLOOKUP(A237,data!$C:$AG,14,FALSE)</f>
        <v>Consumer</v>
      </c>
      <c r="O237" t="str">
        <f>VLOOKUP(A237,data!$C:$AG,15,FALSE)</f>
        <v>United States</v>
      </c>
      <c r="P237" t="str">
        <f>VLOOKUP(A237,data!$C:$AG,16,FALSE)</f>
        <v>San Diego</v>
      </c>
      <c r="Q237" t="str">
        <f>VLOOKUP(A237,data!$C:$AG,17,FALSE)</f>
        <v>California</v>
      </c>
      <c r="R237">
        <f>VLOOKUP(A237,data!$C:$AG,18,FALSE)</f>
        <v>92024</v>
      </c>
    </row>
    <row r="238" spans="1:18" ht="15.75" x14ac:dyDescent="0.25">
      <c r="A238">
        <v>237</v>
      </c>
      <c r="B238" t="str">
        <f>VLOOKUP(A238,data!$C:$AG,2,FALSE)</f>
        <v>Theone Pippenger</v>
      </c>
      <c r="C238" t="str">
        <f>VLOOKUP(A238,data!$C:$AG,3,FALSE)</f>
        <v>Theone</v>
      </c>
      <c r="D238" t="str">
        <f>VLOOKUP(A238,data!$C:$AG,4,FALSE)</f>
        <v>Pippenger</v>
      </c>
      <c r="F238" s="7"/>
      <c r="G238" s="7"/>
      <c r="H238" s="7"/>
      <c r="I238" s="7"/>
      <c r="J238" s="7"/>
      <c r="K238" s="7"/>
      <c r="L238" t="str">
        <f>VLOOKUP(A238,data!$C:$AG,12,FALSE)</f>
        <v>East</v>
      </c>
      <c r="M238" t="str">
        <f>VLOOKUP(A238,data!$C:$AG,13,FALSE)</f>
        <v>Male</v>
      </c>
      <c r="N238" t="str">
        <f>VLOOKUP(A238,data!$C:$AG,14,FALSE)</f>
        <v>Consumer</v>
      </c>
      <c r="O238" t="str">
        <f>VLOOKUP(A238,data!$C:$AG,15,FALSE)</f>
        <v>United States</v>
      </c>
      <c r="P238" t="str">
        <f>VLOOKUP(A238,data!$C:$AG,16,FALSE)</f>
        <v>Philadelphia</v>
      </c>
      <c r="Q238" t="str">
        <f>VLOOKUP(A238,data!$C:$AG,17,FALSE)</f>
        <v>Pennsylvania</v>
      </c>
      <c r="R238">
        <f>VLOOKUP(A238,data!$C:$AG,18,FALSE)</f>
        <v>19134</v>
      </c>
    </row>
    <row r="239" spans="1:18" ht="15.75" x14ac:dyDescent="0.25">
      <c r="A239">
        <v>238</v>
      </c>
      <c r="B239" t="str">
        <f>VLOOKUP(A239,data!$C:$AG,2,FALSE)</f>
        <v>Chloris Kastensmidt</v>
      </c>
      <c r="C239" t="str">
        <f>VLOOKUP(A239,data!$C:$AG,3,FALSE)</f>
        <v>Chloris</v>
      </c>
      <c r="D239" t="str">
        <f>VLOOKUP(A239,data!$C:$AG,4,FALSE)</f>
        <v>Kastensmidt</v>
      </c>
      <c r="F239" s="7"/>
      <c r="G239" s="7"/>
      <c r="H239" s="7"/>
      <c r="I239" s="7"/>
      <c r="J239" s="7"/>
      <c r="K239" s="7"/>
      <c r="L239" t="str">
        <f>VLOOKUP(A239,data!$C:$AG,12,FALSE)</f>
        <v>East</v>
      </c>
      <c r="M239" t="str">
        <f>VLOOKUP(A239,data!$C:$AG,13,FALSE)</f>
        <v>Male</v>
      </c>
      <c r="N239" t="str">
        <f>VLOOKUP(A239,data!$C:$AG,14,FALSE)</f>
        <v>Consumer</v>
      </c>
      <c r="O239" t="str">
        <f>VLOOKUP(A239,data!$C:$AG,15,FALSE)</f>
        <v>United States</v>
      </c>
      <c r="P239" t="str">
        <f>VLOOKUP(A239,data!$C:$AG,16,FALSE)</f>
        <v>Philadelphia</v>
      </c>
      <c r="Q239" t="str">
        <f>VLOOKUP(A239,data!$C:$AG,17,FALSE)</f>
        <v>Pennsylvania</v>
      </c>
      <c r="R239">
        <f>VLOOKUP(A239,data!$C:$AG,18,FALSE)</f>
        <v>19120</v>
      </c>
    </row>
    <row r="240" spans="1:18" ht="15.75" x14ac:dyDescent="0.25">
      <c r="A240">
        <v>239</v>
      </c>
      <c r="B240" t="str">
        <f>VLOOKUP(A240,data!$C:$AG,2,FALSE)</f>
        <v>Alan Shonely</v>
      </c>
      <c r="C240" t="str">
        <f>VLOOKUP(A240,data!$C:$AG,3,FALSE)</f>
        <v>Alan</v>
      </c>
      <c r="D240" t="str">
        <f>VLOOKUP(A240,data!$C:$AG,4,FALSE)</f>
        <v>Shonely</v>
      </c>
      <c r="F240" s="7"/>
      <c r="G240" s="7"/>
      <c r="H240" s="7"/>
      <c r="I240" s="7"/>
      <c r="J240" s="7"/>
      <c r="K240" s="7"/>
      <c r="L240" t="str">
        <f>VLOOKUP(A240,data!$C:$AG,12,FALSE)</f>
        <v>South</v>
      </c>
      <c r="M240" t="str">
        <f>VLOOKUP(A240,data!$C:$AG,13,FALSE)</f>
        <v>Male</v>
      </c>
      <c r="N240" t="str">
        <f>VLOOKUP(A240,data!$C:$AG,14,FALSE)</f>
        <v>Consumer</v>
      </c>
      <c r="O240" t="str">
        <f>VLOOKUP(A240,data!$C:$AG,15,FALSE)</f>
        <v>United States</v>
      </c>
      <c r="P240" t="str">
        <f>VLOOKUP(A240,data!$C:$AG,16,FALSE)</f>
        <v>Tampa</v>
      </c>
      <c r="Q240" t="str">
        <f>VLOOKUP(A240,data!$C:$AG,17,FALSE)</f>
        <v>Florida</v>
      </c>
      <c r="R240">
        <f>VLOOKUP(A240,data!$C:$AG,18,FALSE)</f>
        <v>33614</v>
      </c>
    </row>
    <row r="241" spans="1:18" ht="15.75" x14ac:dyDescent="0.25">
      <c r="A241">
        <v>240</v>
      </c>
      <c r="B241" t="str">
        <f>VLOOKUP(A241,data!$C:$AG,2,FALSE)</f>
        <v>Andrew Roberts</v>
      </c>
      <c r="C241" t="str">
        <f>VLOOKUP(A241,data!$C:$AG,3,FALSE)</f>
        <v>Andrew</v>
      </c>
      <c r="D241" t="str">
        <f>VLOOKUP(A241,data!$C:$AG,4,FALSE)</f>
        <v>Roberts</v>
      </c>
      <c r="F241" s="7"/>
      <c r="G241" s="7"/>
      <c r="H241" s="7"/>
      <c r="I241" s="7"/>
      <c r="J241" s="7"/>
      <c r="K241" s="7"/>
      <c r="L241" t="str">
        <f>VLOOKUP(A241,data!$C:$AG,12,FALSE)</f>
        <v>East</v>
      </c>
      <c r="M241" t="str">
        <f>VLOOKUP(A241,data!$C:$AG,13,FALSE)</f>
        <v>Male</v>
      </c>
      <c r="N241" t="str">
        <f>VLOOKUP(A241,data!$C:$AG,14,FALSE)</f>
        <v>Consumer</v>
      </c>
      <c r="O241" t="str">
        <f>VLOOKUP(A241,data!$C:$AG,15,FALSE)</f>
        <v>United States</v>
      </c>
      <c r="P241" t="str">
        <f>VLOOKUP(A241,data!$C:$AG,16,FALSE)</f>
        <v>Philadelphia</v>
      </c>
      <c r="Q241" t="str">
        <f>VLOOKUP(A241,data!$C:$AG,17,FALSE)</f>
        <v>Pennsylvania</v>
      </c>
      <c r="R241">
        <f>VLOOKUP(A241,data!$C:$AG,18,FALSE)</f>
        <v>19134</v>
      </c>
    </row>
    <row r="242" spans="1:18" ht="15.75" x14ac:dyDescent="0.25">
      <c r="A242">
        <v>241</v>
      </c>
      <c r="B242" t="str">
        <f>VLOOKUP(A242,data!$C:$AG,2,FALSE)</f>
        <v>Nona Balk</v>
      </c>
      <c r="C242" t="str">
        <f>VLOOKUP(A242,data!$C:$AG,3,FALSE)</f>
        <v>Nona</v>
      </c>
      <c r="D242" t="str">
        <f>VLOOKUP(A242,data!$C:$AG,4,FALSE)</f>
        <v>Balk</v>
      </c>
      <c r="F242" s="7"/>
      <c r="G242" s="7"/>
      <c r="H242" s="7"/>
      <c r="I242" s="7"/>
      <c r="J242" s="7"/>
      <c r="K242" s="7"/>
      <c r="L242" t="str">
        <f>VLOOKUP(A242,data!$C:$AG,12,FALSE)</f>
        <v>Central</v>
      </c>
      <c r="M242" t="str">
        <f>VLOOKUP(A242,data!$C:$AG,13,FALSE)</f>
        <v>Male</v>
      </c>
      <c r="N242" t="str">
        <f>VLOOKUP(A242,data!$C:$AG,14,FALSE)</f>
        <v>Corporate</v>
      </c>
      <c r="O242" t="str">
        <f>VLOOKUP(A242,data!$C:$AG,15,FALSE)</f>
        <v>United States</v>
      </c>
      <c r="P242" t="str">
        <f>VLOOKUP(A242,data!$C:$AG,16,FALSE)</f>
        <v>Dallas</v>
      </c>
      <c r="Q242" t="str">
        <f>VLOOKUP(A242,data!$C:$AG,17,FALSE)</f>
        <v>Texas</v>
      </c>
      <c r="R242">
        <f>VLOOKUP(A242,data!$C:$AG,18,FALSE)</f>
        <v>75217</v>
      </c>
    </row>
    <row r="243" spans="1:18" ht="15.75" x14ac:dyDescent="0.25">
      <c r="A243">
        <v>242</v>
      </c>
      <c r="B243" t="str">
        <f>VLOOKUP(A243,data!$C:$AG,2,FALSE)</f>
        <v>Giulietta Dortch</v>
      </c>
      <c r="C243" t="str">
        <f>VLOOKUP(A243,data!$C:$AG,3,FALSE)</f>
        <v>Giulietta</v>
      </c>
      <c r="D243" t="str">
        <f>VLOOKUP(A243,data!$C:$AG,4,FALSE)</f>
        <v>Dortch</v>
      </c>
      <c r="F243" s="7"/>
      <c r="G243" s="7"/>
      <c r="H243" s="7"/>
      <c r="I243" s="7"/>
      <c r="J243" s="7"/>
      <c r="K243" s="7"/>
      <c r="L243" t="str">
        <f>VLOOKUP(A243,data!$C:$AG,12,FALSE)</f>
        <v>East</v>
      </c>
      <c r="M243" t="str">
        <f>VLOOKUP(A243,data!$C:$AG,13,FALSE)</f>
        <v>Male</v>
      </c>
      <c r="N243" t="str">
        <f>VLOOKUP(A243,data!$C:$AG,14,FALSE)</f>
        <v>Corporate</v>
      </c>
      <c r="O243" t="str">
        <f>VLOOKUP(A243,data!$C:$AG,15,FALSE)</f>
        <v>United States</v>
      </c>
      <c r="P243" t="str">
        <f>VLOOKUP(A243,data!$C:$AG,16,FALSE)</f>
        <v>Philadelphia</v>
      </c>
      <c r="Q243" t="str">
        <f>VLOOKUP(A243,data!$C:$AG,17,FALSE)</f>
        <v>Pennsylvania</v>
      </c>
      <c r="R243">
        <f>VLOOKUP(A243,data!$C:$AG,18,FALSE)</f>
        <v>19143</v>
      </c>
    </row>
    <row r="244" spans="1:18" ht="15.75" x14ac:dyDescent="0.25">
      <c r="A244">
        <v>243</v>
      </c>
      <c r="B244" t="str">
        <f>VLOOKUP(A244,data!$C:$AG,2,FALSE)</f>
        <v>Clytie Kelty</v>
      </c>
      <c r="C244" t="str">
        <f>VLOOKUP(A244,data!$C:$AG,3,FALSE)</f>
        <v>Clytie</v>
      </c>
      <c r="D244" t="str">
        <f>VLOOKUP(A244,data!$C:$AG,4,FALSE)</f>
        <v>Kelty</v>
      </c>
      <c r="F244" s="7"/>
      <c r="G244" s="7"/>
      <c r="H244" s="7"/>
      <c r="I244" s="7"/>
      <c r="J244" s="7"/>
      <c r="K244" s="7"/>
      <c r="L244" t="str">
        <f>VLOOKUP(A244,data!$C:$AG,12,FALSE)</f>
        <v>East</v>
      </c>
      <c r="M244" t="str">
        <f>VLOOKUP(A244,data!$C:$AG,13,FALSE)</f>
        <v>Male</v>
      </c>
      <c r="N244" t="str">
        <f>VLOOKUP(A244,data!$C:$AG,14,FALSE)</f>
        <v>Consumer</v>
      </c>
      <c r="O244" t="str">
        <f>VLOOKUP(A244,data!$C:$AG,15,FALSE)</f>
        <v>United States</v>
      </c>
      <c r="P244" t="str">
        <f>VLOOKUP(A244,data!$C:$AG,16,FALSE)</f>
        <v>Grove City</v>
      </c>
      <c r="Q244" t="str">
        <f>VLOOKUP(A244,data!$C:$AG,17,FALSE)</f>
        <v>Ohio</v>
      </c>
      <c r="R244">
        <f>VLOOKUP(A244,data!$C:$AG,18,FALSE)</f>
        <v>43123</v>
      </c>
    </row>
    <row r="245" spans="1:18" ht="15.75" x14ac:dyDescent="0.25">
      <c r="A245">
        <v>244</v>
      </c>
      <c r="B245" t="str">
        <f>VLOOKUP(A245,data!$C:$AG,2,FALSE)</f>
        <v>Nat Gilpin</v>
      </c>
      <c r="C245" t="str">
        <f>VLOOKUP(A245,data!$C:$AG,3,FALSE)</f>
        <v>Nat</v>
      </c>
      <c r="D245" t="str">
        <f>VLOOKUP(A245,data!$C:$AG,4,FALSE)</f>
        <v>Gilpin</v>
      </c>
      <c r="F245" s="7"/>
      <c r="G245" s="7"/>
      <c r="H245" s="7"/>
      <c r="I245" s="7"/>
      <c r="J245" s="7"/>
      <c r="K245" s="7"/>
      <c r="L245" t="str">
        <f>VLOOKUP(A245,data!$C:$AG,12,FALSE)</f>
        <v>East</v>
      </c>
      <c r="M245" t="str">
        <f>VLOOKUP(A245,data!$C:$AG,13,FALSE)</f>
        <v>Male</v>
      </c>
      <c r="N245" t="str">
        <f>VLOOKUP(A245,data!$C:$AG,14,FALSE)</f>
        <v>Corporate</v>
      </c>
      <c r="O245" t="str">
        <f>VLOOKUP(A245,data!$C:$AG,15,FALSE)</f>
        <v>United States</v>
      </c>
      <c r="P245" t="str">
        <f>VLOOKUP(A245,data!$C:$AG,16,FALSE)</f>
        <v>New York City</v>
      </c>
      <c r="Q245" t="str">
        <f>VLOOKUP(A245,data!$C:$AG,17,FALSE)</f>
        <v>New York</v>
      </c>
      <c r="R245">
        <f>VLOOKUP(A245,data!$C:$AG,18,FALSE)</f>
        <v>10011</v>
      </c>
    </row>
    <row r="246" spans="1:18" ht="15.75" x14ac:dyDescent="0.25">
      <c r="A246">
        <v>245</v>
      </c>
      <c r="B246" t="str">
        <f>VLOOKUP(A246,data!$C:$AG,2,FALSE)</f>
        <v>Christina Anderson</v>
      </c>
      <c r="C246" t="str">
        <f>VLOOKUP(A246,data!$C:$AG,3,FALSE)</f>
        <v>Christina</v>
      </c>
      <c r="D246" t="str">
        <f>VLOOKUP(A246,data!$C:$AG,4,FALSE)</f>
        <v>Anderson</v>
      </c>
      <c r="F246" s="7"/>
      <c r="G246" s="7"/>
      <c r="H246" s="7"/>
      <c r="I246" s="7"/>
      <c r="J246" s="7"/>
      <c r="K246" s="7"/>
      <c r="L246" t="str">
        <f>VLOOKUP(A246,data!$C:$AG,12,FALSE)</f>
        <v>Central</v>
      </c>
      <c r="M246" t="str">
        <f>VLOOKUP(A246,data!$C:$AG,13,FALSE)</f>
        <v>Male</v>
      </c>
      <c r="N246" t="str">
        <f>VLOOKUP(A246,data!$C:$AG,14,FALSE)</f>
        <v>Consumer</v>
      </c>
      <c r="O246" t="str">
        <f>VLOOKUP(A246,data!$C:$AG,15,FALSE)</f>
        <v>United States</v>
      </c>
      <c r="P246" t="str">
        <f>VLOOKUP(A246,data!$C:$AG,16,FALSE)</f>
        <v>Chicago</v>
      </c>
      <c r="Q246" t="str">
        <f>VLOOKUP(A246,data!$C:$AG,17,FALSE)</f>
        <v>Illinois</v>
      </c>
      <c r="R246">
        <f>VLOOKUP(A246,data!$C:$AG,18,FALSE)</f>
        <v>60610</v>
      </c>
    </row>
    <row r="247" spans="1:18" ht="15.75" x14ac:dyDescent="0.25">
      <c r="A247">
        <v>246</v>
      </c>
      <c r="B247" t="str">
        <f>VLOOKUP(A247,data!$C:$AG,2,FALSE)</f>
        <v>Sylvia Foulston</v>
      </c>
      <c r="C247" t="str">
        <f>VLOOKUP(A247,data!$C:$AG,3,FALSE)</f>
        <v>Sylvia</v>
      </c>
      <c r="D247" t="str">
        <f>VLOOKUP(A247,data!$C:$AG,4,FALSE)</f>
        <v>Foulston</v>
      </c>
      <c r="F247" s="7"/>
      <c r="G247" s="7"/>
      <c r="H247" s="7"/>
      <c r="I247" s="7"/>
      <c r="J247" s="7"/>
      <c r="K247" s="7"/>
      <c r="L247" t="str">
        <f>VLOOKUP(A247,data!$C:$AG,12,FALSE)</f>
        <v>Central</v>
      </c>
      <c r="M247" t="str">
        <f>VLOOKUP(A247,data!$C:$AG,13,FALSE)</f>
        <v>Male</v>
      </c>
      <c r="N247" t="str">
        <f>VLOOKUP(A247,data!$C:$AG,14,FALSE)</f>
        <v>Corporate</v>
      </c>
      <c r="O247" t="str">
        <f>VLOOKUP(A247,data!$C:$AG,15,FALSE)</f>
        <v>United States</v>
      </c>
      <c r="P247" t="str">
        <f>VLOOKUP(A247,data!$C:$AG,16,FALSE)</f>
        <v>Dearborn</v>
      </c>
      <c r="Q247" t="str">
        <f>VLOOKUP(A247,data!$C:$AG,17,FALSE)</f>
        <v>Michigan</v>
      </c>
      <c r="R247">
        <f>VLOOKUP(A247,data!$C:$AG,18,FALSE)</f>
        <v>48126</v>
      </c>
    </row>
    <row r="248" spans="1:18" ht="15.75" x14ac:dyDescent="0.25">
      <c r="A248">
        <v>247</v>
      </c>
      <c r="B248" t="str">
        <f>VLOOKUP(A248,data!$C:$AG,2,FALSE)</f>
        <v>Meg O'Connel</v>
      </c>
      <c r="C248" t="str">
        <f>VLOOKUP(A248,data!$C:$AG,3,FALSE)</f>
        <v>Meg</v>
      </c>
      <c r="D248" t="str">
        <f>VLOOKUP(A248,data!$C:$AG,4,FALSE)</f>
        <v>O'Connel</v>
      </c>
      <c r="F248" s="7"/>
      <c r="G248" s="7"/>
      <c r="H248" s="7"/>
      <c r="I248" s="7"/>
      <c r="J248" s="7"/>
      <c r="K248" s="7"/>
      <c r="L248" t="str">
        <f>VLOOKUP(A248,data!$C:$AG,12,FALSE)</f>
        <v>East</v>
      </c>
      <c r="M248" t="str">
        <f>VLOOKUP(A248,data!$C:$AG,13,FALSE)</f>
        <v>Male</v>
      </c>
      <c r="N248" t="str">
        <f>VLOOKUP(A248,data!$C:$AG,14,FALSE)</f>
        <v>Home Office</v>
      </c>
      <c r="O248" t="str">
        <f>VLOOKUP(A248,data!$C:$AG,15,FALSE)</f>
        <v>United States</v>
      </c>
      <c r="P248" t="str">
        <f>VLOOKUP(A248,data!$C:$AG,16,FALSE)</f>
        <v>New York City</v>
      </c>
      <c r="Q248" t="str">
        <f>VLOOKUP(A248,data!$C:$AG,17,FALSE)</f>
        <v>New York</v>
      </c>
      <c r="R248">
        <f>VLOOKUP(A248,data!$C:$AG,18,FALSE)</f>
        <v>10009</v>
      </c>
    </row>
    <row r="249" spans="1:18" ht="15.75" x14ac:dyDescent="0.25">
      <c r="A249">
        <v>248</v>
      </c>
      <c r="B249" t="str">
        <f>VLOOKUP(A249,data!$C:$AG,2,FALSE)</f>
        <v>Annie Thurman</v>
      </c>
      <c r="C249" t="str">
        <f>VLOOKUP(A249,data!$C:$AG,3,FALSE)</f>
        <v>Annie</v>
      </c>
      <c r="D249" t="str">
        <f>VLOOKUP(A249,data!$C:$AG,4,FALSE)</f>
        <v>Thurman</v>
      </c>
      <c r="F249" s="7"/>
      <c r="G249" s="7"/>
      <c r="H249" s="7"/>
      <c r="I249" s="7"/>
      <c r="J249" s="7"/>
      <c r="K249" s="7"/>
      <c r="L249" t="str">
        <f>VLOOKUP(A249,data!$C:$AG,12,FALSE)</f>
        <v>West</v>
      </c>
      <c r="M249" t="str">
        <f>VLOOKUP(A249,data!$C:$AG,13,FALSE)</f>
        <v>Male</v>
      </c>
      <c r="N249" t="str">
        <f>VLOOKUP(A249,data!$C:$AG,14,FALSE)</f>
        <v>Consumer</v>
      </c>
      <c r="O249" t="str">
        <f>VLOOKUP(A249,data!$C:$AG,15,FALSE)</f>
        <v>United States</v>
      </c>
      <c r="P249" t="str">
        <f>VLOOKUP(A249,data!$C:$AG,16,FALSE)</f>
        <v>Seattle</v>
      </c>
      <c r="Q249" t="str">
        <f>VLOOKUP(A249,data!$C:$AG,17,FALSE)</f>
        <v>Washington</v>
      </c>
      <c r="R249">
        <f>VLOOKUP(A249,data!$C:$AG,18,FALSE)</f>
        <v>98115</v>
      </c>
    </row>
    <row r="250" spans="1:18" ht="15.75" x14ac:dyDescent="0.25">
      <c r="A250">
        <v>249</v>
      </c>
      <c r="B250" t="str">
        <f>VLOOKUP(A250,data!$C:$AG,2,FALSE)</f>
        <v>Fred McMath</v>
      </c>
      <c r="C250" t="str">
        <f>VLOOKUP(A250,data!$C:$AG,3,FALSE)</f>
        <v>Fred</v>
      </c>
      <c r="D250" t="str">
        <f>VLOOKUP(A250,data!$C:$AG,4,FALSE)</f>
        <v>McMath</v>
      </c>
      <c r="F250" s="7"/>
      <c r="G250" s="7"/>
      <c r="H250" s="7"/>
      <c r="I250" s="7"/>
      <c r="J250" s="7"/>
      <c r="K250" s="7"/>
      <c r="L250" t="str">
        <f>VLOOKUP(A250,data!$C:$AG,12,FALSE)</f>
        <v>West</v>
      </c>
      <c r="M250" t="str">
        <f>VLOOKUP(A250,data!$C:$AG,13,FALSE)</f>
        <v>Male</v>
      </c>
      <c r="N250" t="str">
        <f>VLOOKUP(A250,data!$C:$AG,14,FALSE)</f>
        <v>Consumer</v>
      </c>
      <c r="O250" t="str">
        <f>VLOOKUP(A250,data!$C:$AG,15,FALSE)</f>
        <v>United States</v>
      </c>
      <c r="P250" t="str">
        <f>VLOOKUP(A250,data!$C:$AG,16,FALSE)</f>
        <v>Aurora</v>
      </c>
      <c r="Q250" t="str">
        <f>VLOOKUP(A250,data!$C:$AG,17,FALSE)</f>
        <v>Colorado</v>
      </c>
      <c r="R250">
        <f>VLOOKUP(A250,data!$C:$AG,18,FALSE)</f>
        <v>80013</v>
      </c>
    </row>
    <row r="251" spans="1:18" ht="15.75" x14ac:dyDescent="0.25">
      <c r="A251">
        <v>250</v>
      </c>
      <c r="B251" t="str">
        <f>VLOOKUP(A251,data!$C:$AG,2,FALSE)</f>
        <v>Denny Joy</v>
      </c>
      <c r="C251" t="str">
        <f>VLOOKUP(A251,data!$C:$AG,3,FALSE)</f>
        <v>Denny</v>
      </c>
      <c r="D251" t="str">
        <f>VLOOKUP(A251,data!$C:$AG,4,FALSE)</f>
        <v>Joy</v>
      </c>
      <c r="F251" s="7"/>
      <c r="G251" s="7"/>
      <c r="H251" s="7"/>
      <c r="I251" s="7"/>
      <c r="J251" s="7"/>
      <c r="K251" s="7"/>
      <c r="L251" t="str">
        <f>VLOOKUP(A251,data!$C:$AG,12,FALSE)</f>
        <v>South</v>
      </c>
      <c r="M251" t="str">
        <f>VLOOKUP(A251,data!$C:$AG,13,FALSE)</f>
        <v>Male</v>
      </c>
      <c r="N251" t="str">
        <f>VLOOKUP(A251,data!$C:$AG,14,FALSE)</f>
        <v>Corporate</v>
      </c>
      <c r="O251" t="str">
        <f>VLOOKUP(A251,data!$C:$AG,15,FALSE)</f>
        <v>United States</v>
      </c>
      <c r="P251" t="str">
        <f>VLOOKUP(A251,data!$C:$AG,16,FALSE)</f>
        <v>Warner Robins</v>
      </c>
      <c r="Q251" t="str">
        <f>VLOOKUP(A251,data!$C:$AG,17,FALSE)</f>
        <v>Georgia</v>
      </c>
      <c r="R251">
        <f>VLOOKUP(A251,data!$C:$AG,18,FALSE)</f>
        <v>31088</v>
      </c>
    </row>
    <row r="252" spans="1:18" ht="15.75" x14ac:dyDescent="0.25">
      <c r="A252">
        <v>251</v>
      </c>
      <c r="B252" t="str">
        <f>VLOOKUP(A252,data!$C:$AG,2,FALSE)</f>
        <v>Max Engle</v>
      </c>
      <c r="C252" t="str">
        <f>VLOOKUP(A252,data!$C:$AG,3,FALSE)</f>
        <v>Max</v>
      </c>
      <c r="D252" t="str">
        <f>VLOOKUP(A252,data!$C:$AG,4,FALSE)</f>
        <v>Engle</v>
      </c>
      <c r="F252" s="7"/>
      <c r="G252" s="7"/>
      <c r="H252" s="7"/>
      <c r="I252" s="7"/>
      <c r="J252" s="7"/>
      <c r="K252" s="7"/>
      <c r="L252" t="str">
        <f>VLOOKUP(A252,data!$C:$AG,12,FALSE)</f>
        <v>West</v>
      </c>
      <c r="M252" t="str">
        <f>VLOOKUP(A252,data!$C:$AG,13,FALSE)</f>
        <v>Male</v>
      </c>
      <c r="N252" t="str">
        <f>VLOOKUP(A252,data!$C:$AG,14,FALSE)</f>
        <v>Consumer</v>
      </c>
      <c r="O252" t="str">
        <f>VLOOKUP(A252,data!$C:$AG,15,FALSE)</f>
        <v>United States</v>
      </c>
      <c r="P252" t="str">
        <f>VLOOKUP(A252,data!$C:$AG,16,FALSE)</f>
        <v>Aurora</v>
      </c>
      <c r="Q252" t="str">
        <f>VLOOKUP(A252,data!$C:$AG,17,FALSE)</f>
        <v>Colorado</v>
      </c>
      <c r="R252">
        <f>VLOOKUP(A252,data!$C:$AG,18,FALSE)</f>
        <v>80013</v>
      </c>
    </row>
    <row r="253" spans="1:18" ht="15.75" x14ac:dyDescent="0.25">
      <c r="A253">
        <v>252</v>
      </c>
      <c r="B253" t="str">
        <f>VLOOKUP(A253,data!$C:$AG,2,FALSE)</f>
        <v>Justin Deggeller</v>
      </c>
      <c r="C253" t="str">
        <f>VLOOKUP(A253,data!$C:$AG,3,FALSE)</f>
        <v>Justin</v>
      </c>
      <c r="D253" t="str">
        <f>VLOOKUP(A253,data!$C:$AG,4,FALSE)</f>
        <v>Deggeller</v>
      </c>
      <c r="F253" s="7"/>
      <c r="G253" s="7"/>
      <c r="H253" s="7"/>
      <c r="I253" s="7"/>
      <c r="J253" s="7"/>
      <c r="K253" s="7"/>
      <c r="L253" t="str">
        <f>VLOOKUP(A253,data!$C:$AG,12,FALSE)</f>
        <v>Central</v>
      </c>
      <c r="M253" t="str">
        <f>VLOOKUP(A253,data!$C:$AG,13,FALSE)</f>
        <v>Male</v>
      </c>
      <c r="N253" t="str">
        <f>VLOOKUP(A253,data!$C:$AG,14,FALSE)</f>
        <v>Corporate</v>
      </c>
      <c r="O253" t="str">
        <f>VLOOKUP(A253,data!$C:$AG,15,FALSE)</f>
        <v>United States</v>
      </c>
      <c r="P253" t="str">
        <f>VLOOKUP(A253,data!$C:$AG,16,FALSE)</f>
        <v>Minneapolis</v>
      </c>
      <c r="Q253" t="str">
        <f>VLOOKUP(A253,data!$C:$AG,17,FALSE)</f>
        <v>Minnesota</v>
      </c>
      <c r="R253">
        <f>VLOOKUP(A253,data!$C:$AG,18,FALSE)</f>
        <v>55407</v>
      </c>
    </row>
    <row r="254" spans="1:18" ht="15.75" x14ac:dyDescent="0.25">
      <c r="A254">
        <v>253</v>
      </c>
      <c r="B254" t="str">
        <f>VLOOKUP(A254,data!$C:$AG,2,FALSE)</f>
        <v>John Lee</v>
      </c>
      <c r="C254" t="str">
        <f>VLOOKUP(A254,data!$C:$AG,3,FALSE)</f>
        <v>John</v>
      </c>
      <c r="D254" t="str">
        <f>VLOOKUP(A254,data!$C:$AG,4,FALSE)</f>
        <v>Lee</v>
      </c>
      <c r="F254" s="7"/>
      <c r="G254" s="7"/>
      <c r="H254" s="7"/>
      <c r="I254" s="7"/>
      <c r="J254" s="7"/>
      <c r="K254" s="7"/>
      <c r="L254" t="str">
        <f>VLOOKUP(A254,data!$C:$AG,12,FALSE)</f>
        <v>West</v>
      </c>
      <c r="M254" t="str">
        <f>VLOOKUP(A254,data!$C:$AG,13,FALSE)</f>
        <v>Male</v>
      </c>
      <c r="N254" t="str">
        <f>VLOOKUP(A254,data!$C:$AG,14,FALSE)</f>
        <v>Consumer</v>
      </c>
      <c r="O254" t="str">
        <f>VLOOKUP(A254,data!$C:$AG,15,FALSE)</f>
        <v>United States</v>
      </c>
      <c r="P254" t="str">
        <f>VLOOKUP(A254,data!$C:$AG,16,FALSE)</f>
        <v>Mission Viejo</v>
      </c>
      <c r="Q254" t="str">
        <f>VLOOKUP(A254,data!$C:$AG,17,FALSE)</f>
        <v>California</v>
      </c>
      <c r="R254">
        <f>VLOOKUP(A254,data!$C:$AG,18,FALSE)</f>
        <v>92691</v>
      </c>
    </row>
    <row r="255" spans="1:18" ht="15.75" x14ac:dyDescent="0.25">
      <c r="A255">
        <v>254</v>
      </c>
      <c r="B255" t="str">
        <f>VLOOKUP(A255,data!$C:$AG,2,FALSE)</f>
        <v>Sean Christensen</v>
      </c>
      <c r="C255" t="str">
        <f>VLOOKUP(A255,data!$C:$AG,3,FALSE)</f>
        <v>Sean</v>
      </c>
      <c r="D255" t="str">
        <f>VLOOKUP(A255,data!$C:$AG,4,FALSE)</f>
        <v>Christensen</v>
      </c>
      <c r="F255" s="7"/>
      <c r="G255" s="7"/>
      <c r="H255" s="7"/>
      <c r="I255" s="7"/>
      <c r="J255" s="7"/>
      <c r="K255" s="7"/>
      <c r="L255" t="str">
        <f>VLOOKUP(A255,data!$C:$AG,12,FALSE)</f>
        <v>Central</v>
      </c>
      <c r="M255" t="str">
        <f>VLOOKUP(A255,data!$C:$AG,13,FALSE)</f>
        <v>Male</v>
      </c>
      <c r="N255" t="str">
        <f>VLOOKUP(A255,data!$C:$AG,14,FALSE)</f>
        <v>Consumer</v>
      </c>
      <c r="O255" t="str">
        <f>VLOOKUP(A255,data!$C:$AG,15,FALSE)</f>
        <v>United States</v>
      </c>
      <c r="P255" t="str">
        <f>VLOOKUP(A255,data!$C:$AG,16,FALSE)</f>
        <v>Rochester Hills</v>
      </c>
      <c r="Q255" t="str">
        <f>VLOOKUP(A255,data!$C:$AG,17,FALSE)</f>
        <v>Michigan</v>
      </c>
      <c r="R255">
        <f>VLOOKUP(A255,data!$C:$AG,18,FALSE)</f>
        <v>48307</v>
      </c>
    </row>
    <row r="256" spans="1:18" ht="15.75" x14ac:dyDescent="0.25">
      <c r="A256">
        <v>255</v>
      </c>
      <c r="B256" t="str">
        <f>VLOOKUP(A256,data!$C:$AG,2,FALSE)</f>
        <v>Chuck Clark</v>
      </c>
      <c r="C256" t="str">
        <f>VLOOKUP(A256,data!$C:$AG,3,FALSE)</f>
        <v>Chuck</v>
      </c>
      <c r="D256" t="str">
        <f>VLOOKUP(A256,data!$C:$AG,4,FALSE)</f>
        <v>Clark</v>
      </c>
      <c r="F256" s="7"/>
      <c r="G256" s="7"/>
      <c r="H256" s="7"/>
      <c r="I256" s="7"/>
      <c r="J256" s="7"/>
      <c r="K256" s="7"/>
      <c r="L256" t="str">
        <f>VLOOKUP(A256,data!$C:$AG,12,FALSE)</f>
        <v>Central</v>
      </c>
      <c r="M256" t="str">
        <f>VLOOKUP(A256,data!$C:$AG,13,FALSE)</f>
        <v>Male</v>
      </c>
      <c r="N256" t="str">
        <f>VLOOKUP(A256,data!$C:$AG,14,FALSE)</f>
        <v>Home Office</v>
      </c>
      <c r="O256" t="str">
        <f>VLOOKUP(A256,data!$C:$AG,15,FALSE)</f>
        <v>United States</v>
      </c>
      <c r="P256" t="str">
        <f>VLOOKUP(A256,data!$C:$AG,16,FALSE)</f>
        <v>Columbus</v>
      </c>
      <c r="Q256" t="str">
        <f>VLOOKUP(A256,data!$C:$AG,17,FALSE)</f>
        <v>Indiana</v>
      </c>
      <c r="R256">
        <f>VLOOKUP(A256,data!$C:$AG,18,FALSE)</f>
        <v>47201</v>
      </c>
    </row>
    <row r="257" spans="1:18" ht="15.75" x14ac:dyDescent="0.25">
      <c r="A257">
        <v>256</v>
      </c>
      <c r="B257" t="str">
        <f>VLOOKUP(A257,data!$C:$AG,2,FALSE)</f>
        <v>Anthony Rawles</v>
      </c>
      <c r="C257" t="str">
        <f>VLOOKUP(A257,data!$C:$AG,3,FALSE)</f>
        <v>Anthony</v>
      </c>
      <c r="D257" t="str">
        <f>VLOOKUP(A257,data!$C:$AG,4,FALSE)</f>
        <v>Rawles</v>
      </c>
      <c r="F257" s="7"/>
      <c r="G257" s="7"/>
      <c r="H257" s="7"/>
      <c r="I257" s="7"/>
      <c r="J257" s="7"/>
      <c r="K257" s="7"/>
      <c r="L257" t="str">
        <f>VLOOKUP(A257,data!$C:$AG,12,FALSE)</f>
        <v>West</v>
      </c>
      <c r="M257" t="str">
        <f>VLOOKUP(A257,data!$C:$AG,13,FALSE)</f>
        <v>Female</v>
      </c>
      <c r="N257" t="str">
        <f>VLOOKUP(A257,data!$C:$AG,14,FALSE)</f>
        <v>Corporate</v>
      </c>
      <c r="O257" t="str">
        <f>VLOOKUP(A257,data!$C:$AG,15,FALSE)</f>
        <v>United States</v>
      </c>
      <c r="P257" t="str">
        <f>VLOOKUP(A257,data!$C:$AG,16,FALSE)</f>
        <v>Vancouver</v>
      </c>
      <c r="Q257" t="str">
        <f>VLOOKUP(A257,data!$C:$AG,17,FALSE)</f>
        <v>Washington</v>
      </c>
      <c r="R257">
        <f>VLOOKUP(A257,data!$C:$AG,18,FALSE)</f>
        <v>98661</v>
      </c>
    </row>
    <row r="258" spans="1:18" ht="15.75" x14ac:dyDescent="0.25">
      <c r="A258">
        <v>257</v>
      </c>
      <c r="B258" t="str">
        <f>VLOOKUP(A258,data!$C:$AG,2,FALSE)</f>
        <v>Steven Roelle</v>
      </c>
      <c r="C258" t="str">
        <f>VLOOKUP(A258,data!$C:$AG,3,FALSE)</f>
        <v>Steven</v>
      </c>
      <c r="D258" t="str">
        <f>VLOOKUP(A258,data!$C:$AG,4,FALSE)</f>
        <v>Roelle</v>
      </c>
      <c r="F258" s="7"/>
      <c r="G258" s="7"/>
      <c r="H258" s="7"/>
      <c r="I258" s="7"/>
      <c r="J258" s="7"/>
      <c r="K258" s="7"/>
      <c r="L258" t="str">
        <f>VLOOKUP(A258,data!$C:$AG,12,FALSE)</f>
        <v>East</v>
      </c>
      <c r="M258" t="str">
        <f>VLOOKUP(A258,data!$C:$AG,13,FALSE)</f>
        <v>Female</v>
      </c>
      <c r="N258" t="str">
        <f>VLOOKUP(A258,data!$C:$AG,14,FALSE)</f>
        <v>Home Office</v>
      </c>
      <c r="O258" t="str">
        <f>VLOOKUP(A258,data!$C:$AG,15,FALSE)</f>
        <v>United States</v>
      </c>
      <c r="P258" t="str">
        <f>VLOOKUP(A258,data!$C:$AG,16,FALSE)</f>
        <v>New York City</v>
      </c>
      <c r="Q258" t="str">
        <f>VLOOKUP(A258,data!$C:$AG,17,FALSE)</f>
        <v>New York</v>
      </c>
      <c r="R258">
        <f>VLOOKUP(A258,data!$C:$AG,18,FALSE)</f>
        <v>10024</v>
      </c>
    </row>
    <row r="259" spans="1:18" ht="15.75" x14ac:dyDescent="0.25">
      <c r="A259">
        <v>258</v>
      </c>
      <c r="B259" t="str">
        <f>VLOOKUP(A259,data!$C:$AG,2,FALSE)</f>
        <v>Craig Reiter</v>
      </c>
      <c r="C259" t="str">
        <f>VLOOKUP(A259,data!$C:$AG,3,FALSE)</f>
        <v>Craig</v>
      </c>
      <c r="D259" t="str">
        <f>VLOOKUP(A259,data!$C:$AG,4,FALSE)</f>
        <v>Reiter</v>
      </c>
      <c r="F259" s="7"/>
      <c r="G259" s="7"/>
      <c r="H259" s="7"/>
      <c r="I259" s="7"/>
      <c r="J259" s="7"/>
      <c r="K259" s="7"/>
      <c r="L259" t="str">
        <f>VLOOKUP(A259,data!$C:$AG,12,FALSE)</f>
        <v>East</v>
      </c>
      <c r="M259" t="str">
        <f>VLOOKUP(A259,data!$C:$AG,13,FALSE)</f>
        <v>Female</v>
      </c>
      <c r="N259" t="str">
        <f>VLOOKUP(A259,data!$C:$AG,14,FALSE)</f>
        <v>Consumer</v>
      </c>
      <c r="O259" t="str">
        <f>VLOOKUP(A259,data!$C:$AG,15,FALSE)</f>
        <v>United States</v>
      </c>
      <c r="P259" t="str">
        <f>VLOOKUP(A259,data!$C:$AG,16,FALSE)</f>
        <v>Columbus</v>
      </c>
      <c r="Q259" t="str">
        <f>VLOOKUP(A259,data!$C:$AG,17,FALSE)</f>
        <v>Ohio</v>
      </c>
      <c r="R259">
        <f>VLOOKUP(A259,data!$C:$AG,18,FALSE)</f>
        <v>43229</v>
      </c>
    </row>
    <row r="260" spans="1:18" ht="15.75" x14ac:dyDescent="0.25">
      <c r="A260">
        <v>259</v>
      </c>
      <c r="B260" t="str">
        <f>VLOOKUP(A260,data!$C:$AG,2,FALSE)</f>
        <v>Eugene Hildebrand</v>
      </c>
      <c r="C260" t="str">
        <f>VLOOKUP(A260,data!$C:$AG,3,FALSE)</f>
        <v>Eugene</v>
      </c>
      <c r="D260" t="str">
        <f>VLOOKUP(A260,data!$C:$AG,4,FALSE)</f>
        <v>Hildebrand</v>
      </c>
      <c r="F260" s="7"/>
      <c r="G260" s="7"/>
      <c r="H260" s="7"/>
      <c r="I260" s="7"/>
      <c r="J260" s="7"/>
      <c r="K260" s="7"/>
      <c r="L260" t="str">
        <f>VLOOKUP(A260,data!$C:$AG,12,FALSE)</f>
        <v>Central</v>
      </c>
      <c r="M260" t="str">
        <f>VLOOKUP(A260,data!$C:$AG,13,FALSE)</f>
        <v>Female</v>
      </c>
      <c r="N260" t="str">
        <f>VLOOKUP(A260,data!$C:$AG,14,FALSE)</f>
        <v>Home Office</v>
      </c>
      <c r="O260" t="str">
        <f>VLOOKUP(A260,data!$C:$AG,15,FALSE)</f>
        <v>United States</v>
      </c>
      <c r="P260" t="str">
        <f>VLOOKUP(A260,data!$C:$AG,16,FALSE)</f>
        <v>Aurora</v>
      </c>
      <c r="Q260" t="str">
        <f>VLOOKUP(A260,data!$C:$AG,17,FALSE)</f>
        <v>Illinois</v>
      </c>
      <c r="R260">
        <f>VLOOKUP(A260,data!$C:$AG,18,FALSE)</f>
        <v>60505</v>
      </c>
    </row>
    <row r="261" spans="1:18" ht="15.75" x14ac:dyDescent="0.25">
      <c r="A261">
        <v>260</v>
      </c>
      <c r="B261" t="str">
        <f>VLOOKUP(A261,data!$C:$AG,2,FALSE)</f>
        <v>Sibella Parks</v>
      </c>
      <c r="C261" t="str">
        <f>VLOOKUP(A261,data!$C:$AG,3,FALSE)</f>
        <v>Sibella</v>
      </c>
      <c r="D261" t="str">
        <f>VLOOKUP(A261,data!$C:$AG,4,FALSE)</f>
        <v>Parks</v>
      </c>
      <c r="F261" s="7"/>
      <c r="G261" s="7"/>
      <c r="H261" s="7"/>
      <c r="I261" s="7"/>
      <c r="J261" s="7"/>
      <c r="K261" s="7"/>
      <c r="L261" t="str">
        <f>VLOOKUP(A261,data!$C:$AG,12,FALSE)</f>
        <v>East</v>
      </c>
      <c r="M261" t="str">
        <f>VLOOKUP(A261,data!$C:$AG,13,FALSE)</f>
        <v>Female</v>
      </c>
      <c r="N261" t="str">
        <f>VLOOKUP(A261,data!$C:$AG,14,FALSE)</f>
        <v>Corporate</v>
      </c>
      <c r="O261" t="str">
        <f>VLOOKUP(A261,data!$C:$AG,15,FALSE)</f>
        <v>United States</v>
      </c>
      <c r="P261" t="str">
        <f>VLOOKUP(A261,data!$C:$AG,16,FALSE)</f>
        <v>New York City</v>
      </c>
      <c r="Q261" t="str">
        <f>VLOOKUP(A261,data!$C:$AG,17,FALSE)</f>
        <v>New York</v>
      </c>
      <c r="R261">
        <f>VLOOKUP(A261,data!$C:$AG,18,FALSE)</f>
        <v>10011</v>
      </c>
    </row>
    <row r="262" spans="1:18" ht="15.75" x14ac:dyDescent="0.25">
      <c r="A262">
        <v>261</v>
      </c>
      <c r="B262" t="str">
        <f>VLOOKUP(A262,data!$C:$AG,2,FALSE)</f>
        <v>Tiffany House</v>
      </c>
      <c r="C262" t="str">
        <f>VLOOKUP(A262,data!$C:$AG,3,FALSE)</f>
        <v>Tiffany</v>
      </c>
      <c r="D262" t="str">
        <f>VLOOKUP(A262,data!$C:$AG,4,FALSE)</f>
        <v>House</v>
      </c>
      <c r="F262" s="7"/>
      <c r="G262" s="7"/>
      <c r="H262" s="7"/>
      <c r="I262" s="7"/>
      <c r="J262" s="7"/>
      <c r="K262" s="7"/>
      <c r="L262" t="str">
        <f>VLOOKUP(A262,data!$C:$AG,12,FALSE)</f>
        <v>Central</v>
      </c>
      <c r="M262" t="str">
        <f>VLOOKUP(A262,data!$C:$AG,13,FALSE)</f>
        <v>Female</v>
      </c>
      <c r="N262" t="str">
        <f>VLOOKUP(A262,data!$C:$AG,14,FALSE)</f>
        <v>Corporate</v>
      </c>
      <c r="O262" t="str">
        <f>VLOOKUP(A262,data!$C:$AG,15,FALSE)</f>
        <v>United States</v>
      </c>
      <c r="P262" t="str">
        <f>VLOOKUP(A262,data!$C:$AG,16,FALSE)</f>
        <v>Dallas</v>
      </c>
      <c r="Q262" t="str">
        <f>VLOOKUP(A262,data!$C:$AG,17,FALSE)</f>
        <v>Texas</v>
      </c>
      <c r="R262">
        <f>VLOOKUP(A262,data!$C:$AG,18,FALSE)</f>
        <v>75081</v>
      </c>
    </row>
    <row r="263" spans="1:18" ht="15.75" x14ac:dyDescent="0.25">
      <c r="A263">
        <v>262</v>
      </c>
      <c r="B263" t="str">
        <f>VLOOKUP(A263,data!$C:$AG,2,FALSE)</f>
        <v>Resi Pölking</v>
      </c>
      <c r="C263" t="str">
        <f>VLOOKUP(A263,data!$C:$AG,3,FALSE)</f>
        <v>Resi</v>
      </c>
      <c r="D263" t="str">
        <f>VLOOKUP(A263,data!$C:$AG,4,FALSE)</f>
        <v>Pölking</v>
      </c>
      <c r="F263" s="7"/>
      <c r="G263" s="7"/>
      <c r="H263" s="7"/>
      <c r="I263" s="7"/>
      <c r="J263" s="7"/>
      <c r="K263" s="7"/>
      <c r="L263" t="str">
        <f>VLOOKUP(A263,data!$C:$AG,12,FALSE)</f>
        <v>East</v>
      </c>
      <c r="M263" t="str">
        <f>VLOOKUP(A263,data!$C:$AG,13,FALSE)</f>
        <v>Female</v>
      </c>
      <c r="N263" t="str">
        <f>VLOOKUP(A263,data!$C:$AG,14,FALSE)</f>
        <v>Consumer</v>
      </c>
      <c r="O263" t="str">
        <f>VLOOKUP(A263,data!$C:$AG,15,FALSE)</f>
        <v>United States</v>
      </c>
      <c r="P263" t="str">
        <f>VLOOKUP(A263,data!$C:$AG,16,FALSE)</f>
        <v>Cleveland</v>
      </c>
      <c r="Q263" t="str">
        <f>VLOOKUP(A263,data!$C:$AG,17,FALSE)</f>
        <v>Ohio</v>
      </c>
      <c r="R263">
        <f>VLOOKUP(A263,data!$C:$AG,18,FALSE)</f>
        <v>44105</v>
      </c>
    </row>
    <row r="264" spans="1:18" ht="15.75" x14ac:dyDescent="0.25">
      <c r="A264">
        <v>263</v>
      </c>
      <c r="B264" t="str">
        <f>VLOOKUP(A264,data!$C:$AG,2,FALSE)</f>
        <v>Rob Beeghly</v>
      </c>
      <c r="C264" t="str">
        <f>VLOOKUP(A264,data!$C:$AG,3,FALSE)</f>
        <v>Rob</v>
      </c>
      <c r="D264" t="str">
        <f>VLOOKUP(A264,data!$C:$AG,4,FALSE)</f>
        <v>Beeghly</v>
      </c>
      <c r="F264" s="7"/>
      <c r="G264" s="7"/>
      <c r="H264" s="7"/>
      <c r="I264" s="7"/>
      <c r="J264" s="7"/>
      <c r="K264" s="7"/>
      <c r="L264" t="str">
        <f>VLOOKUP(A264,data!$C:$AG,12,FALSE)</f>
        <v>Central</v>
      </c>
      <c r="M264" t="str">
        <f>VLOOKUP(A264,data!$C:$AG,13,FALSE)</f>
        <v>Female</v>
      </c>
      <c r="N264" t="str">
        <f>VLOOKUP(A264,data!$C:$AG,14,FALSE)</f>
        <v>Consumer</v>
      </c>
      <c r="O264" t="str">
        <f>VLOOKUP(A264,data!$C:$AG,15,FALSE)</f>
        <v>United States</v>
      </c>
      <c r="P264" t="str">
        <f>VLOOKUP(A264,data!$C:$AG,16,FALSE)</f>
        <v>Columbus</v>
      </c>
      <c r="Q264" t="str">
        <f>VLOOKUP(A264,data!$C:$AG,17,FALSE)</f>
        <v>Indiana</v>
      </c>
      <c r="R264">
        <f>VLOOKUP(A264,data!$C:$AG,18,FALSE)</f>
        <v>47201</v>
      </c>
    </row>
    <row r="265" spans="1:18" ht="15.75" x14ac:dyDescent="0.25">
      <c r="A265">
        <v>264</v>
      </c>
      <c r="B265" t="str">
        <f>VLOOKUP(A265,data!$C:$AG,2,FALSE)</f>
        <v>Carol Darley</v>
      </c>
      <c r="C265" t="str">
        <f>VLOOKUP(A265,data!$C:$AG,3,FALSE)</f>
        <v>Carol</v>
      </c>
      <c r="D265" t="str">
        <f>VLOOKUP(A265,data!$C:$AG,4,FALSE)</f>
        <v>Darley</v>
      </c>
      <c r="F265" s="7"/>
      <c r="G265" s="7"/>
      <c r="H265" s="7"/>
      <c r="I265" s="7"/>
      <c r="J265" s="7"/>
      <c r="K265" s="7"/>
      <c r="L265" t="str">
        <f>VLOOKUP(A265,data!$C:$AG,12,FALSE)</f>
        <v>Central</v>
      </c>
      <c r="M265" t="str">
        <f>VLOOKUP(A265,data!$C:$AG,13,FALSE)</f>
        <v>Female</v>
      </c>
      <c r="N265" t="str">
        <f>VLOOKUP(A265,data!$C:$AG,14,FALSE)</f>
        <v>Consumer</v>
      </c>
      <c r="O265" t="str">
        <f>VLOOKUP(A265,data!$C:$AG,15,FALSE)</f>
        <v>United States</v>
      </c>
      <c r="P265" t="str">
        <f>VLOOKUP(A265,data!$C:$AG,16,FALSE)</f>
        <v>Tyler</v>
      </c>
      <c r="Q265" t="str">
        <f>VLOOKUP(A265,data!$C:$AG,17,FALSE)</f>
        <v>Texas</v>
      </c>
      <c r="R265">
        <f>VLOOKUP(A265,data!$C:$AG,18,FALSE)</f>
        <v>75701</v>
      </c>
    </row>
    <row r="266" spans="1:18" ht="15.75" x14ac:dyDescent="0.25">
      <c r="A266">
        <v>265</v>
      </c>
      <c r="B266" t="str">
        <f>VLOOKUP(A266,data!$C:$AG,2,FALSE)</f>
        <v>Doug Jacobs</v>
      </c>
      <c r="C266" t="str">
        <f>VLOOKUP(A266,data!$C:$AG,3,FALSE)</f>
        <v>Doug</v>
      </c>
      <c r="D266" t="str">
        <f>VLOOKUP(A266,data!$C:$AG,4,FALSE)</f>
        <v>Jacobs</v>
      </c>
      <c r="F266" s="7"/>
      <c r="G266" s="7"/>
      <c r="H266" s="7"/>
      <c r="I266" s="7"/>
      <c r="J266" s="7"/>
      <c r="K266" s="7"/>
      <c r="L266" t="str">
        <f>VLOOKUP(A266,data!$C:$AG,12,FALSE)</f>
        <v>East</v>
      </c>
      <c r="M266" t="str">
        <f>VLOOKUP(A266,data!$C:$AG,13,FALSE)</f>
        <v>Female</v>
      </c>
      <c r="N266" t="str">
        <f>VLOOKUP(A266,data!$C:$AG,14,FALSE)</f>
        <v>Consumer</v>
      </c>
      <c r="O266" t="str">
        <f>VLOOKUP(A266,data!$C:$AG,15,FALSE)</f>
        <v>United States</v>
      </c>
      <c r="P266" t="str">
        <f>VLOOKUP(A266,data!$C:$AG,16,FALSE)</f>
        <v>New York City</v>
      </c>
      <c r="Q266" t="str">
        <f>VLOOKUP(A266,data!$C:$AG,17,FALSE)</f>
        <v>New York</v>
      </c>
      <c r="R266">
        <f>VLOOKUP(A266,data!$C:$AG,18,FALSE)</f>
        <v>10024</v>
      </c>
    </row>
    <row r="267" spans="1:18" ht="15.75" x14ac:dyDescent="0.25">
      <c r="A267">
        <v>266</v>
      </c>
      <c r="B267" t="str">
        <f>VLOOKUP(A267,data!$C:$AG,2,FALSE)</f>
        <v>Grant Thornton</v>
      </c>
      <c r="C267" t="str">
        <f>VLOOKUP(A267,data!$C:$AG,3,FALSE)</f>
        <v>Grant</v>
      </c>
      <c r="D267" t="str">
        <f>VLOOKUP(A267,data!$C:$AG,4,FALSE)</f>
        <v>Thornton</v>
      </c>
      <c r="F267" s="7"/>
      <c r="G267" s="7"/>
      <c r="H267" s="7"/>
      <c r="I267" s="7"/>
      <c r="J267" s="7"/>
      <c r="K267" s="7"/>
      <c r="L267" t="str">
        <f>VLOOKUP(A267,data!$C:$AG,12,FALSE)</f>
        <v>South</v>
      </c>
      <c r="M267" t="str">
        <f>VLOOKUP(A267,data!$C:$AG,13,FALSE)</f>
        <v>Female</v>
      </c>
      <c r="N267" t="str">
        <f>VLOOKUP(A267,data!$C:$AG,14,FALSE)</f>
        <v>Corporate</v>
      </c>
      <c r="O267" t="str">
        <f>VLOOKUP(A267,data!$C:$AG,15,FALSE)</f>
        <v>United States</v>
      </c>
      <c r="P267" t="str">
        <f>VLOOKUP(A267,data!$C:$AG,16,FALSE)</f>
        <v>Burlington</v>
      </c>
      <c r="Q267" t="str">
        <f>VLOOKUP(A267,data!$C:$AG,17,FALSE)</f>
        <v>North Carolina</v>
      </c>
      <c r="R267">
        <f>VLOOKUP(A267,data!$C:$AG,18,FALSE)</f>
        <v>27217</v>
      </c>
    </row>
    <row r="268" spans="1:18" ht="15.75" x14ac:dyDescent="0.25">
      <c r="A268">
        <v>267</v>
      </c>
      <c r="B268" t="str">
        <f>VLOOKUP(A268,data!$C:$AG,2,FALSE)</f>
        <v>Michael Chen</v>
      </c>
      <c r="C268" t="str">
        <f>VLOOKUP(A268,data!$C:$AG,3,FALSE)</f>
        <v>Michael</v>
      </c>
      <c r="D268" t="str">
        <f>VLOOKUP(A268,data!$C:$AG,4,FALSE)</f>
        <v>Chen</v>
      </c>
      <c r="F268" s="7"/>
      <c r="G268" s="7"/>
      <c r="H268" s="7"/>
      <c r="I268" s="7"/>
      <c r="J268" s="7"/>
      <c r="K268" s="7"/>
      <c r="L268" t="str">
        <f>VLOOKUP(A268,data!$C:$AG,12,FALSE)</f>
        <v>South</v>
      </c>
      <c r="M268" t="str">
        <f>VLOOKUP(A268,data!$C:$AG,13,FALSE)</f>
        <v>Female</v>
      </c>
      <c r="N268" t="str">
        <f>VLOOKUP(A268,data!$C:$AG,14,FALSE)</f>
        <v>Consumer</v>
      </c>
      <c r="O268" t="str">
        <f>VLOOKUP(A268,data!$C:$AG,15,FALSE)</f>
        <v>United States</v>
      </c>
      <c r="P268" t="str">
        <f>VLOOKUP(A268,data!$C:$AG,16,FALSE)</f>
        <v>Jackson</v>
      </c>
      <c r="Q268" t="str">
        <f>VLOOKUP(A268,data!$C:$AG,17,FALSE)</f>
        <v>Mississippi</v>
      </c>
      <c r="R268">
        <f>VLOOKUP(A268,data!$C:$AG,18,FALSE)</f>
        <v>39212</v>
      </c>
    </row>
    <row r="269" spans="1:18" ht="15.75" x14ac:dyDescent="0.25">
      <c r="A269">
        <v>268</v>
      </c>
      <c r="B269" t="str">
        <f>VLOOKUP(A269,data!$C:$AG,2,FALSE)</f>
        <v>Ralph Arnett</v>
      </c>
      <c r="C269" t="str">
        <f>VLOOKUP(A269,data!$C:$AG,3,FALSE)</f>
        <v>Ralph</v>
      </c>
      <c r="D269" t="str">
        <f>VLOOKUP(A269,data!$C:$AG,4,FALSE)</f>
        <v>Arnett</v>
      </c>
      <c r="F269" s="7"/>
      <c r="G269" s="7"/>
      <c r="H269" s="7"/>
      <c r="I269" s="7"/>
      <c r="J269" s="7"/>
      <c r="K269" s="7"/>
      <c r="L269" t="str">
        <f>VLOOKUP(A269,data!$C:$AG,12,FALSE)</f>
        <v>East</v>
      </c>
      <c r="M269" t="str">
        <f>VLOOKUP(A269,data!$C:$AG,13,FALSE)</f>
        <v>Female</v>
      </c>
      <c r="N269" t="str">
        <f>VLOOKUP(A269,data!$C:$AG,14,FALSE)</f>
        <v>Consumer</v>
      </c>
      <c r="O269" t="str">
        <f>VLOOKUP(A269,data!$C:$AG,15,FALSE)</f>
        <v>United States</v>
      </c>
      <c r="P269" t="str">
        <f>VLOOKUP(A269,data!$C:$AG,16,FALSE)</f>
        <v>New York City</v>
      </c>
      <c r="Q269" t="str">
        <f>VLOOKUP(A269,data!$C:$AG,17,FALSE)</f>
        <v>New York</v>
      </c>
      <c r="R269">
        <f>VLOOKUP(A269,data!$C:$AG,18,FALSE)</f>
        <v>10035</v>
      </c>
    </row>
    <row r="270" spans="1:18" ht="15.75" x14ac:dyDescent="0.25">
      <c r="A270">
        <v>269</v>
      </c>
      <c r="B270" t="str">
        <f>VLOOKUP(A270,data!$C:$AG,2,FALSE)</f>
        <v>Naresj Patel</v>
      </c>
      <c r="C270" t="str">
        <f>VLOOKUP(A270,data!$C:$AG,3,FALSE)</f>
        <v>Naresj</v>
      </c>
      <c r="D270" t="str">
        <f>VLOOKUP(A270,data!$C:$AG,4,FALSE)</f>
        <v>Patel</v>
      </c>
      <c r="F270" s="7"/>
      <c r="G270" s="7"/>
      <c r="H270" s="7"/>
      <c r="I270" s="7"/>
      <c r="J270" s="7"/>
      <c r="K270" s="7"/>
      <c r="L270" t="str">
        <f>VLOOKUP(A270,data!$C:$AG,12,FALSE)</f>
        <v>South</v>
      </c>
      <c r="M270" t="str">
        <f>VLOOKUP(A270,data!$C:$AG,13,FALSE)</f>
        <v>Female</v>
      </c>
      <c r="N270" t="str">
        <f>VLOOKUP(A270,data!$C:$AG,14,FALSE)</f>
        <v>Consumer</v>
      </c>
      <c r="O270" t="str">
        <f>VLOOKUP(A270,data!$C:$AG,15,FALSE)</f>
        <v>United States</v>
      </c>
      <c r="P270" t="str">
        <f>VLOOKUP(A270,data!$C:$AG,16,FALSE)</f>
        <v>Waynesboro</v>
      </c>
      <c r="Q270" t="str">
        <f>VLOOKUP(A270,data!$C:$AG,17,FALSE)</f>
        <v>Virginia</v>
      </c>
      <c r="R270">
        <f>VLOOKUP(A270,data!$C:$AG,18,FALSE)</f>
        <v>22980</v>
      </c>
    </row>
    <row r="271" spans="1:18" ht="15.75" x14ac:dyDescent="0.25">
      <c r="A271">
        <v>270</v>
      </c>
      <c r="B271" t="str">
        <f>VLOOKUP(A271,data!$C:$AG,2,FALSE)</f>
        <v>Alan Barnes</v>
      </c>
      <c r="C271" t="str">
        <f>VLOOKUP(A271,data!$C:$AG,3,FALSE)</f>
        <v>Alan</v>
      </c>
      <c r="D271" t="str">
        <f>VLOOKUP(A271,data!$C:$AG,4,FALSE)</f>
        <v>Barnes</v>
      </c>
      <c r="F271" s="7"/>
      <c r="G271" s="7"/>
      <c r="H271" s="7"/>
      <c r="I271" s="7"/>
      <c r="J271" s="7"/>
      <c r="K271" s="7"/>
      <c r="L271" t="str">
        <f>VLOOKUP(A271,data!$C:$AG,12,FALSE)</f>
        <v>West</v>
      </c>
      <c r="M271" t="str">
        <f>VLOOKUP(A271,data!$C:$AG,13,FALSE)</f>
        <v>Female</v>
      </c>
      <c r="N271" t="str">
        <f>VLOOKUP(A271,data!$C:$AG,14,FALSE)</f>
        <v>Consumer</v>
      </c>
      <c r="O271" t="str">
        <f>VLOOKUP(A271,data!$C:$AG,15,FALSE)</f>
        <v>United States</v>
      </c>
      <c r="P271" t="str">
        <f>VLOOKUP(A271,data!$C:$AG,16,FALSE)</f>
        <v>Los Angeles</v>
      </c>
      <c r="Q271" t="str">
        <f>VLOOKUP(A271,data!$C:$AG,17,FALSE)</f>
        <v>California</v>
      </c>
      <c r="R271">
        <f>VLOOKUP(A271,data!$C:$AG,18,FALSE)</f>
        <v>90036</v>
      </c>
    </row>
    <row r="272" spans="1:18" ht="15.75" x14ac:dyDescent="0.25">
      <c r="A272">
        <v>271</v>
      </c>
      <c r="B272" t="str">
        <f>VLOOKUP(A272,data!$C:$AG,2,FALSE)</f>
        <v>Jesus Ocampo</v>
      </c>
      <c r="C272" t="str">
        <f>VLOOKUP(A272,data!$C:$AG,3,FALSE)</f>
        <v>Jesus</v>
      </c>
      <c r="D272" t="str">
        <f>VLOOKUP(A272,data!$C:$AG,4,FALSE)</f>
        <v>Ocampo</v>
      </c>
      <c r="F272" s="7"/>
      <c r="G272" s="7"/>
      <c r="H272" s="7"/>
      <c r="I272" s="7"/>
      <c r="J272" s="7"/>
      <c r="K272" s="7"/>
      <c r="L272" t="str">
        <f>VLOOKUP(A272,data!$C:$AG,12,FALSE)</f>
        <v>East</v>
      </c>
      <c r="M272" t="str">
        <f>VLOOKUP(A272,data!$C:$AG,13,FALSE)</f>
        <v>Female</v>
      </c>
      <c r="N272" t="str">
        <f>VLOOKUP(A272,data!$C:$AG,14,FALSE)</f>
        <v>Home Office</v>
      </c>
      <c r="O272" t="str">
        <f>VLOOKUP(A272,data!$C:$AG,15,FALSE)</f>
        <v>United States</v>
      </c>
      <c r="P272" t="str">
        <f>VLOOKUP(A272,data!$C:$AG,16,FALSE)</f>
        <v>Chester</v>
      </c>
      <c r="Q272" t="str">
        <f>VLOOKUP(A272,data!$C:$AG,17,FALSE)</f>
        <v>Pennsylvania</v>
      </c>
      <c r="R272">
        <f>VLOOKUP(A272,data!$C:$AG,18,FALSE)</f>
        <v>19013</v>
      </c>
    </row>
    <row r="273" spans="1:18" ht="15.75" x14ac:dyDescent="0.25">
      <c r="A273">
        <v>272</v>
      </c>
      <c r="B273" t="str">
        <f>VLOOKUP(A273,data!$C:$AG,2,FALSE)</f>
        <v>Jay Kimmel</v>
      </c>
      <c r="C273" t="str">
        <f>VLOOKUP(A273,data!$C:$AG,3,FALSE)</f>
        <v>Jay</v>
      </c>
      <c r="D273" t="str">
        <f>VLOOKUP(A273,data!$C:$AG,4,FALSE)</f>
        <v>Kimmel</v>
      </c>
      <c r="F273" s="7"/>
      <c r="G273" s="7"/>
      <c r="H273" s="7"/>
      <c r="I273" s="7"/>
      <c r="J273" s="7"/>
      <c r="K273" s="7"/>
      <c r="L273" t="str">
        <f>VLOOKUP(A273,data!$C:$AG,12,FALSE)</f>
        <v>West</v>
      </c>
      <c r="M273" t="str">
        <f>VLOOKUP(A273,data!$C:$AG,13,FALSE)</f>
        <v>Female</v>
      </c>
      <c r="N273" t="str">
        <f>VLOOKUP(A273,data!$C:$AG,14,FALSE)</f>
        <v>Consumer</v>
      </c>
      <c r="O273" t="str">
        <f>VLOOKUP(A273,data!$C:$AG,15,FALSE)</f>
        <v>United States</v>
      </c>
      <c r="P273" t="str">
        <f>VLOOKUP(A273,data!$C:$AG,16,FALSE)</f>
        <v>Long Beach</v>
      </c>
      <c r="Q273" t="str">
        <f>VLOOKUP(A273,data!$C:$AG,17,FALSE)</f>
        <v>California</v>
      </c>
      <c r="R273">
        <f>VLOOKUP(A273,data!$C:$AG,18,FALSE)</f>
        <v>90805</v>
      </c>
    </row>
    <row r="274" spans="1:18" ht="15.75" x14ac:dyDescent="0.25">
      <c r="A274">
        <v>273</v>
      </c>
      <c r="B274" t="str">
        <f>VLOOKUP(A274,data!$C:$AG,2,FALSE)</f>
        <v>Brad Norvell</v>
      </c>
      <c r="C274" t="str">
        <f>VLOOKUP(A274,data!$C:$AG,3,FALSE)</f>
        <v>Brad</v>
      </c>
      <c r="D274" t="str">
        <f>VLOOKUP(A274,data!$C:$AG,4,FALSE)</f>
        <v>Norvell</v>
      </c>
      <c r="F274" s="7"/>
      <c r="G274" s="7"/>
      <c r="H274" s="7"/>
      <c r="I274" s="7"/>
      <c r="J274" s="7"/>
      <c r="K274" s="7"/>
      <c r="L274" t="str">
        <f>VLOOKUP(A274,data!$C:$AG,12,FALSE)</f>
        <v>South</v>
      </c>
      <c r="M274" t="str">
        <f>VLOOKUP(A274,data!$C:$AG,13,FALSE)</f>
        <v>Female</v>
      </c>
      <c r="N274" t="str">
        <f>VLOOKUP(A274,data!$C:$AG,14,FALSE)</f>
        <v>Corporate</v>
      </c>
      <c r="O274" t="str">
        <f>VLOOKUP(A274,data!$C:$AG,15,FALSE)</f>
        <v>United States</v>
      </c>
      <c r="P274" t="str">
        <f>VLOOKUP(A274,data!$C:$AG,16,FALSE)</f>
        <v>Cary</v>
      </c>
      <c r="Q274" t="str">
        <f>VLOOKUP(A274,data!$C:$AG,17,FALSE)</f>
        <v>North Carolina</v>
      </c>
      <c r="R274">
        <f>VLOOKUP(A274,data!$C:$AG,18,FALSE)</f>
        <v>27511</v>
      </c>
    </row>
    <row r="275" spans="1:18" ht="15.75" x14ac:dyDescent="0.25">
      <c r="A275">
        <v>274</v>
      </c>
      <c r="B275" t="str">
        <f>VLOOKUP(A275,data!$C:$AG,2,FALSE)</f>
        <v>David Philippe</v>
      </c>
      <c r="C275" t="str">
        <f>VLOOKUP(A275,data!$C:$AG,3,FALSE)</f>
        <v>David</v>
      </c>
      <c r="D275" t="str">
        <f>VLOOKUP(A275,data!$C:$AG,4,FALSE)</f>
        <v>Philippe</v>
      </c>
      <c r="F275" s="7"/>
      <c r="G275" s="7"/>
      <c r="H275" s="7"/>
      <c r="I275" s="7"/>
      <c r="J275" s="7"/>
      <c r="K275" s="7"/>
      <c r="L275" t="str">
        <f>VLOOKUP(A275,data!$C:$AG,12,FALSE)</f>
        <v>East</v>
      </c>
      <c r="M275" t="str">
        <f>VLOOKUP(A275,data!$C:$AG,13,FALSE)</f>
        <v>Female</v>
      </c>
      <c r="N275" t="str">
        <f>VLOOKUP(A275,data!$C:$AG,14,FALSE)</f>
        <v>Consumer</v>
      </c>
      <c r="O275" t="str">
        <f>VLOOKUP(A275,data!$C:$AG,15,FALSE)</f>
        <v>United States</v>
      </c>
      <c r="P275" t="str">
        <f>VLOOKUP(A275,data!$C:$AG,16,FALSE)</f>
        <v>New York City</v>
      </c>
      <c r="Q275" t="str">
        <f>VLOOKUP(A275,data!$C:$AG,17,FALSE)</f>
        <v>New York</v>
      </c>
      <c r="R275">
        <f>VLOOKUP(A275,data!$C:$AG,18,FALSE)</f>
        <v>10035</v>
      </c>
    </row>
    <row r="276" spans="1:18" ht="15.75" x14ac:dyDescent="0.25">
      <c r="A276">
        <v>275</v>
      </c>
      <c r="B276" t="str">
        <f>VLOOKUP(A276,data!$C:$AG,2,FALSE)</f>
        <v>Tracy Hopkins</v>
      </c>
      <c r="C276" t="str">
        <f>VLOOKUP(A276,data!$C:$AG,3,FALSE)</f>
        <v>Tracy</v>
      </c>
      <c r="D276" t="str">
        <f>VLOOKUP(A276,data!$C:$AG,4,FALSE)</f>
        <v>Hopkins</v>
      </c>
      <c r="F276" s="7"/>
      <c r="G276" s="7"/>
      <c r="H276" s="7"/>
      <c r="I276" s="7"/>
      <c r="J276" s="7"/>
      <c r="K276" s="7"/>
      <c r="L276" t="str">
        <f>VLOOKUP(A276,data!$C:$AG,12,FALSE)</f>
        <v>East</v>
      </c>
      <c r="M276" t="str">
        <f>VLOOKUP(A276,data!$C:$AG,13,FALSE)</f>
        <v>Female</v>
      </c>
      <c r="N276" t="str">
        <f>VLOOKUP(A276,data!$C:$AG,14,FALSE)</f>
        <v>Home Office</v>
      </c>
      <c r="O276" t="str">
        <f>VLOOKUP(A276,data!$C:$AG,15,FALSE)</f>
        <v>United States</v>
      </c>
      <c r="P276" t="str">
        <f>VLOOKUP(A276,data!$C:$AG,16,FALSE)</f>
        <v>New York City</v>
      </c>
      <c r="Q276" t="str">
        <f>VLOOKUP(A276,data!$C:$AG,17,FALSE)</f>
        <v>New York</v>
      </c>
      <c r="R276">
        <f>VLOOKUP(A276,data!$C:$AG,18,FALSE)</f>
        <v>10035</v>
      </c>
    </row>
    <row r="277" spans="1:18" ht="15.75" x14ac:dyDescent="0.25">
      <c r="A277">
        <v>276</v>
      </c>
      <c r="B277" t="str">
        <f>VLOOKUP(A277,data!$C:$AG,2,FALSE)</f>
        <v>Arthur Prichep</v>
      </c>
      <c r="C277" t="str">
        <f>VLOOKUP(A277,data!$C:$AG,3,FALSE)</f>
        <v>Arthur</v>
      </c>
      <c r="D277" t="str">
        <f>VLOOKUP(A277,data!$C:$AG,4,FALSE)</f>
        <v>Prichep</v>
      </c>
      <c r="F277" s="7"/>
      <c r="G277" s="7"/>
      <c r="H277" s="7"/>
      <c r="I277" s="7"/>
      <c r="J277" s="7"/>
      <c r="K277" s="7"/>
      <c r="L277" t="str">
        <f>VLOOKUP(A277,data!$C:$AG,12,FALSE)</f>
        <v>South</v>
      </c>
      <c r="M277" t="str">
        <f>VLOOKUP(A277,data!$C:$AG,13,FALSE)</f>
        <v>Female</v>
      </c>
      <c r="N277" t="str">
        <f>VLOOKUP(A277,data!$C:$AG,14,FALSE)</f>
        <v>Consumer</v>
      </c>
      <c r="O277" t="str">
        <f>VLOOKUP(A277,data!$C:$AG,15,FALSE)</f>
        <v>United States</v>
      </c>
      <c r="P277" t="str">
        <f>VLOOKUP(A277,data!$C:$AG,16,FALSE)</f>
        <v>Palm Coast</v>
      </c>
      <c r="Q277" t="str">
        <f>VLOOKUP(A277,data!$C:$AG,17,FALSE)</f>
        <v>Florida</v>
      </c>
      <c r="R277">
        <f>VLOOKUP(A277,data!$C:$AG,18,FALSE)</f>
        <v>32137</v>
      </c>
    </row>
    <row r="278" spans="1:18" ht="15.75" x14ac:dyDescent="0.25">
      <c r="A278">
        <v>277</v>
      </c>
      <c r="B278" t="str">
        <f>VLOOKUP(A278,data!$C:$AG,2,FALSE)</f>
        <v>Roland Schwarz</v>
      </c>
      <c r="C278" t="str">
        <f>VLOOKUP(A278,data!$C:$AG,3,FALSE)</f>
        <v>Roland</v>
      </c>
      <c r="D278" t="str">
        <f>VLOOKUP(A278,data!$C:$AG,4,FALSE)</f>
        <v>Schwarz</v>
      </c>
      <c r="F278" s="7"/>
      <c r="G278" s="7"/>
      <c r="H278" s="7"/>
      <c r="I278" s="7"/>
      <c r="J278" s="7"/>
      <c r="K278" s="7"/>
      <c r="L278" t="str">
        <f>VLOOKUP(A278,data!$C:$AG,12,FALSE)</f>
        <v>East</v>
      </c>
      <c r="M278" t="str">
        <f>VLOOKUP(A278,data!$C:$AG,13,FALSE)</f>
        <v>Female</v>
      </c>
      <c r="N278" t="str">
        <f>VLOOKUP(A278,data!$C:$AG,14,FALSE)</f>
        <v>Corporate</v>
      </c>
      <c r="O278" t="str">
        <f>VLOOKUP(A278,data!$C:$AG,15,FALSE)</f>
        <v>United States</v>
      </c>
      <c r="P278" t="str">
        <f>VLOOKUP(A278,data!$C:$AG,16,FALSE)</f>
        <v>Mount Vernon</v>
      </c>
      <c r="Q278" t="str">
        <f>VLOOKUP(A278,data!$C:$AG,17,FALSE)</f>
        <v>New York</v>
      </c>
      <c r="R278">
        <f>VLOOKUP(A278,data!$C:$AG,18,FALSE)</f>
        <v>10550</v>
      </c>
    </row>
    <row r="279" spans="1:18" ht="15.75" x14ac:dyDescent="0.25">
      <c r="A279">
        <v>278</v>
      </c>
      <c r="B279" t="str">
        <f>VLOOKUP(A279,data!$C:$AG,2,FALSE)</f>
        <v>Seth Vernon</v>
      </c>
      <c r="C279" t="str">
        <f>VLOOKUP(A279,data!$C:$AG,3,FALSE)</f>
        <v>Seth</v>
      </c>
      <c r="D279" t="str">
        <f>VLOOKUP(A279,data!$C:$AG,4,FALSE)</f>
        <v>Vernon</v>
      </c>
      <c r="F279" s="7"/>
      <c r="G279" s="7"/>
      <c r="H279" s="7"/>
      <c r="I279" s="7"/>
      <c r="J279" s="7"/>
      <c r="K279" s="7"/>
      <c r="L279" t="str">
        <f>VLOOKUP(A279,data!$C:$AG,12,FALSE)</f>
        <v>East</v>
      </c>
      <c r="M279" t="str">
        <f>VLOOKUP(A279,data!$C:$AG,13,FALSE)</f>
        <v>Female</v>
      </c>
      <c r="N279" t="str">
        <f>VLOOKUP(A279,data!$C:$AG,14,FALSE)</f>
        <v>Consumer</v>
      </c>
      <c r="O279" t="str">
        <f>VLOOKUP(A279,data!$C:$AG,15,FALSE)</f>
        <v>United States</v>
      </c>
      <c r="P279" t="str">
        <f>VLOOKUP(A279,data!$C:$AG,16,FALSE)</f>
        <v>Dover</v>
      </c>
      <c r="Q279" t="str">
        <f>VLOOKUP(A279,data!$C:$AG,17,FALSE)</f>
        <v>Delaware</v>
      </c>
      <c r="R279">
        <f>VLOOKUP(A279,data!$C:$AG,18,FALSE)</f>
        <v>19901</v>
      </c>
    </row>
    <row r="280" spans="1:18" ht="15.75" x14ac:dyDescent="0.25">
      <c r="A280">
        <v>279</v>
      </c>
      <c r="B280" t="str">
        <f>VLOOKUP(A280,data!$C:$AG,2,FALSE)</f>
        <v>Christine Kargatis</v>
      </c>
      <c r="C280" t="str">
        <f>VLOOKUP(A280,data!$C:$AG,3,FALSE)</f>
        <v>Christine</v>
      </c>
      <c r="D280" t="str">
        <f>VLOOKUP(A280,data!$C:$AG,4,FALSE)</f>
        <v>Kargatis</v>
      </c>
      <c r="F280" s="7"/>
      <c r="G280" s="7"/>
      <c r="H280" s="7"/>
      <c r="I280" s="7"/>
      <c r="J280" s="7"/>
      <c r="K280" s="7"/>
      <c r="L280" t="str">
        <f>VLOOKUP(A280,data!$C:$AG,12,FALSE)</f>
        <v>West</v>
      </c>
      <c r="M280" t="str">
        <f>VLOOKUP(A280,data!$C:$AG,13,FALSE)</f>
        <v>Female</v>
      </c>
      <c r="N280" t="str">
        <f>VLOOKUP(A280,data!$C:$AG,14,FALSE)</f>
        <v>Home Office</v>
      </c>
      <c r="O280" t="str">
        <f>VLOOKUP(A280,data!$C:$AG,15,FALSE)</f>
        <v>United States</v>
      </c>
      <c r="P280" t="str">
        <f>VLOOKUP(A280,data!$C:$AG,16,FALSE)</f>
        <v>Orem</v>
      </c>
      <c r="Q280" t="str">
        <f>VLOOKUP(A280,data!$C:$AG,17,FALSE)</f>
        <v>Utah</v>
      </c>
      <c r="R280">
        <f>VLOOKUP(A280,data!$C:$AG,18,FALSE)</f>
        <v>84057</v>
      </c>
    </row>
    <row r="281" spans="1:18" ht="15.75" x14ac:dyDescent="0.25">
      <c r="A281">
        <v>280</v>
      </c>
      <c r="B281" t="str">
        <f>VLOOKUP(A281,data!$C:$AG,2,FALSE)</f>
        <v>Ross DeVincentis</v>
      </c>
      <c r="C281" t="str">
        <f>VLOOKUP(A281,data!$C:$AG,3,FALSE)</f>
        <v>Ross</v>
      </c>
      <c r="D281" t="str">
        <f>VLOOKUP(A281,data!$C:$AG,4,FALSE)</f>
        <v>DeVincentis</v>
      </c>
      <c r="F281" s="7"/>
      <c r="G281" s="7"/>
      <c r="H281" s="7"/>
      <c r="I281" s="7"/>
      <c r="J281" s="7"/>
      <c r="K281" s="7"/>
      <c r="L281" t="str">
        <f>VLOOKUP(A281,data!$C:$AG,12,FALSE)</f>
        <v>West</v>
      </c>
      <c r="M281" t="str">
        <f>VLOOKUP(A281,data!$C:$AG,13,FALSE)</f>
        <v>Female</v>
      </c>
      <c r="N281" t="str">
        <f>VLOOKUP(A281,data!$C:$AG,14,FALSE)</f>
        <v>Home Office</v>
      </c>
      <c r="O281" t="str">
        <f>VLOOKUP(A281,data!$C:$AG,15,FALSE)</f>
        <v>United States</v>
      </c>
      <c r="P281" t="str">
        <f>VLOOKUP(A281,data!$C:$AG,16,FALSE)</f>
        <v>Los Angeles</v>
      </c>
      <c r="Q281" t="str">
        <f>VLOOKUP(A281,data!$C:$AG,17,FALSE)</f>
        <v>California</v>
      </c>
      <c r="R281">
        <f>VLOOKUP(A281,data!$C:$AG,18,FALSE)</f>
        <v>90045</v>
      </c>
    </row>
    <row r="282" spans="1:18" ht="15.75" x14ac:dyDescent="0.25">
      <c r="A282">
        <v>281</v>
      </c>
      <c r="B282" t="str">
        <f>VLOOKUP(A282,data!$C:$AG,2,FALSE)</f>
        <v>Mathew Reese</v>
      </c>
      <c r="C282" t="str">
        <f>VLOOKUP(A282,data!$C:$AG,3,FALSE)</f>
        <v>Mathew</v>
      </c>
      <c r="D282" t="str">
        <f>VLOOKUP(A282,data!$C:$AG,4,FALSE)</f>
        <v>Reese</v>
      </c>
      <c r="F282" s="7"/>
      <c r="G282" s="7"/>
      <c r="H282" s="7"/>
      <c r="I282" s="7"/>
      <c r="J282" s="7"/>
      <c r="K282" s="7"/>
      <c r="L282" t="str">
        <f>VLOOKUP(A282,data!$C:$AG,12,FALSE)</f>
        <v>East</v>
      </c>
      <c r="M282" t="str">
        <f>VLOOKUP(A282,data!$C:$AG,13,FALSE)</f>
        <v>Female</v>
      </c>
      <c r="N282" t="str">
        <f>VLOOKUP(A282,data!$C:$AG,14,FALSE)</f>
        <v>Home Office</v>
      </c>
      <c r="O282" t="str">
        <f>VLOOKUP(A282,data!$C:$AG,15,FALSE)</f>
        <v>United States</v>
      </c>
      <c r="P282" t="str">
        <f>VLOOKUP(A282,data!$C:$AG,16,FALSE)</f>
        <v>Philadelphia</v>
      </c>
      <c r="Q282" t="str">
        <f>VLOOKUP(A282,data!$C:$AG,17,FALSE)</f>
        <v>Pennsylvania</v>
      </c>
      <c r="R282">
        <f>VLOOKUP(A282,data!$C:$AG,18,FALSE)</f>
        <v>19140</v>
      </c>
    </row>
    <row r="283" spans="1:18" ht="15.75" x14ac:dyDescent="0.25">
      <c r="A283">
        <v>282</v>
      </c>
      <c r="B283" t="str">
        <f>VLOOKUP(A283,data!$C:$AG,2,FALSE)</f>
        <v>Steve Chapman</v>
      </c>
      <c r="C283" t="str">
        <f>VLOOKUP(A283,data!$C:$AG,3,FALSE)</f>
        <v>Steve</v>
      </c>
      <c r="D283" t="str">
        <f>VLOOKUP(A283,data!$C:$AG,4,FALSE)</f>
        <v>Chapman</v>
      </c>
      <c r="F283" s="7"/>
      <c r="G283" s="7"/>
      <c r="H283" s="7"/>
      <c r="I283" s="7"/>
      <c r="J283" s="7"/>
      <c r="K283" s="7"/>
      <c r="L283" t="str">
        <f>VLOOKUP(A283,data!$C:$AG,12,FALSE)</f>
        <v>South</v>
      </c>
      <c r="M283" t="str">
        <f>VLOOKUP(A283,data!$C:$AG,13,FALSE)</f>
        <v>Female</v>
      </c>
      <c r="N283" t="str">
        <f>VLOOKUP(A283,data!$C:$AG,14,FALSE)</f>
        <v>Corporate</v>
      </c>
      <c r="O283" t="str">
        <f>VLOOKUP(A283,data!$C:$AG,15,FALSE)</f>
        <v>United States</v>
      </c>
      <c r="P283" t="str">
        <f>VLOOKUP(A283,data!$C:$AG,16,FALSE)</f>
        <v>Hialeah</v>
      </c>
      <c r="Q283" t="str">
        <f>VLOOKUP(A283,data!$C:$AG,17,FALSE)</f>
        <v>Florida</v>
      </c>
      <c r="R283">
        <f>VLOOKUP(A283,data!$C:$AG,18,FALSE)</f>
        <v>33012</v>
      </c>
    </row>
    <row r="284" spans="1:18" ht="15.75" x14ac:dyDescent="0.25">
      <c r="A284">
        <v>283</v>
      </c>
      <c r="B284" t="str">
        <f>VLOOKUP(A284,data!$C:$AG,2,FALSE)</f>
        <v>Jay Fein</v>
      </c>
      <c r="C284" t="str">
        <f>VLOOKUP(A284,data!$C:$AG,3,FALSE)</f>
        <v>Jay</v>
      </c>
      <c r="D284" t="str">
        <f>VLOOKUP(A284,data!$C:$AG,4,FALSE)</f>
        <v>Fein</v>
      </c>
      <c r="F284" s="7"/>
      <c r="G284" s="7"/>
      <c r="H284" s="7"/>
      <c r="I284" s="7"/>
      <c r="J284" s="7"/>
      <c r="K284" s="7"/>
      <c r="L284" t="str">
        <f>VLOOKUP(A284,data!$C:$AG,12,FALSE)</f>
        <v>Central</v>
      </c>
      <c r="M284" t="str">
        <f>VLOOKUP(A284,data!$C:$AG,13,FALSE)</f>
        <v>Female</v>
      </c>
      <c r="N284" t="str">
        <f>VLOOKUP(A284,data!$C:$AG,14,FALSE)</f>
        <v>Consumer</v>
      </c>
      <c r="O284" t="str">
        <f>VLOOKUP(A284,data!$C:$AG,15,FALSE)</f>
        <v>United States</v>
      </c>
      <c r="P284" t="str">
        <f>VLOOKUP(A284,data!$C:$AG,16,FALSE)</f>
        <v>Austin</v>
      </c>
      <c r="Q284" t="str">
        <f>VLOOKUP(A284,data!$C:$AG,17,FALSE)</f>
        <v>Texas</v>
      </c>
      <c r="R284">
        <f>VLOOKUP(A284,data!$C:$AG,18,FALSE)</f>
        <v>78745</v>
      </c>
    </row>
    <row r="285" spans="1:18" ht="15.75" x14ac:dyDescent="0.25">
      <c r="A285">
        <v>284</v>
      </c>
      <c r="B285" t="str">
        <f>VLOOKUP(A285,data!$C:$AG,2,FALSE)</f>
        <v>Emily Grady</v>
      </c>
      <c r="C285" t="str">
        <f>VLOOKUP(A285,data!$C:$AG,3,FALSE)</f>
        <v>Emily</v>
      </c>
      <c r="D285" t="str">
        <f>VLOOKUP(A285,data!$C:$AG,4,FALSE)</f>
        <v>Grady</v>
      </c>
      <c r="F285" s="7"/>
      <c r="G285" s="7"/>
      <c r="H285" s="7"/>
      <c r="I285" s="7"/>
      <c r="J285" s="7"/>
      <c r="K285" s="7"/>
      <c r="L285" t="str">
        <f>VLOOKUP(A285,data!$C:$AG,12,FALSE)</f>
        <v>East</v>
      </c>
      <c r="M285" t="str">
        <f>VLOOKUP(A285,data!$C:$AG,13,FALSE)</f>
        <v>Female</v>
      </c>
      <c r="N285" t="str">
        <f>VLOOKUP(A285,data!$C:$AG,14,FALSE)</f>
        <v>Consumer</v>
      </c>
      <c r="O285" t="str">
        <f>VLOOKUP(A285,data!$C:$AG,15,FALSE)</f>
        <v>United States</v>
      </c>
      <c r="P285" t="str">
        <f>VLOOKUP(A285,data!$C:$AG,16,FALSE)</f>
        <v>Oceanside</v>
      </c>
      <c r="Q285" t="str">
        <f>VLOOKUP(A285,data!$C:$AG,17,FALSE)</f>
        <v>New York</v>
      </c>
      <c r="R285">
        <f>VLOOKUP(A285,data!$C:$AG,18,FALSE)</f>
        <v>11572</v>
      </c>
    </row>
    <row r="286" spans="1:18" ht="15.75" x14ac:dyDescent="0.25">
      <c r="A286">
        <v>285</v>
      </c>
      <c r="B286" t="str">
        <f>VLOOKUP(A286,data!$C:$AG,2,FALSE)</f>
        <v>Darrin Sayre</v>
      </c>
      <c r="C286" t="str">
        <f>VLOOKUP(A286,data!$C:$AG,3,FALSE)</f>
        <v>Darrin</v>
      </c>
      <c r="D286" t="str">
        <f>VLOOKUP(A286,data!$C:$AG,4,FALSE)</f>
        <v>Sayre</v>
      </c>
      <c r="F286" s="7"/>
      <c r="G286" s="7"/>
      <c r="H286" s="7"/>
      <c r="I286" s="7"/>
      <c r="J286" s="7"/>
      <c r="K286" s="7"/>
      <c r="L286" t="str">
        <f>VLOOKUP(A286,data!$C:$AG,12,FALSE)</f>
        <v>West</v>
      </c>
      <c r="M286" t="str">
        <f>VLOOKUP(A286,data!$C:$AG,13,FALSE)</f>
        <v>Female</v>
      </c>
      <c r="N286" t="str">
        <f>VLOOKUP(A286,data!$C:$AG,14,FALSE)</f>
        <v>Home Office</v>
      </c>
      <c r="O286" t="str">
        <f>VLOOKUP(A286,data!$C:$AG,15,FALSE)</f>
        <v>United States</v>
      </c>
      <c r="P286" t="str">
        <f>VLOOKUP(A286,data!$C:$AG,16,FALSE)</f>
        <v>Seattle</v>
      </c>
      <c r="Q286" t="str">
        <f>VLOOKUP(A286,data!$C:$AG,17,FALSE)</f>
        <v>Washington</v>
      </c>
      <c r="R286">
        <f>VLOOKUP(A286,data!$C:$AG,18,FALSE)</f>
        <v>98115</v>
      </c>
    </row>
    <row r="287" spans="1:18" ht="15.75" x14ac:dyDescent="0.25">
      <c r="A287">
        <v>286</v>
      </c>
      <c r="B287" t="str">
        <f>VLOOKUP(A287,data!$C:$AG,2,FALSE)</f>
        <v>Phillina Ober</v>
      </c>
      <c r="C287" t="str">
        <f>VLOOKUP(A287,data!$C:$AG,3,FALSE)</f>
        <v>Phillina</v>
      </c>
      <c r="D287" t="str">
        <f>VLOOKUP(A287,data!$C:$AG,4,FALSE)</f>
        <v>Ober</v>
      </c>
      <c r="F287" s="7"/>
      <c r="G287" s="7"/>
      <c r="H287" s="7"/>
      <c r="I287" s="7"/>
      <c r="J287" s="7"/>
      <c r="K287" s="7"/>
      <c r="L287" t="str">
        <f>VLOOKUP(A287,data!$C:$AG,12,FALSE)</f>
        <v>Central</v>
      </c>
      <c r="M287" t="str">
        <f>VLOOKUP(A287,data!$C:$AG,13,FALSE)</f>
        <v>Female</v>
      </c>
      <c r="N287" t="str">
        <f>VLOOKUP(A287,data!$C:$AG,14,FALSE)</f>
        <v>Home Office</v>
      </c>
      <c r="O287" t="str">
        <f>VLOOKUP(A287,data!$C:$AG,15,FALSE)</f>
        <v>United States</v>
      </c>
      <c r="P287" t="str">
        <f>VLOOKUP(A287,data!$C:$AG,16,FALSE)</f>
        <v>Naperville</v>
      </c>
      <c r="Q287" t="str">
        <f>VLOOKUP(A287,data!$C:$AG,17,FALSE)</f>
        <v>Illinois</v>
      </c>
      <c r="R287">
        <f>VLOOKUP(A287,data!$C:$AG,18,FALSE)</f>
        <v>60540</v>
      </c>
    </row>
    <row r="288" spans="1:18" ht="15.75" x14ac:dyDescent="0.25">
      <c r="A288">
        <v>287</v>
      </c>
      <c r="B288" t="str">
        <f>VLOOKUP(A288,data!$C:$AG,2,FALSE)</f>
        <v>Sung Shariari</v>
      </c>
      <c r="C288" t="str">
        <f>VLOOKUP(A288,data!$C:$AG,3,FALSE)</f>
        <v>Sung</v>
      </c>
      <c r="D288" t="str">
        <f>VLOOKUP(A288,data!$C:$AG,4,FALSE)</f>
        <v>Shariari</v>
      </c>
      <c r="F288" s="7"/>
      <c r="G288" s="7"/>
      <c r="H288" s="7"/>
      <c r="I288" s="7"/>
      <c r="J288" s="7"/>
      <c r="K288" s="7"/>
      <c r="L288" t="str">
        <f>VLOOKUP(A288,data!$C:$AG,12,FALSE)</f>
        <v>Central</v>
      </c>
      <c r="M288" t="str">
        <f>VLOOKUP(A288,data!$C:$AG,13,FALSE)</f>
        <v>Female</v>
      </c>
      <c r="N288" t="str">
        <f>VLOOKUP(A288,data!$C:$AG,14,FALSE)</f>
        <v>Consumer</v>
      </c>
      <c r="O288" t="str">
        <f>VLOOKUP(A288,data!$C:$AG,15,FALSE)</f>
        <v>United States</v>
      </c>
      <c r="P288" t="str">
        <f>VLOOKUP(A288,data!$C:$AG,16,FALSE)</f>
        <v>Dallas</v>
      </c>
      <c r="Q288" t="str">
        <f>VLOOKUP(A288,data!$C:$AG,17,FALSE)</f>
        <v>Texas</v>
      </c>
      <c r="R288">
        <f>VLOOKUP(A288,data!$C:$AG,18,FALSE)</f>
        <v>75220</v>
      </c>
    </row>
    <row r="289" spans="1:18" ht="15.75" x14ac:dyDescent="0.25">
      <c r="A289">
        <v>288</v>
      </c>
      <c r="B289" t="str">
        <f>VLOOKUP(A289,data!$C:$AG,2,FALSE)</f>
        <v>Peter Bühler</v>
      </c>
      <c r="C289" t="str">
        <f>VLOOKUP(A289,data!$C:$AG,3,FALSE)</f>
        <v>Peter</v>
      </c>
      <c r="D289" t="str">
        <f>VLOOKUP(A289,data!$C:$AG,4,FALSE)</f>
        <v>Bühler</v>
      </c>
      <c r="F289" s="7"/>
      <c r="G289" s="7"/>
      <c r="H289" s="7"/>
      <c r="I289" s="7"/>
      <c r="J289" s="7"/>
      <c r="K289" s="7"/>
      <c r="L289" t="str">
        <f>VLOOKUP(A289,data!$C:$AG,12,FALSE)</f>
        <v>Central</v>
      </c>
      <c r="M289" t="str">
        <f>VLOOKUP(A289,data!$C:$AG,13,FALSE)</f>
        <v>Female</v>
      </c>
      <c r="N289" t="str">
        <f>VLOOKUP(A289,data!$C:$AG,14,FALSE)</f>
        <v>Consumer</v>
      </c>
      <c r="O289" t="str">
        <f>VLOOKUP(A289,data!$C:$AG,15,FALSE)</f>
        <v>United States</v>
      </c>
      <c r="P289" t="str">
        <f>VLOOKUP(A289,data!$C:$AG,16,FALSE)</f>
        <v>Evanston</v>
      </c>
      <c r="Q289" t="str">
        <f>VLOOKUP(A289,data!$C:$AG,17,FALSE)</f>
        <v>Illinois</v>
      </c>
      <c r="R289">
        <f>VLOOKUP(A289,data!$C:$AG,18,FALSE)</f>
        <v>60201</v>
      </c>
    </row>
    <row r="290" spans="1:18" ht="15.75" x14ac:dyDescent="0.25">
      <c r="A290">
        <v>289</v>
      </c>
      <c r="B290" t="str">
        <f>VLOOKUP(A290,data!$C:$AG,2,FALSE)</f>
        <v>Roland Fjeld</v>
      </c>
      <c r="C290" t="str">
        <f>VLOOKUP(A290,data!$C:$AG,3,FALSE)</f>
        <v>Roland</v>
      </c>
      <c r="D290" t="str">
        <f>VLOOKUP(A290,data!$C:$AG,4,FALSE)</f>
        <v>Fjeld</v>
      </c>
      <c r="F290" s="7"/>
      <c r="G290" s="7"/>
      <c r="H290" s="7"/>
      <c r="I290" s="7"/>
      <c r="J290" s="7"/>
      <c r="K290" s="7"/>
      <c r="L290" t="str">
        <f>VLOOKUP(A290,data!$C:$AG,12,FALSE)</f>
        <v>Central</v>
      </c>
      <c r="M290" t="str">
        <f>VLOOKUP(A290,data!$C:$AG,13,FALSE)</f>
        <v>Female</v>
      </c>
      <c r="N290" t="str">
        <f>VLOOKUP(A290,data!$C:$AG,14,FALSE)</f>
        <v>Consumer</v>
      </c>
      <c r="O290" t="str">
        <f>VLOOKUP(A290,data!$C:$AG,15,FALSE)</f>
        <v>United States</v>
      </c>
      <c r="P290" t="str">
        <f>VLOOKUP(A290,data!$C:$AG,16,FALSE)</f>
        <v>Trenton</v>
      </c>
      <c r="Q290" t="str">
        <f>VLOOKUP(A290,data!$C:$AG,17,FALSE)</f>
        <v>Michigan</v>
      </c>
      <c r="R290">
        <f>VLOOKUP(A290,data!$C:$AG,18,FALSE)</f>
        <v>48183</v>
      </c>
    </row>
    <row r="291" spans="1:18" ht="15.75" x14ac:dyDescent="0.25">
      <c r="A291">
        <v>290</v>
      </c>
      <c r="B291" t="str">
        <f>VLOOKUP(A291,data!$C:$AG,2,FALSE)</f>
        <v>Yoseph Carroll</v>
      </c>
      <c r="C291" t="str">
        <f>VLOOKUP(A291,data!$C:$AG,3,FALSE)</f>
        <v>Yoseph</v>
      </c>
      <c r="D291" t="str">
        <f>VLOOKUP(A291,data!$C:$AG,4,FALSE)</f>
        <v>Carroll</v>
      </c>
      <c r="F291" s="7"/>
      <c r="G291" s="7"/>
      <c r="H291" s="7"/>
      <c r="I291" s="7"/>
      <c r="J291" s="7"/>
      <c r="K291" s="7"/>
      <c r="L291" t="str">
        <f>VLOOKUP(A291,data!$C:$AG,12,FALSE)</f>
        <v>West</v>
      </c>
      <c r="M291" t="str">
        <f>VLOOKUP(A291,data!$C:$AG,13,FALSE)</f>
        <v>Female</v>
      </c>
      <c r="N291" t="str">
        <f>VLOOKUP(A291,data!$C:$AG,14,FALSE)</f>
        <v>Corporate</v>
      </c>
      <c r="O291" t="str">
        <f>VLOOKUP(A291,data!$C:$AG,15,FALSE)</f>
        <v>United States</v>
      </c>
      <c r="P291" t="str">
        <f>VLOOKUP(A291,data!$C:$AG,16,FALSE)</f>
        <v>San Francisco</v>
      </c>
      <c r="Q291" t="str">
        <f>VLOOKUP(A291,data!$C:$AG,17,FALSE)</f>
        <v>California</v>
      </c>
      <c r="R291">
        <f>VLOOKUP(A291,data!$C:$AG,18,FALSE)</f>
        <v>94110</v>
      </c>
    </row>
    <row r="292" spans="1:18" ht="15.75" x14ac:dyDescent="0.25">
      <c r="A292">
        <v>291</v>
      </c>
      <c r="B292" t="str">
        <f>VLOOKUP(A292,data!$C:$AG,2,FALSE)</f>
        <v>Debra Catini</v>
      </c>
      <c r="C292" t="str">
        <f>VLOOKUP(A292,data!$C:$AG,3,FALSE)</f>
        <v>Debra</v>
      </c>
      <c r="D292" t="str">
        <f>VLOOKUP(A292,data!$C:$AG,4,FALSE)</f>
        <v>Catini</v>
      </c>
      <c r="F292" s="7"/>
      <c r="G292" s="7"/>
      <c r="H292" s="7"/>
      <c r="I292" s="7"/>
      <c r="J292" s="7"/>
      <c r="K292" s="7"/>
      <c r="L292" t="str">
        <f>VLOOKUP(A292,data!$C:$AG,12,FALSE)</f>
        <v>Central</v>
      </c>
      <c r="M292" t="str">
        <f>VLOOKUP(A292,data!$C:$AG,13,FALSE)</f>
        <v>Female</v>
      </c>
      <c r="N292" t="str">
        <f>VLOOKUP(A292,data!$C:$AG,14,FALSE)</f>
        <v>Consumer</v>
      </c>
      <c r="O292" t="str">
        <f>VLOOKUP(A292,data!$C:$AG,15,FALSE)</f>
        <v>United States</v>
      </c>
      <c r="P292" t="str">
        <f>VLOOKUP(A292,data!$C:$AG,16,FALSE)</f>
        <v>Cottage Grove</v>
      </c>
      <c r="Q292" t="str">
        <f>VLOOKUP(A292,data!$C:$AG,17,FALSE)</f>
        <v>Minnesota</v>
      </c>
      <c r="R292">
        <f>VLOOKUP(A292,data!$C:$AG,18,FALSE)</f>
        <v>55016</v>
      </c>
    </row>
    <row r="293" spans="1:18" ht="15.75" x14ac:dyDescent="0.25">
      <c r="A293">
        <v>292</v>
      </c>
      <c r="B293" t="str">
        <f>VLOOKUP(A293,data!$C:$AG,2,FALSE)</f>
        <v>Christine Phan</v>
      </c>
      <c r="C293" t="str">
        <f>VLOOKUP(A293,data!$C:$AG,3,FALSE)</f>
        <v>Christine</v>
      </c>
      <c r="D293" t="str">
        <f>VLOOKUP(A293,data!$C:$AG,4,FALSE)</f>
        <v>Phan</v>
      </c>
      <c r="F293" s="7"/>
      <c r="G293" s="7"/>
      <c r="H293" s="7"/>
      <c r="I293" s="7"/>
      <c r="J293" s="7"/>
      <c r="K293" s="7"/>
      <c r="L293" t="str">
        <f>VLOOKUP(A293,data!$C:$AG,12,FALSE)</f>
        <v>East</v>
      </c>
      <c r="M293" t="str">
        <f>VLOOKUP(A293,data!$C:$AG,13,FALSE)</f>
        <v>Female</v>
      </c>
      <c r="N293" t="str">
        <f>VLOOKUP(A293,data!$C:$AG,14,FALSE)</f>
        <v>Corporate</v>
      </c>
      <c r="O293" t="str">
        <f>VLOOKUP(A293,data!$C:$AG,15,FALSE)</f>
        <v>United States</v>
      </c>
      <c r="P293" t="str">
        <f>VLOOKUP(A293,data!$C:$AG,16,FALSE)</f>
        <v>New York City</v>
      </c>
      <c r="Q293" t="str">
        <f>VLOOKUP(A293,data!$C:$AG,17,FALSE)</f>
        <v>New York</v>
      </c>
      <c r="R293">
        <f>VLOOKUP(A293,data!$C:$AG,18,FALSE)</f>
        <v>10009</v>
      </c>
    </row>
    <row r="294" spans="1:18" ht="15.75" x14ac:dyDescent="0.25">
      <c r="A294">
        <v>293</v>
      </c>
      <c r="B294" t="str">
        <f>VLOOKUP(A294,data!$C:$AG,2,FALSE)</f>
        <v>Barry Französisch</v>
      </c>
      <c r="C294" t="str">
        <f>VLOOKUP(A294,data!$C:$AG,3,FALSE)</f>
        <v>Barry</v>
      </c>
      <c r="D294" t="str">
        <f>VLOOKUP(A294,data!$C:$AG,4,FALSE)</f>
        <v>Französisch</v>
      </c>
      <c r="F294" s="7"/>
      <c r="G294" s="7"/>
      <c r="H294" s="7"/>
      <c r="I294" s="7"/>
      <c r="J294" s="7"/>
      <c r="K294" s="7"/>
      <c r="L294" t="str">
        <f>VLOOKUP(A294,data!$C:$AG,12,FALSE)</f>
        <v>Central</v>
      </c>
      <c r="M294" t="str">
        <f>VLOOKUP(A294,data!$C:$AG,13,FALSE)</f>
        <v>Female</v>
      </c>
      <c r="N294" t="str">
        <f>VLOOKUP(A294,data!$C:$AG,14,FALSE)</f>
        <v>Corporate</v>
      </c>
      <c r="O294" t="str">
        <f>VLOOKUP(A294,data!$C:$AG,15,FALSE)</f>
        <v>United States</v>
      </c>
      <c r="P294" t="str">
        <f>VLOOKUP(A294,data!$C:$AG,16,FALSE)</f>
        <v>Green Bay</v>
      </c>
      <c r="Q294" t="str">
        <f>VLOOKUP(A294,data!$C:$AG,17,FALSE)</f>
        <v>Wisconsin</v>
      </c>
      <c r="R294">
        <f>VLOOKUP(A294,data!$C:$AG,18,FALSE)</f>
        <v>54302</v>
      </c>
    </row>
    <row r="295" spans="1:18" ht="15.75" x14ac:dyDescent="0.25">
      <c r="A295">
        <v>294</v>
      </c>
      <c r="B295" t="str">
        <f>VLOOKUP(A295,data!$C:$AG,2,FALSE)</f>
        <v>Lisa Hazard</v>
      </c>
      <c r="C295" t="str">
        <f>VLOOKUP(A295,data!$C:$AG,3,FALSE)</f>
        <v>Lisa</v>
      </c>
      <c r="D295" t="str">
        <f>VLOOKUP(A295,data!$C:$AG,4,FALSE)</f>
        <v>Hazard</v>
      </c>
      <c r="F295" s="7"/>
      <c r="G295" s="7"/>
      <c r="H295" s="7"/>
      <c r="I295" s="7"/>
      <c r="J295" s="7"/>
      <c r="K295" s="7"/>
      <c r="L295" t="str">
        <f>VLOOKUP(A295,data!$C:$AG,12,FALSE)</f>
        <v>East</v>
      </c>
      <c r="M295" t="str">
        <f>VLOOKUP(A295,data!$C:$AG,13,FALSE)</f>
        <v>Female</v>
      </c>
      <c r="N295" t="str">
        <f>VLOOKUP(A295,data!$C:$AG,14,FALSE)</f>
        <v>Consumer</v>
      </c>
      <c r="O295" t="str">
        <f>VLOOKUP(A295,data!$C:$AG,15,FALSE)</f>
        <v>United States</v>
      </c>
      <c r="P295" t="str">
        <f>VLOOKUP(A295,data!$C:$AG,16,FALSE)</f>
        <v>Columbus</v>
      </c>
      <c r="Q295" t="str">
        <f>VLOOKUP(A295,data!$C:$AG,17,FALSE)</f>
        <v>Ohio</v>
      </c>
      <c r="R295">
        <f>VLOOKUP(A295,data!$C:$AG,18,FALSE)</f>
        <v>43229</v>
      </c>
    </row>
    <row r="296" spans="1:18" ht="15.75" x14ac:dyDescent="0.25">
      <c r="A296">
        <v>295</v>
      </c>
      <c r="B296" t="str">
        <f>VLOOKUP(A296,data!$C:$AG,2,FALSE)</f>
        <v>Chris Selesnick</v>
      </c>
      <c r="C296" t="str">
        <f>VLOOKUP(A296,data!$C:$AG,3,FALSE)</f>
        <v>Chris</v>
      </c>
      <c r="D296" t="str">
        <f>VLOOKUP(A296,data!$C:$AG,4,FALSE)</f>
        <v>Selesnick</v>
      </c>
      <c r="F296" s="7"/>
      <c r="G296" s="7"/>
      <c r="H296" s="7"/>
      <c r="I296" s="7"/>
      <c r="J296" s="7"/>
      <c r="K296" s="7"/>
      <c r="L296" t="str">
        <f>VLOOKUP(A296,data!$C:$AG,12,FALSE)</f>
        <v>South</v>
      </c>
      <c r="M296" t="str">
        <f>VLOOKUP(A296,data!$C:$AG,13,FALSE)</f>
        <v>Male</v>
      </c>
      <c r="N296" t="str">
        <f>VLOOKUP(A296,data!$C:$AG,14,FALSE)</f>
        <v>Corporate</v>
      </c>
      <c r="O296" t="str">
        <f>VLOOKUP(A296,data!$C:$AG,15,FALSE)</f>
        <v>United States</v>
      </c>
      <c r="P296" t="str">
        <f>VLOOKUP(A296,data!$C:$AG,16,FALSE)</f>
        <v>Bossier City</v>
      </c>
      <c r="Q296" t="str">
        <f>VLOOKUP(A296,data!$C:$AG,17,FALSE)</f>
        <v>Louisiana</v>
      </c>
      <c r="R296">
        <f>VLOOKUP(A296,data!$C:$AG,18,FALSE)</f>
        <v>71111</v>
      </c>
    </row>
    <row r="297" spans="1:18" ht="15.75" x14ac:dyDescent="0.25">
      <c r="A297">
        <v>296</v>
      </c>
      <c r="B297" t="str">
        <f>VLOOKUP(A297,data!$C:$AG,2,FALSE)</f>
        <v>Anthony Johnson</v>
      </c>
      <c r="C297" t="str">
        <f>VLOOKUP(A297,data!$C:$AG,3,FALSE)</f>
        <v>Anthony</v>
      </c>
      <c r="D297" t="str">
        <f>VLOOKUP(A297,data!$C:$AG,4,FALSE)</f>
        <v>Johnson</v>
      </c>
      <c r="F297" s="7"/>
      <c r="G297" s="7"/>
      <c r="H297" s="7"/>
      <c r="I297" s="7"/>
      <c r="J297" s="7"/>
      <c r="K297" s="7"/>
      <c r="L297" t="str">
        <f>VLOOKUP(A297,data!$C:$AG,12,FALSE)</f>
        <v>South</v>
      </c>
      <c r="M297" t="str">
        <f>VLOOKUP(A297,data!$C:$AG,13,FALSE)</f>
        <v>Male</v>
      </c>
      <c r="N297" t="str">
        <f>VLOOKUP(A297,data!$C:$AG,14,FALSE)</f>
        <v>Corporate</v>
      </c>
      <c r="O297" t="str">
        <f>VLOOKUP(A297,data!$C:$AG,15,FALSE)</f>
        <v>United States</v>
      </c>
      <c r="P297" t="str">
        <f>VLOOKUP(A297,data!$C:$AG,16,FALSE)</f>
        <v>Saint Petersburg</v>
      </c>
      <c r="Q297" t="str">
        <f>VLOOKUP(A297,data!$C:$AG,17,FALSE)</f>
        <v>Florida</v>
      </c>
      <c r="R297">
        <f>VLOOKUP(A297,data!$C:$AG,18,FALSE)</f>
        <v>33710</v>
      </c>
    </row>
    <row r="298" spans="1:18" ht="15.75" x14ac:dyDescent="0.25">
      <c r="A298">
        <v>297</v>
      </c>
      <c r="B298" t="str">
        <f>VLOOKUP(A298,data!$C:$AG,2,FALSE)</f>
        <v>Benjamin Venier</v>
      </c>
      <c r="C298" t="str">
        <f>VLOOKUP(A298,data!$C:$AG,3,FALSE)</f>
        <v>Benjamin</v>
      </c>
      <c r="D298" t="str">
        <f>VLOOKUP(A298,data!$C:$AG,4,FALSE)</f>
        <v>Venier</v>
      </c>
      <c r="F298" s="7"/>
      <c r="G298" s="7"/>
      <c r="H298" s="7"/>
      <c r="I298" s="7"/>
      <c r="J298" s="7"/>
      <c r="K298" s="7"/>
      <c r="L298" t="str">
        <f>VLOOKUP(A298,data!$C:$AG,12,FALSE)</f>
        <v>Central</v>
      </c>
      <c r="M298" t="str">
        <f>VLOOKUP(A298,data!$C:$AG,13,FALSE)</f>
        <v>Male</v>
      </c>
      <c r="N298" t="str">
        <f>VLOOKUP(A298,data!$C:$AG,14,FALSE)</f>
        <v>Corporate</v>
      </c>
      <c r="O298" t="str">
        <f>VLOOKUP(A298,data!$C:$AG,15,FALSE)</f>
        <v>United States</v>
      </c>
      <c r="P298" t="str">
        <f>VLOOKUP(A298,data!$C:$AG,16,FALSE)</f>
        <v>Des Moines</v>
      </c>
      <c r="Q298" t="str">
        <f>VLOOKUP(A298,data!$C:$AG,17,FALSE)</f>
        <v>Iowa</v>
      </c>
      <c r="R298">
        <f>VLOOKUP(A298,data!$C:$AG,18,FALSE)</f>
        <v>50315</v>
      </c>
    </row>
    <row r="299" spans="1:18" ht="15.75" x14ac:dyDescent="0.25">
      <c r="A299">
        <v>298</v>
      </c>
      <c r="B299" t="str">
        <f>VLOOKUP(A299,data!$C:$AG,2,FALSE)</f>
        <v>Dan Lawera</v>
      </c>
      <c r="C299" t="str">
        <f>VLOOKUP(A299,data!$C:$AG,3,FALSE)</f>
        <v>Dan</v>
      </c>
      <c r="D299" t="str">
        <f>VLOOKUP(A299,data!$C:$AG,4,FALSE)</f>
        <v>Lawera</v>
      </c>
      <c r="F299" s="7"/>
      <c r="G299" s="7"/>
      <c r="H299" s="7"/>
      <c r="I299" s="7"/>
      <c r="J299" s="7"/>
      <c r="K299" s="7"/>
      <c r="L299" t="str">
        <f>VLOOKUP(A299,data!$C:$AG,12,FALSE)</f>
        <v>East</v>
      </c>
      <c r="M299" t="str">
        <f>VLOOKUP(A299,data!$C:$AG,13,FALSE)</f>
        <v>Male</v>
      </c>
      <c r="N299" t="str">
        <f>VLOOKUP(A299,data!$C:$AG,14,FALSE)</f>
        <v>Consumer</v>
      </c>
      <c r="O299" t="str">
        <f>VLOOKUP(A299,data!$C:$AG,15,FALSE)</f>
        <v>United States</v>
      </c>
      <c r="P299" t="str">
        <f>VLOOKUP(A299,data!$C:$AG,16,FALSE)</f>
        <v>Cincinnati</v>
      </c>
      <c r="Q299" t="str">
        <f>VLOOKUP(A299,data!$C:$AG,17,FALSE)</f>
        <v>Ohio</v>
      </c>
      <c r="R299">
        <f>VLOOKUP(A299,data!$C:$AG,18,FALSE)</f>
        <v>45231</v>
      </c>
    </row>
    <row r="300" spans="1:18" ht="15.75" x14ac:dyDescent="0.25">
      <c r="A300">
        <v>299</v>
      </c>
      <c r="B300" t="str">
        <f>VLOOKUP(A300,data!$C:$AG,2,FALSE)</f>
        <v>Bryan Mills</v>
      </c>
      <c r="C300" t="str">
        <f>VLOOKUP(A300,data!$C:$AG,3,FALSE)</f>
        <v>Bryan</v>
      </c>
      <c r="D300" t="str">
        <f>VLOOKUP(A300,data!$C:$AG,4,FALSE)</f>
        <v>Mills</v>
      </c>
      <c r="F300" s="7"/>
      <c r="G300" s="7"/>
      <c r="H300" s="7"/>
      <c r="I300" s="7"/>
      <c r="J300" s="7"/>
      <c r="K300" s="7"/>
      <c r="L300" t="str">
        <f>VLOOKUP(A300,data!$C:$AG,12,FALSE)</f>
        <v>East</v>
      </c>
      <c r="M300" t="str">
        <f>VLOOKUP(A300,data!$C:$AG,13,FALSE)</f>
        <v>Male</v>
      </c>
      <c r="N300" t="str">
        <f>VLOOKUP(A300,data!$C:$AG,14,FALSE)</f>
        <v>Consumer</v>
      </c>
      <c r="O300" t="str">
        <f>VLOOKUP(A300,data!$C:$AG,15,FALSE)</f>
        <v>United States</v>
      </c>
      <c r="P300" t="str">
        <f>VLOOKUP(A300,data!$C:$AG,16,FALSE)</f>
        <v>Columbus</v>
      </c>
      <c r="Q300" t="str">
        <f>VLOOKUP(A300,data!$C:$AG,17,FALSE)</f>
        <v>Ohio</v>
      </c>
      <c r="R300">
        <f>VLOOKUP(A300,data!$C:$AG,18,FALSE)</f>
        <v>43229</v>
      </c>
    </row>
    <row r="301" spans="1:18" ht="15.75" x14ac:dyDescent="0.25">
      <c r="A301">
        <v>300</v>
      </c>
      <c r="B301" t="str">
        <f>VLOOKUP(A301,data!$C:$AG,2,FALSE)</f>
        <v>Liz Thompson</v>
      </c>
      <c r="C301" t="str">
        <f>VLOOKUP(A301,data!$C:$AG,3,FALSE)</f>
        <v>Liz</v>
      </c>
      <c r="D301" t="str">
        <f>VLOOKUP(A301,data!$C:$AG,4,FALSE)</f>
        <v>Thompson</v>
      </c>
      <c r="F301" s="7"/>
      <c r="G301" s="7"/>
      <c r="H301" s="7"/>
      <c r="I301" s="7"/>
      <c r="J301" s="7"/>
      <c r="K301" s="7"/>
      <c r="L301" t="str">
        <f>VLOOKUP(A301,data!$C:$AG,12,FALSE)</f>
        <v>West</v>
      </c>
      <c r="M301" t="str">
        <f>VLOOKUP(A301,data!$C:$AG,13,FALSE)</f>
        <v>Male</v>
      </c>
      <c r="N301" t="str">
        <f>VLOOKUP(A301,data!$C:$AG,14,FALSE)</f>
        <v>Consumer</v>
      </c>
      <c r="O301" t="str">
        <f>VLOOKUP(A301,data!$C:$AG,15,FALSE)</f>
        <v>United States</v>
      </c>
      <c r="P301" t="str">
        <f>VLOOKUP(A301,data!$C:$AG,16,FALSE)</f>
        <v>Lancaster</v>
      </c>
      <c r="Q301" t="str">
        <f>VLOOKUP(A301,data!$C:$AG,17,FALSE)</f>
        <v>California</v>
      </c>
      <c r="R301">
        <f>VLOOKUP(A301,data!$C:$AG,18,FALSE)</f>
        <v>93534</v>
      </c>
    </row>
    <row r="302" spans="1:18" ht="15.75" x14ac:dyDescent="0.25">
      <c r="A302">
        <v>301</v>
      </c>
      <c r="B302" t="str">
        <f>VLOOKUP(A302,data!$C:$AG,2,FALSE)</f>
        <v>Joe Kamberova</v>
      </c>
      <c r="C302" t="str">
        <f>VLOOKUP(A302,data!$C:$AG,3,FALSE)</f>
        <v>Joe</v>
      </c>
      <c r="D302" t="str">
        <f>VLOOKUP(A302,data!$C:$AG,4,FALSE)</f>
        <v>Kamberova</v>
      </c>
      <c r="F302" s="7"/>
      <c r="G302" s="7"/>
      <c r="H302" s="7"/>
      <c r="I302" s="7"/>
      <c r="J302" s="7"/>
      <c r="K302" s="7"/>
      <c r="L302" t="str">
        <f>VLOOKUP(A302,data!$C:$AG,12,FALSE)</f>
        <v>South</v>
      </c>
      <c r="M302" t="str">
        <f>VLOOKUP(A302,data!$C:$AG,13,FALSE)</f>
        <v>Male</v>
      </c>
      <c r="N302" t="str">
        <f>VLOOKUP(A302,data!$C:$AG,14,FALSE)</f>
        <v>Consumer</v>
      </c>
      <c r="O302" t="str">
        <f>VLOOKUP(A302,data!$C:$AG,15,FALSE)</f>
        <v>United States</v>
      </c>
      <c r="P302" t="str">
        <f>VLOOKUP(A302,data!$C:$AG,16,FALSE)</f>
        <v>Asheville</v>
      </c>
      <c r="Q302" t="str">
        <f>VLOOKUP(A302,data!$C:$AG,17,FALSE)</f>
        <v>North Carolina</v>
      </c>
      <c r="R302">
        <f>VLOOKUP(A302,data!$C:$AG,18,FALSE)</f>
        <v>28806</v>
      </c>
    </row>
    <row r="303" spans="1:18" ht="15.75" x14ac:dyDescent="0.25">
      <c r="A303">
        <v>302</v>
      </c>
      <c r="B303" t="str">
        <f>VLOOKUP(A303,data!$C:$AG,2,FALSE)</f>
        <v>Erica Smith</v>
      </c>
      <c r="C303" t="str">
        <f>VLOOKUP(A303,data!$C:$AG,3,FALSE)</f>
        <v>Erica</v>
      </c>
      <c r="D303" t="str">
        <f>VLOOKUP(A303,data!$C:$AG,4,FALSE)</f>
        <v>Smith</v>
      </c>
      <c r="F303" s="7"/>
      <c r="G303" s="7"/>
      <c r="H303" s="7"/>
      <c r="I303" s="7"/>
      <c r="J303" s="7"/>
      <c r="K303" s="7"/>
      <c r="L303" t="str">
        <f>VLOOKUP(A303,data!$C:$AG,12,FALSE)</f>
        <v>West</v>
      </c>
      <c r="M303" t="str">
        <f>VLOOKUP(A303,data!$C:$AG,13,FALSE)</f>
        <v>Male</v>
      </c>
      <c r="N303" t="str">
        <f>VLOOKUP(A303,data!$C:$AG,14,FALSE)</f>
        <v>Consumer</v>
      </c>
      <c r="O303" t="str">
        <f>VLOOKUP(A303,data!$C:$AG,15,FALSE)</f>
        <v>United States</v>
      </c>
      <c r="P303" t="str">
        <f>VLOOKUP(A303,data!$C:$AG,16,FALSE)</f>
        <v>San Francisco</v>
      </c>
      <c r="Q303" t="str">
        <f>VLOOKUP(A303,data!$C:$AG,17,FALSE)</f>
        <v>California</v>
      </c>
      <c r="R303">
        <f>VLOOKUP(A303,data!$C:$AG,18,FALSE)</f>
        <v>94110</v>
      </c>
    </row>
    <row r="304" spans="1:18" ht="15.75" x14ac:dyDescent="0.25">
      <c r="A304">
        <v>303</v>
      </c>
      <c r="B304" t="str">
        <f>VLOOKUP(A304,data!$C:$AG,2,FALSE)</f>
        <v>Rick Hansen</v>
      </c>
      <c r="C304" t="str">
        <f>VLOOKUP(A304,data!$C:$AG,3,FALSE)</f>
        <v>Rick</v>
      </c>
      <c r="D304" t="str">
        <f>VLOOKUP(A304,data!$C:$AG,4,FALSE)</f>
        <v>Hansen</v>
      </c>
      <c r="F304" s="7"/>
      <c r="G304" s="7"/>
      <c r="H304" s="7"/>
      <c r="I304" s="7"/>
      <c r="J304" s="7"/>
      <c r="K304" s="7"/>
      <c r="L304" t="str">
        <f>VLOOKUP(A304,data!$C:$AG,12,FALSE)</f>
        <v>Central</v>
      </c>
      <c r="M304" t="str">
        <f>VLOOKUP(A304,data!$C:$AG,13,FALSE)</f>
        <v>Male</v>
      </c>
      <c r="N304" t="str">
        <f>VLOOKUP(A304,data!$C:$AG,14,FALSE)</f>
        <v>Consumer</v>
      </c>
      <c r="O304" t="str">
        <f>VLOOKUP(A304,data!$C:$AG,15,FALSE)</f>
        <v>United States</v>
      </c>
      <c r="P304" t="str">
        <f>VLOOKUP(A304,data!$C:$AG,16,FALSE)</f>
        <v>Rochester</v>
      </c>
      <c r="Q304" t="str">
        <f>VLOOKUP(A304,data!$C:$AG,17,FALSE)</f>
        <v>Minnesota</v>
      </c>
      <c r="R304">
        <f>VLOOKUP(A304,data!$C:$AG,18,FALSE)</f>
        <v>55901</v>
      </c>
    </row>
    <row r="305" spans="1:18" ht="15.75" x14ac:dyDescent="0.25">
      <c r="A305">
        <v>304</v>
      </c>
      <c r="B305" t="str">
        <f>VLOOKUP(A305,data!$C:$AG,2,FALSE)</f>
        <v>Carlos Daly</v>
      </c>
      <c r="C305" t="str">
        <f>VLOOKUP(A305,data!$C:$AG,3,FALSE)</f>
        <v>Carlos</v>
      </c>
      <c r="D305" t="str">
        <f>VLOOKUP(A305,data!$C:$AG,4,FALSE)</f>
        <v>Daly</v>
      </c>
      <c r="F305" s="7"/>
      <c r="G305" s="7"/>
      <c r="H305" s="7"/>
      <c r="I305" s="7"/>
      <c r="J305" s="7"/>
      <c r="K305" s="7"/>
      <c r="L305" t="str">
        <f>VLOOKUP(A305,data!$C:$AG,12,FALSE)</f>
        <v>West</v>
      </c>
      <c r="M305" t="str">
        <f>VLOOKUP(A305,data!$C:$AG,13,FALSE)</f>
        <v>Male</v>
      </c>
      <c r="N305" t="str">
        <f>VLOOKUP(A305,data!$C:$AG,14,FALSE)</f>
        <v>Consumer</v>
      </c>
      <c r="O305" t="str">
        <f>VLOOKUP(A305,data!$C:$AG,15,FALSE)</f>
        <v>United States</v>
      </c>
      <c r="P305" t="str">
        <f>VLOOKUP(A305,data!$C:$AG,16,FALSE)</f>
        <v>Lake Elsinore</v>
      </c>
      <c r="Q305" t="str">
        <f>VLOOKUP(A305,data!$C:$AG,17,FALSE)</f>
        <v>California</v>
      </c>
      <c r="R305">
        <f>VLOOKUP(A305,data!$C:$AG,18,FALSE)</f>
        <v>92530</v>
      </c>
    </row>
    <row r="306" spans="1:18" ht="15.75" x14ac:dyDescent="0.25">
      <c r="A306">
        <v>305</v>
      </c>
      <c r="B306" t="str">
        <f>VLOOKUP(A306,data!$C:$AG,2,FALSE)</f>
        <v>Helen Wasserman</v>
      </c>
      <c r="C306" t="str">
        <f>VLOOKUP(A306,data!$C:$AG,3,FALSE)</f>
        <v>Helen</v>
      </c>
      <c r="D306" t="str">
        <f>VLOOKUP(A306,data!$C:$AG,4,FALSE)</f>
        <v>Wasserman</v>
      </c>
      <c r="F306" s="7"/>
      <c r="G306" s="7"/>
      <c r="H306" s="7"/>
      <c r="I306" s="7"/>
      <c r="J306" s="7"/>
      <c r="K306" s="7"/>
      <c r="L306" t="str">
        <f>VLOOKUP(A306,data!$C:$AG,12,FALSE)</f>
        <v>West</v>
      </c>
      <c r="M306" t="str">
        <f>VLOOKUP(A306,data!$C:$AG,13,FALSE)</f>
        <v>Male</v>
      </c>
      <c r="N306" t="str">
        <f>VLOOKUP(A306,data!$C:$AG,14,FALSE)</f>
        <v>Corporate</v>
      </c>
      <c r="O306" t="str">
        <f>VLOOKUP(A306,data!$C:$AG,15,FALSE)</f>
        <v>United States</v>
      </c>
      <c r="P306" t="str">
        <f>VLOOKUP(A306,data!$C:$AG,16,FALSE)</f>
        <v>San Diego</v>
      </c>
      <c r="Q306" t="str">
        <f>VLOOKUP(A306,data!$C:$AG,17,FALSE)</f>
        <v>California</v>
      </c>
      <c r="R306">
        <f>VLOOKUP(A306,data!$C:$AG,18,FALSE)</f>
        <v>92105</v>
      </c>
    </row>
    <row r="307" spans="1:18" ht="15.75" x14ac:dyDescent="0.25">
      <c r="A307">
        <v>306</v>
      </c>
      <c r="B307" t="str">
        <f>VLOOKUP(A307,data!$C:$AG,2,FALSE)</f>
        <v>Mike Caudle</v>
      </c>
      <c r="C307" t="str">
        <f>VLOOKUP(A307,data!$C:$AG,3,FALSE)</f>
        <v>Mike</v>
      </c>
      <c r="D307" t="str">
        <f>VLOOKUP(A307,data!$C:$AG,4,FALSE)</f>
        <v>Caudle</v>
      </c>
      <c r="F307" s="7"/>
      <c r="G307" s="7"/>
      <c r="H307" s="7"/>
      <c r="I307" s="7"/>
      <c r="J307" s="7"/>
      <c r="K307" s="7"/>
      <c r="L307" t="str">
        <f>VLOOKUP(A307,data!$C:$AG,12,FALSE)</f>
        <v>South</v>
      </c>
      <c r="M307" t="str">
        <f>VLOOKUP(A307,data!$C:$AG,13,FALSE)</f>
        <v>Male</v>
      </c>
      <c r="N307" t="str">
        <f>VLOOKUP(A307,data!$C:$AG,14,FALSE)</f>
        <v>Corporate</v>
      </c>
      <c r="O307" t="str">
        <f>VLOOKUP(A307,data!$C:$AG,15,FALSE)</f>
        <v>United States</v>
      </c>
      <c r="P307" t="str">
        <f>VLOOKUP(A307,data!$C:$AG,16,FALSE)</f>
        <v>Monroe</v>
      </c>
      <c r="Q307" t="str">
        <f>VLOOKUP(A307,data!$C:$AG,17,FALSE)</f>
        <v>Louisiana</v>
      </c>
      <c r="R307">
        <f>VLOOKUP(A307,data!$C:$AG,18,FALSE)</f>
        <v>71203</v>
      </c>
    </row>
    <row r="308" spans="1:18" ht="15.75" x14ac:dyDescent="0.25">
      <c r="A308">
        <v>307</v>
      </c>
      <c r="B308" t="str">
        <f>VLOOKUP(A308,data!$C:$AG,2,FALSE)</f>
        <v>Gary McGarr</v>
      </c>
      <c r="C308" t="str">
        <f>VLOOKUP(A308,data!$C:$AG,3,FALSE)</f>
        <v>Gary</v>
      </c>
      <c r="D308" t="str">
        <f>VLOOKUP(A308,data!$C:$AG,4,FALSE)</f>
        <v>McGarr</v>
      </c>
      <c r="F308" s="7"/>
      <c r="G308" s="7"/>
      <c r="H308" s="7"/>
      <c r="I308" s="7"/>
      <c r="J308" s="7"/>
      <c r="K308" s="7"/>
      <c r="L308" t="str">
        <f>VLOOKUP(A308,data!$C:$AG,12,FALSE)</f>
        <v>West</v>
      </c>
      <c r="M308" t="str">
        <f>VLOOKUP(A308,data!$C:$AG,13,FALSE)</f>
        <v>Male</v>
      </c>
      <c r="N308" t="str">
        <f>VLOOKUP(A308,data!$C:$AG,14,FALSE)</f>
        <v>Consumer</v>
      </c>
      <c r="O308" t="str">
        <f>VLOOKUP(A308,data!$C:$AG,15,FALSE)</f>
        <v>United States</v>
      </c>
      <c r="P308" t="str">
        <f>VLOOKUP(A308,data!$C:$AG,16,FALSE)</f>
        <v>San Francisco</v>
      </c>
      <c r="Q308" t="str">
        <f>VLOOKUP(A308,data!$C:$AG,17,FALSE)</f>
        <v>California</v>
      </c>
      <c r="R308">
        <f>VLOOKUP(A308,data!$C:$AG,18,FALSE)</f>
        <v>94122</v>
      </c>
    </row>
    <row r="309" spans="1:18" ht="15.75" x14ac:dyDescent="0.25">
      <c r="A309">
        <v>308</v>
      </c>
      <c r="B309" t="str">
        <f>VLOOKUP(A309,data!$C:$AG,2,FALSE)</f>
        <v>Pauline Johnson</v>
      </c>
      <c r="C309" t="str">
        <f>VLOOKUP(A309,data!$C:$AG,3,FALSE)</f>
        <v>Pauline</v>
      </c>
      <c r="D309" t="str">
        <f>VLOOKUP(A309,data!$C:$AG,4,FALSE)</f>
        <v>Johnson</v>
      </c>
      <c r="F309" s="7"/>
      <c r="G309" s="7"/>
      <c r="H309" s="7"/>
      <c r="I309" s="7"/>
      <c r="J309" s="7"/>
      <c r="K309" s="7"/>
      <c r="L309" t="str">
        <f>VLOOKUP(A309,data!$C:$AG,12,FALSE)</f>
        <v>West</v>
      </c>
      <c r="M309" t="str">
        <f>VLOOKUP(A309,data!$C:$AG,13,FALSE)</f>
        <v>Male</v>
      </c>
      <c r="N309" t="str">
        <f>VLOOKUP(A309,data!$C:$AG,14,FALSE)</f>
        <v>Consumer</v>
      </c>
      <c r="O309" t="str">
        <f>VLOOKUP(A309,data!$C:$AG,15,FALSE)</f>
        <v>United States</v>
      </c>
      <c r="P309" t="str">
        <f>VLOOKUP(A309,data!$C:$AG,16,FALSE)</f>
        <v>Santa Ana</v>
      </c>
      <c r="Q309" t="str">
        <f>VLOOKUP(A309,data!$C:$AG,17,FALSE)</f>
        <v>California</v>
      </c>
      <c r="R309">
        <f>VLOOKUP(A309,data!$C:$AG,18,FALSE)</f>
        <v>92704</v>
      </c>
    </row>
    <row r="310" spans="1:18" ht="15.75" x14ac:dyDescent="0.25">
      <c r="A310">
        <v>309</v>
      </c>
      <c r="B310" t="str">
        <f>VLOOKUP(A310,data!$C:$AG,2,FALSE)</f>
        <v>Bart Watters</v>
      </c>
      <c r="C310" t="str">
        <f>VLOOKUP(A310,data!$C:$AG,3,FALSE)</f>
        <v>Bart</v>
      </c>
      <c r="D310" t="str">
        <f>VLOOKUP(A310,data!$C:$AG,4,FALSE)</f>
        <v>Watters</v>
      </c>
      <c r="F310" s="7"/>
      <c r="G310" s="7"/>
      <c r="H310" s="7"/>
      <c r="I310" s="7"/>
      <c r="J310" s="7"/>
      <c r="K310" s="7"/>
      <c r="L310" t="str">
        <f>VLOOKUP(A310,data!$C:$AG,12,FALSE)</f>
        <v>Central</v>
      </c>
      <c r="M310" t="str">
        <f>VLOOKUP(A310,data!$C:$AG,13,FALSE)</f>
        <v>Male</v>
      </c>
      <c r="N310" t="str">
        <f>VLOOKUP(A310,data!$C:$AG,14,FALSE)</f>
        <v>Corporate</v>
      </c>
      <c r="O310" t="str">
        <f>VLOOKUP(A310,data!$C:$AG,15,FALSE)</f>
        <v>United States</v>
      </c>
      <c r="P310" t="str">
        <f>VLOOKUP(A310,data!$C:$AG,16,FALSE)</f>
        <v>Milwaukee</v>
      </c>
      <c r="Q310" t="str">
        <f>VLOOKUP(A310,data!$C:$AG,17,FALSE)</f>
        <v>Wisconsin</v>
      </c>
      <c r="R310">
        <f>VLOOKUP(A310,data!$C:$AG,18,FALSE)</f>
        <v>53209</v>
      </c>
    </row>
    <row r="311" spans="1:18" ht="15.75" x14ac:dyDescent="0.25">
      <c r="A311">
        <v>310</v>
      </c>
      <c r="B311" t="str">
        <f>VLOOKUP(A311,data!$C:$AG,2,FALSE)</f>
        <v>Toby Ritter</v>
      </c>
      <c r="C311" t="str">
        <f>VLOOKUP(A311,data!$C:$AG,3,FALSE)</f>
        <v>Toby</v>
      </c>
      <c r="D311" t="str">
        <f>VLOOKUP(A311,data!$C:$AG,4,FALSE)</f>
        <v>Ritter</v>
      </c>
      <c r="F311" s="7"/>
      <c r="G311" s="7"/>
      <c r="H311" s="7"/>
      <c r="I311" s="7"/>
      <c r="J311" s="7"/>
      <c r="K311" s="7"/>
      <c r="L311" t="str">
        <f>VLOOKUP(A311,data!$C:$AG,12,FALSE)</f>
        <v>East</v>
      </c>
      <c r="M311" t="str">
        <f>VLOOKUP(A311,data!$C:$AG,13,FALSE)</f>
        <v>Male</v>
      </c>
      <c r="N311" t="str">
        <f>VLOOKUP(A311,data!$C:$AG,14,FALSE)</f>
        <v>Consumer</v>
      </c>
      <c r="O311" t="str">
        <f>VLOOKUP(A311,data!$C:$AG,15,FALSE)</f>
        <v>United States</v>
      </c>
      <c r="P311" t="str">
        <f>VLOOKUP(A311,data!$C:$AG,16,FALSE)</f>
        <v>Belleville</v>
      </c>
      <c r="Q311" t="str">
        <f>VLOOKUP(A311,data!$C:$AG,17,FALSE)</f>
        <v>New Jersey</v>
      </c>
      <c r="R311">
        <f>VLOOKUP(A311,data!$C:$AG,18,FALSE)</f>
        <v>7109</v>
      </c>
    </row>
    <row r="312" spans="1:18" ht="15.75" x14ac:dyDescent="0.25">
      <c r="A312">
        <v>311</v>
      </c>
      <c r="B312" t="str">
        <f>VLOOKUP(A312,data!$C:$AG,2,FALSE)</f>
        <v>Patrick Gardner</v>
      </c>
      <c r="C312" t="str">
        <f>VLOOKUP(A312,data!$C:$AG,3,FALSE)</f>
        <v>Patrick</v>
      </c>
      <c r="D312" t="str">
        <f>VLOOKUP(A312,data!$C:$AG,4,FALSE)</f>
        <v>Gardner</v>
      </c>
      <c r="F312" s="7"/>
      <c r="G312" s="7"/>
      <c r="H312" s="7"/>
      <c r="I312" s="7"/>
      <c r="J312" s="7"/>
      <c r="K312" s="7"/>
      <c r="L312" t="str">
        <f>VLOOKUP(A312,data!$C:$AG,12,FALSE)</f>
        <v>West</v>
      </c>
      <c r="M312" t="str">
        <f>VLOOKUP(A312,data!$C:$AG,13,FALSE)</f>
        <v>Male</v>
      </c>
      <c r="N312" t="str">
        <f>VLOOKUP(A312,data!$C:$AG,14,FALSE)</f>
        <v>Consumer</v>
      </c>
      <c r="O312" t="str">
        <f>VLOOKUP(A312,data!$C:$AG,15,FALSE)</f>
        <v>United States</v>
      </c>
      <c r="P312" t="str">
        <f>VLOOKUP(A312,data!$C:$AG,16,FALSE)</f>
        <v>San Francisco</v>
      </c>
      <c r="Q312" t="str">
        <f>VLOOKUP(A312,data!$C:$AG,17,FALSE)</f>
        <v>California</v>
      </c>
      <c r="R312">
        <f>VLOOKUP(A312,data!$C:$AG,18,FALSE)</f>
        <v>94110</v>
      </c>
    </row>
    <row r="313" spans="1:18" ht="15.75" x14ac:dyDescent="0.25">
      <c r="A313">
        <v>312</v>
      </c>
      <c r="B313" t="str">
        <f>VLOOKUP(A313,data!$C:$AG,2,FALSE)</f>
        <v>James Lanier</v>
      </c>
      <c r="C313" t="str">
        <f>VLOOKUP(A313,data!$C:$AG,3,FALSE)</f>
        <v>James</v>
      </c>
      <c r="D313" t="str">
        <f>VLOOKUP(A313,data!$C:$AG,4,FALSE)</f>
        <v>Lanier</v>
      </c>
      <c r="F313" s="7"/>
      <c r="G313" s="7"/>
      <c r="H313" s="7"/>
      <c r="I313" s="7"/>
      <c r="J313" s="7"/>
      <c r="K313" s="7"/>
      <c r="L313" t="str">
        <f>VLOOKUP(A313,data!$C:$AG,12,FALSE)</f>
        <v>South</v>
      </c>
      <c r="M313" t="str">
        <f>VLOOKUP(A313,data!$C:$AG,13,FALSE)</f>
        <v>Male</v>
      </c>
      <c r="N313" t="str">
        <f>VLOOKUP(A313,data!$C:$AG,14,FALSE)</f>
        <v>Home Office</v>
      </c>
      <c r="O313" t="str">
        <f>VLOOKUP(A313,data!$C:$AG,15,FALSE)</f>
        <v>United States</v>
      </c>
      <c r="P313" t="str">
        <f>VLOOKUP(A313,data!$C:$AG,16,FALSE)</f>
        <v>Columbia</v>
      </c>
      <c r="Q313" t="str">
        <f>VLOOKUP(A313,data!$C:$AG,17,FALSE)</f>
        <v>Tennessee</v>
      </c>
      <c r="R313">
        <f>VLOOKUP(A313,data!$C:$AG,18,FALSE)</f>
        <v>38401</v>
      </c>
    </row>
    <row r="314" spans="1:18" ht="15.75" x14ac:dyDescent="0.25">
      <c r="A314">
        <v>313</v>
      </c>
      <c r="B314" t="str">
        <f>VLOOKUP(A314,data!$C:$AG,2,FALSE)</f>
        <v>Brian Moss</v>
      </c>
      <c r="C314" t="str">
        <f>VLOOKUP(A314,data!$C:$AG,3,FALSE)</f>
        <v>Brian</v>
      </c>
      <c r="D314" t="str">
        <f>VLOOKUP(A314,data!$C:$AG,4,FALSE)</f>
        <v>Moss</v>
      </c>
      <c r="F314" s="7"/>
      <c r="G314" s="7"/>
      <c r="H314" s="7"/>
      <c r="I314" s="7"/>
      <c r="J314" s="7"/>
      <c r="K314" s="7"/>
      <c r="L314" t="str">
        <f>VLOOKUP(A314,data!$C:$AG,12,FALSE)</f>
        <v>East</v>
      </c>
      <c r="M314" t="str">
        <f>VLOOKUP(A314,data!$C:$AG,13,FALSE)</f>
        <v>Male</v>
      </c>
      <c r="N314" t="str">
        <f>VLOOKUP(A314,data!$C:$AG,14,FALSE)</f>
        <v>Corporate</v>
      </c>
      <c r="O314" t="str">
        <f>VLOOKUP(A314,data!$C:$AG,15,FALSE)</f>
        <v>United States</v>
      </c>
      <c r="P314" t="str">
        <f>VLOOKUP(A314,data!$C:$AG,16,FALSE)</f>
        <v>New York City</v>
      </c>
      <c r="Q314" t="str">
        <f>VLOOKUP(A314,data!$C:$AG,17,FALSE)</f>
        <v>New York</v>
      </c>
      <c r="R314">
        <f>VLOOKUP(A314,data!$C:$AG,18,FALSE)</f>
        <v>10035</v>
      </c>
    </row>
    <row r="315" spans="1:18" ht="15.75" x14ac:dyDescent="0.25">
      <c r="A315">
        <v>314</v>
      </c>
      <c r="B315" t="str">
        <f>VLOOKUP(A315,data!$C:$AG,2,FALSE)</f>
        <v>Eudokia Martin</v>
      </c>
      <c r="C315" t="str">
        <f>VLOOKUP(A315,data!$C:$AG,3,FALSE)</f>
        <v>Eudokia</v>
      </c>
      <c r="D315" t="str">
        <f>VLOOKUP(A315,data!$C:$AG,4,FALSE)</f>
        <v>Martin</v>
      </c>
      <c r="F315" s="7"/>
      <c r="G315" s="7"/>
      <c r="H315" s="7"/>
      <c r="I315" s="7"/>
      <c r="J315" s="7"/>
      <c r="K315" s="7"/>
      <c r="L315" t="str">
        <f>VLOOKUP(A315,data!$C:$AG,12,FALSE)</f>
        <v>West</v>
      </c>
      <c r="M315" t="str">
        <f>VLOOKUP(A315,data!$C:$AG,13,FALSE)</f>
        <v>Male</v>
      </c>
      <c r="N315" t="str">
        <f>VLOOKUP(A315,data!$C:$AG,14,FALSE)</f>
        <v>Corporate</v>
      </c>
      <c r="O315" t="str">
        <f>VLOOKUP(A315,data!$C:$AG,15,FALSE)</f>
        <v>United States</v>
      </c>
      <c r="P315" t="str">
        <f>VLOOKUP(A315,data!$C:$AG,16,FALSE)</f>
        <v>Los Angeles</v>
      </c>
      <c r="Q315" t="str">
        <f>VLOOKUP(A315,data!$C:$AG,17,FALSE)</f>
        <v>California</v>
      </c>
      <c r="R315">
        <f>VLOOKUP(A315,data!$C:$AG,18,FALSE)</f>
        <v>90036</v>
      </c>
    </row>
    <row r="316" spans="1:18" ht="15.75" x14ac:dyDescent="0.25">
      <c r="A316">
        <v>315</v>
      </c>
      <c r="B316" t="str">
        <f>VLOOKUP(A316,data!$C:$AG,2,FALSE)</f>
        <v>Art Foster</v>
      </c>
      <c r="C316" t="str">
        <f>VLOOKUP(A316,data!$C:$AG,3,FALSE)</f>
        <v>Art</v>
      </c>
      <c r="D316" t="str">
        <f>VLOOKUP(A316,data!$C:$AG,4,FALSE)</f>
        <v>Foster</v>
      </c>
      <c r="F316" s="7"/>
      <c r="G316" s="7"/>
      <c r="H316" s="7"/>
      <c r="I316" s="7"/>
      <c r="J316" s="7"/>
      <c r="K316" s="7"/>
      <c r="L316" t="str">
        <f>VLOOKUP(A316,data!$C:$AG,12,FALSE)</f>
        <v>South</v>
      </c>
      <c r="M316" t="str">
        <f>VLOOKUP(A316,data!$C:$AG,13,FALSE)</f>
        <v>Male</v>
      </c>
      <c r="N316" t="str">
        <f>VLOOKUP(A316,data!$C:$AG,14,FALSE)</f>
        <v>Consumer</v>
      </c>
      <c r="O316" t="str">
        <f>VLOOKUP(A316,data!$C:$AG,15,FALSE)</f>
        <v>United States</v>
      </c>
      <c r="P316" t="str">
        <f>VLOOKUP(A316,data!$C:$AG,16,FALSE)</f>
        <v>Louisville</v>
      </c>
      <c r="Q316" t="str">
        <f>VLOOKUP(A316,data!$C:$AG,17,FALSE)</f>
        <v>Kentucky</v>
      </c>
      <c r="R316">
        <f>VLOOKUP(A316,data!$C:$AG,18,FALSE)</f>
        <v>40214</v>
      </c>
    </row>
    <row r="317" spans="1:18" ht="15.75" x14ac:dyDescent="0.25">
      <c r="A317">
        <v>316</v>
      </c>
      <c r="B317" t="str">
        <f>VLOOKUP(A317,data!$C:$AG,2,FALSE)</f>
        <v>Guy Armstrong</v>
      </c>
      <c r="C317" t="str">
        <f>VLOOKUP(A317,data!$C:$AG,3,FALSE)</f>
        <v>Guy</v>
      </c>
      <c r="D317" t="str">
        <f>VLOOKUP(A317,data!$C:$AG,4,FALSE)</f>
        <v>Armstrong</v>
      </c>
      <c r="F317" s="7"/>
      <c r="G317" s="7"/>
      <c r="H317" s="7"/>
      <c r="I317" s="7"/>
      <c r="J317" s="7"/>
      <c r="K317" s="7"/>
      <c r="L317" t="str">
        <f>VLOOKUP(A317,data!$C:$AG,12,FALSE)</f>
        <v>East</v>
      </c>
      <c r="M317" t="str">
        <f>VLOOKUP(A317,data!$C:$AG,13,FALSE)</f>
        <v>Male</v>
      </c>
      <c r="N317" t="str">
        <f>VLOOKUP(A317,data!$C:$AG,14,FALSE)</f>
        <v>Consumer</v>
      </c>
      <c r="O317" t="str">
        <f>VLOOKUP(A317,data!$C:$AG,15,FALSE)</f>
        <v>United States</v>
      </c>
      <c r="P317" t="str">
        <f>VLOOKUP(A317,data!$C:$AG,16,FALSE)</f>
        <v>Lorain</v>
      </c>
      <c r="Q317" t="str">
        <f>VLOOKUP(A317,data!$C:$AG,17,FALSE)</f>
        <v>Ohio</v>
      </c>
      <c r="R317">
        <f>VLOOKUP(A317,data!$C:$AG,18,FALSE)</f>
        <v>44052</v>
      </c>
    </row>
    <row r="318" spans="1:18" ht="15.75" x14ac:dyDescent="0.25">
      <c r="A318">
        <v>317</v>
      </c>
      <c r="B318" t="str">
        <f>VLOOKUP(A318,data!$C:$AG,2,FALSE)</f>
        <v>Cyma Kinney</v>
      </c>
      <c r="C318" t="str">
        <f>VLOOKUP(A318,data!$C:$AG,3,FALSE)</f>
        <v>Cyma</v>
      </c>
      <c r="D318" t="str">
        <f>VLOOKUP(A318,data!$C:$AG,4,FALSE)</f>
        <v>Kinney</v>
      </c>
      <c r="F318" s="7"/>
      <c r="G318" s="7"/>
      <c r="H318" s="7"/>
      <c r="I318" s="7"/>
      <c r="J318" s="7"/>
      <c r="K318" s="7"/>
      <c r="L318" t="str">
        <f>VLOOKUP(A318,data!$C:$AG,12,FALSE)</f>
        <v>East</v>
      </c>
      <c r="M318" t="str">
        <f>VLOOKUP(A318,data!$C:$AG,13,FALSE)</f>
        <v>Male</v>
      </c>
      <c r="N318" t="str">
        <f>VLOOKUP(A318,data!$C:$AG,14,FALSE)</f>
        <v>Corporate</v>
      </c>
      <c r="O318" t="str">
        <f>VLOOKUP(A318,data!$C:$AG,15,FALSE)</f>
        <v>United States</v>
      </c>
      <c r="P318" t="str">
        <f>VLOOKUP(A318,data!$C:$AG,16,FALSE)</f>
        <v>Linden</v>
      </c>
      <c r="Q318" t="str">
        <f>VLOOKUP(A318,data!$C:$AG,17,FALSE)</f>
        <v>New Jersey</v>
      </c>
      <c r="R318">
        <f>VLOOKUP(A318,data!$C:$AG,18,FALSE)</f>
        <v>7036</v>
      </c>
    </row>
    <row r="319" spans="1:18" ht="15.75" x14ac:dyDescent="0.25">
      <c r="A319">
        <v>318</v>
      </c>
      <c r="B319" t="str">
        <f>VLOOKUP(A319,data!$C:$AG,2,FALSE)</f>
        <v>Dave Poirier</v>
      </c>
      <c r="C319" t="str">
        <f>VLOOKUP(A319,data!$C:$AG,3,FALSE)</f>
        <v>Dave</v>
      </c>
      <c r="D319" t="str">
        <f>VLOOKUP(A319,data!$C:$AG,4,FALSE)</f>
        <v>Poirier</v>
      </c>
      <c r="F319" s="7"/>
      <c r="G319" s="7"/>
      <c r="H319" s="7"/>
      <c r="I319" s="7"/>
      <c r="J319" s="7"/>
      <c r="K319" s="7"/>
      <c r="L319" t="str">
        <f>VLOOKUP(A319,data!$C:$AG,12,FALSE)</f>
        <v>West</v>
      </c>
      <c r="M319" t="str">
        <f>VLOOKUP(A319,data!$C:$AG,13,FALSE)</f>
        <v>Male</v>
      </c>
      <c r="N319" t="str">
        <f>VLOOKUP(A319,data!$C:$AG,14,FALSE)</f>
        <v>Corporate</v>
      </c>
      <c r="O319" t="str">
        <f>VLOOKUP(A319,data!$C:$AG,15,FALSE)</f>
        <v>United States</v>
      </c>
      <c r="P319" t="str">
        <f>VLOOKUP(A319,data!$C:$AG,16,FALSE)</f>
        <v>Salinas</v>
      </c>
      <c r="Q319" t="str">
        <f>VLOOKUP(A319,data!$C:$AG,17,FALSE)</f>
        <v>California</v>
      </c>
      <c r="R319">
        <f>VLOOKUP(A319,data!$C:$AG,18,FALSE)</f>
        <v>93905</v>
      </c>
    </row>
    <row r="320" spans="1:18" ht="15.75" x14ac:dyDescent="0.25">
      <c r="A320">
        <v>319</v>
      </c>
      <c r="B320" t="str">
        <f>VLOOKUP(A320,data!$C:$AG,2,FALSE)</f>
        <v>Berenike Kampe</v>
      </c>
      <c r="C320" t="str">
        <f>VLOOKUP(A320,data!$C:$AG,3,FALSE)</f>
        <v>Berenike</v>
      </c>
      <c r="D320" t="str">
        <f>VLOOKUP(A320,data!$C:$AG,4,FALSE)</f>
        <v>Kampe</v>
      </c>
      <c r="F320" s="7"/>
      <c r="G320" s="7"/>
      <c r="H320" s="7"/>
      <c r="I320" s="7"/>
      <c r="J320" s="7"/>
      <c r="K320" s="7"/>
      <c r="L320" t="str">
        <f>VLOOKUP(A320,data!$C:$AG,12,FALSE)</f>
        <v>East</v>
      </c>
      <c r="M320" t="str">
        <f>VLOOKUP(A320,data!$C:$AG,13,FALSE)</f>
        <v>Male</v>
      </c>
      <c r="N320" t="str">
        <f>VLOOKUP(A320,data!$C:$AG,14,FALSE)</f>
        <v>Consumer</v>
      </c>
      <c r="O320" t="str">
        <f>VLOOKUP(A320,data!$C:$AG,15,FALSE)</f>
        <v>United States</v>
      </c>
      <c r="P320" t="str">
        <f>VLOOKUP(A320,data!$C:$AG,16,FALSE)</f>
        <v>New York City</v>
      </c>
      <c r="Q320" t="str">
        <f>VLOOKUP(A320,data!$C:$AG,17,FALSE)</f>
        <v>New York</v>
      </c>
      <c r="R320">
        <f>VLOOKUP(A320,data!$C:$AG,18,FALSE)</f>
        <v>10035</v>
      </c>
    </row>
    <row r="321" spans="1:18" ht="15.75" x14ac:dyDescent="0.25">
      <c r="A321">
        <v>320</v>
      </c>
      <c r="B321" t="str">
        <f>VLOOKUP(A321,data!$C:$AG,2,FALSE)</f>
        <v>Sanjit Jacobs</v>
      </c>
      <c r="C321" t="str">
        <f>VLOOKUP(A321,data!$C:$AG,3,FALSE)</f>
        <v>Sanjit</v>
      </c>
      <c r="D321" t="str">
        <f>VLOOKUP(A321,data!$C:$AG,4,FALSE)</f>
        <v>Jacobs</v>
      </c>
      <c r="F321" s="7"/>
      <c r="G321" s="7"/>
      <c r="H321" s="7"/>
      <c r="I321" s="7"/>
      <c r="J321" s="7"/>
      <c r="K321" s="7"/>
      <c r="L321" t="str">
        <f>VLOOKUP(A321,data!$C:$AG,12,FALSE)</f>
        <v>East</v>
      </c>
      <c r="M321" t="str">
        <f>VLOOKUP(A321,data!$C:$AG,13,FALSE)</f>
        <v>Male</v>
      </c>
      <c r="N321" t="str">
        <f>VLOOKUP(A321,data!$C:$AG,14,FALSE)</f>
        <v>Home Office</v>
      </c>
      <c r="O321" t="str">
        <f>VLOOKUP(A321,data!$C:$AG,15,FALSE)</f>
        <v>United States</v>
      </c>
      <c r="P321" t="str">
        <f>VLOOKUP(A321,data!$C:$AG,16,FALSE)</f>
        <v>New Brunswick</v>
      </c>
      <c r="Q321" t="str">
        <f>VLOOKUP(A321,data!$C:$AG,17,FALSE)</f>
        <v>New Jersey</v>
      </c>
      <c r="R321">
        <f>VLOOKUP(A321,data!$C:$AG,18,FALSE)</f>
        <v>8901</v>
      </c>
    </row>
    <row r="322" spans="1:18" ht="15.75" x14ac:dyDescent="0.25">
      <c r="A322">
        <v>321</v>
      </c>
      <c r="B322" t="str">
        <f>VLOOKUP(A322,data!$C:$AG,2,FALSE)</f>
        <v>Chuck Magee</v>
      </c>
      <c r="C322" t="str">
        <f>VLOOKUP(A322,data!$C:$AG,3,FALSE)</f>
        <v>Chuck</v>
      </c>
      <c r="D322" t="str">
        <f>VLOOKUP(A322,data!$C:$AG,4,FALSE)</f>
        <v>Magee</v>
      </c>
      <c r="F322" s="7"/>
      <c r="G322" s="7"/>
      <c r="H322" s="7"/>
      <c r="I322" s="7"/>
      <c r="J322" s="7"/>
      <c r="K322" s="7"/>
      <c r="L322" t="str">
        <f>VLOOKUP(A322,data!$C:$AG,12,FALSE)</f>
        <v>West</v>
      </c>
      <c r="M322" t="str">
        <f>VLOOKUP(A322,data!$C:$AG,13,FALSE)</f>
        <v>Male</v>
      </c>
      <c r="N322" t="str">
        <f>VLOOKUP(A322,data!$C:$AG,14,FALSE)</f>
        <v>Consumer</v>
      </c>
      <c r="O322" t="str">
        <f>VLOOKUP(A322,data!$C:$AG,15,FALSE)</f>
        <v>United States</v>
      </c>
      <c r="P322" t="str">
        <f>VLOOKUP(A322,data!$C:$AG,16,FALSE)</f>
        <v>San Francisco</v>
      </c>
      <c r="Q322" t="str">
        <f>VLOOKUP(A322,data!$C:$AG,17,FALSE)</f>
        <v>California</v>
      </c>
      <c r="R322">
        <f>VLOOKUP(A322,data!$C:$AG,18,FALSE)</f>
        <v>94122</v>
      </c>
    </row>
    <row r="323" spans="1:18" ht="15.75" x14ac:dyDescent="0.25">
      <c r="A323">
        <v>322</v>
      </c>
      <c r="B323" t="str">
        <f>VLOOKUP(A323,data!$C:$AG,2,FALSE)</f>
        <v>Anthony Jacobs</v>
      </c>
      <c r="C323" t="str">
        <f>VLOOKUP(A323,data!$C:$AG,3,FALSE)</f>
        <v>Anthony</v>
      </c>
      <c r="D323" t="str">
        <f>VLOOKUP(A323,data!$C:$AG,4,FALSE)</f>
        <v>Jacobs</v>
      </c>
      <c r="F323" s="7"/>
      <c r="G323" s="7"/>
      <c r="H323" s="7"/>
      <c r="I323" s="7"/>
      <c r="J323" s="7"/>
      <c r="K323" s="7"/>
      <c r="L323" t="str">
        <f>VLOOKUP(A323,data!$C:$AG,12,FALSE)</f>
        <v>South</v>
      </c>
      <c r="M323" t="str">
        <f>VLOOKUP(A323,data!$C:$AG,13,FALSE)</f>
        <v>Male</v>
      </c>
      <c r="N323" t="str">
        <f>VLOOKUP(A323,data!$C:$AG,14,FALSE)</f>
        <v>Corporate</v>
      </c>
      <c r="O323" t="str">
        <f>VLOOKUP(A323,data!$C:$AG,15,FALSE)</f>
        <v>United States</v>
      </c>
      <c r="P323" t="str">
        <f>VLOOKUP(A323,data!$C:$AG,16,FALSE)</f>
        <v>Springfield</v>
      </c>
      <c r="Q323" t="str">
        <f>VLOOKUP(A323,data!$C:$AG,17,FALSE)</f>
        <v>Virginia</v>
      </c>
      <c r="R323">
        <f>VLOOKUP(A323,data!$C:$AG,18,FALSE)</f>
        <v>22153</v>
      </c>
    </row>
    <row r="324" spans="1:18" ht="15.75" x14ac:dyDescent="0.25">
      <c r="A324">
        <v>323</v>
      </c>
      <c r="B324" t="str">
        <f>VLOOKUP(A324,data!$C:$AG,2,FALSE)</f>
        <v>Linda Southworth</v>
      </c>
      <c r="C324" t="str">
        <f>VLOOKUP(A324,data!$C:$AG,3,FALSE)</f>
        <v>Linda</v>
      </c>
      <c r="D324" t="str">
        <f>VLOOKUP(A324,data!$C:$AG,4,FALSE)</f>
        <v>Southworth</v>
      </c>
      <c r="F324" s="7"/>
      <c r="G324" s="7"/>
      <c r="H324" s="7"/>
      <c r="I324" s="7"/>
      <c r="J324" s="7"/>
      <c r="K324" s="7"/>
      <c r="L324" t="str">
        <f>VLOOKUP(A324,data!$C:$AG,12,FALSE)</f>
        <v>East</v>
      </c>
      <c r="M324" t="str">
        <f>VLOOKUP(A324,data!$C:$AG,13,FALSE)</f>
        <v>Male</v>
      </c>
      <c r="N324" t="str">
        <f>VLOOKUP(A324,data!$C:$AG,14,FALSE)</f>
        <v>Corporate</v>
      </c>
      <c r="O324" t="str">
        <f>VLOOKUP(A324,data!$C:$AG,15,FALSE)</f>
        <v>United States</v>
      </c>
      <c r="P324" t="str">
        <f>VLOOKUP(A324,data!$C:$AG,16,FALSE)</f>
        <v>Philadelphia</v>
      </c>
      <c r="Q324" t="str">
        <f>VLOOKUP(A324,data!$C:$AG,17,FALSE)</f>
        <v>Pennsylvania</v>
      </c>
      <c r="R324">
        <f>VLOOKUP(A324,data!$C:$AG,18,FALSE)</f>
        <v>19140</v>
      </c>
    </row>
    <row r="325" spans="1:18" ht="15.75" x14ac:dyDescent="0.25">
      <c r="A325">
        <v>324</v>
      </c>
      <c r="B325" t="str">
        <f>VLOOKUP(A325,data!$C:$AG,2,FALSE)</f>
        <v>Guy Phonely</v>
      </c>
      <c r="C325" t="str">
        <f>VLOOKUP(A325,data!$C:$AG,3,FALSE)</f>
        <v>Guy</v>
      </c>
      <c r="D325" t="str">
        <f>VLOOKUP(A325,data!$C:$AG,4,FALSE)</f>
        <v>Phonely</v>
      </c>
      <c r="F325" s="7"/>
      <c r="G325" s="7"/>
      <c r="H325" s="7"/>
      <c r="I325" s="7"/>
      <c r="J325" s="7"/>
      <c r="K325" s="7"/>
      <c r="L325" t="str">
        <f>VLOOKUP(A325,data!$C:$AG,12,FALSE)</f>
        <v>East</v>
      </c>
      <c r="M325" t="str">
        <f>VLOOKUP(A325,data!$C:$AG,13,FALSE)</f>
        <v>Male</v>
      </c>
      <c r="N325" t="str">
        <f>VLOOKUP(A325,data!$C:$AG,14,FALSE)</f>
        <v>Corporate</v>
      </c>
      <c r="O325" t="str">
        <f>VLOOKUP(A325,data!$C:$AG,15,FALSE)</f>
        <v>United States</v>
      </c>
      <c r="P325" t="str">
        <f>VLOOKUP(A325,data!$C:$AG,16,FALSE)</f>
        <v>Lancaster</v>
      </c>
      <c r="Q325" t="str">
        <f>VLOOKUP(A325,data!$C:$AG,17,FALSE)</f>
        <v>Pennsylvania</v>
      </c>
      <c r="R325">
        <f>VLOOKUP(A325,data!$C:$AG,18,FALSE)</f>
        <v>17602</v>
      </c>
    </row>
    <row r="326" spans="1:18" ht="15.75" x14ac:dyDescent="0.25">
      <c r="A326">
        <v>325</v>
      </c>
      <c r="B326" t="str">
        <f>VLOOKUP(A326,data!$C:$AG,2,FALSE)</f>
        <v>Paul Knutson</v>
      </c>
      <c r="C326" t="str">
        <f>VLOOKUP(A326,data!$C:$AG,3,FALSE)</f>
        <v>Paul</v>
      </c>
      <c r="D326" t="str">
        <f>VLOOKUP(A326,data!$C:$AG,4,FALSE)</f>
        <v>Knutson</v>
      </c>
      <c r="F326" s="7"/>
      <c r="G326" s="7"/>
      <c r="H326" s="7"/>
      <c r="I326" s="7"/>
      <c r="J326" s="7"/>
      <c r="K326" s="7"/>
      <c r="L326" t="str">
        <f>VLOOKUP(A326,data!$C:$AG,12,FALSE)</f>
        <v>East</v>
      </c>
      <c r="M326" t="str">
        <f>VLOOKUP(A326,data!$C:$AG,13,FALSE)</f>
        <v>Male</v>
      </c>
      <c r="N326" t="str">
        <f>VLOOKUP(A326,data!$C:$AG,14,FALSE)</f>
        <v>Home Office</v>
      </c>
      <c r="O326" t="str">
        <f>VLOOKUP(A326,data!$C:$AG,15,FALSE)</f>
        <v>United States</v>
      </c>
      <c r="P326" t="str">
        <f>VLOOKUP(A326,data!$C:$AG,16,FALSE)</f>
        <v>Philadelphia</v>
      </c>
      <c r="Q326" t="str">
        <f>VLOOKUP(A326,data!$C:$AG,17,FALSE)</f>
        <v>Pennsylvania</v>
      </c>
      <c r="R326">
        <f>VLOOKUP(A326,data!$C:$AG,18,FALSE)</f>
        <v>19143</v>
      </c>
    </row>
    <row r="327" spans="1:18" ht="15.75" x14ac:dyDescent="0.25">
      <c r="A327">
        <v>326</v>
      </c>
      <c r="B327" t="str">
        <f>VLOOKUP(A327,data!$C:$AG,2,FALSE)</f>
        <v>Sally Matthias</v>
      </c>
      <c r="C327" t="str">
        <f>VLOOKUP(A327,data!$C:$AG,3,FALSE)</f>
        <v>Sally</v>
      </c>
      <c r="D327" t="str">
        <f>VLOOKUP(A327,data!$C:$AG,4,FALSE)</f>
        <v>Matthias</v>
      </c>
      <c r="F327" s="7"/>
      <c r="G327" s="7"/>
      <c r="H327" s="7"/>
      <c r="I327" s="7"/>
      <c r="J327" s="7"/>
      <c r="K327" s="7"/>
      <c r="L327" t="str">
        <f>VLOOKUP(A327,data!$C:$AG,12,FALSE)</f>
        <v>East</v>
      </c>
      <c r="M327" t="str">
        <f>VLOOKUP(A327,data!$C:$AG,13,FALSE)</f>
        <v>Male</v>
      </c>
      <c r="N327" t="str">
        <f>VLOOKUP(A327,data!$C:$AG,14,FALSE)</f>
        <v>Consumer</v>
      </c>
      <c r="O327" t="str">
        <f>VLOOKUP(A327,data!$C:$AG,15,FALSE)</f>
        <v>United States</v>
      </c>
      <c r="P327" t="str">
        <f>VLOOKUP(A327,data!$C:$AG,16,FALSE)</f>
        <v>New York City</v>
      </c>
      <c r="Q327" t="str">
        <f>VLOOKUP(A327,data!$C:$AG,17,FALSE)</f>
        <v>New York</v>
      </c>
      <c r="R327">
        <f>VLOOKUP(A327,data!$C:$AG,18,FALSE)</f>
        <v>10009</v>
      </c>
    </row>
    <row r="328" spans="1:18" ht="15.75" x14ac:dyDescent="0.25">
      <c r="A328">
        <v>327</v>
      </c>
      <c r="B328" t="str">
        <f>VLOOKUP(A328,data!$C:$AG,2,FALSE)</f>
        <v>Anthony Garverick</v>
      </c>
      <c r="C328" t="str">
        <f>VLOOKUP(A328,data!$C:$AG,3,FALSE)</f>
        <v>Anthony</v>
      </c>
      <c r="D328" t="str">
        <f>VLOOKUP(A328,data!$C:$AG,4,FALSE)</f>
        <v>Garverick</v>
      </c>
      <c r="F328" s="7"/>
      <c r="G328" s="7"/>
      <c r="H328" s="7"/>
      <c r="I328" s="7"/>
      <c r="J328" s="7"/>
      <c r="K328" s="7"/>
      <c r="L328" t="str">
        <f>VLOOKUP(A328,data!$C:$AG,12,FALSE)</f>
        <v>East</v>
      </c>
      <c r="M328" t="str">
        <f>VLOOKUP(A328,data!$C:$AG,13,FALSE)</f>
        <v>Male</v>
      </c>
      <c r="N328" t="str">
        <f>VLOOKUP(A328,data!$C:$AG,14,FALSE)</f>
        <v>Home Office</v>
      </c>
      <c r="O328" t="str">
        <f>VLOOKUP(A328,data!$C:$AG,15,FALSE)</f>
        <v>United States</v>
      </c>
      <c r="P328" t="str">
        <f>VLOOKUP(A328,data!$C:$AG,16,FALSE)</f>
        <v>Philadelphia</v>
      </c>
      <c r="Q328" t="str">
        <f>VLOOKUP(A328,data!$C:$AG,17,FALSE)</f>
        <v>Pennsylvania</v>
      </c>
      <c r="R328">
        <f>VLOOKUP(A328,data!$C:$AG,18,FALSE)</f>
        <v>19120</v>
      </c>
    </row>
    <row r="329" spans="1:18" ht="15.75" x14ac:dyDescent="0.25">
      <c r="A329">
        <v>328</v>
      </c>
      <c r="B329" t="str">
        <f>VLOOKUP(A329,data!$C:$AG,2,FALSE)</f>
        <v>Peter McVee</v>
      </c>
      <c r="C329" t="str">
        <f>VLOOKUP(A329,data!$C:$AG,3,FALSE)</f>
        <v>Peter</v>
      </c>
      <c r="D329" t="str">
        <f>VLOOKUP(A329,data!$C:$AG,4,FALSE)</f>
        <v>McVee</v>
      </c>
      <c r="F329" s="7"/>
      <c r="G329" s="7"/>
      <c r="H329" s="7"/>
      <c r="I329" s="7"/>
      <c r="J329" s="7"/>
      <c r="K329" s="7"/>
      <c r="L329" t="str">
        <f>VLOOKUP(A329,data!$C:$AG,12,FALSE)</f>
        <v>Central</v>
      </c>
      <c r="M329" t="str">
        <f>VLOOKUP(A329,data!$C:$AG,13,FALSE)</f>
        <v>Male</v>
      </c>
      <c r="N329" t="str">
        <f>VLOOKUP(A329,data!$C:$AG,14,FALSE)</f>
        <v>Home Office</v>
      </c>
      <c r="O329" t="str">
        <f>VLOOKUP(A329,data!$C:$AG,15,FALSE)</f>
        <v>United States</v>
      </c>
      <c r="P329" t="str">
        <f>VLOOKUP(A329,data!$C:$AG,16,FALSE)</f>
        <v>Detroit</v>
      </c>
      <c r="Q329" t="str">
        <f>VLOOKUP(A329,data!$C:$AG,17,FALSE)</f>
        <v>Michigan</v>
      </c>
      <c r="R329">
        <f>VLOOKUP(A329,data!$C:$AG,18,FALSE)</f>
        <v>48227</v>
      </c>
    </row>
    <row r="330" spans="1:18" ht="15.75" x14ac:dyDescent="0.25">
      <c r="A330">
        <v>329</v>
      </c>
      <c r="B330" t="str">
        <f>VLOOKUP(A330,data!$C:$AG,2,FALSE)</f>
        <v>Lauren Leatherbury</v>
      </c>
      <c r="C330" t="str">
        <f>VLOOKUP(A330,data!$C:$AG,3,FALSE)</f>
        <v>Lauren</v>
      </c>
      <c r="D330" t="str">
        <f>VLOOKUP(A330,data!$C:$AG,4,FALSE)</f>
        <v>Leatherbury</v>
      </c>
      <c r="F330" s="7"/>
      <c r="G330" s="7"/>
      <c r="H330" s="7"/>
      <c r="I330" s="7"/>
      <c r="J330" s="7"/>
      <c r="K330" s="7"/>
      <c r="L330" t="str">
        <f>VLOOKUP(A330,data!$C:$AG,12,FALSE)</f>
        <v>East</v>
      </c>
      <c r="M330" t="str">
        <f>VLOOKUP(A330,data!$C:$AG,13,FALSE)</f>
        <v>Male</v>
      </c>
      <c r="N330" t="str">
        <f>VLOOKUP(A330,data!$C:$AG,14,FALSE)</f>
        <v>Consumer</v>
      </c>
      <c r="O330" t="str">
        <f>VLOOKUP(A330,data!$C:$AG,15,FALSE)</f>
        <v>United States</v>
      </c>
      <c r="P330" t="str">
        <f>VLOOKUP(A330,data!$C:$AG,16,FALSE)</f>
        <v>Rochester</v>
      </c>
      <c r="Q330" t="str">
        <f>VLOOKUP(A330,data!$C:$AG,17,FALSE)</f>
        <v>New York</v>
      </c>
      <c r="R330">
        <f>VLOOKUP(A330,data!$C:$AG,18,FALSE)</f>
        <v>14609</v>
      </c>
    </row>
    <row r="331" spans="1:18" ht="15.75" x14ac:dyDescent="0.25">
      <c r="A331">
        <v>330</v>
      </c>
      <c r="B331" t="str">
        <f>VLOOKUP(A331,data!$C:$AG,2,FALSE)</f>
        <v>Jill Stevenson</v>
      </c>
      <c r="C331" t="str">
        <f>VLOOKUP(A331,data!$C:$AG,3,FALSE)</f>
        <v>Jill</v>
      </c>
      <c r="D331" t="str">
        <f>VLOOKUP(A331,data!$C:$AG,4,FALSE)</f>
        <v>Stevenson</v>
      </c>
      <c r="F331" s="7"/>
      <c r="G331" s="7"/>
      <c r="H331" s="7"/>
      <c r="I331" s="7"/>
      <c r="J331" s="7"/>
      <c r="K331" s="7"/>
      <c r="L331" t="str">
        <f>VLOOKUP(A331,data!$C:$AG,12,FALSE)</f>
        <v>West</v>
      </c>
      <c r="M331" t="str">
        <f>VLOOKUP(A331,data!$C:$AG,13,FALSE)</f>
        <v>Male</v>
      </c>
      <c r="N331" t="str">
        <f>VLOOKUP(A331,data!$C:$AG,14,FALSE)</f>
        <v>Corporate</v>
      </c>
      <c r="O331" t="str">
        <f>VLOOKUP(A331,data!$C:$AG,15,FALSE)</f>
        <v>United States</v>
      </c>
      <c r="P331" t="str">
        <f>VLOOKUP(A331,data!$C:$AG,16,FALSE)</f>
        <v>Los Angeles</v>
      </c>
      <c r="Q331" t="str">
        <f>VLOOKUP(A331,data!$C:$AG,17,FALSE)</f>
        <v>California</v>
      </c>
      <c r="R331">
        <f>VLOOKUP(A331,data!$C:$AG,18,FALSE)</f>
        <v>90045</v>
      </c>
    </row>
    <row r="332" spans="1:18" ht="15.75" x14ac:dyDescent="0.25">
      <c r="A332">
        <v>331</v>
      </c>
      <c r="B332" t="str">
        <f>VLOOKUP(A332,data!$C:$AG,2,FALSE)</f>
        <v>Ed Ludwig</v>
      </c>
      <c r="C332" t="str">
        <f>VLOOKUP(A332,data!$C:$AG,3,FALSE)</f>
        <v>Ed</v>
      </c>
      <c r="D332" t="str">
        <f>VLOOKUP(A332,data!$C:$AG,4,FALSE)</f>
        <v>Ludwig</v>
      </c>
      <c r="F332" s="7"/>
      <c r="G332" s="7"/>
      <c r="H332" s="7"/>
      <c r="I332" s="7"/>
      <c r="J332" s="7"/>
      <c r="K332" s="7"/>
      <c r="L332" t="str">
        <f>VLOOKUP(A332,data!$C:$AG,12,FALSE)</f>
        <v>East</v>
      </c>
      <c r="M332" t="str">
        <f>VLOOKUP(A332,data!$C:$AG,13,FALSE)</f>
        <v>Male</v>
      </c>
      <c r="N332" t="str">
        <f>VLOOKUP(A332,data!$C:$AG,14,FALSE)</f>
        <v>Home Office</v>
      </c>
      <c r="O332" t="str">
        <f>VLOOKUP(A332,data!$C:$AG,15,FALSE)</f>
        <v>United States</v>
      </c>
      <c r="P332" t="str">
        <f>VLOOKUP(A332,data!$C:$AG,16,FALSE)</f>
        <v>Columbia</v>
      </c>
      <c r="Q332" t="str">
        <f>VLOOKUP(A332,data!$C:$AG,17,FALSE)</f>
        <v>Maryland</v>
      </c>
      <c r="R332">
        <f>VLOOKUP(A332,data!$C:$AG,18,FALSE)</f>
        <v>21044</v>
      </c>
    </row>
    <row r="333" spans="1:18" ht="15.75" x14ac:dyDescent="0.25">
      <c r="A333">
        <v>332</v>
      </c>
      <c r="B333" t="str">
        <f>VLOOKUP(A333,data!$C:$AG,2,FALSE)</f>
        <v>Pamela Coakley</v>
      </c>
      <c r="C333" t="str">
        <f>VLOOKUP(A333,data!$C:$AG,3,FALSE)</f>
        <v>Pamela</v>
      </c>
      <c r="D333" t="str">
        <f>VLOOKUP(A333,data!$C:$AG,4,FALSE)</f>
        <v>Coakley</v>
      </c>
      <c r="F333" s="7"/>
      <c r="G333" s="7"/>
      <c r="H333" s="7"/>
      <c r="I333" s="7"/>
      <c r="J333" s="7"/>
      <c r="K333" s="7"/>
      <c r="L333" t="str">
        <f>VLOOKUP(A333,data!$C:$AG,12,FALSE)</f>
        <v>West</v>
      </c>
      <c r="M333" t="str">
        <f>VLOOKUP(A333,data!$C:$AG,13,FALSE)</f>
        <v>Male</v>
      </c>
      <c r="N333" t="str">
        <f>VLOOKUP(A333,data!$C:$AG,14,FALSE)</f>
        <v>Corporate</v>
      </c>
      <c r="O333" t="str">
        <f>VLOOKUP(A333,data!$C:$AG,15,FALSE)</f>
        <v>United States</v>
      </c>
      <c r="P333" t="str">
        <f>VLOOKUP(A333,data!$C:$AG,16,FALSE)</f>
        <v>San Francisco</v>
      </c>
      <c r="Q333" t="str">
        <f>VLOOKUP(A333,data!$C:$AG,17,FALSE)</f>
        <v>California</v>
      </c>
      <c r="R333">
        <f>VLOOKUP(A333,data!$C:$AG,18,FALSE)</f>
        <v>94122</v>
      </c>
    </row>
    <row r="334" spans="1:18" ht="15.75" x14ac:dyDescent="0.25">
      <c r="A334">
        <v>333</v>
      </c>
      <c r="B334" t="str">
        <f>VLOOKUP(A334,data!$C:$AG,2,FALSE)</f>
        <v>Hunter Lopez</v>
      </c>
      <c r="C334" t="str">
        <f>VLOOKUP(A334,data!$C:$AG,3,FALSE)</f>
        <v>Hunter</v>
      </c>
      <c r="D334" t="str">
        <f>VLOOKUP(A334,data!$C:$AG,4,FALSE)</f>
        <v>Lopez</v>
      </c>
      <c r="F334" s="7"/>
      <c r="G334" s="7"/>
      <c r="H334" s="7"/>
      <c r="I334" s="7"/>
      <c r="J334" s="7"/>
      <c r="K334" s="7"/>
      <c r="L334" t="str">
        <f>VLOOKUP(A334,data!$C:$AG,12,FALSE)</f>
        <v>Central</v>
      </c>
      <c r="M334" t="str">
        <f>VLOOKUP(A334,data!$C:$AG,13,FALSE)</f>
        <v>Male</v>
      </c>
      <c r="N334" t="str">
        <f>VLOOKUP(A334,data!$C:$AG,14,FALSE)</f>
        <v>Consumer</v>
      </c>
      <c r="O334" t="str">
        <f>VLOOKUP(A334,data!$C:$AG,15,FALSE)</f>
        <v>United States</v>
      </c>
      <c r="P334" t="str">
        <f>VLOOKUP(A334,data!$C:$AG,16,FALSE)</f>
        <v>Houston</v>
      </c>
      <c r="Q334" t="str">
        <f>VLOOKUP(A334,data!$C:$AG,17,FALSE)</f>
        <v>Texas</v>
      </c>
      <c r="R334">
        <f>VLOOKUP(A334,data!$C:$AG,18,FALSE)</f>
        <v>77095</v>
      </c>
    </row>
    <row r="335" spans="1:18" ht="15.75" x14ac:dyDescent="0.25">
      <c r="A335">
        <v>334</v>
      </c>
      <c r="B335" t="str">
        <f>VLOOKUP(A335,data!$C:$AG,2,FALSE)</f>
        <v>Maribeth Schnelling</v>
      </c>
      <c r="C335" t="str">
        <f>VLOOKUP(A335,data!$C:$AG,3,FALSE)</f>
        <v>Maribeth</v>
      </c>
      <c r="D335" t="str">
        <f>VLOOKUP(A335,data!$C:$AG,4,FALSE)</f>
        <v>Schnelling</v>
      </c>
      <c r="F335" s="7"/>
      <c r="G335" s="7"/>
      <c r="H335" s="7"/>
      <c r="I335" s="7"/>
      <c r="J335" s="7"/>
      <c r="K335" s="7"/>
      <c r="L335" t="str">
        <f>VLOOKUP(A335,data!$C:$AG,12,FALSE)</f>
        <v>Central</v>
      </c>
      <c r="M335" t="str">
        <f>VLOOKUP(A335,data!$C:$AG,13,FALSE)</f>
        <v>Male</v>
      </c>
      <c r="N335" t="str">
        <f>VLOOKUP(A335,data!$C:$AG,14,FALSE)</f>
        <v>Consumer</v>
      </c>
      <c r="O335" t="str">
        <f>VLOOKUP(A335,data!$C:$AG,15,FALSE)</f>
        <v>United States</v>
      </c>
      <c r="P335" t="str">
        <f>VLOOKUP(A335,data!$C:$AG,16,FALSE)</f>
        <v>Detroit</v>
      </c>
      <c r="Q335" t="str">
        <f>VLOOKUP(A335,data!$C:$AG,17,FALSE)</f>
        <v>Michigan</v>
      </c>
      <c r="R335">
        <f>VLOOKUP(A335,data!$C:$AG,18,FALSE)</f>
        <v>48227</v>
      </c>
    </row>
    <row r="336" spans="1:18" ht="15.75" x14ac:dyDescent="0.25">
      <c r="A336">
        <v>335</v>
      </c>
      <c r="B336" t="str">
        <f>VLOOKUP(A336,data!$C:$AG,2,FALSE)</f>
        <v>George Bell</v>
      </c>
      <c r="C336" t="str">
        <f>VLOOKUP(A336,data!$C:$AG,3,FALSE)</f>
        <v>George</v>
      </c>
      <c r="D336" t="str">
        <f>VLOOKUP(A336,data!$C:$AG,4,FALSE)</f>
        <v>Bell</v>
      </c>
      <c r="F336" s="7"/>
      <c r="G336" s="7"/>
      <c r="H336" s="7"/>
      <c r="I336" s="7"/>
      <c r="J336" s="7"/>
      <c r="K336" s="7"/>
      <c r="L336" t="str">
        <f>VLOOKUP(A336,data!$C:$AG,12,FALSE)</f>
        <v>East</v>
      </c>
      <c r="M336" t="str">
        <f>VLOOKUP(A336,data!$C:$AG,13,FALSE)</f>
        <v>Male</v>
      </c>
      <c r="N336" t="str">
        <f>VLOOKUP(A336,data!$C:$AG,14,FALSE)</f>
        <v>Corporate</v>
      </c>
      <c r="O336" t="str">
        <f>VLOOKUP(A336,data!$C:$AG,15,FALSE)</f>
        <v>United States</v>
      </c>
      <c r="P336" t="str">
        <f>VLOOKUP(A336,data!$C:$AG,16,FALSE)</f>
        <v>Auburn</v>
      </c>
      <c r="Q336" t="str">
        <f>VLOOKUP(A336,data!$C:$AG,17,FALSE)</f>
        <v>New York</v>
      </c>
      <c r="R336">
        <f>VLOOKUP(A336,data!$C:$AG,18,FALSE)</f>
        <v>13021</v>
      </c>
    </row>
    <row r="337" spans="1:18" ht="15.75" x14ac:dyDescent="0.25">
      <c r="A337">
        <v>336</v>
      </c>
      <c r="B337" t="str">
        <f>VLOOKUP(A337,data!$C:$AG,2,FALSE)</f>
        <v>Justin Ritter</v>
      </c>
      <c r="C337" t="str">
        <f>VLOOKUP(A337,data!$C:$AG,3,FALSE)</f>
        <v>Justin</v>
      </c>
      <c r="D337" t="str">
        <f>VLOOKUP(A337,data!$C:$AG,4,FALSE)</f>
        <v>Ritter</v>
      </c>
      <c r="F337" s="7"/>
      <c r="G337" s="7"/>
      <c r="H337" s="7"/>
      <c r="I337" s="7"/>
      <c r="J337" s="7"/>
      <c r="K337" s="7"/>
      <c r="L337" t="str">
        <f>VLOOKUP(A337,data!$C:$AG,12,FALSE)</f>
        <v>East</v>
      </c>
      <c r="M337" t="str">
        <f>VLOOKUP(A337,data!$C:$AG,13,FALSE)</f>
        <v>Male</v>
      </c>
      <c r="N337" t="str">
        <f>VLOOKUP(A337,data!$C:$AG,14,FALSE)</f>
        <v>Corporate</v>
      </c>
      <c r="O337" t="str">
        <f>VLOOKUP(A337,data!$C:$AG,15,FALSE)</f>
        <v>United States</v>
      </c>
      <c r="P337" t="str">
        <f>VLOOKUP(A337,data!$C:$AG,16,FALSE)</f>
        <v>Springfield</v>
      </c>
      <c r="Q337" t="str">
        <f>VLOOKUP(A337,data!$C:$AG,17,FALSE)</f>
        <v>Ohio</v>
      </c>
      <c r="R337">
        <f>VLOOKUP(A337,data!$C:$AG,18,FALSE)</f>
        <v>45503</v>
      </c>
    </row>
    <row r="338" spans="1:18" ht="15.75" x14ac:dyDescent="0.25">
      <c r="A338">
        <v>337</v>
      </c>
      <c r="B338" t="str">
        <f>VLOOKUP(A338,data!$C:$AG,2,FALSE)</f>
        <v>Bill Eplett</v>
      </c>
      <c r="C338" t="str">
        <f>VLOOKUP(A338,data!$C:$AG,3,FALSE)</f>
        <v>Bill</v>
      </c>
      <c r="D338" t="str">
        <f>VLOOKUP(A338,data!$C:$AG,4,FALSE)</f>
        <v>Eplett</v>
      </c>
      <c r="F338" s="7"/>
      <c r="G338" s="7"/>
      <c r="H338" s="7"/>
      <c r="I338" s="7"/>
      <c r="J338" s="7"/>
      <c r="K338" s="7"/>
      <c r="L338" t="str">
        <f>VLOOKUP(A338,data!$C:$AG,12,FALSE)</f>
        <v>Central</v>
      </c>
      <c r="M338" t="str">
        <f>VLOOKUP(A338,data!$C:$AG,13,FALSE)</f>
        <v>Male</v>
      </c>
      <c r="N338" t="str">
        <f>VLOOKUP(A338,data!$C:$AG,14,FALSE)</f>
        <v>Home Office</v>
      </c>
      <c r="O338" t="str">
        <f>VLOOKUP(A338,data!$C:$AG,15,FALSE)</f>
        <v>United States</v>
      </c>
      <c r="P338" t="str">
        <f>VLOOKUP(A338,data!$C:$AG,16,FALSE)</f>
        <v>Jackson</v>
      </c>
      <c r="Q338" t="str">
        <f>VLOOKUP(A338,data!$C:$AG,17,FALSE)</f>
        <v>Michigan</v>
      </c>
      <c r="R338">
        <f>VLOOKUP(A338,data!$C:$AG,18,FALSE)</f>
        <v>49201</v>
      </c>
    </row>
    <row r="339" spans="1:18" ht="15.75" x14ac:dyDescent="0.25">
      <c r="A339">
        <v>338</v>
      </c>
      <c r="B339" t="str">
        <f>VLOOKUP(A339,data!$C:$AG,2,FALSE)</f>
        <v>Sample Company A</v>
      </c>
      <c r="C339" t="str">
        <f>VLOOKUP(A339,data!$C:$AG,3,FALSE)</f>
        <v>Sample</v>
      </c>
      <c r="D339" t="str">
        <f>VLOOKUP(A339,data!$C:$AG,4,FALSE)</f>
        <v>Company A</v>
      </c>
      <c r="F339" s="7"/>
      <c r="G339" s="7"/>
      <c r="H339" s="7"/>
      <c r="I339" s="7"/>
      <c r="J339" s="7"/>
      <c r="K339" s="7"/>
      <c r="L339" t="str">
        <f>VLOOKUP(A339,data!$C:$AG,12,FALSE)</f>
        <v>East</v>
      </c>
      <c r="M339" t="str">
        <f>VLOOKUP(A339,data!$C:$AG,13,FALSE)</f>
        <v>Male</v>
      </c>
      <c r="N339" t="str">
        <f>VLOOKUP(A339,data!$C:$AG,14,FALSE)</f>
        <v>Home Office</v>
      </c>
      <c r="O339" t="str">
        <f>VLOOKUP(A339,data!$C:$AG,15,FALSE)</f>
        <v>United States</v>
      </c>
      <c r="P339" t="str">
        <f>VLOOKUP(A339,data!$C:$AG,16,FALSE)</f>
        <v>Norwich</v>
      </c>
      <c r="Q339" t="str">
        <f>VLOOKUP(A339,data!$C:$AG,17,FALSE)</f>
        <v>Connecticut</v>
      </c>
      <c r="R339">
        <f>VLOOKUP(A339,data!$C:$AG,18,FALSE)</f>
        <v>6360</v>
      </c>
    </row>
    <row r="340" spans="1:18" ht="15.75" x14ac:dyDescent="0.25">
      <c r="A340">
        <v>339</v>
      </c>
      <c r="B340" t="str">
        <f>VLOOKUP(A340,data!$C:$AG,2,FALSE)</f>
        <v>Rob Williams</v>
      </c>
      <c r="C340" t="str">
        <f>VLOOKUP(A340,data!$C:$AG,3,FALSE)</f>
        <v>Rob</v>
      </c>
      <c r="D340" t="str">
        <f>VLOOKUP(A340,data!$C:$AG,4,FALSE)</f>
        <v>Williams</v>
      </c>
      <c r="F340" s="7"/>
      <c r="G340" s="7"/>
      <c r="H340" s="7"/>
      <c r="I340" s="7"/>
      <c r="J340" s="7"/>
      <c r="K340" s="7"/>
      <c r="L340" t="str">
        <f>VLOOKUP(A340,data!$C:$AG,12,FALSE)</f>
        <v>Central</v>
      </c>
      <c r="M340" t="str">
        <f>VLOOKUP(A340,data!$C:$AG,13,FALSE)</f>
        <v>Male</v>
      </c>
      <c r="N340" t="str">
        <f>VLOOKUP(A340,data!$C:$AG,14,FALSE)</f>
        <v>Corporate</v>
      </c>
      <c r="O340" t="str">
        <f>VLOOKUP(A340,data!$C:$AG,15,FALSE)</f>
        <v>United States</v>
      </c>
      <c r="P340" t="str">
        <f>VLOOKUP(A340,data!$C:$AG,16,FALSE)</f>
        <v>Dallas</v>
      </c>
      <c r="Q340" t="str">
        <f>VLOOKUP(A340,data!$C:$AG,17,FALSE)</f>
        <v>Texas</v>
      </c>
      <c r="R340">
        <f>VLOOKUP(A340,data!$C:$AG,18,FALSE)</f>
        <v>75220</v>
      </c>
    </row>
    <row r="341" spans="1:18" ht="15.75" x14ac:dyDescent="0.25">
      <c r="A341">
        <v>340</v>
      </c>
      <c r="B341" t="str">
        <f>VLOOKUP(A341,data!$C:$AG,2,FALSE)</f>
        <v>Sanjit Engle</v>
      </c>
      <c r="C341" t="str">
        <f>VLOOKUP(A341,data!$C:$AG,3,FALSE)</f>
        <v>Sanjit</v>
      </c>
      <c r="D341" t="str">
        <f>VLOOKUP(A341,data!$C:$AG,4,FALSE)</f>
        <v>Engle</v>
      </c>
      <c r="F341" s="7"/>
      <c r="G341" s="7"/>
      <c r="H341" s="7"/>
      <c r="I341" s="7"/>
      <c r="J341" s="7"/>
      <c r="K341" s="7"/>
      <c r="L341" t="str">
        <f>VLOOKUP(A341,data!$C:$AG,12,FALSE)</f>
        <v>East</v>
      </c>
      <c r="M341" t="str">
        <f>VLOOKUP(A341,data!$C:$AG,13,FALSE)</f>
        <v>Male</v>
      </c>
      <c r="N341" t="str">
        <f>VLOOKUP(A341,data!$C:$AG,14,FALSE)</f>
        <v>Consumer</v>
      </c>
      <c r="O341" t="str">
        <f>VLOOKUP(A341,data!$C:$AG,15,FALSE)</f>
        <v>United States</v>
      </c>
      <c r="P341" t="str">
        <f>VLOOKUP(A341,data!$C:$AG,16,FALSE)</f>
        <v>New York City</v>
      </c>
      <c r="Q341" t="str">
        <f>VLOOKUP(A341,data!$C:$AG,17,FALSE)</f>
        <v>New York</v>
      </c>
      <c r="R341">
        <f>VLOOKUP(A341,data!$C:$AG,18,FALSE)</f>
        <v>10009</v>
      </c>
    </row>
    <row r="342" spans="1:18" ht="15.75" x14ac:dyDescent="0.25">
      <c r="A342">
        <v>341</v>
      </c>
      <c r="B342" t="str">
        <f>VLOOKUP(A342,data!$C:$AG,2,FALSE)</f>
        <v>Adam Hart</v>
      </c>
      <c r="C342" t="str">
        <f>VLOOKUP(A342,data!$C:$AG,3,FALSE)</f>
        <v>Adam</v>
      </c>
      <c r="D342" t="str">
        <f>VLOOKUP(A342,data!$C:$AG,4,FALSE)</f>
        <v>Hart</v>
      </c>
      <c r="F342" s="7"/>
      <c r="G342" s="7"/>
      <c r="H342" s="7"/>
      <c r="I342" s="7"/>
      <c r="J342" s="7"/>
      <c r="K342" s="7"/>
      <c r="L342" t="str">
        <f>VLOOKUP(A342,data!$C:$AG,12,FALSE)</f>
        <v>East</v>
      </c>
      <c r="M342" t="str">
        <f>VLOOKUP(A342,data!$C:$AG,13,FALSE)</f>
        <v>Male</v>
      </c>
      <c r="N342" t="str">
        <f>VLOOKUP(A342,data!$C:$AG,14,FALSE)</f>
        <v>Corporate</v>
      </c>
      <c r="O342" t="str">
        <f>VLOOKUP(A342,data!$C:$AG,15,FALSE)</f>
        <v>United States</v>
      </c>
      <c r="P342" t="str">
        <f>VLOOKUP(A342,data!$C:$AG,16,FALSE)</f>
        <v>New York City</v>
      </c>
      <c r="Q342" t="str">
        <f>VLOOKUP(A342,data!$C:$AG,17,FALSE)</f>
        <v>New York</v>
      </c>
      <c r="R342">
        <f>VLOOKUP(A342,data!$C:$AG,18,FALSE)</f>
        <v>10011</v>
      </c>
    </row>
    <row r="343" spans="1:18" ht="15.75" x14ac:dyDescent="0.25">
      <c r="A343">
        <v>342</v>
      </c>
      <c r="B343" t="str">
        <f>VLOOKUP(A343,data!$C:$AG,2,FALSE)</f>
        <v>Jessica Myrick</v>
      </c>
      <c r="C343" t="str">
        <f>VLOOKUP(A343,data!$C:$AG,3,FALSE)</f>
        <v>Jessica</v>
      </c>
      <c r="D343" t="str">
        <f>VLOOKUP(A343,data!$C:$AG,4,FALSE)</f>
        <v>Myrick</v>
      </c>
      <c r="F343" s="7"/>
      <c r="G343" s="7"/>
      <c r="H343" s="7"/>
      <c r="I343" s="7"/>
      <c r="J343" s="7"/>
      <c r="K343" s="7"/>
      <c r="L343" t="str">
        <f>VLOOKUP(A343,data!$C:$AG,12,FALSE)</f>
        <v>East</v>
      </c>
      <c r="M343" t="str">
        <f>VLOOKUP(A343,data!$C:$AG,13,FALSE)</f>
        <v>Male</v>
      </c>
      <c r="N343" t="str">
        <f>VLOOKUP(A343,data!$C:$AG,14,FALSE)</f>
        <v>Consumer</v>
      </c>
      <c r="O343" t="str">
        <f>VLOOKUP(A343,data!$C:$AG,15,FALSE)</f>
        <v>United States</v>
      </c>
      <c r="P343" t="str">
        <f>VLOOKUP(A343,data!$C:$AG,16,FALSE)</f>
        <v>Philadelphia</v>
      </c>
      <c r="Q343" t="str">
        <f>VLOOKUP(A343,data!$C:$AG,17,FALSE)</f>
        <v>Pennsylvania</v>
      </c>
      <c r="R343">
        <f>VLOOKUP(A343,data!$C:$AG,18,FALSE)</f>
        <v>19143</v>
      </c>
    </row>
    <row r="344" spans="1:18" ht="15.75" x14ac:dyDescent="0.25">
      <c r="A344">
        <v>343</v>
      </c>
      <c r="B344" t="str">
        <f>VLOOKUP(A344,data!$C:$AG,2,FALSE)</f>
        <v>Joel Jenkins</v>
      </c>
      <c r="C344" t="str">
        <f>VLOOKUP(A344,data!$C:$AG,3,FALSE)</f>
        <v>Joel</v>
      </c>
      <c r="D344" t="str">
        <f>VLOOKUP(A344,data!$C:$AG,4,FALSE)</f>
        <v>Jenkins</v>
      </c>
      <c r="F344" s="7"/>
      <c r="G344" s="7"/>
      <c r="H344" s="7"/>
      <c r="I344" s="7"/>
      <c r="J344" s="7"/>
      <c r="K344" s="7"/>
      <c r="L344" t="str">
        <f>VLOOKUP(A344,data!$C:$AG,12,FALSE)</f>
        <v>South</v>
      </c>
      <c r="M344" t="str">
        <f>VLOOKUP(A344,data!$C:$AG,13,FALSE)</f>
        <v>Male</v>
      </c>
      <c r="N344" t="str">
        <f>VLOOKUP(A344,data!$C:$AG,14,FALSE)</f>
        <v>Home Office</v>
      </c>
      <c r="O344" t="str">
        <f>VLOOKUP(A344,data!$C:$AG,15,FALSE)</f>
        <v>United States</v>
      </c>
      <c r="P344" t="str">
        <f>VLOOKUP(A344,data!$C:$AG,16,FALSE)</f>
        <v>Springfield</v>
      </c>
      <c r="Q344" t="str">
        <f>VLOOKUP(A344,data!$C:$AG,17,FALSE)</f>
        <v>Virginia</v>
      </c>
      <c r="R344">
        <f>VLOOKUP(A344,data!$C:$AG,18,FALSE)</f>
        <v>22153</v>
      </c>
    </row>
    <row r="345" spans="1:18" ht="15.75" x14ac:dyDescent="0.25">
      <c r="A345">
        <v>344</v>
      </c>
      <c r="B345" t="str">
        <f>VLOOKUP(A345,data!$C:$AG,2,FALSE)</f>
        <v>Ralph Kennedy</v>
      </c>
      <c r="C345" t="str">
        <f>VLOOKUP(A345,data!$C:$AG,3,FALSE)</f>
        <v>Ralph</v>
      </c>
      <c r="D345" t="str">
        <f>VLOOKUP(A345,data!$C:$AG,4,FALSE)</f>
        <v>Kennedy</v>
      </c>
      <c r="F345" s="7"/>
      <c r="G345" s="7"/>
      <c r="H345" s="7"/>
      <c r="I345" s="7"/>
      <c r="J345" s="7"/>
      <c r="K345" s="7"/>
      <c r="L345" t="str">
        <f>VLOOKUP(A345,data!$C:$AG,12,FALSE)</f>
        <v>East</v>
      </c>
      <c r="M345" t="str">
        <f>VLOOKUP(A345,data!$C:$AG,13,FALSE)</f>
        <v>Male</v>
      </c>
      <c r="N345" t="str">
        <f>VLOOKUP(A345,data!$C:$AG,14,FALSE)</f>
        <v>Consumer</v>
      </c>
      <c r="O345" t="str">
        <f>VLOOKUP(A345,data!$C:$AG,15,FALSE)</f>
        <v>United States</v>
      </c>
      <c r="P345" t="str">
        <f>VLOOKUP(A345,data!$C:$AG,16,FALSE)</f>
        <v>Philadelphia</v>
      </c>
      <c r="Q345" t="str">
        <f>VLOOKUP(A345,data!$C:$AG,17,FALSE)</f>
        <v>Pennsylvania</v>
      </c>
      <c r="R345">
        <f>VLOOKUP(A345,data!$C:$AG,18,FALSE)</f>
        <v>19140</v>
      </c>
    </row>
    <row r="346" spans="1:18" ht="15.75" x14ac:dyDescent="0.25">
      <c r="A346">
        <v>345</v>
      </c>
      <c r="B346" t="str">
        <f>VLOOKUP(A346,data!$C:$AG,2,FALSE)</f>
        <v>Catherine Glotzbach</v>
      </c>
      <c r="C346" t="str">
        <f>VLOOKUP(A346,data!$C:$AG,3,FALSE)</f>
        <v>Catherine</v>
      </c>
      <c r="D346" t="str">
        <f>VLOOKUP(A346,data!$C:$AG,4,FALSE)</f>
        <v>Glotzbach</v>
      </c>
      <c r="F346" s="7"/>
      <c r="G346" s="7"/>
      <c r="H346" s="7"/>
      <c r="I346" s="7"/>
      <c r="J346" s="7"/>
      <c r="K346" s="7"/>
      <c r="L346" t="str">
        <f>VLOOKUP(A346,data!$C:$AG,12,FALSE)</f>
        <v>East</v>
      </c>
      <c r="M346" t="str">
        <f>VLOOKUP(A346,data!$C:$AG,13,FALSE)</f>
        <v>Female</v>
      </c>
      <c r="N346" t="str">
        <f>VLOOKUP(A346,data!$C:$AG,14,FALSE)</f>
        <v>Home Office</v>
      </c>
      <c r="O346" t="str">
        <f>VLOOKUP(A346,data!$C:$AG,15,FALSE)</f>
        <v>United States</v>
      </c>
      <c r="P346" t="str">
        <f>VLOOKUP(A346,data!$C:$AG,16,FALSE)</f>
        <v>Philadelphia</v>
      </c>
      <c r="Q346" t="str">
        <f>VLOOKUP(A346,data!$C:$AG,17,FALSE)</f>
        <v>Pennsylvania</v>
      </c>
      <c r="R346">
        <f>VLOOKUP(A346,data!$C:$AG,18,FALSE)</f>
        <v>19120</v>
      </c>
    </row>
    <row r="347" spans="1:18" ht="15.75" x14ac:dyDescent="0.25">
      <c r="A347">
        <v>346</v>
      </c>
      <c r="B347" t="str">
        <f>VLOOKUP(A347,data!$C:$AG,2,FALSE)</f>
        <v>Rachel Payne</v>
      </c>
      <c r="C347" t="str">
        <f>VLOOKUP(A347,data!$C:$AG,3,FALSE)</f>
        <v>Rachel</v>
      </c>
      <c r="D347" t="str">
        <f>VLOOKUP(A347,data!$C:$AG,4,FALSE)</f>
        <v>Payne</v>
      </c>
      <c r="F347" s="7"/>
      <c r="G347" s="7"/>
      <c r="H347" s="7"/>
      <c r="I347" s="7"/>
      <c r="J347" s="7"/>
      <c r="K347" s="7"/>
      <c r="L347" t="str">
        <f>VLOOKUP(A347,data!$C:$AG,12,FALSE)</f>
        <v>West</v>
      </c>
      <c r="M347" t="str">
        <f>VLOOKUP(A347,data!$C:$AG,13,FALSE)</f>
        <v>Female</v>
      </c>
      <c r="N347" t="str">
        <f>VLOOKUP(A347,data!$C:$AG,14,FALSE)</f>
        <v>Corporate</v>
      </c>
      <c r="O347" t="str">
        <f>VLOOKUP(A347,data!$C:$AG,15,FALSE)</f>
        <v>United States</v>
      </c>
      <c r="P347" t="str">
        <f>VLOOKUP(A347,data!$C:$AG,16,FALSE)</f>
        <v>Riverside</v>
      </c>
      <c r="Q347" t="str">
        <f>VLOOKUP(A347,data!$C:$AG,17,FALSE)</f>
        <v>California</v>
      </c>
      <c r="R347">
        <f>VLOOKUP(A347,data!$C:$AG,18,FALSE)</f>
        <v>92503</v>
      </c>
    </row>
    <row r="348" spans="1:18" ht="15.75" x14ac:dyDescent="0.25">
      <c r="A348">
        <v>347</v>
      </c>
      <c r="B348" t="str">
        <f>VLOOKUP(A348,data!$C:$AG,2,FALSE)</f>
        <v>Karen Carlisle</v>
      </c>
      <c r="C348" t="str">
        <f>VLOOKUP(A348,data!$C:$AG,3,FALSE)</f>
        <v>Karen</v>
      </c>
      <c r="D348" t="str">
        <f>VLOOKUP(A348,data!$C:$AG,4,FALSE)</f>
        <v>Carlisle</v>
      </c>
      <c r="F348" s="7"/>
      <c r="G348" s="7"/>
      <c r="H348" s="7"/>
      <c r="I348" s="7"/>
      <c r="J348" s="7"/>
      <c r="K348" s="7"/>
      <c r="L348" t="str">
        <f>VLOOKUP(A348,data!$C:$AG,12,FALSE)</f>
        <v>West</v>
      </c>
      <c r="M348" t="str">
        <f>VLOOKUP(A348,data!$C:$AG,13,FALSE)</f>
        <v>Female</v>
      </c>
      <c r="N348" t="str">
        <f>VLOOKUP(A348,data!$C:$AG,14,FALSE)</f>
        <v>Corporate</v>
      </c>
      <c r="O348" t="str">
        <f>VLOOKUP(A348,data!$C:$AG,15,FALSE)</f>
        <v>United States</v>
      </c>
      <c r="P348" t="str">
        <f>VLOOKUP(A348,data!$C:$AG,16,FALSE)</f>
        <v>San Francisco</v>
      </c>
      <c r="Q348" t="str">
        <f>VLOOKUP(A348,data!$C:$AG,17,FALSE)</f>
        <v>California</v>
      </c>
      <c r="R348">
        <f>VLOOKUP(A348,data!$C:$AG,18,FALSE)</f>
        <v>94110</v>
      </c>
    </row>
    <row r="349" spans="1:18" ht="15.75" x14ac:dyDescent="0.25">
      <c r="A349">
        <v>348</v>
      </c>
      <c r="B349" t="str">
        <f>VLOOKUP(A349,data!$C:$AG,2,FALSE)</f>
        <v>Katherine Hughes</v>
      </c>
      <c r="C349" t="str">
        <f>VLOOKUP(A349,data!$C:$AG,3,FALSE)</f>
        <v>Katherine</v>
      </c>
      <c r="D349" t="str">
        <f>VLOOKUP(A349,data!$C:$AG,4,FALSE)</f>
        <v>Hughes</v>
      </c>
      <c r="F349" s="7"/>
      <c r="G349" s="7"/>
      <c r="H349" s="7"/>
      <c r="I349" s="7"/>
      <c r="J349" s="7"/>
      <c r="K349" s="7"/>
      <c r="L349" t="str">
        <f>VLOOKUP(A349,data!$C:$AG,12,FALSE)</f>
        <v>East</v>
      </c>
      <c r="M349" t="str">
        <f>VLOOKUP(A349,data!$C:$AG,13,FALSE)</f>
        <v>Female</v>
      </c>
      <c r="N349" t="str">
        <f>VLOOKUP(A349,data!$C:$AG,14,FALSE)</f>
        <v>Consumer</v>
      </c>
      <c r="O349" t="str">
        <f>VLOOKUP(A349,data!$C:$AG,15,FALSE)</f>
        <v>United States</v>
      </c>
      <c r="P349" t="str">
        <f>VLOOKUP(A349,data!$C:$AG,16,FALSE)</f>
        <v>Philadelphia</v>
      </c>
      <c r="Q349" t="str">
        <f>VLOOKUP(A349,data!$C:$AG,17,FALSE)</f>
        <v>Pennsylvania</v>
      </c>
      <c r="R349">
        <f>VLOOKUP(A349,data!$C:$AG,18,FALSE)</f>
        <v>19143</v>
      </c>
    </row>
    <row r="350" spans="1:18" ht="15.75" x14ac:dyDescent="0.25">
      <c r="A350">
        <v>349</v>
      </c>
      <c r="B350" t="str">
        <f>VLOOKUP(A350,data!$C:$AG,2,FALSE)</f>
        <v>Greg Hansen</v>
      </c>
      <c r="C350" t="str">
        <f>VLOOKUP(A350,data!$C:$AG,3,FALSE)</f>
        <v>Greg</v>
      </c>
      <c r="D350" t="str">
        <f>VLOOKUP(A350,data!$C:$AG,4,FALSE)</f>
        <v>Hansen</v>
      </c>
      <c r="F350" s="7"/>
      <c r="G350" s="7"/>
      <c r="H350" s="7"/>
      <c r="I350" s="7"/>
      <c r="J350" s="7"/>
      <c r="K350" s="7"/>
      <c r="L350" t="str">
        <f>VLOOKUP(A350,data!$C:$AG,12,FALSE)</f>
        <v>Central</v>
      </c>
      <c r="M350" t="str">
        <f>VLOOKUP(A350,data!$C:$AG,13,FALSE)</f>
        <v>Female</v>
      </c>
      <c r="N350" t="str">
        <f>VLOOKUP(A350,data!$C:$AG,14,FALSE)</f>
        <v>Consumer</v>
      </c>
      <c r="O350" t="str">
        <f>VLOOKUP(A350,data!$C:$AG,15,FALSE)</f>
        <v>United States</v>
      </c>
      <c r="P350" t="str">
        <f>VLOOKUP(A350,data!$C:$AG,16,FALSE)</f>
        <v>Round Rock</v>
      </c>
      <c r="Q350" t="str">
        <f>VLOOKUP(A350,data!$C:$AG,17,FALSE)</f>
        <v>Texas</v>
      </c>
      <c r="R350">
        <f>VLOOKUP(A350,data!$C:$AG,18,FALSE)</f>
        <v>78664</v>
      </c>
    </row>
    <row r="351" spans="1:18" ht="15.75" x14ac:dyDescent="0.25">
      <c r="A351">
        <v>350</v>
      </c>
      <c r="B351" t="str">
        <f>VLOOKUP(A351,data!$C:$AG,2,FALSE)</f>
        <v>Scott Williamson</v>
      </c>
      <c r="C351" t="str">
        <f>VLOOKUP(A351,data!$C:$AG,3,FALSE)</f>
        <v>Scott</v>
      </c>
      <c r="D351" t="str">
        <f>VLOOKUP(A351,data!$C:$AG,4,FALSE)</f>
        <v>Williamson</v>
      </c>
      <c r="F351" s="7"/>
      <c r="G351" s="7"/>
      <c r="H351" s="7"/>
      <c r="I351" s="7"/>
      <c r="J351" s="7"/>
      <c r="K351" s="7"/>
      <c r="L351" t="str">
        <f>VLOOKUP(A351,data!$C:$AG,12,FALSE)</f>
        <v>South</v>
      </c>
      <c r="M351" t="str">
        <f>VLOOKUP(A351,data!$C:$AG,13,FALSE)</f>
        <v>Female</v>
      </c>
      <c r="N351" t="str">
        <f>VLOOKUP(A351,data!$C:$AG,14,FALSE)</f>
        <v>Consumer</v>
      </c>
      <c r="O351" t="str">
        <f>VLOOKUP(A351,data!$C:$AG,15,FALSE)</f>
        <v>United States</v>
      </c>
      <c r="P351" t="str">
        <f>VLOOKUP(A351,data!$C:$AG,16,FALSE)</f>
        <v>Jackson</v>
      </c>
      <c r="Q351" t="str">
        <f>VLOOKUP(A351,data!$C:$AG,17,FALSE)</f>
        <v>Mississippi</v>
      </c>
      <c r="R351">
        <f>VLOOKUP(A351,data!$C:$AG,18,FALSE)</f>
        <v>39212</v>
      </c>
    </row>
    <row r="352" spans="1:18" ht="15.75" x14ac:dyDescent="0.25">
      <c r="A352">
        <v>351</v>
      </c>
      <c r="B352" t="str">
        <f>VLOOKUP(A352,data!$C:$AG,2,FALSE)</f>
        <v>Joseph Airdo</v>
      </c>
      <c r="C352" t="str">
        <f>VLOOKUP(A352,data!$C:$AG,3,FALSE)</f>
        <v>Joseph</v>
      </c>
      <c r="D352" t="str">
        <f>VLOOKUP(A352,data!$C:$AG,4,FALSE)</f>
        <v>Airdo</v>
      </c>
      <c r="F352" s="7"/>
      <c r="G352" s="7"/>
      <c r="H352" s="7"/>
      <c r="I352" s="7"/>
      <c r="J352" s="7"/>
      <c r="K352" s="7"/>
      <c r="L352" t="str">
        <f>VLOOKUP(A352,data!$C:$AG,12,FALSE)</f>
        <v>West</v>
      </c>
      <c r="M352" t="str">
        <f>VLOOKUP(A352,data!$C:$AG,13,FALSE)</f>
        <v>Female</v>
      </c>
      <c r="N352" t="str">
        <f>VLOOKUP(A352,data!$C:$AG,14,FALSE)</f>
        <v>Consumer</v>
      </c>
      <c r="O352" t="str">
        <f>VLOOKUP(A352,data!$C:$AG,15,FALSE)</f>
        <v>United States</v>
      </c>
      <c r="P352" t="str">
        <f>VLOOKUP(A352,data!$C:$AG,16,FALSE)</f>
        <v>Phoenix</v>
      </c>
      <c r="Q352" t="str">
        <f>VLOOKUP(A352,data!$C:$AG,17,FALSE)</f>
        <v>Arizona</v>
      </c>
      <c r="R352">
        <f>VLOOKUP(A352,data!$C:$AG,18,FALSE)</f>
        <v>85023</v>
      </c>
    </row>
    <row r="353" spans="1:18" ht="15.75" x14ac:dyDescent="0.25">
      <c r="A353">
        <v>352</v>
      </c>
      <c r="B353" t="str">
        <f>VLOOKUP(A353,data!$C:$AG,2,FALSE)</f>
        <v>Daniel Lacy</v>
      </c>
      <c r="C353" t="str">
        <f>VLOOKUP(A353,data!$C:$AG,3,FALSE)</f>
        <v>Daniel</v>
      </c>
      <c r="D353" t="str">
        <f>VLOOKUP(A353,data!$C:$AG,4,FALSE)</f>
        <v>Lacy</v>
      </c>
      <c r="F353" s="7"/>
      <c r="G353" s="7"/>
      <c r="H353" s="7"/>
      <c r="I353" s="7"/>
      <c r="J353" s="7"/>
      <c r="K353" s="7"/>
      <c r="L353" t="str">
        <f>VLOOKUP(A353,data!$C:$AG,12,FALSE)</f>
        <v>West</v>
      </c>
      <c r="M353" t="str">
        <f>VLOOKUP(A353,data!$C:$AG,13,FALSE)</f>
        <v>Female</v>
      </c>
      <c r="N353" t="str">
        <f>VLOOKUP(A353,data!$C:$AG,14,FALSE)</f>
        <v>Consumer</v>
      </c>
      <c r="O353" t="str">
        <f>VLOOKUP(A353,data!$C:$AG,15,FALSE)</f>
        <v>United States</v>
      </c>
      <c r="P353" t="str">
        <f>VLOOKUP(A353,data!$C:$AG,16,FALSE)</f>
        <v>Oceanside</v>
      </c>
      <c r="Q353" t="str">
        <f>VLOOKUP(A353,data!$C:$AG,17,FALSE)</f>
        <v>California</v>
      </c>
      <c r="R353">
        <f>VLOOKUP(A353,data!$C:$AG,18,FALSE)</f>
        <v>92054</v>
      </c>
    </row>
    <row r="354" spans="1:18" ht="15.75" x14ac:dyDescent="0.25">
      <c r="A354">
        <v>353</v>
      </c>
      <c r="B354" t="str">
        <f>VLOOKUP(A354,data!$C:$AG,2,FALSE)</f>
        <v>Lindsay Williams</v>
      </c>
      <c r="C354" t="str">
        <f>VLOOKUP(A354,data!$C:$AG,3,FALSE)</f>
        <v>Lindsay</v>
      </c>
      <c r="D354" t="str">
        <f>VLOOKUP(A354,data!$C:$AG,4,FALSE)</f>
        <v>Williams</v>
      </c>
      <c r="F354" s="7"/>
      <c r="G354" s="7"/>
      <c r="H354" s="7"/>
      <c r="I354" s="7"/>
      <c r="J354" s="7"/>
      <c r="K354" s="7"/>
      <c r="L354" t="str">
        <f>VLOOKUP(A354,data!$C:$AG,12,FALSE)</f>
        <v>West</v>
      </c>
      <c r="M354" t="str">
        <f>VLOOKUP(A354,data!$C:$AG,13,FALSE)</f>
        <v>Female</v>
      </c>
      <c r="N354" t="str">
        <f>VLOOKUP(A354,data!$C:$AG,14,FALSE)</f>
        <v>Corporate</v>
      </c>
      <c r="O354" t="str">
        <f>VLOOKUP(A354,data!$C:$AG,15,FALSE)</f>
        <v>United States</v>
      </c>
      <c r="P354" t="str">
        <f>VLOOKUP(A354,data!$C:$AG,16,FALSE)</f>
        <v>San Francisco</v>
      </c>
      <c r="Q354" t="str">
        <f>VLOOKUP(A354,data!$C:$AG,17,FALSE)</f>
        <v>California</v>
      </c>
      <c r="R354">
        <f>VLOOKUP(A354,data!$C:$AG,18,FALSE)</f>
        <v>94110</v>
      </c>
    </row>
    <row r="355" spans="1:18" ht="15.75" x14ac:dyDescent="0.25">
      <c r="A355">
        <v>354</v>
      </c>
      <c r="B355" t="str">
        <f>VLOOKUP(A355,data!$C:$AG,2,FALSE)</f>
        <v>Thomas Brumley</v>
      </c>
      <c r="C355" t="str">
        <f>VLOOKUP(A355,data!$C:$AG,3,FALSE)</f>
        <v>Thomas</v>
      </c>
      <c r="D355" t="str">
        <f>VLOOKUP(A355,data!$C:$AG,4,FALSE)</f>
        <v>Brumley</v>
      </c>
      <c r="F355" s="7"/>
      <c r="G355" s="7"/>
      <c r="H355" s="7"/>
      <c r="I355" s="7"/>
      <c r="J355" s="7"/>
      <c r="K355" s="7"/>
      <c r="L355" t="str">
        <f>VLOOKUP(A355,data!$C:$AG,12,FALSE)</f>
        <v>South</v>
      </c>
      <c r="M355" t="str">
        <f>VLOOKUP(A355,data!$C:$AG,13,FALSE)</f>
        <v>Female</v>
      </c>
      <c r="N355" t="str">
        <f>VLOOKUP(A355,data!$C:$AG,14,FALSE)</f>
        <v>Home Office</v>
      </c>
      <c r="O355" t="str">
        <f>VLOOKUP(A355,data!$C:$AG,15,FALSE)</f>
        <v>United States</v>
      </c>
      <c r="P355" t="str">
        <f>VLOOKUP(A355,data!$C:$AG,16,FALSE)</f>
        <v>Fayetteville</v>
      </c>
      <c r="Q355" t="str">
        <f>VLOOKUP(A355,data!$C:$AG,17,FALSE)</f>
        <v>Arkansas</v>
      </c>
      <c r="R355">
        <f>VLOOKUP(A355,data!$C:$AG,18,FALSE)</f>
        <v>72701</v>
      </c>
    </row>
    <row r="356" spans="1:18" ht="15.75" x14ac:dyDescent="0.25">
      <c r="A356">
        <v>355</v>
      </c>
      <c r="B356" t="str">
        <f>VLOOKUP(A356,data!$C:$AG,2,FALSE)</f>
        <v>Bryan Spruell</v>
      </c>
      <c r="C356" t="str">
        <f>VLOOKUP(A356,data!$C:$AG,3,FALSE)</f>
        <v>Bryan</v>
      </c>
      <c r="D356" t="str">
        <f>VLOOKUP(A356,data!$C:$AG,4,FALSE)</f>
        <v>Spruell</v>
      </c>
      <c r="F356" s="7"/>
      <c r="G356" s="7"/>
      <c r="H356" s="7"/>
      <c r="I356" s="7"/>
      <c r="J356" s="7"/>
      <c r="K356" s="7"/>
      <c r="L356" t="str">
        <f>VLOOKUP(A356,data!$C:$AG,12,FALSE)</f>
        <v>East</v>
      </c>
      <c r="M356" t="str">
        <f>VLOOKUP(A356,data!$C:$AG,13,FALSE)</f>
        <v>Female</v>
      </c>
      <c r="N356" t="str">
        <f>VLOOKUP(A356,data!$C:$AG,14,FALSE)</f>
        <v>Home Office</v>
      </c>
      <c r="O356" t="str">
        <f>VLOOKUP(A356,data!$C:$AG,15,FALSE)</f>
        <v>United States</v>
      </c>
      <c r="P356" t="str">
        <f>VLOOKUP(A356,data!$C:$AG,16,FALSE)</f>
        <v>New York City</v>
      </c>
      <c r="Q356" t="str">
        <f>VLOOKUP(A356,data!$C:$AG,17,FALSE)</f>
        <v>New York</v>
      </c>
      <c r="R356">
        <f>VLOOKUP(A356,data!$C:$AG,18,FALSE)</f>
        <v>10011</v>
      </c>
    </row>
    <row r="357" spans="1:18" ht="15.75" x14ac:dyDescent="0.25">
      <c r="A357">
        <v>356</v>
      </c>
      <c r="B357" t="str">
        <f>VLOOKUP(A357,data!$C:$AG,2,FALSE)</f>
        <v>Robert Waldorf</v>
      </c>
      <c r="C357" t="str">
        <f>VLOOKUP(A357,data!$C:$AG,3,FALSE)</f>
        <v>Robert</v>
      </c>
      <c r="D357" t="str">
        <f>VLOOKUP(A357,data!$C:$AG,4,FALSE)</f>
        <v>Waldorf</v>
      </c>
      <c r="F357" s="7"/>
      <c r="G357" s="7"/>
      <c r="H357" s="7"/>
      <c r="I357" s="7"/>
      <c r="J357" s="7"/>
      <c r="K357" s="7"/>
      <c r="L357" t="str">
        <f>VLOOKUP(A357,data!$C:$AG,12,FALSE)</f>
        <v>South</v>
      </c>
      <c r="M357" t="str">
        <f>VLOOKUP(A357,data!$C:$AG,13,FALSE)</f>
        <v>Female</v>
      </c>
      <c r="N357" t="str">
        <f>VLOOKUP(A357,data!$C:$AG,14,FALSE)</f>
        <v>Consumer</v>
      </c>
      <c r="O357" t="str">
        <f>VLOOKUP(A357,data!$C:$AG,15,FALSE)</f>
        <v>United States</v>
      </c>
      <c r="P357" t="str">
        <f>VLOOKUP(A357,data!$C:$AG,16,FALSE)</f>
        <v>Wilmington</v>
      </c>
      <c r="Q357" t="str">
        <f>VLOOKUP(A357,data!$C:$AG,17,FALSE)</f>
        <v>North Carolina</v>
      </c>
      <c r="R357">
        <f>VLOOKUP(A357,data!$C:$AG,18,FALSE)</f>
        <v>28403</v>
      </c>
    </row>
    <row r="358" spans="1:18" ht="15.75" x14ac:dyDescent="0.25">
      <c r="A358">
        <v>357</v>
      </c>
      <c r="B358" t="str">
        <f>VLOOKUP(A358,data!$C:$AG,2,FALSE)</f>
        <v>Tracy Zic</v>
      </c>
      <c r="C358" t="str">
        <f>VLOOKUP(A358,data!$C:$AG,3,FALSE)</f>
        <v>Tracy</v>
      </c>
      <c r="D358" t="str">
        <f>VLOOKUP(A358,data!$C:$AG,4,FALSE)</f>
        <v>Zic</v>
      </c>
      <c r="F358" s="7"/>
      <c r="G358" s="7"/>
      <c r="H358" s="7"/>
      <c r="I358" s="7"/>
      <c r="J358" s="7"/>
      <c r="K358" s="7"/>
      <c r="L358" t="str">
        <f>VLOOKUP(A358,data!$C:$AG,12,FALSE)</f>
        <v>West</v>
      </c>
      <c r="M358" t="str">
        <f>VLOOKUP(A358,data!$C:$AG,13,FALSE)</f>
        <v>Female</v>
      </c>
      <c r="N358" t="str">
        <f>VLOOKUP(A358,data!$C:$AG,14,FALSE)</f>
        <v>Consumer</v>
      </c>
      <c r="O358" t="str">
        <f>VLOOKUP(A358,data!$C:$AG,15,FALSE)</f>
        <v>United States</v>
      </c>
      <c r="P358" t="str">
        <f>VLOOKUP(A358,data!$C:$AG,16,FALSE)</f>
        <v>Louisville</v>
      </c>
      <c r="Q358" t="str">
        <f>VLOOKUP(A358,data!$C:$AG,17,FALSE)</f>
        <v>Colorado</v>
      </c>
      <c r="R358">
        <f>VLOOKUP(A358,data!$C:$AG,18,FALSE)</f>
        <v>80027</v>
      </c>
    </row>
    <row r="359" spans="1:18" ht="15.75" x14ac:dyDescent="0.25">
      <c r="A359">
        <v>358</v>
      </c>
      <c r="B359" t="str">
        <f>VLOOKUP(A359,data!$C:$AG,2,FALSE)</f>
        <v>Ann Steele</v>
      </c>
      <c r="C359" t="str">
        <f>VLOOKUP(A359,data!$C:$AG,3,FALSE)</f>
        <v>Ann</v>
      </c>
      <c r="D359" t="str">
        <f>VLOOKUP(A359,data!$C:$AG,4,FALSE)</f>
        <v>Steele</v>
      </c>
      <c r="F359" s="7"/>
      <c r="G359" s="7"/>
      <c r="H359" s="7"/>
      <c r="I359" s="7"/>
      <c r="J359" s="7"/>
      <c r="K359" s="7"/>
      <c r="L359" t="str">
        <f>VLOOKUP(A359,data!$C:$AG,12,FALSE)</f>
        <v>Central</v>
      </c>
      <c r="M359" t="str">
        <f>VLOOKUP(A359,data!$C:$AG,13,FALSE)</f>
        <v>Female</v>
      </c>
      <c r="N359" t="str">
        <f>VLOOKUP(A359,data!$C:$AG,14,FALSE)</f>
        <v>Home Office</v>
      </c>
      <c r="O359" t="str">
        <f>VLOOKUP(A359,data!$C:$AG,15,FALSE)</f>
        <v>United States</v>
      </c>
      <c r="P359" t="str">
        <f>VLOOKUP(A359,data!$C:$AG,16,FALSE)</f>
        <v>Pasadena</v>
      </c>
      <c r="Q359" t="str">
        <f>VLOOKUP(A359,data!$C:$AG,17,FALSE)</f>
        <v>Texas</v>
      </c>
      <c r="R359">
        <f>VLOOKUP(A359,data!$C:$AG,18,FALSE)</f>
        <v>77506</v>
      </c>
    </row>
    <row r="360" spans="1:18" ht="15.75" x14ac:dyDescent="0.25">
      <c r="A360">
        <v>359</v>
      </c>
      <c r="B360" t="str">
        <f>VLOOKUP(A360,data!$C:$AG,2,FALSE)</f>
        <v>Toby Swindell</v>
      </c>
      <c r="C360" t="str">
        <f>VLOOKUP(A360,data!$C:$AG,3,FALSE)</f>
        <v>Toby</v>
      </c>
      <c r="D360" t="str">
        <f>VLOOKUP(A360,data!$C:$AG,4,FALSE)</f>
        <v>Swindell</v>
      </c>
      <c r="F360" s="7"/>
      <c r="G360" s="7"/>
      <c r="H360" s="7"/>
      <c r="I360" s="7"/>
      <c r="J360" s="7"/>
      <c r="K360" s="7"/>
      <c r="L360" t="str">
        <f>VLOOKUP(A360,data!$C:$AG,12,FALSE)</f>
        <v>Central</v>
      </c>
      <c r="M360" t="str">
        <f>VLOOKUP(A360,data!$C:$AG,13,FALSE)</f>
        <v>Female</v>
      </c>
      <c r="N360" t="str">
        <f>VLOOKUP(A360,data!$C:$AG,14,FALSE)</f>
        <v>Consumer</v>
      </c>
      <c r="O360" t="str">
        <f>VLOOKUP(A360,data!$C:$AG,15,FALSE)</f>
        <v>United States</v>
      </c>
      <c r="P360" t="str">
        <f>VLOOKUP(A360,data!$C:$AG,16,FALSE)</f>
        <v>Houston</v>
      </c>
      <c r="Q360" t="str">
        <f>VLOOKUP(A360,data!$C:$AG,17,FALSE)</f>
        <v>Texas</v>
      </c>
      <c r="R360">
        <f>VLOOKUP(A360,data!$C:$AG,18,FALSE)</f>
        <v>77041</v>
      </c>
    </row>
    <row r="361" spans="1:18" ht="15.75" x14ac:dyDescent="0.25">
      <c r="A361">
        <v>360</v>
      </c>
      <c r="B361" t="str">
        <f>VLOOKUP(A361,data!$C:$AG,2,FALSE)</f>
        <v>Sara Luxemburg</v>
      </c>
      <c r="C361" t="str">
        <f>VLOOKUP(A361,data!$C:$AG,3,FALSE)</f>
        <v>Sara</v>
      </c>
      <c r="D361" t="str">
        <f>VLOOKUP(A361,data!$C:$AG,4,FALSE)</f>
        <v>Luxemburg</v>
      </c>
      <c r="F361" s="7"/>
      <c r="G361" s="7"/>
      <c r="H361" s="7"/>
      <c r="I361" s="7"/>
      <c r="J361" s="7"/>
      <c r="K361" s="7"/>
      <c r="L361" t="str">
        <f>VLOOKUP(A361,data!$C:$AG,12,FALSE)</f>
        <v>South</v>
      </c>
      <c r="M361" t="str">
        <f>VLOOKUP(A361,data!$C:$AG,13,FALSE)</f>
        <v>Female</v>
      </c>
      <c r="N361" t="str">
        <f>VLOOKUP(A361,data!$C:$AG,14,FALSE)</f>
        <v>Home Office</v>
      </c>
      <c r="O361" t="str">
        <f>VLOOKUP(A361,data!$C:$AG,15,FALSE)</f>
        <v>United States</v>
      </c>
      <c r="P361" t="str">
        <f>VLOOKUP(A361,data!$C:$AG,16,FALSE)</f>
        <v>Jacksonville</v>
      </c>
      <c r="Q361" t="str">
        <f>VLOOKUP(A361,data!$C:$AG,17,FALSE)</f>
        <v>Florida</v>
      </c>
      <c r="R361">
        <f>VLOOKUP(A361,data!$C:$AG,18,FALSE)</f>
        <v>32216</v>
      </c>
    </row>
    <row r="362" spans="1:18" ht="15.75" x14ac:dyDescent="0.25">
      <c r="A362">
        <v>361</v>
      </c>
      <c r="B362" t="str">
        <f>VLOOKUP(A362,data!$C:$AG,2,FALSE)</f>
        <v>Mitch Willingham</v>
      </c>
      <c r="C362" t="str">
        <f>VLOOKUP(A362,data!$C:$AG,3,FALSE)</f>
        <v>Mitch</v>
      </c>
      <c r="D362" t="str">
        <f>VLOOKUP(A362,data!$C:$AG,4,FALSE)</f>
        <v>Willingham</v>
      </c>
      <c r="F362" s="7"/>
      <c r="G362" s="7"/>
      <c r="H362" s="7"/>
      <c r="I362" s="7"/>
      <c r="J362" s="7"/>
      <c r="K362" s="7"/>
      <c r="L362" t="str">
        <f>VLOOKUP(A362,data!$C:$AG,12,FALSE)</f>
        <v>South</v>
      </c>
      <c r="M362" t="str">
        <f>VLOOKUP(A362,data!$C:$AG,13,FALSE)</f>
        <v>Female</v>
      </c>
      <c r="N362" t="str">
        <f>VLOOKUP(A362,data!$C:$AG,14,FALSE)</f>
        <v>Corporate</v>
      </c>
      <c r="O362" t="str">
        <f>VLOOKUP(A362,data!$C:$AG,15,FALSE)</f>
        <v>United States</v>
      </c>
      <c r="P362" t="str">
        <f>VLOOKUP(A362,data!$C:$AG,16,FALSE)</f>
        <v>Virginia Beach</v>
      </c>
      <c r="Q362" t="str">
        <f>VLOOKUP(A362,data!$C:$AG,17,FALSE)</f>
        <v>Virginia</v>
      </c>
      <c r="R362">
        <f>VLOOKUP(A362,data!$C:$AG,18,FALSE)</f>
        <v>23464</v>
      </c>
    </row>
    <row r="363" spans="1:18" ht="15.75" x14ac:dyDescent="0.25">
      <c r="A363">
        <v>362</v>
      </c>
      <c r="B363" t="str">
        <f>VLOOKUP(A363,data!$C:$AG,2,FALSE)</f>
        <v>Rob Dowd</v>
      </c>
      <c r="C363" t="str">
        <f>VLOOKUP(A363,data!$C:$AG,3,FALSE)</f>
        <v>Rob</v>
      </c>
      <c r="D363" t="str">
        <f>VLOOKUP(A363,data!$C:$AG,4,FALSE)</f>
        <v>Dowd</v>
      </c>
      <c r="F363" s="7"/>
      <c r="G363" s="7"/>
      <c r="H363" s="7"/>
      <c r="I363" s="7"/>
      <c r="J363" s="7"/>
      <c r="K363" s="7"/>
      <c r="L363" t="str">
        <f>VLOOKUP(A363,data!$C:$AG,12,FALSE)</f>
        <v>South</v>
      </c>
      <c r="M363" t="str">
        <f>VLOOKUP(A363,data!$C:$AG,13,FALSE)</f>
        <v>Female</v>
      </c>
      <c r="N363" t="str">
        <f>VLOOKUP(A363,data!$C:$AG,14,FALSE)</f>
        <v>Consumer</v>
      </c>
      <c r="O363" t="str">
        <f>VLOOKUP(A363,data!$C:$AG,15,FALSE)</f>
        <v>United States</v>
      </c>
      <c r="P363" t="str">
        <f>VLOOKUP(A363,data!$C:$AG,16,FALSE)</f>
        <v>Henderson</v>
      </c>
      <c r="Q363" t="str">
        <f>VLOOKUP(A363,data!$C:$AG,17,FALSE)</f>
        <v>Kentucky</v>
      </c>
      <c r="R363">
        <f>VLOOKUP(A363,data!$C:$AG,18,FALSE)</f>
        <v>42420</v>
      </c>
    </row>
    <row r="364" spans="1:18" x14ac:dyDescent="0.25">
      <c r="A364">
        <v>363</v>
      </c>
      <c r="B364" t="e">
        <f>VLOOKUP(A364,data!$C:$AG,2,FALSE)</f>
        <v>#N/A</v>
      </c>
      <c r="C364" t="e">
        <f>VLOOKUP(A364,data!$C:$AG,3,FALSE)</f>
        <v>#N/A</v>
      </c>
      <c r="D364" t="e">
        <f>VLOOKUP(A364,data!$C:$AG,4,FALSE)</f>
        <v>#N/A</v>
      </c>
    </row>
    <row r="365" spans="1:18" x14ac:dyDescent="0.25">
      <c r="A365">
        <v>364</v>
      </c>
      <c r="B365" t="e">
        <f>VLOOKUP(A365,data!$C:$AG,2,FALSE)</f>
        <v>#N/A</v>
      </c>
      <c r="C365" t="e">
        <f>VLOOKUP(A365,data!$C:$AG,3,FALSE)</f>
        <v>#N/A</v>
      </c>
      <c r="D365" t="e">
        <f>VLOOKUP(A365,data!$C:$AG,4,FALSE)</f>
        <v>#N/A</v>
      </c>
    </row>
    <row r="366" spans="1:18" x14ac:dyDescent="0.25">
      <c r="A366">
        <v>365</v>
      </c>
      <c r="B366" t="e">
        <f>VLOOKUP(A366,data!$C:$AG,2,FALSE)</f>
        <v>#N/A</v>
      </c>
      <c r="C366" t="e">
        <f>VLOOKUP(A366,data!$C:$AG,3,FALSE)</f>
        <v>#N/A</v>
      </c>
      <c r="D366" t="e">
        <f>VLOOKUP(A366,data!$C:$AG,4,FALSE)</f>
        <v>#N/A</v>
      </c>
    </row>
    <row r="367" spans="1:18" x14ac:dyDescent="0.25">
      <c r="A367">
        <v>366</v>
      </c>
      <c r="B367" t="e">
        <f>VLOOKUP(A367,data!$C:$AG,2,FALSE)</f>
        <v>#N/A</v>
      </c>
      <c r="C367" t="e">
        <f>VLOOKUP(A367,data!$C:$AG,3,FALSE)</f>
        <v>#N/A</v>
      </c>
      <c r="D367" t="e">
        <f>VLOOKUP(A367,data!$C:$AG,4,FALSE)</f>
        <v>#N/A</v>
      </c>
    </row>
    <row r="368" spans="1:18" x14ac:dyDescent="0.25">
      <c r="A368">
        <v>367</v>
      </c>
      <c r="B368" t="e">
        <f>VLOOKUP(A368,data!$C:$AG,2,FALSE)</f>
        <v>#N/A</v>
      </c>
      <c r="C368" t="e">
        <f>VLOOKUP(A368,data!$C:$AG,3,FALSE)</f>
        <v>#N/A</v>
      </c>
      <c r="D368" t="e">
        <f>VLOOKUP(A368,data!$C:$AG,4,FALSE)</f>
        <v>#N/A</v>
      </c>
    </row>
    <row r="369" spans="1:4" x14ac:dyDescent="0.25">
      <c r="A369">
        <v>368</v>
      </c>
      <c r="B369" t="e">
        <f>VLOOKUP(A369,data!$C:$AG,2,FALSE)</f>
        <v>#N/A</v>
      </c>
      <c r="C369" t="e">
        <f>VLOOKUP(A369,data!$C:$AG,3,FALSE)</f>
        <v>#N/A</v>
      </c>
      <c r="D369" t="e">
        <f>VLOOKUP(A369,data!$C:$AG,4,FALSE)</f>
        <v>#N/A</v>
      </c>
    </row>
    <row r="370" spans="1:4" x14ac:dyDescent="0.25">
      <c r="A370">
        <v>369</v>
      </c>
      <c r="B370" t="e">
        <f>VLOOKUP(A370,data!$C:$AG,2,FALSE)</f>
        <v>#N/A</v>
      </c>
      <c r="C370" t="e">
        <f>VLOOKUP(A370,data!$C:$AG,3,FALSE)</f>
        <v>#N/A</v>
      </c>
      <c r="D370" t="e">
        <f>VLOOKUP(A370,data!$C:$AG,4,FALSE)</f>
        <v>#N/A</v>
      </c>
    </row>
    <row r="371" spans="1:4" x14ac:dyDescent="0.25">
      <c r="A371">
        <v>370</v>
      </c>
      <c r="B371" t="e">
        <f>VLOOKUP(A371,data!$C:$AG,2,FALSE)</f>
        <v>#N/A</v>
      </c>
      <c r="C371" t="e">
        <f>VLOOKUP(A371,data!$C:$AG,3,FALSE)</f>
        <v>#N/A</v>
      </c>
      <c r="D371" t="e">
        <f>VLOOKUP(A371,data!$C:$AG,4,FALSE)</f>
        <v>#N/A</v>
      </c>
    </row>
    <row r="372" spans="1:4" x14ac:dyDescent="0.25">
      <c r="A372">
        <v>371</v>
      </c>
      <c r="B372" t="e">
        <f>VLOOKUP(A372,data!$C:$AG,2,FALSE)</f>
        <v>#N/A</v>
      </c>
      <c r="C372" t="e">
        <f>VLOOKUP(A372,data!$C:$AG,3,FALSE)</f>
        <v>#N/A</v>
      </c>
      <c r="D372" t="e">
        <f>VLOOKUP(A372,data!$C:$AG,4,FALSE)</f>
        <v>#N/A</v>
      </c>
    </row>
    <row r="373" spans="1:4" x14ac:dyDescent="0.25">
      <c r="A373">
        <v>372</v>
      </c>
      <c r="B373" t="e">
        <f>VLOOKUP(A373,data!$C:$AG,2,FALSE)</f>
        <v>#N/A</v>
      </c>
      <c r="C373" t="e">
        <f>VLOOKUP(A373,data!$C:$AG,3,FALSE)</f>
        <v>#N/A</v>
      </c>
      <c r="D373" t="e">
        <f>VLOOKUP(A373,data!$C:$AG,4,FALSE)</f>
        <v>#N/A</v>
      </c>
    </row>
    <row r="374" spans="1:4" x14ac:dyDescent="0.25">
      <c r="A374">
        <v>373</v>
      </c>
      <c r="B374" t="e">
        <f>VLOOKUP(A374,data!$C:$AG,2,FALSE)</f>
        <v>#N/A</v>
      </c>
      <c r="C374" t="e">
        <f>VLOOKUP(A374,data!$C:$AG,3,FALSE)</f>
        <v>#N/A</v>
      </c>
      <c r="D374" t="e">
        <f>VLOOKUP(A374,data!$C:$AG,4,FALSE)</f>
        <v>#N/A</v>
      </c>
    </row>
    <row r="375" spans="1:4" x14ac:dyDescent="0.25">
      <c r="A375">
        <v>374</v>
      </c>
      <c r="B375" t="e">
        <f>VLOOKUP(A375,data!$C:$AG,2,FALSE)</f>
        <v>#N/A</v>
      </c>
      <c r="C375" t="e">
        <f>VLOOKUP(A375,data!$C:$AG,3,FALSE)</f>
        <v>#N/A</v>
      </c>
      <c r="D375" t="e">
        <f>VLOOKUP(A375,data!$C:$AG,4,FALSE)</f>
        <v>#N/A</v>
      </c>
    </row>
    <row r="376" spans="1:4" x14ac:dyDescent="0.25">
      <c r="A376">
        <v>375</v>
      </c>
      <c r="B376" t="e">
        <f>VLOOKUP(A376,data!$C:$AG,2,FALSE)</f>
        <v>#N/A</v>
      </c>
      <c r="C376" t="e">
        <f>VLOOKUP(A376,data!$C:$AG,3,FALSE)</f>
        <v>#N/A</v>
      </c>
      <c r="D376" t="e">
        <f>VLOOKUP(A376,data!$C:$AG,4,FALSE)</f>
        <v>#N/A</v>
      </c>
    </row>
    <row r="377" spans="1:4" x14ac:dyDescent="0.25">
      <c r="A377">
        <v>376</v>
      </c>
      <c r="B377" t="e">
        <f>VLOOKUP(A377,data!$C:$AG,2,FALSE)</f>
        <v>#N/A</v>
      </c>
      <c r="C377" t="e">
        <f>VLOOKUP(A377,data!$C:$AG,3,FALSE)</f>
        <v>#N/A</v>
      </c>
      <c r="D377" t="e">
        <f>VLOOKUP(A377,data!$C:$AG,4,FALSE)</f>
        <v>#N/A</v>
      </c>
    </row>
    <row r="378" spans="1:4" x14ac:dyDescent="0.25">
      <c r="A378">
        <v>377</v>
      </c>
      <c r="B378" t="e">
        <f>VLOOKUP(A378,data!$C:$AG,2,FALSE)</f>
        <v>#N/A</v>
      </c>
      <c r="C378" t="e">
        <f>VLOOKUP(A378,data!$C:$AG,3,FALSE)</f>
        <v>#N/A</v>
      </c>
      <c r="D378" t="e">
        <f>VLOOKUP(A378,data!$C:$AG,4,FALSE)</f>
        <v>#N/A</v>
      </c>
    </row>
    <row r="379" spans="1:4" x14ac:dyDescent="0.25">
      <c r="A379">
        <v>378</v>
      </c>
      <c r="B379" t="e">
        <f>VLOOKUP(A379,data!$C:$AG,2,FALSE)</f>
        <v>#N/A</v>
      </c>
      <c r="C379" t="e">
        <f>VLOOKUP(A379,data!$C:$AG,3,FALSE)</f>
        <v>#N/A</v>
      </c>
      <c r="D379" t="e">
        <f>VLOOKUP(A379,data!$C:$AG,4,FALSE)</f>
        <v>#N/A</v>
      </c>
    </row>
    <row r="380" spans="1:4" x14ac:dyDescent="0.25">
      <c r="A380">
        <v>379</v>
      </c>
      <c r="B380" t="e">
        <f>VLOOKUP(A380,data!$C:$AG,2,FALSE)</f>
        <v>#N/A</v>
      </c>
      <c r="C380" t="e">
        <f>VLOOKUP(A380,data!$C:$AG,3,FALSE)</f>
        <v>#N/A</v>
      </c>
      <c r="D380" t="e">
        <f>VLOOKUP(A380,data!$C:$AG,4,FALSE)</f>
        <v>#N/A</v>
      </c>
    </row>
    <row r="381" spans="1:4" x14ac:dyDescent="0.25">
      <c r="A381">
        <v>380</v>
      </c>
      <c r="B381" t="e">
        <f>VLOOKUP(A381,data!$C:$AG,2,FALSE)</f>
        <v>#N/A</v>
      </c>
      <c r="C381" t="e">
        <f>VLOOKUP(A381,data!$C:$AG,3,FALSE)</f>
        <v>#N/A</v>
      </c>
      <c r="D381" t="e">
        <f>VLOOKUP(A381,data!$C:$AG,4,FALSE)</f>
        <v>#N/A</v>
      </c>
    </row>
    <row r="382" spans="1:4" x14ac:dyDescent="0.25">
      <c r="A382">
        <v>381</v>
      </c>
      <c r="B382" t="e">
        <f>VLOOKUP(A382,data!$C:$AG,2,FALSE)</f>
        <v>#N/A</v>
      </c>
      <c r="C382" t="e">
        <f>VLOOKUP(A382,data!$C:$AG,3,FALSE)</f>
        <v>#N/A</v>
      </c>
      <c r="D382" t="e">
        <f>VLOOKUP(A382,data!$C:$AG,4,FALSE)</f>
        <v>#N/A</v>
      </c>
    </row>
    <row r="383" spans="1:4" x14ac:dyDescent="0.25">
      <c r="A383">
        <v>382</v>
      </c>
      <c r="B383" t="e">
        <f>VLOOKUP(A383,data!$C:$AG,2,FALSE)</f>
        <v>#N/A</v>
      </c>
      <c r="C383" t="e">
        <f>VLOOKUP(A383,data!$C:$AG,3,FALSE)</f>
        <v>#N/A</v>
      </c>
      <c r="D383" t="e">
        <f>VLOOKUP(A383,data!$C:$AG,4,FALSE)</f>
        <v>#N/A</v>
      </c>
    </row>
    <row r="384" spans="1:4" x14ac:dyDescent="0.25">
      <c r="A384">
        <v>383</v>
      </c>
      <c r="B384" t="e">
        <f>VLOOKUP(A384,data!$C:$AG,2,FALSE)</f>
        <v>#N/A</v>
      </c>
      <c r="C384" t="e">
        <f>VLOOKUP(A384,data!$C:$AG,3,FALSE)</f>
        <v>#N/A</v>
      </c>
      <c r="D384" t="e">
        <f>VLOOKUP(A384,data!$C:$AG,4,FALSE)</f>
        <v>#N/A</v>
      </c>
    </row>
    <row r="385" spans="1:4" x14ac:dyDescent="0.25">
      <c r="A385">
        <v>384</v>
      </c>
      <c r="B385" t="e">
        <f>VLOOKUP(A385,data!$C:$AG,2,FALSE)</f>
        <v>#N/A</v>
      </c>
      <c r="C385" t="e">
        <f>VLOOKUP(A385,data!$C:$AG,3,FALSE)</f>
        <v>#N/A</v>
      </c>
      <c r="D385" t="e">
        <f>VLOOKUP(A385,data!$C:$AG,4,FALSE)</f>
        <v>#N/A</v>
      </c>
    </row>
    <row r="386" spans="1:4" x14ac:dyDescent="0.25">
      <c r="A386">
        <v>385</v>
      </c>
      <c r="B386" t="e">
        <f>VLOOKUP(A386,data!$C:$AG,2,FALSE)</f>
        <v>#N/A</v>
      </c>
      <c r="C386" t="e">
        <f>VLOOKUP(A386,data!$C:$AG,3,FALSE)</f>
        <v>#N/A</v>
      </c>
      <c r="D386" t="e">
        <f>VLOOKUP(A386,data!$C:$AG,4,FALSE)</f>
        <v>#N/A</v>
      </c>
    </row>
    <row r="387" spans="1:4" x14ac:dyDescent="0.25">
      <c r="A387">
        <v>386</v>
      </c>
      <c r="B387" t="e">
        <f>VLOOKUP(A387,data!$C:$AG,2,FALSE)</f>
        <v>#N/A</v>
      </c>
      <c r="C387" t="e">
        <f>VLOOKUP(A387,data!$C:$AG,3,FALSE)</f>
        <v>#N/A</v>
      </c>
      <c r="D387" t="e">
        <f>VLOOKUP(A387,data!$C:$AG,4,FALSE)</f>
        <v>#N/A</v>
      </c>
    </row>
    <row r="388" spans="1:4" x14ac:dyDescent="0.25">
      <c r="A388">
        <v>387</v>
      </c>
      <c r="B388" t="e">
        <f>VLOOKUP(A388,data!$C:$AG,2,FALSE)</f>
        <v>#N/A</v>
      </c>
      <c r="C388" t="e">
        <f>VLOOKUP(A388,data!$C:$AG,3,FALSE)</f>
        <v>#N/A</v>
      </c>
      <c r="D388" t="e">
        <f>VLOOKUP(A388,data!$C:$AG,4,FALSE)</f>
        <v>#N/A</v>
      </c>
    </row>
    <row r="389" spans="1:4" x14ac:dyDescent="0.25">
      <c r="A389">
        <v>388</v>
      </c>
      <c r="B389" t="e">
        <f>VLOOKUP(A389,data!$C:$AG,2,FALSE)</f>
        <v>#N/A</v>
      </c>
      <c r="C389" t="e">
        <f>VLOOKUP(A389,data!$C:$AG,3,FALSE)</f>
        <v>#N/A</v>
      </c>
      <c r="D389" t="e">
        <f>VLOOKUP(A389,data!$C:$AG,4,FALSE)</f>
        <v>#N/A</v>
      </c>
    </row>
    <row r="390" spans="1:4" x14ac:dyDescent="0.25">
      <c r="A390">
        <v>389</v>
      </c>
      <c r="B390" t="e">
        <f>VLOOKUP(A390,data!$C:$AG,2,FALSE)</f>
        <v>#N/A</v>
      </c>
      <c r="C390" t="e">
        <f>VLOOKUP(A390,data!$C:$AG,3,FALSE)</f>
        <v>#N/A</v>
      </c>
      <c r="D390" t="e">
        <f>VLOOKUP(A390,data!$C:$AG,4,FALSE)</f>
        <v>#N/A</v>
      </c>
    </row>
    <row r="391" spans="1:4" x14ac:dyDescent="0.25">
      <c r="A391">
        <v>390</v>
      </c>
      <c r="B391" t="e">
        <f>VLOOKUP(A391,data!$C:$AG,2,FALSE)</f>
        <v>#N/A</v>
      </c>
      <c r="C391" t="e">
        <f>VLOOKUP(A391,data!$C:$AG,3,FALSE)</f>
        <v>#N/A</v>
      </c>
      <c r="D391" t="e">
        <f>VLOOKUP(A391,data!$C:$AG,4,FALSE)</f>
        <v>#N/A</v>
      </c>
    </row>
    <row r="392" spans="1:4" x14ac:dyDescent="0.25">
      <c r="A392">
        <v>391</v>
      </c>
      <c r="B392" t="e">
        <f>VLOOKUP(A392,data!$C:$AG,2,FALSE)</f>
        <v>#N/A</v>
      </c>
      <c r="C392" t="e">
        <f>VLOOKUP(A392,data!$C:$AG,3,FALSE)</f>
        <v>#N/A</v>
      </c>
      <c r="D392" t="e">
        <f>VLOOKUP(A392,data!$C:$AG,4,FALSE)</f>
        <v>#N/A</v>
      </c>
    </row>
    <row r="393" spans="1:4" x14ac:dyDescent="0.25">
      <c r="A393">
        <v>392</v>
      </c>
      <c r="B393" t="e">
        <f>VLOOKUP(A393,data!$C:$AG,2,FALSE)</f>
        <v>#N/A</v>
      </c>
      <c r="C393" t="e">
        <f>VLOOKUP(A393,data!$C:$AG,3,FALSE)</f>
        <v>#N/A</v>
      </c>
      <c r="D393" t="e">
        <f>VLOOKUP(A393,data!$C:$AG,4,FALSE)</f>
        <v>#N/A</v>
      </c>
    </row>
    <row r="394" spans="1:4" x14ac:dyDescent="0.25">
      <c r="A394">
        <v>393</v>
      </c>
      <c r="B394" t="e">
        <f>VLOOKUP(A394,data!$C:$AG,2,FALSE)</f>
        <v>#N/A</v>
      </c>
      <c r="C394" t="e">
        <f>VLOOKUP(A394,data!$C:$AG,3,FALSE)</f>
        <v>#N/A</v>
      </c>
      <c r="D394" t="e">
        <f>VLOOKUP(A394,data!$C:$AG,4,FALSE)</f>
        <v>#N/A</v>
      </c>
    </row>
    <row r="395" spans="1:4" x14ac:dyDescent="0.25">
      <c r="A395">
        <v>394</v>
      </c>
      <c r="B395" t="e">
        <f>VLOOKUP(A395,data!$C:$AG,2,FALSE)</f>
        <v>#N/A</v>
      </c>
      <c r="C395" t="e">
        <f>VLOOKUP(A395,data!$C:$AG,3,FALSE)</f>
        <v>#N/A</v>
      </c>
      <c r="D395" t="e">
        <f>VLOOKUP(A395,data!$C:$AG,4,FALSE)</f>
        <v>#N/A</v>
      </c>
    </row>
    <row r="396" spans="1:4" x14ac:dyDescent="0.25">
      <c r="A396">
        <v>395</v>
      </c>
      <c r="B396" t="e">
        <f>VLOOKUP(A396,data!$C:$AG,2,FALSE)</f>
        <v>#N/A</v>
      </c>
      <c r="C396" t="e">
        <f>VLOOKUP(A396,data!$C:$AG,3,FALSE)</f>
        <v>#N/A</v>
      </c>
      <c r="D396" t="e">
        <f>VLOOKUP(A396,data!$C:$AG,4,FALSE)</f>
        <v>#N/A</v>
      </c>
    </row>
    <row r="397" spans="1:4" x14ac:dyDescent="0.25">
      <c r="A397">
        <v>396</v>
      </c>
      <c r="B397" t="e">
        <f>VLOOKUP(A397,data!$C:$AG,2,FALSE)</f>
        <v>#N/A</v>
      </c>
      <c r="C397" t="e">
        <f>VLOOKUP(A397,data!$C:$AG,3,FALSE)</f>
        <v>#N/A</v>
      </c>
      <c r="D397" t="e">
        <f>VLOOKUP(A397,data!$C:$AG,4,FALSE)</f>
        <v>#N/A</v>
      </c>
    </row>
    <row r="398" spans="1:4" x14ac:dyDescent="0.25">
      <c r="A398">
        <v>397</v>
      </c>
      <c r="B398" t="e">
        <f>VLOOKUP(A398,data!$C:$AG,2,FALSE)</f>
        <v>#N/A</v>
      </c>
      <c r="C398" t="e">
        <f>VLOOKUP(A398,data!$C:$AG,3,FALSE)</f>
        <v>#N/A</v>
      </c>
      <c r="D398" t="e">
        <f>VLOOKUP(A398,data!$C:$AG,4,FALSE)</f>
        <v>#N/A</v>
      </c>
    </row>
    <row r="399" spans="1:4" x14ac:dyDescent="0.25">
      <c r="A399">
        <v>398</v>
      </c>
      <c r="B399" t="e">
        <f>VLOOKUP(A399,data!$C:$AG,2,FALSE)</f>
        <v>#N/A</v>
      </c>
      <c r="C399" t="e">
        <f>VLOOKUP(A399,data!$C:$AG,3,FALSE)</f>
        <v>#N/A</v>
      </c>
      <c r="D399" t="e">
        <f>VLOOKUP(A399,data!$C:$AG,4,FALSE)</f>
        <v>#N/A</v>
      </c>
    </row>
    <row r="400" spans="1:4" x14ac:dyDescent="0.25">
      <c r="A400">
        <v>399</v>
      </c>
      <c r="B400" t="e">
        <f>VLOOKUP(A400,data!$C:$AG,2,FALSE)</f>
        <v>#N/A</v>
      </c>
      <c r="C400" t="e">
        <f>VLOOKUP(A400,data!$C:$AG,3,FALSE)</f>
        <v>#N/A</v>
      </c>
      <c r="D400" t="e">
        <f>VLOOKUP(A400,data!$C:$AG,4,FALSE)</f>
        <v>#N/A</v>
      </c>
    </row>
    <row r="401" spans="1:4" x14ac:dyDescent="0.25">
      <c r="A401">
        <v>400</v>
      </c>
      <c r="B401" t="e">
        <f>VLOOKUP(A401,data!$C:$AG,2,FALSE)</f>
        <v>#N/A</v>
      </c>
      <c r="C401" t="e">
        <f>VLOOKUP(A401,data!$C:$AG,3,FALSE)</f>
        <v>#N/A</v>
      </c>
      <c r="D401" t="e">
        <f>VLOOKUP(A401,data!$C:$AG,4,FALSE)</f>
        <v>#N/A</v>
      </c>
    </row>
    <row r="402" spans="1:4" x14ac:dyDescent="0.25">
      <c r="A402">
        <v>401</v>
      </c>
      <c r="B402" t="e">
        <f>VLOOKUP(A402,data!$C:$AG,2,FALSE)</f>
        <v>#N/A</v>
      </c>
      <c r="C402" t="e">
        <f>VLOOKUP(A402,data!$C:$AG,3,FALSE)</f>
        <v>#N/A</v>
      </c>
      <c r="D402" t="e">
        <f>VLOOKUP(A402,data!$C:$AG,4,FALSE)</f>
        <v>#N/A</v>
      </c>
    </row>
    <row r="403" spans="1:4" x14ac:dyDescent="0.25">
      <c r="A403">
        <v>402</v>
      </c>
      <c r="B403" t="e">
        <f>VLOOKUP(A403,data!$C:$AG,2,FALSE)</f>
        <v>#N/A</v>
      </c>
      <c r="C403" t="e">
        <f>VLOOKUP(A403,data!$C:$AG,3,FALSE)</f>
        <v>#N/A</v>
      </c>
      <c r="D403" t="e">
        <f>VLOOKUP(A403,data!$C:$AG,4,FALSE)</f>
        <v>#N/A</v>
      </c>
    </row>
    <row r="404" spans="1:4" x14ac:dyDescent="0.25">
      <c r="A404">
        <v>403</v>
      </c>
      <c r="B404" t="e">
        <f>VLOOKUP(A404,data!$C:$AG,2,FALSE)</f>
        <v>#N/A</v>
      </c>
      <c r="C404" t="e">
        <f>VLOOKUP(A404,data!$C:$AG,3,FALSE)</f>
        <v>#N/A</v>
      </c>
      <c r="D404" t="e">
        <f>VLOOKUP(A404,data!$C:$AG,4,FALSE)</f>
        <v>#N/A</v>
      </c>
    </row>
    <row r="405" spans="1:4" x14ac:dyDescent="0.25">
      <c r="A405">
        <v>404</v>
      </c>
      <c r="B405" t="e">
        <f>VLOOKUP(A405,data!$C:$AG,2,FALSE)</f>
        <v>#N/A</v>
      </c>
      <c r="C405" t="e">
        <f>VLOOKUP(A405,data!$C:$AG,3,FALSE)</f>
        <v>#N/A</v>
      </c>
      <c r="D405" t="e">
        <f>VLOOKUP(A405,data!$C:$AG,4,FALSE)</f>
        <v>#N/A</v>
      </c>
    </row>
    <row r="406" spans="1:4" x14ac:dyDescent="0.25">
      <c r="A406">
        <v>405</v>
      </c>
      <c r="B406" t="e">
        <f>VLOOKUP(A406,data!$C:$AG,2,FALSE)</f>
        <v>#N/A</v>
      </c>
      <c r="C406" t="e">
        <f>VLOOKUP(A406,data!$C:$AG,3,FALSE)</f>
        <v>#N/A</v>
      </c>
      <c r="D406" t="e">
        <f>VLOOKUP(A406,data!$C:$AG,4,FALSE)</f>
        <v>#N/A</v>
      </c>
    </row>
    <row r="407" spans="1:4" x14ac:dyDescent="0.25">
      <c r="A407">
        <v>406</v>
      </c>
      <c r="B407" t="e">
        <f>VLOOKUP(A407,data!$C:$AG,2,FALSE)</f>
        <v>#N/A</v>
      </c>
      <c r="C407" t="e">
        <f>VLOOKUP(A407,data!$C:$AG,3,FALSE)</f>
        <v>#N/A</v>
      </c>
      <c r="D407" t="e">
        <f>VLOOKUP(A407,data!$C:$AG,4,FALSE)</f>
        <v>#N/A</v>
      </c>
    </row>
    <row r="408" spans="1:4" x14ac:dyDescent="0.25">
      <c r="A408">
        <v>407</v>
      </c>
      <c r="B408" t="e">
        <f>VLOOKUP(A408,data!$C:$AG,2,FALSE)</f>
        <v>#N/A</v>
      </c>
      <c r="C408" t="e">
        <f>VLOOKUP(A408,data!$C:$AG,3,FALSE)</f>
        <v>#N/A</v>
      </c>
      <c r="D408" t="e">
        <f>VLOOKUP(A408,data!$C:$AG,4,FALSE)</f>
        <v>#N/A</v>
      </c>
    </row>
    <row r="409" spans="1:4" x14ac:dyDescent="0.25">
      <c r="A409">
        <v>408</v>
      </c>
      <c r="B409" t="e">
        <f>VLOOKUP(A409,data!$C:$AG,2,FALSE)</f>
        <v>#N/A</v>
      </c>
      <c r="C409" t="e">
        <f>VLOOKUP(A409,data!$C:$AG,3,FALSE)</f>
        <v>#N/A</v>
      </c>
      <c r="D409" t="e">
        <f>VLOOKUP(A409,data!$C:$AG,4,FALSE)</f>
        <v>#N/A</v>
      </c>
    </row>
    <row r="410" spans="1:4" x14ac:dyDescent="0.25">
      <c r="A410">
        <v>409</v>
      </c>
      <c r="B410" t="e">
        <f>VLOOKUP(A410,data!$C:$AG,2,FALSE)</f>
        <v>#N/A</v>
      </c>
      <c r="C410" t="e">
        <f>VLOOKUP(A410,data!$C:$AG,3,FALSE)</f>
        <v>#N/A</v>
      </c>
      <c r="D410" t="e">
        <f>VLOOKUP(A410,data!$C:$AG,4,FALSE)</f>
        <v>#N/A</v>
      </c>
    </row>
    <row r="411" spans="1:4" x14ac:dyDescent="0.25">
      <c r="A411">
        <v>410</v>
      </c>
      <c r="B411" t="e">
        <f>VLOOKUP(A411,data!$C:$AG,2,FALSE)</f>
        <v>#N/A</v>
      </c>
      <c r="C411" t="e">
        <f>VLOOKUP(A411,data!$C:$AG,3,FALSE)</f>
        <v>#N/A</v>
      </c>
      <c r="D411" t="e">
        <f>VLOOKUP(A411,data!$C:$AG,4,FALSE)</f>
        <v>#N/A</v>
      </c>
    </row>
    <row r="412" spans="1:4" x14ac:dyDescent="0.25">
      <c r="A412">
        <v>411</v>
      </c>
      <c r="B412" t="e">
        <f>VLOOKUP(A412,data!$C:$AG,2,FALSE)</f>
        <v>#N/A</v>
      </c>
      <c r="C412" t="e">
        <f>VLOOKUP(A412,data!$C:$AG,3,FALSE)</f>
        <v>#N/A</v>
      </c>
      <c r="D412" t="e">
        <f>VLOOKUP(A412,data!$C:$AG,4,FALSE)</f>
        <v>#N/A</v>
      </c>
    </row>
    <row r="413" spans="1:4" x14ac:dyDescent="0.25">
      <c r="A413">
        <v>412</v>
      </c>
      <c r="B413" t="e">
        <f>VLOOKUP(A413,data!$C:$AG,2,FALSE)</f>
        <v>#N/A</v>
      </c>
      <c r="C413" t="e">
        <f>VLOOKUP(A413,data!$C:$AG,3,FALSE)</f>
        <v>#N/A</v>
      </c>
      <c r="D413" t="e">
        <f>VLOOKUP(A413,data!$C:$AG,4,FALSE)</f>
        <v>#N/A</v>
      </c>
    </row>
    <row r="414" spans="1:4" x14ac:dyDescent="0.25">
      <c r="A414">
        <v>413</v>
      </c>
      <c r="B414" t="e">
        <f>VLOOKUP(A414,data!$C:$AG,2,FALSE)</f>
        <v>#N/A</v>
      </c>
      <c r="C414" t="e">
        <f>VLOOKUP(A414,data!$C:$AG,3,FALSE)</f>
        <v>#N/A</v>
      </c>
      <c r="D414" t="e">
        <f>VLOOKUP(A414,data!$C:$AG,4,FALSE)</f>
        <v>#N/A</v>
      </c>
    </row>
    <row r="415" spans="1:4" x14ac:dyDescent="0.25">
      <c r="A415">
        <v>414</v>
      </c>
      <c r="B415" t="e">
        <f>VLOOKUP(A415,data!$C:$AG,2,FALSE)</f>
        <v>#N/A</v>
      </c>
      <c r="C415" t="e">
        <f>VLOOKUP(A415,data!$C:$AG,3,FALSE)</f>
        <v>#N/A</v>
      </c>
      <c r="D415" t="e">
        <f>VLOOKUP(A415,data!$C:$AG,4,FALSE)</f>
        <v>#N/A</v>
      </c>
    </row>
    <row r="416" spans="1:4" x14ac:dyDescent="0.25">
      <c r="A416">
        <v>415</v>
      </c>
      <c r="B416" t="e">
        <f>VLOOKUP(A416,data!$C:$AG,2,FALSE)</f>
        <v>#N/A</v>
      </c>
      <c r="C416" t="e">
        <f>VLOOKUP(A416,data!$C:$AG,3,FALSE)</f>
        <v>#N/A</v>
      </c>
      <c r="D416" t="e">
        <f>VLOOKUP(A416,data!$C:$AG,4,FALSE)</f>
        <v>#N/A</v>
      </c>
    </row>
    <row r="417" spans="1:4" x14ac:dyDescent="0.25">
      <c r="A417">
        <v>416</v>
      </c>
      <c r="B417" t="e">
        <f>VLOOKUP(A417,data!$C:$AG,2,FALSE)</f>
        <v>#N/A</v>
      </c>
      <c r="C417" t="e">
        <f>VLOOKUP(A417,data!$C:$AG,3,FALSE)</f>
        <v>#N/A</v>
      </c>
      <c r="D417" t="e">
        <f>VLOOKUP(A417,data!$C:$AG,4,FALSE)</f>
        <v>#N/A</v>
      </c>
    </row>
    <row r="418" spans="1:4" x14ac:dyDescent="0.25">
      <c r="A418">
        <v>417</v>
      </c>
      <c r="B418" t="e">
        <f>VLOOKUP(A418,data!$C:$AG,2,FALSE)</f>
        <v>#N/A</v>
      </c>
      <c r="C418" t="e">
        <f>VLOOKUP(A418,data!$C:$AG,3,FALSE)</f>
        <v>#N/A</v>
      </c>
      <c r="D418" t="e">
        <f>VLOOKUP(A418,data!$C:$AG,4,FALSE)</f>
        <v>#N/A</v>
      </c>
    </row>
    <row r="419" spans="1:4" x14ac:dyDescent="0.25">
      <c r="A419">
        <v>418</v>
      </c>
      <c r="B419" t="e">
        <f>VLOOKUP(A419,data!$C:$AG,2,FALSE)</f>
        <v>#N/A</v>
      </c>
      <c r="C419" t="e">
        <f>VLOOKUP(A419,data!$C:$AG,3,FALSE)</f>
        <v>#N/A</v>
      </c>
      <c r="D419" t="e">
        <f>VLOOKUP(A419,data!$C:$AG,4,FALSE)</f>
        <v>#N/A</v>
      </c>
    </row>
    <row r="420" spans="1:4" x14ac:dyDescent="0.25">
      <c r="A420">
        <v>419</v>
      </c>
      <c r="B420" t="e">
        <f>VLOOKUP(A420,data!$C:$AG,2,FALSE)</f>
        <v>#N/A</v>
      </c>
      <c r="C420" t="e">
        <f>VLOOKUP(A420,data!$C:$AG,3,FALSE)</f>
        <v>#N/A</v>
      </c>
      <c r="D420" t="e">
        <f>VLOOKUP(A420,data!$C:$AG,4,FALSE)</f>
        <v>#N/A</v>
      </c>
    </row>
    <row r="421" spans="1:4" x14ac:dyDescent="0.25">
      <c r="A421">
        <v>420</v>
      </c>
      <c r="B421" t="e">
        <f>VLOOKUP(A421,data!$C:$AG,2,FALSE)</f>
        <v>#N/A</v>
      </c>
      <c r="C421" t="e">
        <f>VLOOKUP(A421,data!$C:$AG,3,FALSE)</f>
        <v>#N/A</v>
      </c>
      <c r="D421" t="e">
        <f>VLOOKUP(A421,data!$C:$AG,4,FALSE)</f>
        <v>#N/A</v>
      </c>
    </row>
    <row r="422" spans="1:4" x14ac:dyDescent="0.25">
      <c r="A422">
        <v>421</v>
      </c>
      <c r="B422" t="e">
        <f>VLOOKUP(A422,data!$C:$AG,2,FALSE)</f>
        <v>#N/A</v>
      </c>
      <c r="C422" t="e">
        <f>VLOOKUP(A422,data!$C:$AG,3,FALSE)</f>
        <v>#N/A</v>
      </c>
      <c r="D422" t="e">
        <f>VLOOKUP(A422,data!$C:$AG,4,FALSE)</f>
        <v>#N/A</v>
      </c>
    </row>
    <row r="423" spans="1:4" x14ac:dyDescent="0.25">
      <c r="A423">
        <v>422</v>
      </c>
      <c r="B423" t="e">
        <f>VLOOKUP(A423,data!$C:$AG,2,FALSE)</f>
        <v>#N/A</v>
      </c>
      <c r="C423" t="e">
        <f>VLOOKUP(A423,data!$C:$AG,3,FALSE)</f>
        <v>#N/A</v>
      </c>
      <c r="D423" t="e">
        <f>VLOOKUP(A423,data!$C:$AG,4,FALSE)</f>
        <v>#N/A</v>
      </c>
    </row>
    <row r="424" spans="1:4" x14ac:dyDescent="0.25">
      <c r="A424">
        <v>423</v>
      </c>
      <c r="B424" t="e">
        <f>VLOOKUP(A424,data!$C:$AG,2,FALSE)</f>
        <v>#N/A</v>
      </c>
      <c r="C424" t="e">
        <f>VLOOKUP(A424,data!$C:$AG,3,FALSE)</f>
        <v>#N/A</v>
      </c>
      <c r="D424" t="e">
        <f>VLOOKUP(A424,data!$C:$AG,4,FALSE)</f>
        <v>#N/A</v>
      </c>
    </row>
    <row r="425" spans="1:4" x14ac:dyDescent="0.25">
      <c r="A425">
        <v>424</v>
      </c>
      <c r="B425" t="e">
        <f>VLOOKUP(A425,data!$C:$AG,2,FALSE)</f>
        <v>#N/A</v>
      </c>
      <c r="C425" t="e">
        <f>VLOOKUP(A425,data!$C:$AG,3,FALSE)</f>
        <v>#N/A</v>
      </c>
      <c r="D425" t="e">
        <f>VLOOKUP(A425,data!$C:$AG,4,FALSE)</f>
        <v>#N/A</v>
      </c>
    </row>
    <row r="426" spans="1:4" x14ac:dyDescent="0.25">
      <c r="A426">
        <v>425</v>
      </c>
      <c r="B426" t="e">
        <f>VLOOKUP(A426,data!$C:$AG,2,FALSE)</f>
        <v>#N/A</v>
      </c>
      <c r="C426" t="e">
        <f>VLOOKUP(A426,data!$C:$AG,3,FALSE)</f>
        <v>#N/A</v>
      </c>
      <c r="D426" t="e">
        <f>VLOOKUP(A426,data!$C:$AG,4,FALSE)</f>
        <v>#N/A</v>
      </c>
    </row>
    <row r="427" spans="1:4" x14ac:dyDescent="0.25">
      <c r="A427">
        <v>426</v>
      </c>
      <c r="B427" t="e">
        <f>VLOOKUP(A427,data!$C:$AG,2,FALSE)</f>
        <v>#N/A</v>
      </c>
      <c r="C427" t="e">
        <f>VLOOKUP(A427,data!$C:$AG,3,FALSE)</f>
        <v>#N/A</v>
      </c>
      <c r="D427" t="e">
        <f>VLOOKUP(A427,data!$C:$AG,4,FALSE)</f>
        <v>#N/A</v>
      </c>
    </row>
    <row r="428" spans="1:4" x14ac:dyDescent="0.25">
      <c r="A428">
        <v>427</v>
      </c>
      <c r="B428" t="e">
        <f>VLOOKUP(A428,data!$C:$AG,2,FALSE)</f>
        <v>#N/A</v>
      </c>
      <c r="C428" t="e">
        <f>VLOOKUP(A428,data!$C:$AG,3,FALSE)</f>
        <v>#N/A</v>
      </c>
      <c r="D428" t="e">
        <f>VLOOKUP(A428,data!$C:$AG,4,FALSE)</f>
        <v>#N/A</v>
      </c>
    </row>
    <row r="429" spans="1:4" x14ac:dyDescent="0.25">
      <c r="A429">
        <v>428</v>
      </c>
      <c r="B429" t="e">
        <f>VLOOKUP(A429,data!$C:$AG,2,FALSE)</f>
        <v>#N/A</v>
      </c>
      <c r="C429" t="e">
        <f>VLOOKUP(A429,data!$C:$AG,3,FALSE)</f>
        <v>#N/A</v>
      </c>
      <c r="D429" t="e">
        <f>VLOOKUP(A429,data!$C:$AG,4,FALSE)</f>
        <v>#N/A</v>
      </c>
    </row>
    <row r="430" spans="1:4" x14ac:dyDescent="0.25">
      <c r="A430">
        <v>429</v>
      </c>
      <c r="B430" t="e">
        <f>VLOOKUP(A430,data!$C:$AG,2,FALSE)</f>
        <v>#N/A</v>
      </c>
      <c r="C430" t="e">
        <f>VLOOKUP(A430,data!$C:$AG,3,FALSE)</f>
        <v>#N/A</v>
      </c>
      <c r="D430" t="e">
        <f>VLOOKUP(A430,data!$C:$AG,4,FALSE)</f>
        <v>#N/A</v>
      </c>
    </row>
    <row r="431" spans="1:4" x14ac:dyDescent="0.25">
      <c r="A431">
        <v>430</v>
      </c>
      <c r="B431" t="e">
        <f>VLOOKUP(A431,data!$C:$AG,2,FALSE)</f>
        <v>#N/A</v>
      </c>
      <c r="C431" t="e">
        <f>VLOOKUP(A431,data!$C:$AG,3,FALSE)</f>
        <v>#N/A</v>
      </c>
      <c r="D431" t="e">
        <f>VLOOKUP(A431,data!$C:$AG,4,FALSE)</f>
        <v>#N/A</v>
      </c>
    </row>
    <row r="432" spans="1:4" x14ac:dyDescent="0.25">
      <c r="A432">
        <v>431</v>
      </c>
      <c r="B432" t="e">
        <f>VLOOKUP(A432,data!$C:$AG,2,FALSE)</f>
        <v>#N/A</v>
      </c>
      <c r="C432" t="e">
        <f>VLOOKUP(A432,data!$C:$AG,3,FALSE)</f>
        <v>#N/A</v>
      </c>
      <c r="D432" t="e">
        <f>VLOOKUP(A432,data!$C:$AG,4,FALSE)</f>
        <v>#N/A</v>
      </c>
    </row>
    <row r="433" spans="1:4" x14ac:dyDescent="0.25">
      <c r="A433">
        <v>432</v>
      </c>
      <c r="B433" t="e">
        <f>VLOOKUP(A433,data!$C:$AG,2,FALSE)</f>
        <v>#N/A</v>
      </c>
      <c r="C433" t="e">
        <f>VLOOKUP(A433,data!$C:$AG,3,FALSE)</f>
        <v>#N/A</v>
      </c>
      <c r="D433" t="e">
        <f>VLOOKUP(A433,data!$C:$AG,4,FALSE)</f>
        <v>#N/A</v>
      </c>
    </row>
    <row r="434" spans="1:4" x14ac:dyDescent="0.25">
      <c r="A434">
        <v>433</v>
      </c>
      <c r="B434" t="e">
        <f>VLOOKUP(A434,data!$C:$AG,2,FALSE)</f>
        <v>#N/A</v>
      </c>
      <c r="C434" t="e">
        <f>VLOOKUP(A434,data!$C:$AG,3,FALSE)</f>
        <v>#N/A</v>
      </c>
      <c r="D434" t="e">
        <f>VLOOKUP(A434,data!$C:$AG,4,FALSE)</f>
        <v>#N/A</v>
      </c>
    </row>
    <row r="435" spans="1:4" x14ac:dyDescent="0.25">
      <c r="A435">
        <v>434</v>
      </c>
      <c r="B435" t="e">
        <f>VLOOKUP(A435,data!$C:$AG,2,FALSE)</f>
        <v>#N/A</v>
      </c>
      <c r="C435" t="e">
        <f>VLOOKUP(A435,data!$C:$AG,3,FALSE)</f>
        <v>#N/A</v>
      </c>
      <c r="D435" t="e">
        <f>VLOOKUP(A435,data!$C:$AG,4,FALSE)</f>
        <v>#N/A</v>
      </c>
    </row>
    <row r="436" spans="1:4" x14ac:dyDescent="0.25">
      <c r="A436">
        <v>435</v>
      </c>
      <c r="B436" t="e">
        <f>VLOOKUP(A436,data!$C:$AG,2,FALSE)</f>
        <v>#N/A</v>
      </c>
      <c r="C436" t="e">
        <f>VLOOKUP(A436,data!$C:$AG,3,FALSE)</f>
        <v>#N/A</v>
      </c>
      <c r="D436" t="e">
        <f>VLOOKUP(A436,data!$C:$AG,4,FALSE)</f>
        <v>#N/A</v>
      </c>
    </row>
    <row r="437" spans="1:4" x14ac:dyDescent="0.25">
      <c r="A437">
        <v>436</v>
      </c>
      <c r="B437" t="e">
        <f>VLOOKUP(A437,data!$C:$AG,2,FALSE)</f>
        <v>#N/A</v>
      </c>
      <c r="C437" t="e">
        <f>VLOOKUP(A437,data!$C:$AG,3,FALSE)</f>
        <v>#N/A</v>
      </c>
      <c r="D437" t="e">
        <f>VLOOKUP(A437,data!$C:$AG,4,FALSE)</f>
        <v>#N/A</v>
      </c>
    </row>
    <row r="438" spans="1:4" x14ac:dyDescent="0.25">
      <c r="A438">
        <v>437</v>
      </c>
      <c r="B438" t="e">
        <f>VLOOKUP(A438,data!$C:$AG,2,FALSE)</f>
        <v>#N/A</v>
      </c>
      <c r="C438" t="e">
        <f>VLOOKUP(A438,data!$C:$AG,3,FALSE)</f>
        <v>#N/A</v>
      </c>
      <c r="D438" t="e">
        <f>VLOOKUP(A438,data!$C:$AG,4,FALSE)</f>
        <v>#N/A</v>
      </c>
    </row>
    <row r="439" spans="1:4" x14ac:dyDescent="0.25">
      <c r="A439">
        <v>438</v>
      </c>
      <c r="B439" t="e">
        <f>VLOOKUP(A439,data!$C:$AG,2,FALSE)</f>
        <v>#N/A</v>
      </c>
      <c r="C439" t="e">
        <f>VLOOKUP(A439,data!$C:$AG,3,FALSE)</f>
        <v>#N/A</v>
      </c>
      <c r="D439" t="e">
        <f>VLOOKUP(A439,data!$C:$AG,4,FALSE)</f>
        <v>#N/A</v>
      </c>
    </row>
    <row r="440" spans="1:4" x14ac:dyDescent="0.25">
      <c r="A440">
        <v>439</v>
      </c>
      <c r="B440" t="e">
        <f>VLOOKUP(A440,data!$C:$AG,2,FALSE)</f>
        <v>#N/A</v>
      </c>
      <c r="C440" t="e">
        <f>VLOOKUP(A440,data!$C:$AG,3,FALSE)</f>
        <v>#N/A</v>
      </c>
      <c r="D440" t="e">
        <f>VLOOKUP(A440,data!$C:$AG,4,FALSE)</f>
        <v>#N/A</v>
      </c>
    </row>
    <row r="441" spans="1:4" x14ac:dyDescent="0.25">
      <c r="A441">
        <v>440</v>
      </c>
      <c r="B441" t="e">
        <f>VLOOKUP(A441,data!$C:$AG,2,FALSE)</f>
        <v>#N/A</v>
      </c>
      <c r="C441" t="e">
        <f>VLOOKUP(A441,data!$C:$AG,3,FALSE)</f>
        <v>#N/A</v>
      </c>
      <c r="D441" t="e">
        <f>VLOOKUP(A441,data!$C:$AG,4,FALSE)</f>
        <v>#N/A</v>
      </c>
    </row>
    <row r="442" spans="1:4" x14ac:dyDescent="0.25">
      <c r="A442">
        <v>441</v>
      </c>
      <c r="B442" t="e">
        <f>VLOOKUP(A442,data!$C:$AG,2,FALSE)</f>
        <v>#N/A</v>
      </c>
      <c r="C442" t="e">
        <f>VLOOKUP(A442,data!$C:$AG,3,FALSE)</f>
        <v>#N/A</v>
      </c>
      <c r="D442" t="e">
        <f>VLOOKUP(A442,data!$C:$AG,4,FALSE)</f>
        <v>#N/A</v>
      </c>
    </row>
    <row r="443" spans="1:4" x14ac:dyDescent="0.25">
      <c r="A443">
        <v>442</v>
      </c>
      <c r="B443" t="e">
        <f>VLOOKUP(A443,data!$C:$AG,2,FALSE)</f>
        <v>#N/A</v>
      </c>
      <c r="C443" t="e">
        <f>VLOOKUP(A443,data!$C:$AG,3,FALSE)</f>
        <v>#N/A</v>
      </c>
      <c r="D443" t="e">
        <f>VLOOKUP(A443,data!$C:$AG,4,FALSE)</f>
        <v>#N/A</v>
      </c>
    </row>
    <row r="444" spans="1:4" x14ac:dyDescent="0.25">
      <c r="A444">
        <v>443</v>
      </c>
      <c r="B444" t="e">
        <f>VLOOKUP(A444,data!$C:$AG,2,FALSE)</f>
        <v>#N/A</v>
      </c>
      <c r="C444" t="e">
        <f>VLOOKUP(A444,data!$C:$AG,3,FALSE)</f>
        <v>#N/A</v>
      </c>
      <c r="D444" t="e">
        <f>VLOOKUP(A444,data!$C:$AG,4,FALSE)</f>
        <v>#N/A</v>
      </c>
    </row>
    <row r="445" spans="1:4" x14ac:dyDescent="0.25">
      <c r="A445">
        <v>444</v>
      </c>
      <c r="B445" t="e">
        <f>VLOOKUP(A445,data!$C:$AG,2,FALSE)</f>
        <v>#N/A</v>
      </c>
      <c r="C445" t="e">
        <f>VLOOKUP(A445,data!$C:$AG,3,FALSE)</f>
        <v>#N/A</v>
      </c>
      <c r="D445" t="e">
        <f>VLOOKUP(A445,data!$C:$AG,4,FALSE)</f>
        <v>#N/A</v>
      </c>
    </row>
    <row r="446" spans="1:4" x14ac:dyDescent="0.25">
      <c r="A446">
        <v>445</v>
      </c>
      <c r="B446" t="e">
        <f>VLOOKUP(A446,data!$C:$AG,2,FALSE)</f>
        <v>#N/A</v>
      </c>
      <c r="C446" t="e">
        <f>VLOOKUP(A446,data!$C:$AG,3,FALSE)</f>
        <v>#N/A</v>
      </c>
      <c r="D446" t="e">
        <f>VLOOKUP(A446,data!$C:$AG,4,FALSE)</f>
        <v>#N/A</v>
      </c>
    </row>
    <row r="447" spans="1:4" x14ac:dyDescent="0.25">
      <c r="A447">
        <v>446</v>
      </c>
      <c r="B447" t="e">
        <f>VLOOKUP(A447,data!$C:$AG,2,FALSE)</f>
        <v>#N/A</v>
      </c>
      <c r="C447" t="e">
        <f>VLOOKUP(A447,data!$C:$AG,3,FALSE)</f>
        <v>#N/A</v>
      </c>
      <c r="D447" t="e">
        <f>VLOOKUP(A447,data!$C:$AG,4,FALSE)</f>
        <v>#N/A</v>
      </c>
    </row>
    <row r="448" spans="1:4" x14ac:dyDescent="0.25">
      <c r="A448">
        <v>447</v>
      </c>
      <c r="B448" t="e">
        <f>VLOOKUP(A448,data!$C:$AG,2,FALSE)</f>
        <v>#N/A</v>
      </c>
      <c r="C448" t="e">
        <f>VLOOKUP(A448,data!$C:$AG,3,FALSE)</f>
        <v>#N/A</v>
      </c>
      <c r="D448" t="e">
        <f>VLOOKUP(A448,data!$C:$AG,4,FALSE)</f>
        <v>#N/A</v>
      </c>
    </row>
    <row r="449" spans="1:4" x14ac:dyDescent="0.25">
      <c r="A449">
        <v>448</v>
      </c>
      <c r="B449" t="e">
        <f>VLOOKUP(A449,data!$C:$AG,2,FALSE)</f>
        <v>#N/A</v>
      </c>
      <c r="C449" t="e">
        <f>VLOOKUP(A449,data!$C:$AG,3,FALSE)</f>
        <v>#N/A</v>
      </c>
      <c r="D449" t="e">
        <f>VLOOKUP(A449,data!$C:$AG,4,FALSE)</f>
        <v>#N/A</v>
      </c>
    </row>
    <row r="450" spans="1:4" x14ac:dyDescent="0.25">
      <c r="A450">
        <v>449</v>
      </c>
      <c r="B450" t="e">
        <f>VLOOKUP(A450,data!$C:$AG,2,FALSE)</f>
        <v>#N/A</v>
      </c>
      <c r="C450" t="e">
        <f>VLOOKUP(A450,data!$C:$AG,3,FALSE)</f>
        <v>#N/A</v>
      </c>
      <c r="D450" t="e">
        <f>VLOOKUP(A450,data!$C:$AG,4,FALSE)</f>
        <v>#N/A</v>
      </c>
    </row>
    <row r="451" spans="1:4" x14ac:dyDescent="0.25">
      <c r="A451">
        <v>450</v>
      </c>
      <c r="B451" t="e">
        <f>VLOOKUP(A451,data!$C:$AG,2,FALSE)</f>
        <v>#N/A</v>
      </c>
      <c r="C451" t="e">
        <f>VLOOKUP(A451,data!$C:$AG,3,FALSE)</f>
        <v>#N/A</v>
      </c>
      <c r="D451" t="e">
        <f>VLOOKUP(A451,data!$C:$AG,4,FALSE)</f>
        <v>#N/A</v>
      </c>
    </row>
    <row r="452" spans="1:4" x14ac:dyDescent="0.25">
      <c r="A452">
        <v>451</v>
      </c>
      <c r="B452" t="e">
        <f>VLOOKUP(A452,data!$C:$AG,2,FALSE)</f>
        <v>#N/A</v>
      </c>
      <c r="C452" t="e">
        <f>VLOOKUP(A452,data!$C:$AG,3,FALSE)</f>
        <v>#N/A</v>
      </c>
      <c r="D452" t="e">
        <f>VLOOKUP(A452,data!$C:$AG,4,FALSE)</f>
        <v>#N/A</v>
      </c>
    </row>
    <row r="453" spans="1:4" x14ac:dyDescent="0.25">
      <c r="A453">
        <v>452</v>
      </c>
      <c r="B453" t="e">
        <f>VLOOKUP(A453,data!$C:$AG,2,FALSE)</f>
        <v>#N/A</v>
      </c>
      <c r="C453" t="e">
        <f>VLOOKUP(A453,data!$C:$AG,3,FALSE)</f>
        <v>#N/A</v>
      </c>
      <c r="D453" t="e">
        <f>VLOOKUP(A453,data!$C:$AG,4,FALSE)</f>
        <v>#N/A</v>
      </c>
    </row>
    <row r="454" spans="1:4" x14ac:dyDescent="0.25">
      <c r="A454">
        <v>453</v>
      </c>
      <c r="B454" t="e">
        <f>VLOOKUP(A454,data!$C:$AG,2,FALSE)</f>
        <v>#N/A</v>
      </c>
      <c r="C454" t="e">
        <f>VLOOKUP(A454,data!$C:$AG,3,FALSE)</f>
        <v>#N/A</v>
      </c>
      <c r="D454" t="e">
        <f>VLOOKUP(A454,data!$C:$AG,4,FALSE)</f>
        <v>#N/A</v>
      </c>
    </row>
    <row r="455" spans="1:4" x14ac:dyDescent="0.25">
      <c r="A455">
        <v>454</v>
      </c>
      <c r="B455" t="e">
        <f>VLOOKUP(A455,data!$C:$AG,2,FALSE)</f>
        <v>#N/A</v>
      </c>
      <c r="C455" t="e">
        <f>VLOOKUP(A455,data!$C:$AG,3,FALSE)</f>
        <v>#N/A</v>
      </c>
      <c r="D455" t="e">
        <f>VLOOKUP(A455,data!$C:$AG,4,FALSE)</f>
        <v>#N/A</v>
      </c>
    </row>
    <row r="456" spans="1:4" x14ac:dyDescent="0.25">
      <c r="A456">
        <v>455</v>
      </c>
      <c r="B456" t="e">
        <f>VLOOKUP(A456,data!$C:$AG,2,FALSE)</f>
        <v>#N/A</v>
      </c>
      <c r="C456" t="e">
        <f>VLOOKUP(A456,data!$C:$AG,3,FALSE)</f>
        <v>#N/A</v>
      </c>
      <c r="D456" t="e">
        <f>VLOOKUP(A456,data!$C:$AG,4,FALSE)</f>
        <v>#N/A</v>
      </c>
    </row>
    <row r="457" spans="1:4" x14ac:dyDescent="0.25">
      <c r="A457">
        <v>456</v>
      </c>
      <c r="B457" t="e">
        <f>VLOOKUP(A457,data!$C:$AG,2,FALSE)</f>
        <v>#N/A</v>
      </c>
      <c r="C457" t="e">
        <f>VLOOKUP(A457,data!$C:$AG,3,FALSE)</f>
        <v>#N/A</v>
      </c>
      <c r="D457" t="e">
        <f>VLOOKUP(A457,data!$C:$AG,4,FALSE)</f>
        <v>#N/A</v>
      </c>
    </row>
    <row r="458" spans="1:4" x14ac:dyDescent="0.25">
      <c r="A458">
        <v>457</v>
      </c>
      <c r="B458" t="e">
        <f>VLOOKUP(A458,data!$C:$AG,2,FALSE)</f>
        <v>#N/A</v>
      </c>
      <c r="C458" t="e">
        <f>VLOOKUP(A458,data!$C:$AG,3,FALSE)</f>
        <v>#N/A</v>
      </c>
      <c r="D458" t="e">
        <f>VLOOKUP(A458,data!$C:$AG,4,FALSE)</f>
        <v>#N/A</v>
      </c>
    </row>
    <row r="459" spans="1:4" x14ac:dyDescent="0.25">
      <c r="A459">
        <v>458</v>
      </c>
      <c r="B459" t="e">
        <f>VLOOKUP(A459,data!$C:$AG,2,FALSE)</f>
        <v>#N/A</v>
      </c>
      <c r="C459" t="e">
        <f>VLOOKUP(A459,data!$C:$AG,3,FALSE)</f>
        <v>#N/A</v>
      </c>
      <c r="D459" t="e">
        <f>VLOOKUP(A459,data!$C:$AG,4,FALSE)</f>
        <v>#N/A</v>
      </c>
    </row>
    <row r="460" spans="1:4" x14ac:dyDescent="0.25">
      <c r="A460">
        <v>459</v>
      </c>
      <c r="B460" t="e">
        <f>VLOOKUP(A460,data!$C:$AG,2,FALSE)</f>
        <v>#N/A</v>
      </c>
      <c r="C460" t="e">
        <f>VLOOKUP(A460,data!$C:$AG,3,FALSE)</f>
        <v>#N/A</v>
      </c>
      <c r="D460" t="e">
        <f>VLOOKUP(A460,data!$C:$AG,4,FALSE)</f>
        <v>#N/A</v>
      </c>
    </row>
    <row r="461" spans="1:4" x14ac:dyDescent="0.25">
      <c r="A461">
        <v>460</v>
      </c>
      <c r="B461" t="e">
        <f>VLOOKUP(A461,data!$C:$AG,2,FALSE)</f>
        <v>#N/A</v>
      </c>
      <c r="C461" t="e">
        <f>VLOOKUP(A461,data!$C:$AG,3,FALSE)</f>
        <v>#N/A</v>
      </c>
      <c r="D461" t="e">
        <f>VLOOKUP(A461,data!$C:$AG,4,FALSE)</f>
        <v>#N/A</v>
      </c>
    </row>
    <row r="462" spans="1:4" x14ac:dyDescent="0.25">
      <c r="A462">
        <v>461</v>
      </c>
      <c r="B462" t="e">
        <f>VLOOKUP(A462,data!$C:$AG,2,FALSE)</f>
        <v>#N/A</v>
      </c>
      <c r="C462" t="e">
        <f>VLOOKUP(A462,data!$C:$AG,3,FALSE)</f>
        <v>#N/A</v>
      </c>
      <c r="D462" t="e">
        <f>VLOOKUP(A462,data!$C:$AG,4,FALSE)</f>
        <v>#N/A</v>
      </c>
    </row>
    <row r="463" spans="1:4" x14ac:dyDescent="0.25">
      <c r="A463">
        <v>462</v>
      </c>
      <c r="B463" t="e">
        <f>VLOOKUP(A463,data!$C:$AG,2,FALSE)</f>
        <v>#N/A</v>
      </c>
      <c r="C463" t="e">
        <f>VLOOKUP(A463,data!$C:$AG,3,FALSE)</f>
        <v>#N/A</v>
      </c>
      <c r="D463" t="e">
        <f>VLOOKUP(A463,data!$C:$AG,4,FALSE)</f>
        <v>#N/A</v>
      </c>
    </row>
    <row r="464" spans="1:4" x14ac:dyDescent="0.25">
      <c r="A464">
        <v>463</v>
      </c>
      <c r="B464" t="e">
        <f>VLOOKUP(A464,data!$C:$AG,2,FALSE)</f>
        <v>#N/A</v>
      </c>
      <c r="C464" t="e">
        <f>VLOOKUP(A464,data!$C:$AG,3,FALSE)</f>
        <v>#N/A</v>
      </c>
      <c r="D464" t="e">
        <f>VLOOKUP(A464,data!$C:$AG,4,FALSE)</f>
        <v>#N/A</v>
      </c>
    </row>
    <row r="465" spans="1:4" x14ac:dyDescent="0.25">
      <c r="A465">
        <v>464</v>
      </c>
      <c r="B465" t="e">
        <f>VLOOKUP(A465,data!$C:$AG,2,FALSE)</f>
        <v>#N/A</v>
      </c>
      <c r="C465" t="e">
        <f>VLOOKUP(A465,data!$C:$AG,3,FALSE)</f>
        <v>#N/A</v>
      </c>
      <c r="D465" t="e">
        <f>VLOOKUP(A465,data!$C:$AG,4,FALSE)</f>
        <v>#N/A</v>
      </c>
    </row>
    <row r="466" spans="1:4" x14ac:dyDescent="0.25">
      <c r="A466">
        <v>465</v>
      </c>
      <c r="B466" t="e">
        <f>VLOOKUP(A466,data!$C:$AG,2,FALSE)</f>
        <v>#N/A</v>
      </c>
      <c r="C466" t="e">
        <f>VLOOKUP(A466,data!$C:$AG,3,FALSE)</f>
        <v>#N/A</v>
      </c>
      <c r="D466" t="e">
        <f>VLOOKUP(A466,data!$C:$AG,4,FALSE)</f>
        <v>#N/A</v>
      </c>
    </row>
    <row r="467" spans="1:4" x14ac:dyDescent="0.25">
      <c r="A467">
        <v>466</v>
      </c>
      <c r="B467" t="e">
        <f>VLOOKUP(A467,data!$C:$AG,2,FALSE)</f>
        <v>#N/A</v>
      </c>
      <c r="C467" t="e">
        <f>VLOOKUP(A467,data!$C:$AG,3,FALSE)</f>
        <v>#N/A</v>
      </c>
      <c r="D467" t="e">
        <f>VLOOKUP(A467,data!$C:$AG,4,FALSE)</f>
        <v>#N/A</v>
      </c>
    </row>
    <row r="468" spans="1:4" x14ac:dyDescent="0.25">
      <c r="A468">
        <v>467</v>
      </c>
      <c r="B468" t="e">
        <f>VLOOKUP(A468,data!$C:$AG,2,FALSE)</f>
        <v>#N/A</v>
      </c>
      <c r="C468" t="e">
        <f>VLOOKUP(A468,data!$C:$AG,3,FALSE)</f>
        <v>#N/A</v>
      </c>
      <c r="D468" t="e">
        <f>VLOOKUP(A468,data!$C:$AG,4,FALSE)</f>
        <v>#N/A</v>
      </c>
    </row>
    <row r="469" spans="1:4" x14ac:dyDescent="0.25">
      <c r="A469">
        <v>468</v>
      </c>
      <c r="B469" t="e">
        <f>VLOOKUP(A469,data!$C:$AG,2,FALSE)</f>
        <v>#N/A</v>
      </c>
      <c r="C469" t="e">
        <f>VLOOKUP(A469,data!$C:$AG,3,FALSE)</f>
        <v>#N/A</v>
      </c>
      <c r="D469" t="e">
        <f>VLOOKUP(A469,data!$C:$AG,4,FALSE)</f>
        <v>#N/A</v>
      </c>
    </row>
    <row r="470" spans="1:4" x14ac:dyDescent="0.25">
      <c r="A470">
        <v>469</v>
      </c>
      <c r="B470" t="e">
        <f>VLOOKUP(A470,data!$C:$AG,2,FALSE)</f>
        <v>#N/A</v>
      </c>
      <c r="C470" t="e">
        <f>VLOOKUP(A470,data!$C:$AG,3,FALSE)</f>
        <v>#N/A</v>
      </c>
      <c r="D470" t="e">
        <f>VLOOKUP(A470,data!$C:$AG,4,FALSE)</f>
        <v>#N/A</v>
      </c>
    </row>
    <row r="471" spans="1:4" x14ac:dyDescent="0.25">
      <c r="A471">
        <v>470</v>
      </c>
      <c r="B471" t="e">
        <f>VLOOKUP(A471,data!$C:$AG,2,FALSE)</f>
        <v>#N/A</v>
      </c>
      <c r="C471" t="e">
        <f>VLOOKUP(A471,data!$C:$AG,3,FALSE)</f>
        <v>#N/A</v>
      </c>
      <c r="D471" t="e">
        <f>VLOOKUP(A471,data!$C:$AG,4,FALSE)</f>
        <v>#N/A</v>
      </c>
    </row>
    <row r="472" spans="1:4" x14ac:dyDescent="0.25">
      <c r="A472">
        <v>471</v>
      </c>
      <c r="B472" t="e">
        <f>VLOOKUP(A472,data!$C:$AG,2,FALSE)</f>
        <v>#N/A</v>
      </c>
      <c r="C472" t="e">
        <f>VLOOKUP(A472,data!$C:$AG,3,FALSE)</f>
        <v>#N/A</v>
      </c>
      <c r="D472" t="e">
        <f>VLOOKUP(A472,data!$C:$AG,4,FALSE)</f>
        <v>#N/A</v>
      </c>
    </row>
    <row r="473" spans="1:4" x14ac:dyDescent="0.25">
      <c r="A473">
        <v>472</v>
      </c>
      <c r="B473" t="e">
        <f>VLOOKUP(A473,data!$C:$AG,2,FALSE)</f>
        <v>#N/A</v>
      </c>
      <c r="C473" t="e">
        <f>VLOOKUP(A473,data!$C:$AG,3,FALSE)</f>
        <v>#N/A</v>
      </c>
      <c r="D473" t="e">
        <f>VLOOKUP(A473,data!$C:$AG,4,FALSE)</f>
        <v>#N/A</v>
      </c>
    </row>
    <row r="474" spans="1:4" x14ac:dyDescent="0.25">
      <c r="A474">
        <v>473</v>
      </c>
      <c r="B474" t="e">
        <f>VLOOKUP(A474,data!$C:$AG,2,FALSE)</f>
        <v>#N/A</v>
      </c>
      <c r="C474" t="e">
        <f>VLOOKUP(A474,data!$C:$AG,3,FALSE)</f>
        <v>#N/A</v>
      </c>
      <c r="D474" t="e">
        <f>VLOOKUP(A474,data!$C:$AG,4,FALSE)</f>
        <v>#N/A</v>
      </c>
    </row>
    <row r="475" spans="1:4" x14ac:dyDescent="0.25">
      <c r="A475">
        <v>474</v>
      </c>
      <c r="B475" t="e">
        <f>VLOOKUP(A475,data!$C:$AG,2,FALSE)</f>
        <v>#N/A</v>
      </c>
      <c r="C475" t="e">
        <f>VLOOKUP(A475,data!$C:$AG,3,FALSE)</f>
        <v>#N/A</v>
      </c>
      <c r="D475" t="e">
        <f>VLOOKUP(A475,data!$C:$AG,4,FALSE)</f>
        <v>#N/A</v>
      </c>
    </row>
    <row r="476" spans="1:4" x14ac:dyDescent="0.25">
      <c r="A476">
        <v>475</v>
      </c>
      <c r="B476" t="e">
        <f>VLOOKUP(A476,data!$C:$AG,2,FALSE)</f>
        <v>#N/A</v>
      </c>
      <c r="C476" t="e">
        <f>VLOOKUP(A476,data!$C:$AG,3,FALSE)</f>
        <v>#N/A</v>
      </c>
      <c r="D476" t="e">
        <f>VLOOKUP(A476,data!$C:$AG,4,FALSE)</f>
        <v>#N/A</v>
      </c>
    </row>
    <row r="477" spans="1:4" x14ac:dyDescent="0.25">
      <c r="A477">
        <v>476</v>
      </c>
      <c r="B477" t="e">
        <f>VLOOKUP(A477,data!$C:$AG,2,FALSE)</f>
        <v>#N/A</v>
      </c>
      <c r="C477" t="e">
        <f>VLOOKUP(A477,data!$C:$AG,3,FALSE)</f>
        <v>#N/A</v>
      </c>
      <c r="D477" t="e">
        <f>VLOOKUP(A477,data!$C:$AG,4,FALSE)</f>
        <v>#N/A</v>
      </c>
    </row>
    <row r="478" spans="1:4" x14ac:dyDescent="0.25">
      <c r="A478">
        <v>477</v>
      </c>
      <c r="B478" t="e">
        <f>VLOOKUP(A478,data!$C:$AG,2,FALSE)</f>
        <v>#N/A</v>
      </c>
      <c r="C478" t="e">
        <f>VLOOKUP(A478,data!$C:$AG,3,FALSE)</f>
        <v>#N/A</v>
      </c>
      <c r="D478" t="e">
        <f>VLOOKUP(A478,data!$C:$AG,4,FALSE)</f>
        <v>#N/A</v>
      </c>
    </row>
    <row r="479" spans="1:4" x14ac:dyDescent="0.25">
      <c r="A479">
        <v>478</v>
      </c>
      <c r="B479" t="e">
        <f>VLOOKUP(A479,data!$C:$AG,2,FALSE)</f>
        <v>#N/A</v>
      </c>
      <c r="C479" t="e">
        <f>VLOOKUP(A479,data!$C:$AG,3,FALSE)</f>
        <v>#N/A</v>
      </c>
      <c r="D479" t="e">
        <f>VLOOKUP(A479,data!$C:$AG,4,FALSE)</f>
        <v>#N/A</v>
      </c>
    </row>
    <row r="480" spans="1:4" x14ac:dyDescent="0.25">
      <c r="A480">
        <v>479</v>
      </c>
      <c r="B480" t="e">
        <f>VLOOKUP(A480,data!$C:$AG,2,FALSE)</f>
        <v>#N/A</v>
      </c>
      <c r="C480" t="e">
        <f>VLOOKUP(A480,data!$C:$AG,3,FALSE)</f>
        <v>#N/A</v>
      </c>
      <c r="D480" t="e">
        <f>VLOOKUP(A480,data!$C:$AG,4,FALSE)</f>
        <v>#N/A</v>
      </c>
    </row>
    <row r="481" spans="1:4" x14ac:dyDescent="0.25">
      <c r="A481">
        <v>480</v>
      </c>
      <c r="B481" t="e">
        <f>VLOOKUP(A481,data!$C:$AG,2,FALSE)</f>
        <v>#N/A</v>
      </c>
      <c r="C481" t="e">
        <f>VLOOKUP(A481,data!$C:$AG,3,FALSE)</f>
        <v>#N/A</v>
      </c>
      <c r="D481" t="e">
        <f>VLOOKUP(A481,data!$C:$AG,4,FALSE)</f>
        <v>#N/A</v>
      </c>
    </row>
    <row r="482" spans="1:4" x14ac:dyDescent="0.25">
      <c r="A482">
        <v>481</v>
      </c>
      <c r="B482" t="e">
        <f>VLOOKUP(A482,data!$C:$AG,2,FALSE)</f>
        <v>#N/A</v>
      </c>
      <c r="C482" t="e">
        <f>VLOOKUP(A482,data!$C:$AG,3,FALSE)</f>
        <v>#N/A</v>
      </c>
      <c r="D482" t="e">
        <f>VLOOKUP(A482,data!$C:$AG,4,FALSE)</f>
        <v>#N/A</v>
      </c>
    </row>
    <row r="483" spans="1:4" x14ac:dyDescent="0.25">
      <c r="A483">
        <v>482</v>
      </c>
      <c r="B483" t="e">
        <f>VLOOKUP(A483,data!$C:$AG,2,FALSE)</f>
        <v>#N/A</v>
      </c>
      <c r="C483" t="e">
        <f>VLOOKUP(A483,data!$C:$AG,3,FALSE)</f>
        <v>#N/A</v>
      </c>
      <c r="D483" t="e">
        <f>VLOOKUP(A483,data!$C:$AG,4,FALSE)</f>
        <v>#N/A</v>
      </c>
    </row>
    <row r="484" spans="1:4" x14ac:dyDescent="0.25">
      <c r="A484">
        <v>483</v>
      </c>
      <c r="B484" t="e">
        <f>VLOOKUP(A484,data!$C:$AG,2,FALSE)</f>
        <v>#N/A</v>
      </c>
      <c r="C484" t="e">
        <f>VLOOKUP(A484,data!$C:$AG,3,FALSE)</f>
        <v>#N/A</v>
      </c>
      <c r="D484" t="e">
        <f>VLOOKUP(A484,data!$C:$AG,4,FALSE)</f>
        <v>#N/A</v>
      </c>
    </row>
    <row r="485" spans="1:4" x14ac:dyDescent="0.25">
      <c r="A485">
        <v>484</v>
      </c>
      <c r="B485" t="e">
        <f>VLOOKUP(A485,data!$C:$AG,2,FALSE)</f>
        <v>#N/A</v>
      </c>
      <c r="C485" t="e">
        <f>VLOOKUP(A485,data!$C:$AG,3,FALSE)</f>
        <v>#N/A</v>
      </c>
      <c r="D485" t="e">
        <f>VLOOKUP(A485,data!$C:$AG,4,FALSE)</f>
        <v>#N/A</v>
      </c>
    </row>
    <row r="486" spans="1:4" x14ac:dyDescent="0.25">
      <c r="A486">
        <v>485</v>
      </c>
      <c r="B486" t="e">
        <f>VLOOKUP(A486,data!$C:$AG,2,FALSE)</f>
        <v>#N/A</v>
      </c>
      <c r="C486" t="e">
        <f>VLOOKUP(A486,data!$C:$AG,3,FALSE)</f>
        <v>#N/A</v>
      </c>
      <c r="D486" t="e">
        <f>VLOOKUP(A486,data!$C:$AG,4,FALSE)</f>
        <v>#N/A</v>
      </c>
    </row>
    <row r="487" spans="1:4" x14ac:dyDescent="0.25">
      <c r="A487">
        <v>486</v>
      </c>
      <c r="B487" t="e">
        <f>VLOOKUP(A487,data!$C:$AG,2,FALSE)</f>
        <v>#N/A</v>
      </c>
      <c r="C487" t="e">
        <f>VLOOKUP(A487,data!$C:$AG,3,FALSE)</f>
        <v>#N/A</v>
      </c>
      <c r="D487" t="e">
        <f>VLOOKUP(A487,data!$C:$AG,4,FALSE)</f>
        <v>#N/A</v>
      </c>
    </row>
    <row r="488" spans="1:4" x14ac:dyDescent="0.25">
      <c r="A488">
        <v>487</v>
      </c>
      <c r="B488" t="e">
        <f>VLOOKUP(A488,data!$C:$AG,2,FALSE)</f>
        <v>#N/A</v>
      </c>
      <c r="C488" t="e">
        <f>VLOOKUP(A488,data!$C:$AG,3,FALSE)</f>
        <v>#N/A</v>
      </c>
      <c r="D488" t="e">
        <f>VLOOKUP(A488,data!$C:$AG,4,FALSE)</f>
        <v>#N/A</v>
      </c>
    </row>
    <row r="489" spans="1:4" x14ac:dyDescent="0.25">
      <c r="A489">
        <v>488</v>
      </c>
      <c r="B489" t="e">
        <f>VLOOKUP(A489,data!$C:$AG,2,FALSE)</f>
        <v>#N/A</v>
      </c>
      <c r="C489" t="e">
        <f>VLOOKUP(A489,data!$C:$AG,3,FALSE)</f>
        <v>#N/A</v>
      </c>
      <c r="D489" t="e">
        <f>VLOOKUP(A489,data!$C:$AG,4,FALSE)</f>
        <v>#N/A</v>
      </c>
    </row>
    <row r="490" spans="1:4" x14ac:dyDescent="0.25">
      <c r="A490">
        <v>489</v>
      </c>
      <c r="B490" t="e">
        <f>VLOOKUP(A490,data!$C:$AG,2,FALSE)</f>
        <v>#N/A</v>
      </c>
      <c r="C490" t="e">
        <f>VLOOKUP(A490,data!$C:$AG,3,FALSE)</f>
        <v>#N/A</v>
      </c>
      <c r="D490" t="e">
        <f>VLOOKUP(A490,data!$C:$AG,4,FALSE)</f>
        <v>#N/A</v>
      </c>
    </row>
    <row r="491" spans="1:4" x14ac:dyDescent="0.25">
      <c r="A491">
        <v>490</v>
      </c>
      <c r="B491" t="e">
        <f>VLOOKUP(A491,data!$C:$AG,2,FALSE)</f>
        <v>#N/A</v>
      </c>
      <c r="C491" t="e">
        <f>VLOOKUP(A491,data!$C:$AG,3,FALSE)</f>
        <v>#N/A</v>
      </c>
      <c r="D491" t="e">
        <f>VLOOKUP(A491,data!$C:$AG,4,FALSE)</f>
        <v>#N/A</v>
      </c>
    </row>
    <row r="492" spans="1:4" x14ac:dyDescent="0.25">
      <c r="A492">
        <v>491</v>
      </c>
      <c r="B492" t="e">
        <f>VLOOKUP(A492,data!$C:$AG,2,FALSE)</f>
        <v>#N/A</v>
      </c>
      <c r="C492" t="e">
        <f>VLOOKUP(A492,data!$C:$AG,3,FALSE)</f>
        <v>#N/A</v>
      </c>
      <c r="D492" t="e">
        <f>VLOOKUP(A492,data!$C:$AG,4,FALSE)</f>
        <v>#N/A</v>
      </c>
    </row>
    <row r="493" spans="1:4" x14ac:dyDescent="0.25">
      <c r="A493">
        <v>492</v>
      </c>
      <c r="B493" t="e">
        <f>VLOOKUP(A493,data!$C:$AG,2,FALSE)</f>
        <v>#N/A</v>
      </c>
      <c r="C493" t="e">
        <f>VLOOKUP(A493,data!$C:$AG,3,FALSE)</f>
        <v>#N/A</v>
      </c>
      <c r="D493" t="e">
        <f>VLOOKUP(A493,data!$C:$AG,4,FALSE)</f>
        <v>#N/A</v>
      </c>
    </row>
    <row r="494" spans="1:4" x14ac:dyDescent="0.25">
      <c r="A494">
        <v>493</v>
      </c>
      <c r="B494" t="e">
        <f>VLOOKUP(A494,data!$C:$AG,2,FALSE)</f>
        <v>#N/A</v>
      </c>
      <c r="C494" t="e">
        <f>VLOOKUP(A494,data!$C:$AG,3,FALSE)</f>
        <v>#N/A</v>
      </c>
      <c r="D494" t="e">
        <f>VLOOKUP(A494,data!$C:$AG,4,FALSE)</f>
        <v>#N/A</v>
      </c>
    </row>
    <row r="495" spans="1:4" x14ac:dyDescent="0.25">
      <c r="A495">
        <v>494</v>
      </c>
      <c r="B495" t="e">
        <f>VLOOKUP(A495,data!$C:$AG,2,FALSE)</f>
        <v>#N/A</v>
      </c>
      <c r="C495" t="e">
        <f>VLOOKUP(A495,data!$C:$AG,3,FALSE)</f>
        <v>#N/A</v>
      </c>
      <c r="D495" t="e">
        <f>VLOOKUP(A495,data!$C:$AG,4,FALSE)</f>
        <v>#N/A</v>
      </c>
    </row>
    <row r="496" spans="1:4" x14ac:dyDescent="0.25">
      <c r="A496">
        <v>495</v>
      </c>
      <c r="B496" t="e">
        <f>VLOOKUP(A496,data!$C:$AG,2,FALSE)</f>
        <v>#N/A</v>
      </c>
      <c r="C496" t="e">
        <f>VLOOKUP(A496,data!$C:$AG,3,FALSE)</f>
        <v>#N/A</v>
      </c>
      <c r="D496" t="e">
        <f>VLOOKUP(A496,data!$C:$AG,4,FALSE)</f>
        <v>#N/A</v>
      </c>
    </row>
    <row r="497" spans="1:4" x14ac:dyDescent="0.25">
      <c r="A497">
        <v>496</v>
      </c>
      <c r="B497" t="e">
        <f>VLOOKUP(A497,data!$C:$AG,2,FALSE)</f>
        <v>#N/A</v>
      </c>
      <c r="C497" t="e">
        <f>VLOOKUP(A497,data!$C:$AG,3,FALSE)</f>
        <v>#N/A</v>
      </c>
      <c r="D497" t="e">
        <f>VLOOKUP(A497,data!$C:$AG,4,FALSE)</f>
        <v>#N/A</v>
      </c>
    </row>
    <row r="498" spans="1:4" x14ac:dyDescent="0.25">
      <c r="A498">
        <v>497</v>
      </c>
      <c r="B498" t="e">
        <f>VLOOKUP(A498,data!$C:$AG,2,FALSE)</f>
        <v>#N/A</v>
      </c>
      <c r="C498" t="e">
        <f>VLOOKUP(A498,data!$C:$AG,3,FALSE)</f>
        <v>#N/A</v>
      </c>
      <c r="D498" t="e">
        <f>VLOOKUP(A498,data!$C:$AG,4,FALSE)</f>
        <v>#N/A</v>
      </c>
    </row>
    <row r="499" spans="1:4" x14ac:dyDescent="0.25">
      <c r="A499">
        <v>498</v>
      </c>
      <c r="B499" t="e">
        <f>VLOOKUP(A499,data!$C:$AG,2,FALSE)</f>
        <v>#N/A</v>
      </c>
      <c r="C499" t="e">
        <f>VLOOKUP(A499,data!$C:$AG,3,FALSE)</f>
        <v>#N/A</v>
      </c>
      <c r="D499" t="e">
        <f>VLOOKUP(A499,data!$C:$AG,4,FALSE)</f>
        <v>#N/A</v>
      </c>
    </row>
    <row r="500" spans="1:4" x14ac:dyDescent="0.25">
      <c r="A500">
        <v>499</v>
      </c>
      <c r="B500" t="e">
        <f>VLOOKUP(A500,data!$C:$AG,2,FALSE)</f>
        <v>#N/A</v>
      </c>
      <c r="C500" t="e">
        <f>VLOOKUP(A500,data!$C:$AG,3,FALSE)</f>
        <v>#N/A</v>
      </c>
      <c r="D500" t="e">
        <f>VLOOKUP(A500,data!$C:$AG,4,FALSE)</f>
        <v>#N/A</v>
      </c>
    </row>
    <row r="501" spans="1:4" x14ac:dyDescent="0.25">
      <c r="A501">
        <v>500</v>
      </c>
      <c r="B501" t="e">
        <f>VLOOKUP(A501,data!$C:$AG,2,FALSE)</f>
        <v>#N/A</v>
      </c>
      <c r="C501" t="e">
        <f>VLOOKUP(A501,data!$C:$AG,3,FALSE)</f>
        <v>#N/A</v>
      </c>
      <c r="D501" t="e">
        <f>VLOOKUP(A501,data!$C:$AG,4,FALSE)</f>
        <v>#N/A</v>
      </c>
    </row>
    <row r="502" spans="1:4" x14ac:dyDescent="0.25">
      <c r="A502">
        <v>501</v>
      </c>
      <c r="B502" t="e">
        <f>VLOOKUP(A502,data!$C:$AG,2,FALSE)</f>
        <v>#N/A</v>
      </c>
      <c r="C502" t="e">
        <f>VLOOKUP(A502,data!$C:$AG,3,FALSE)</f>
        <v>#N/A</v>
      </c>
      <c r="D502" t="e">
        <f>VLOOKUP(A502,data!$C:$AG,4,FALSE)</f>
        <v>#N/A</v>
      </c>
    </row>
    <row r="503" spans="1:4" x14ac:dyDescent="0.25">
      <c r="A503">
        <v>502</v>
      </c>
      <c r="B503" t="e">
        <f>VLOOKUP(A503,data!$C:$AG,2,FALSE)</f>
        <v>#N/A</v>
      </c>
      <c r="C503" t="e">
        <f>VLOOKUP(A503,data!$C:$AG,3,FALSE)</f>
        <v>#N/A</v>
      </c>
      <c r="D503" t="e">
        <f>VLOOKUP(A503,data!$C:$AG,4,FALSE)</f>
        <v>#N/A</v>
      </c>
    </row>
    <row r="504" spans="1:4" x14ac:dyDescent="0.25">
      <c r="A504">
        <v>503</v>
      </c>
      <c r="B504" t="e">
        <f>VLOOKUP(A504,data!$C:$AG,2,FALSE)</f>
        <v>#N/A</v>
      </c>
      <c r="C504" t="e">
        <f>VLOOKUP(A504,data!$C:$AG,3,FALSE)</f>
        <v>#N/A</v>
      </c>
      <c r="D504" t="e">
        <f>VLOOKUP(A504,data!$C:$AG,4,FALSE)</f>
        <v>#N/A</v>
      </c>
    </row>
    <row r="505" spans="1:4" x14ac:dyDescent="0.25">
      <c r="A505">
        <v>504</v>
      </c>
      <c r="B505" t="e">
        <f>VLOOKUP(A505,data!$C:$AG,2,FALSE)</f>
        <v>#N/A</v>
      </c>
      <c r="C505" t="e">
        <f>VLOOKUP(A505,data!$C:$AG,3,FALSE)</f>
        <v>#N/A</v>
      </c>
      <c r="D505" t="e">
        <f>VLOOKUP(A505,data!$C:$AG,4,FALSE)</f>
        <v>#N/A</v>
      </c>
    </row>
    <row r="506" spans="1:4" x14ac:dyDescent="0.25">
      <c r="A506">
        <v>505</v>
      </c>
      <c r="B506" t="e">
        <f>VLOOKUP(A506,data!$C:$AG,2,FALSE)</f>
        <v>#N/A</v>
      </c>
      <c r="C506" t="e">
        <f>VLOOKUP(A506,data!$C:$AG,3,FALSE)</f>
        <v>#N/A</v>
      </c>
      <c r="D506" t="e">
        <f>VLOOKUP(A506,data!$C:$AG,4,FALSE)</f>
        <v>#N/A</v>
      </c>
    </row>
    <row r="507" spans="1:4" x14ac:dyDescent="0.25">
      <c r="A507">
        <v>506</v>
      </c>
      <c r="B507" t="e">
        <f>VLOOKUP(A507,data!$C:$AG,2,FALSE)</f>
        <v>#N/A</v>
      </c>
      <c r="C507" t="e">
        <f>VLOOKUP(A507,data!$C:$AG,3,FALSE)</f>
        <v>#N/A</v>
      </c>
      <c r="D507" t="e">
        <f>VLOOKUP(A507,data!$C:$AG,4,FALSE)</f>
        <v>#N/A</v>
      </c>
    </row>
    <row r="508" spans="1:4" x14ac:dyDescent="0.25">
      <c r="A508">
        <v>507</v>
      </c>
      <c r="B508" t="e">
        <f>VLOOKUP(A508,data!$C:$AG,2,FALSE)</f>
        <v>#N/A</v>
      </c>
      <c r="C508" t="e">
        <f>VLOOKUP(A508,data!$C:$AG,3,FALSE)</f>
        <v>#N/A</v>
      </c>
      <c r="D508" t="e">
        <f>VLOOKUP(A508,data!$C:$AG,4,FALSE)</f>
        <v>#N/A</v>
      </c>
    </row>
    <row r="509" spans="1:4" x14ac:dyDescent="0.25">
      <c r="A509">
        <v>508</v>
      </c>
      <c r="B509" t="e">
        <f>VLOOKUP(A509,data!$C:$AG,2,FALSE)</f>
        <v>#N/A</v>
      </c>
      <c r="C509" t="e">
        <f>VLOOKUP(A509,data!$C:$AG,3,FALSE)</f>
        <v>#N/A</v>
      </c>
      <c r="D509" t="e">
        <f>VLOOKUP(A509,data!$C:$AG,4,FALSE)</f>
        <v>#N/A</v>
      </c>
    </row>
    <row r="510" spans="1:4" x14ac:dyDescent="0.25">
      <c r="A510">
        <v>509</v>
      </c>
      <c r="B510" t="e">
        <f>VLOOKUP(A510,data!$C:$AG,2,FALSE)</f>
        <v>#N/A</v>
      </c>
      <c r="C510" t="e">
        <f>VLOOKUP(A510,data!$C:$AG,3,FALSE)</f>
        <v>#N/A</v>
      </c>
      <c r="D510" t="e">
        <f>VLOOKUP(A510,data!$C:$AG,4,FALSE)</f>
        <v>#N/A</v>
      </c>
    </row>
    <row r="511" spans="1:4" x14ac:dyDescent="0.25">
      <c r="A511">
        <v>510</v>
      </c>
      <c r="B511" t="e">
        <f>VLOOKUP(A511,data!$C:$AG,2,FALSE)</f>
        <v>#N/A</v>
      </c>
      <c r="C511" t="e">
        <f>VLOOKUP(A511,data!$C:$AG,3,FALSE)</f>
        <v>#N/A</v>
      </c>
      <c r="D511" t="e">
        <f>VLOOKUP(A511,data!$C:$AG,4,FALSE)</f>
        <v>#N/A</v>
      </c>
    </row>
    <row r="512" spans="1:4" x14ac:dyDescent="0.25">
      <c r="A512">
        <v>511</v>
      </c>
      <c r="B512" t="e">
        <f>VLOOKUP(A512,data!$C:$AG,2,FALSE)</f>
        <v>#N/A</v>
      </c>
      <c r="C512" t="e">
        <f>VLOOKUP(A512,data!$C:$AG,3,FALSE)</f>
        <v>#N/A</v>
      </c>
      <c r="D512" t="e">
        <f>VLOOKUP(A512,data!$C:$AG,4,FALSE)</f>
        <v>#N/A</v>
      </c>
    </row>
    <row r="513" spans="1:4" x14ac:dyDescent="0.25">
      <c r="A513">
        <v>512</v>
      </c>
      <c r="B513" t="e">
        <f>VLOOKUP(A513,data!$C:$AG,2,FALSE)</f>
        <v>#N/A</v>
      </c>
      <c r="C513" t="e">
        <f>VLOOKUP(A513,data!$C:$AG,3,FALSE)</f>
        <v>#N/A</v>
      </c>
      <c r="D513" t="e">
        <f>VLOOKUP(A513,data!$C:$AG,4,FALSE)</f>
        <v>#N/A</v>
      </c>
    </row>
    <row r="514" spans="1:4" x14ac:dyDescent="0.25">
      <c r="A514">
        <v>513</v>
      </c>
      <c r="B514" t="e">
        <f>VLOOKUP(A514,data!$C:$AG,2,FALSE)</f>
        <v>#N/A</v>
      </c>
      <c r="C514" t="e">
        <f>VLOOKUP(A514,data!$C:$AG,3,FALSE)</f>
        <v>#N/A</v>
      </c>
      <c r="D514" t="e">
        <f>VLOOKUP(A514,data!$C:$AG,4,FALSE)</f>
        <v>#N/A</v>
      </c>
    </row>
    <row r="515" spans="1:4" x14ac:dyDescent="0.25">
      <c r="A515">
        <v>514</v>
      </c>
      <c r="B515" t="e">
        <f>VLOOKUP(A515,data!$C:$AG,2,FALSE)</f>
        <v>#N/A</v>
      </c>
      <c r="C515" t="e">
        <f>VLOOKUP(A515,data!$C:$AG,3,FALSE)</f>
        <v>#N/A</v>
      </c>
      <c r="D515" t="e">
        <f>VLOOKUP(A515,data!$C:$AG,4,FALSE)</f>
        <v>#N/A</v>
      </c>
    </row>
    <row r="516" spans="1:4" x14ac:dyDescent="0.25">
      <c r="A516">
        <v>515</v>
      </c>
      <c r="B516" t="e">
        <f>VLOOKUP(A516,data!$C:$AG,2,FALSE)</f>
        <v>#N/A</v>
      </c>
      <c r="C516" t="e">
        <f>VLOOKUP(A516,data!$C:$AG,3,FALSE)</f>
        <v>#N/A</v>
      </c>
      <c r="D516" t="e">
        <f>VLOOKUP(A516,data!$C:$AG,4,FALSE)</f>
        <v>#N/A</v>
      </c>
    </row>
    <row r="517" spans="1:4" x14ac:dyDescent="0.25">
      <c r="A517">
        <v>516</v>
      </c>
      <c r="B517" t="e">
        <f>VLOOKUP(A517,data!$C:$AG,2,FALSE)</f>
        <v>#N/A</v>
      </c>
      <c r="C517" t="e">
        <f>VLOOKUP(A517,data!$C:$AG,3,FALSE)</f>
        <v>#N/A</v>
      </c>
      <c r="D517" t="e">
        <f>VLOOKUP(A517,data!$C:$AG,4,FALSE)</f>
        <v>#N/A</v>
      </c>
    </row>
    <row r="518" spans="1:4" x14ac:dyDescent="0.25">
      <c r="A518">
        <v>517</v>
      </c>
      <c r="B518" t="e">
        <f>VLOOKUP(A518,data!$C:$AG,2,FALSE)</f>
        <v>#N/A</v>
      </c>
      <c r="C518" t="e">
        <f>VLOOKUP(A518,data!$C:$AG,3,FALSE)</f>
        <v>#N/A</v>
      </c>
      <c r="D518" t="e">
        <f>VLOOKUP(A518,data!$C:$AG,4,FALSE)</f>
        <v>#N/A</v>
      </c>
    </row>
    <row r="519" spans="1:4" x14ac:dyDescent="0.25">
      <c r="A519">
        <v>518</v>
      </c>
      <c r="B519" t="e">
        <f>VLOOKUP(A519,data!$C:$AG,2,FALSE)</f>
        <v>#N/A</v>
      </c>
      <c r="C519" t="e">
        <f>VLOOKUP(A519,data!$C:$AG,3,FALSE)</f>
        <v>#N/A</v>
      </c>
      <c r="D519" t="e">
        <f>VLOOKUP(A519,data!$C:$AG,4,FALSE)</f>
        <v>#N/A</v>
      </c>
    </row>
    <row r="520" spans="1:4" x14ac:dyDescent="0.25">
      <c r="A520">
        <v>519</v>
      </c>
      <c r="B520" t="e">
        <f>VLOOKUP(A520,data!$C:$AG,2,FALSE)</f>
        <v>#N/A</v>
      </c>
      <c r="C520" t="e">
        <f>VLOOKUP(A520,data!$C:$AG,3,FALSE)</f>
        <v>#N/A</v>
      </c>
      <c r="D520" t="e">
        <f>VLOOKUP(A520,data!$C:$AG,4,FALSE)</f>
        <v>#N/A</v>
      </c>
    </row>
    <row r="521" spans="1:4" x14ac:dyDescent="0.25">
      <c r="A521">
        <v>520</v>
      </c>
      <c r="B521" t="e">
        <f>VLOOKUP(A521,data!$C:$AG,2,FALSE)</f>
        <v>#N/A</v>
      </c>
      <c r="C521" t="e">
        <f>VLOOKUP(A521,data!$C:$AG,3,FALSE)</f>
        <v>#N/A</v>
      </c>
      <c r="D521" t="e">
        <f>VLOOKUP(A521,data!$C:$AG,4,FALSE)</f>
        <v>#N/A</v>
      </c>
    </row>
    <row r="522" spans="1:4" x14ac:dyDescent="0.25">
      <c r="A522">
        <v>521</v>
      </c>
      <c r="B522" t="e">
        <f>VLOOKUP(A522,data!$C:$AG,2,FALSE)</f>
        <v>#N/A</v>
      </c>
      <c r="C522" t="e">
        <f>VLOOKUP(A522,data!$C:$AG,3,FALSE)</f>
        <v>#N/A</v>
      </c>
      <c r="D522" t="e">
        <f>VLOOKUP(A522,data!$C:$AG,4,FALSE)</f>
        <v>#N/A</v>
      </c>
    </row>
    <row r="523" spans="1:4" x14ac:dyDescent="0.25">
      <c r="A523">
        <v>522</v>
      </c>
      <c r="B523" t="e">
        <f>VLOOKUP(A523,data!$C:$AG,2,FALSE)</f>
        <v>#N/A</v>
      </c>
      <c r="C523" t="e">
        <f>VLOOKUP(A523,data!$C:$AG,3,FALSE)</f>
        <v>#N/A</v>
      </c>
      <c r="D523" t="e">
        <f>VLOOKUP(A523,data!$C:$AG,4,FALSE)</f>
        <v>#N/A</v>
      </c>
    </row>
    <row r="524" spans="1:4" x14ac:dyDescent="0.25">
      <c r="A524">
        <v>523</v>
      </c>
      <c r="B524" t="e">
        <f>VLOOKUP(A524,data!$C:$AG,2,FALSE)</f>
        <v>#N/A</v>
      </c>
      <c r="C524" t="e">
        <f>VLOOKUP(A524,data!$C:$AG,3,FALSE)</f>
        <v>#N/A</v>
      </c>
      <c r="D524" t="e">
        <f>VLOOKUP(A524,data!$C:$AG,4,FALSE)</f>
        <v>#N/A</v>
      </c>
    </row>
    <row r="525" spans="1:4" x14ac:dyDescent="0.25">
      <c r="A525">
        <v>524</v>
      </c>
      <c r="B525" t="e">
        <f>VLOOKUP(A525,data!$C:$AG,2,FALSE)</f>
        <v>#N/A</v>
      </c>
      <c r="C525" t="e">
        <f>VLOOKUP(A525,data!$C:$AG,3,FALSE)</f>
        <v>#N/A</v>
      </c>
      <c r="D525" t="e">
        <f>VLOOKUP(A525,data!$C:$AG,4,FALSE)</f>
        <v>#N/A</v>
      </c>
    </row>
    <row r="526" spans="1:4" x14ac:dyDescent="0.25">
      <c r="A526">
        <v>525</v>
      </c>
      <c r="B526" t="e">
        <f>VLOOKUP(A526,data!$C:$AG,2,FALSE)</f>
        <v>#N/A</v>
      </c>
      <c r="C526" t="e">
        <f>VLOOKUP(A526,data!$C:$AG,3,FALSE)</f>
        <v>#N/A</v>
      </c>
      <c r="D526" t="e">
        <f>VLOOKUP(A526,data!$C:$AG,4,FALSE)</f>
        <v>#N/A</v>
      </c>
    </row>
    <row r="527" spans="1:4" x14ac:dyDescent="0.25">
      <c r="A527">
        <v>526</v>
      </c>
      <c r="B527" t="e">
        <f>VLOOKUP(A527,data!$C:$AG,2,FALSE)</f>
        <v>#N/A</v>
      </c>
      <c r="C527" t="e">
        <f>VLOOKUP(A527,data!$C:$AG,3,FALSE)</f>
        <v>#N/A</v>
      </c>
      <c r="D527" t="e">
        <f>VLOOKUP(A527,data!$C:$AG,4,FALSE)</f>
        <v>#N/A</v>
      </c>
    </row>
    <row r="528" spans="1:4" x14ac:dyDescent="0.25">
      <c r="A528">
        <v>527</v>
      </c>
      <c r="B528" t="e">
        <f>VLOOKUP(A528,data!$C:$AG,2,FALSE)</f>
        <v>#N/A</v>
      </c>
      <c r="C528" t="e">
        <f>VLOOKUP(A528,data!$C:$AG,3,FALSE)</f>
        <v>#N/A</v>
      </c>
      <c r="D528" t="e">
        <f>VLOOKUP(A528,data!$C:$AG,4,FALSE)</f>
        <v>#N/A</v>
      </c>
    </row>
    <row r="529" spans="1:4" x14ac:dyDescent="0.25">
      <c r="A529">
        <v>528</v>
      </c>
      <c r="B529" t="e">
        <f>VLOOKUP(A529,data!$C:$AG,2,FALSE)</f>
        <v>#N/A</v>
      </c>
      <c r="C529" t="e">
        <f>VLOOKUP(A529,data!$C:$AG,3,FALSE)</f>
        <v>#N/A</v>
      </c>
      <c r="D529" t="e">
        <f>VLOOKUP(A529,data!$C:$AG,4,FALSE)</f>
        <v>#N/A</v>
      </c>
    </row>
    <row r="530" spans="1:4" x14ac:dyDescent="0.25">
      <c r="A530">
        <v>529</v>
      </c>
      <c r="B530" t="e">
        <f>VLOOKUP(A530,data!$C:$AG,2,FALSE)</f>
        <v>#N/A</v>
      </c>
      <c r="C530" t="e">
        <f>VLOOKUP(A530,data!$C:$AG,3,FALSE)</f>
        <v>#N/A</v>
      </c>
      <c r="D530" t="e">
        <f>VLOOKUP(A530,data!$C:$AG,4,FALSE)</f>
        <v>#N/A</v>
      </c>
    </row>
    <row r="531" spans="1:4" x14ac:dyDescent="0.25">
      <c r="A531">
        <v>530</v>
      </c>
      <c r="B531" t="e">
        <f>VLOOKUP(A531,data!$C:$AG,2,FALSE)</f>
        <v>#N/A</v>
      </c>
      <c r="C531" t="e">
        <f>VLOOKUP(A531,data!$C:$AG,3,FALSE)</f>
        <v>#N/A</v>
      </c>
      <c r="D531" t="e">
        <f>VLOOKUP(A531,data!$C:$AG,4,FALSE)</f>
        <v>#N/A</v>
      </c>
    </row>
    <row r="532" spans="1:4" x14ac:dyDescent="0.25">
      <c r="A532">
        <v>531</v>
      </c>
      <c r="B532" t="e">
        <f>VLOOKUP(A532,data!$C:$AG,2,FALSE)</f>
        <v>#N/A</v>
      </c>
      <c r="C532" t="e">
        <f>VLOOKUP(A532,data!$C:$AG,3,FALSE)</f>
        <v>#N/A</v>
      </c>
      <c r="D532" t="e">
        <f>VLOOKUP(A532,data!$C:$AG,4,FALSE)</f>
        <v>#N/A</v>
      </c>
    </row>
    <row r="533" spans="1:4" x14ac:dyDescent="0.25">
      <c r="A533">
        <v>532</v>
      </c>
      <c r="B533" t="e">
        <f>VLOOKUP(A533,data!$C:$AG,2,FALSE)</f>
        <v>#N/A</v>
      </c>
      <c r="C533" t="e">
        <f>VLOOKUP(A533,data!$C:$AG,3,FALSE)</f>
        <v>#N/A</v>
      </c>
      <c r="D533" t="e">
        <f>VLOOKUP(A533,data!$C:$AG,4,FALSE)</f>
        <v>#N/A</v>
      </c>
    </row>
    <row r="534" spans="1:4" x14ac:dyDescent="0.25">
      <c r="A534">
        <v>533</v>
      </c>
      <c r="B534" t="e">
        <f>VLOOKUP(A534,data!$C:$AG,2,FALSE)</f>
        <v>#N/A</v>
      </c>
      <c r="C534" t="e">
        <f>VLOOKUP(A534,data!$C:$AG,3,FALSE)</f>
        <v>#N/A</v>
      </c>
      <c r="D534" t="e">
        <f>VLOOKUP(A534,data!$C:$AG,4,FALSE)</f>
        <v>#N/A</v>
      </c>
    </row>
    <row r="535" spans="1:4" x14ac:dyDescent="0.25">
      <c r="A535">
        <v>534</v>
      </c>
      <c r="B535" t="e">
        <f>VLOOKUP(A535,data!$C:$AG,2,FALSE)</f>
        <v>#N/A</v>
      </c>
      <c r="C535" t="e">
        <f>VLOOKUP(A535,data!$C:$AG,3,FALSE)</f>
        <v>#N/A</v>
      </c>
      <c r="D535" t="e">
        <f>VLOOKUP(A535,data!$C:$AG,4,FALSE)</f>
        <v>#N/A</v>
      </c>
    </row>
    <row r="536" spans="1:4" x14ac:dyDescent="0.25">
      <c r="A536">
        <v>535</v>
      </c>
      <c r="B536" t="e">
        <f>VLOOKUP(A536,data!$C:$AG,2,FALSE)</f>
        <v>#N/A</v>
      </c>
      <c r="C536" t="e">
        <f>VLOOKUP(A536,data!$C:$AG,3,FALSE)</f>
        <v>#N/A</v>
      </c>
      <c r="D536" t="e">
        <f>VLOOKUP(A536,data!$C:$AG,4,FALSE)</f>
        <v>#N/A</v>
      </c>
    </row>
    <row r="537" spans="1:4" x14ac:dyDescent="0.25">
      <c r="A537">
        <v>536</v>
      </c>
      <c r="B537" t="e">
        <f>VLOOKUP(A537,data!$C:$AG,2,FALSE)</f>
        <v>#N/A</v>
      </c>
      <c r="C537" t="e">
        <f>VLOOKUP(A537,data!$C:$AG,3,FALSE)</f>
        <v>#N/A</v>
      </c>
      <c r="D537" t="e">
        <f>VLOOKUP(A537,data!$C:$AG,4,FALSE)</f>
        <v>#N/A</v>
      </c>
    </row>
    <row r="538" spans="1:4" x14ac:dyDescent="0.25">
      <c r="A538">
        <v>537</v>
      </c>
      <c r="B538" t="e">
        <f>VLOOKUP(A538,data!$C:$AG,2,FALSE)</f>
        <v>#N/A</v>
      </c>
      <c r="C538" t="e">
        <f>VLOOKUP(A538,data!$C:$AG,3,FALSE)</f>
        <v>#N/A</v>
      </c>
      <c r="D538" t="e">
        <f>VLOOKUP(A538,data!$C:$AG,4,FALSE)</f>
        <v>#N/A</v>
      </c>
    </row>
    <row r="539" spans="1:4" x14ac:dyDescent="0.25">
      <c r="A539">
        <v>538</v>
      </c>
      <c r="B539" t="e">
        <f>VLOOKUP(A539,data!$C:$AG,2,FALSE)</f>
        <v>#N/A</v>
      </c>
      <c r="C539" t="e">
        <f>VLOOKUP(A539,data!$C:$AG,3,FALSE)</f>
        <v>#N/A</v>
      </c>
      <c r="D539" t="e">
        <f>VLOOKUP(A539,data!$C:$AG,4,FALSE)</f>
        <v>#N/A</v>
      </c>
    </row>
    <row r="540" spans="1:4" x14ac:dyDescent="0.25">
      <c r="A540">
        <v>539</v>
      </c>
      <c r="B540" t="e">
        <f>VLOOKUP(A540,data!$C:$AG,2,FALSE)</f>
        <v>#N/A</v>
      </c>
      <c r="C540" t="e">
        <f>VLOOKUP(A540,data!$C:$AG,3,FALSE)</f>
        <v>#N/A</v>
      </c>
      <c r="D540" t="e">
        <f>VLOOKUP(A540,data!$C:$AG,4,FALSE)</f>
        <v>#N/A</v>
      </c>
    </row>
    <row r="541" spans="1:4" x14ac:dyDescent="0.25">
      <c r="A541">
        <v>540</v>
      </c>
      <c r="B541" t="e">
        <f>VLOOKUP(A541,data!$C:$AG,2,FALSE)</f>
        <v>#N/A</v>
      </c>
      <c r="C541" t="e">
        <f>VLOOKUP(A541,data!$C:$AG,3,FALSE)</f>
        <v>#N/A</v>
      </c>
      <c r="D541" t="e">
        <f>VLOOKUP(A541,data!$C:$AG,4,FALSE)</f>
        <v>#N/A</v>
      </c>
    </row>
    <row r="542" spans="1:4" x14ac:dyDescent="0.25">
      <c r="A542">
        <v>541</v>
      </c>
      <c r="B542" t="e">
        <f>VLOOKUP(A542,data!$C:$AG,2,FALSE)</f>
        <v>#N/A</v>
      </c>
      <c r="C542" t="e">
        <f>VLOOKUP(A542,data!$C:$AG,3,FALSE)</f>
        <v>#N/A</v>
      </c>
      <c r="D542" t="e">
        <f>VLOOKUP(A542,data!$C:$AG,4,FALSE)</f>
        <v>#N/A</v>
      </c>
    </row>
    <row r="543" spans="1:4" x14ac:dyDescent="0.25">
      <c r="A543">
        <v>542</v>
      </c>
      <c r="B543" t="e">
        <f>VLOOKUP(A543,data!$C:$AG,2,FALSE)</f>
        <v>#N/A</v>
      </c>
      <c r="C543" t="e">
        <f>VLOOKUP(A543,data!$C:$AG,3,FALSE)</f>
        <v>#N/A</v>
      </c>
      <c r="D543" t="e">
        <f>VLOOKUP(A543,data!$C:$AG,4,FALSE)</f>
        <v>#N/A</v>
      </c>
    </row>
    <row r="544" spans="1:4" x14ac:dyDescent="0.25">
      <c r="A544">
        <v>543</v>
      </c>
      <c r="B544" t="e">
        <f>VLOOKUP(A544,data!$C:$AG,2,FALSE)</f>
        <v>#N/A</v>
      </c>
      <c r="C544" t="e">
        <f>VLOOKUP(A544,data!$C:$AG,3,FALSE)</f>
        <v>#N/A</v>
      </c>
      <c r="D544" t="e">
        <f>VLOOKUP(A544,data!$C:$AG,4,FALSE)</f>
        <v>#N/A</v>
      </c>
    </row>
    <row r="545" spans="1:4" x14ac:dyDescent="0.25">
      <c r="A545">
        <v>544</v>
      </c>
      <c r="B545" t="e">
        <f>VLOOKUP(A545,data!$C:$AG,2,FALSE)</f>
        <v>#N/A</v>
      </c>
      <c r="C545" t="e">
        <f>VLOOKUP(A545,data!$C:$AG,3,FALSE)</f>
        <v>#N/A</v>
      </c>
      <c r="D545" t="e">
        <f>VLOOKUP(A545,data!$C:$AG,4,FALSE)</f>
        <v>#N/A</v>
      </c>
    </row>
    <row r="546" spans="1:4" x14ac:dyDescent="0.25">
      <c r="A546">
        <v>545</v>
      </c>
      <c r="B546" t="e">
        <f>VLOOKUP(A546,data!$C:$AG,2,FALSE)</f>
        <v>#N/A</v>
      </c>
      <c r="C546" t="e">
        <f>VLOOKUP(A546,data!$C:$AG,3,FALSE)</f>
        <v>#N/A</v>
      </c>
      <c r="D546" t="e">
        <f>VLOOKUP(A546,data!$C:$AG,4,FALSE)</f>
        <v>#N/A</v>
      </c>
    </row>
    <row r="547" spans="1:4" x14ac:dyDescent="0.25">
      <c r="A547">
        <v>546</v>
      </c>
      <c r="B547" t="e">
        <f>VLOOKUP(A547,data!$C:$AG,2,FALSE)</f>
        <v>#N/A</v>
      </c>
      <c r="C547" t="e">
        <f>VLOOKUP(A547,data!$C:$AG,3,FALSE)</f>
        <v>#N/A</v>
      </c>
      <c r="D547" t="e">
        <f>VLOOKUP(A547,data!$C:$AG,4,FALSE)</f>
        <v>#N/A</v>
      </c>
    </row>
    <row r="548" spans="1:4" x14ac:dyDescent="0.25">
      <c r="A548">
        <v>547</v>
      </c>
      <c r="B548" t="e">
        <f>VLOOKUP(A548,data!$C:$AG,2,FALSE)</f>
        <v>#N/A</v>
      </c>
      <c r="C548" t="e">
        <f>VLOOKUP(A548,data!$C:$AG,3,FALSE)</f>
        <v>#N/A</v>
      </c>
      <c r="D548" t="e">
        <f>VLOOKUP(A548,data!$C:$AG,4,FALSE)</f>
        <v>#N/A</v>
      </c>
    </row>
    <row r="549" spans="1:4" x14ac:dyDescent="0.25">
      <c r="A549">
        <v>548</v>
      </c>
      <c r="B549" t="e">
        <f>VLOOKUP(A549,data!$C:$AG,2,FALSE)</f>
        <v>#N/A</v>
      </c>
      <c r="C549" t="e">
        <f>VLOOKUP(A549,data!$C:$AG,3,FALSE)</f>
        <v>#N/A</v>
      </c>
      <c r="D549" t="e">
        <f>VLOOKUP(A549,data!$C:$AG,4,FALSE)</f>
        <v>#N/A</v>
      </c>
    </row>
    <row r="550" spans="1:4" x14ac:dyDescent="0.25">
      <c r="A550">
        <v>549</v>
      </c>
      <c r="B550" t="e">
        <f>VLOOKUP(A550,data!$C:$AG,2,FALSE)</f>
        <v>#N/A</v>
      </c>
      <c r="C550" t="e">
        <f>VLOOKUP(A550,data!$C:$AG,3,FALSE)</f>
        <v>#N/A</v>
      </c>
      <c r="D550" t="e">
        <f>VLOOKUP(A550,data!$C:$AG,4,FALSE)</f>
        <v>#N/A</v>
      </c>
    </row>
    <row r="551" spans="1:4" x14ac:dyDescent="0.25">
      <c r="A551">
        <v>550</v>
      </c>
      <c r="B551" t="e">
        <f>VLOOKUP(A551,data!$C:$AG,2,FALSE)</f>
        <v>#N/A</v>
      </c>
      <c r="C551" t="e">
        <f>VLOOKUP(A551,data!$C:$AG,3,FALSE)</f>
        <v>#N/A</v>
      </c>
      <c r="D551" t="e">
        <f>VLOOKUP(A551,data!$C:$AG,4,FALSE)</f>
        <v>#N/A</v>
      </c>
    </row>
    <row r="552" spans="1:4" x14ac:dyDescent="0.25">
      <c r="A552">
        <v>551</v>
      </c>
      <c r="B552" t="e">
        <f>VLOOKUP(A552,data!$C:$AG,2,FALSE)</f>
        <v>#N/A</v>
      </c>
      <c r="C552" t="e">
        <f>VLOOKUP(A552,data!$C:$AG,3,FALSE)</f>
        <v>#N/A</v>
      </c>
      <c r="D552" t="e">
        <f>VLOOKUP(A552,data!$C:$AG,4,FALSE)</f>
        <v>#N/A</v>
      </c>
    </row>
    <row r="553" spans="1:4" x14ac:dyDescent="0.25">
      <c r="A553">
        <v>552</v>
      </c>
      <c r="B553" t="e">
        <f>VLOOKUP(A553,data!$C:$AG,2,FALSE)</f>
        <v>#N/A</v>
      </c>
      <c r="C553" t="e">
        <f>VLOOKUP(A553,data!$C:$AG,3,FALSE)</f>
        <v>#N/A</v>
      </c>
      <c r="D553" t="e">
        <f>VLOOKUP(A553,data!$C:$AG,4,FALSE)</f>
        <v>#N/A</v>
      </c>
    </row>
    <row r="554" spans="1:4" x14ac:dyDescent="0.25">
      <c r="A554">
        <v>553</v>
      </c>
      <c r="B554" t="e">
        <f>VLOOKUP(A554,data!$C:$AG,2,FALSE)</f>
        <v>#N/A</v>
      </c>
      <c r="C554" t="e">
        <f>VLOOKUP(A554,data!$C:$AG,3,FALSE)</f>
        <v>#N/A</v>
      </c>
      <c r="D554" t="e">
        <f>VLOOKUP(A554,data!$C:$AG,4,FALSE)</f>
        <v>#N/A</v>
      </c>
    </row>
    <row r="555" spans="1:4" x14ac:dyDescent="0.25">
      <c r="A555">
        <v>554</v>
      </c>
      <c r="B555" t="e">
        <f>VLOOKUP(A555,data!$C:$AG,2,FALSE)</f>
        <v>#N/A</v>
      </c>
      <c r="C555" t="e">
        <f>VLOOKUP(A555,data!$C:$AG,3,FALSE)</f>
        <v>#N/A</v>
      </c>
      <c r="D555" t="e">
        <f>VLOOKUP(A555,data!$C:$AG,4,FALSE)</f>
        <v>#N/A</v>
      </c>
    </row>
    <row r="556" spans="1:4" x14ac:dyDescent="0.25">
      <c r="A556">
        <v>555</v>
      </c>
      <c r="B556" t="e">
        <f>VLOOKUP(A556,data!$C:$AG,2,FALSE)</f>
        <v>#N/A</v>
      </c>
      <c r="C556" t="e">
        <f>VLOOKUP(A556,data!$C:$AG,3,FALSE)</f>
        <v>#N/A</v>
      </c>
      <c r="D556" t="e">
        <f>VLOOKUP(A556,data!$C:$AG,4,FALSE)</f>
        <v>#N/A</v>
      </c>
    </row>
    <row r="557" spans="1:4" x14ac:dyDescent="0.25">
      <c r="A557">
        <v>556</v>
      </c>
      <c r="B557" t="e">
        <f>VLOOKUP(A557,data!$C:$AG,2,FALSE)</f>
        <v>#N/A</v>
      </c>
      <c r="C557" t="e">
        <f>VLOOKUP(A557,data!$C:$AG,3,FALSE)</f>
        <v>#N/A</v>
      </c>
      <c r="D557" t="e">
        <f>VLOOKUP(A557,data!$C:$AG,4,FALSE)</f>
        <v>#N/A</v>
      </c>
    </row>
    <row r="558" spans="1:4" x14ac:dyDescent="0.25">
      <c r="A558">
        <v>557</v>
      </c>
      <c r="B558" t="e">
        <f>VLOOKUP(A558,data!$C:$AG,2,FALSE)</f>
        <v>#N/A</v>
      </c>
      <c r="C558" t="e">
        <f>VLOOKUP(A558,data!$C:$AG,3,FALSE)</f>
        <v>#N/A</v>
      </c>
      <c r="D558" t="e">
        <f>VLOOKUP(A558,data!$C:$AG,4,FALSE)</f>
        <v>#N/A</v>
      </c>
    </row>
    <row r="559" spans="1:4" x14ac:dyDescent="0.25">
      <c r="A559">
        <v>558</v>
      </c>
      <c r="B559" t="e">
        <f>VLOOKUP(A559,data!$C:$AG,2,FALSE)</f>
        <v>#N/A</v>
      </c>
      <c r="C559" t="e">
        <f>VLOOKUP(A559,data!$C:$AG,3,FALSE)</f>
        <v>#N/A</v>
      </c>
      <c r="D559" t="e">
        <f>VLOOKUP(A559,data!$C:$AG,4,FALSE)</f>
        <v>#N/A</v>
      </c>
    </row>
    <row r="560" spans="1:4" x14ac:dyDescent="0.25">
      <c r="A560">
        <v>559</v>
      </c>
      <c r="B560" t="e">
        <f>VLOOKUP(A560,data!$C:$AG,2,FALSE)</f>
        <v>#N/A</v>
      </c>
      <c r="C560" t="e">
        <f>VLOOKUP(A560,data!$C:$AG,3,FALSE)</f>
        <v>#N/A</v>
      </c>
      <c r="D560" t="e">
        <f>VLOOKUP(A560,data!$C:$AG,4,FALSE)</f>
        <v>#N/A</v>
      </c>
    </row>
    <row r="561" spans="1:4" x14ac:dyDescent="0.25">
      <c r="A561">
        <v>560</v>
      </c>
      <c r="B561" t="e">
        <f>VLOOKUP(A561,data!$C:$AG,2,FALSE)</f>
        <v>#N/A</v>
      </c>
      <c r="C561" t="e">
        <f>VLOOKUP(A561,data!$C:$AG,3,FALSE)</f>
        <v>#N/A</v>
      </c>
      <c r="D561" t="e">
        <f>VLOOKUP(A561,data!$C:$AG,4,FALSE)</f>
        <v>#N/A</v>
      </c>
    </row>
    <row r="562" spans="1:4" x14ac:dyDescent="0.25">
      <c r="A562">
        <v>561</v>
      </c>
      <c r="B562" t="e">
        <f>VLOOKUP(A562,data!$C:$AG,2,FALSE)</f>
        <v>#N/A</v>
      </c>
      <c r="C562" t="e">
        <f>VLOOKUP(A562,data!$C:$AG,3,FALSE)</f>
        <v>#N/A</v>
      </c>
      <c r="D562" t="e">
        <f>VLOOKUP(A562,data!$C:$AG,4,FALSE)</f>
        <v>#N/A</v>
      </c>
    </row>
    <row r="563" spans="1:4" x14ac:dyDescent="0.25">
      <c r="A563">
        <v>562</v>
      </c>
      <c r="B563" t="e">
        <f>VLOOKUP(A563,data!$C:$AG,2,FALSE)</f>
        <v>#N/A</v>
      </c>
      <c r="C563" t="e">
        <f>VLOOKUP(A563,data!$C:$AG,3,FALSE)</f>
        <v>#N/A</v>
      </c>
      <c r="D563" t="e">
        <f>VLOOKUP(A563,data!$C:$AG,4,FALSE)</f>
        <v>#N/A</v>
      </c>
    </row>
    <row r="564" spans="1:4" x14ac:dyDescent="0.25">
      <c r="A564">
        <v>563</v>
      </c>
      <c r="B564" t="e">
        <f>VLOOKUP(A564,data!$C:$AG,2,FALSE)</f>
        <v>#N/A</v>
      </c>
      <c r="C564" t="e">
        <f>VLOOKUP(A564,data!$C:$AG,3,FALSE)</f>
        <v>#N/A</v>
      </c>
      <c r="D564" t="e">
        <f>VLOOKUP(A564,data!$C:$AG,4,FALSE)</f>
        <v>#N/A</v>
      </c>
    </row>
    <row r="565" spans="1:4" x14ac:dyDescent="0.25">
      <c r="A565">
        <v>564</v>
      </c>
      <c r="B565" t="e">
        <f>VLOOKUP(A565,data!$C:$AG,2,FALSE)</f>
        <v>#N/A</v>
      </c>
      <c r="C565" t="e">
        <f>VLOOKUP(A565,data!$C:$AG,3,FALSE)</f>
        <v>#N/A</v>
      </c>
      <c r="D565" t="e">
        <f>VLOOKUP(A565,data!$C:$AG,4,FALSE)</f>
        <v>#N/A</v>
      </c>
    </row>
    <row r="566" spans="1:4" x14ac:dyDescent="0.25">
      <c r="A566">
        <v>565</v>
      </c>
      <c r="B566" t="e">
        <f>VLOOKUP(A566,data!$C:$AG,2,FALSE)</f>
        <v>#N/A</v>
      </c>
      <c r="C566" t="e">
        <f>VLOOKUP(A566,data!$C:$AG,3,FALSE)</f>
        <v>#N/A</v>
      </c>
      <c r="D566" t="e">
        <f>VLOOKUP(A566,data!$C:$AG,4,FALSE)</f>
        <v>#N/A</v>
      </c>
    </row>
    <row r="567" spans="1:4" x14ac:dyDescent="0.25">
      <c r="A567">
        <v>566</v>
      </c>
      <c r="B567" t="e">
        <f>VLOOKUP(A567,data!$C:$AG,2,FALSE)</f>
        <v>#N/A</v>
      </c>
      <c r="C567" t="e">
        <f>VLOOKUP(A567,data!$C:$AG,3,FALSE)</f>
        <v>#N/A</v>
      </c>
      <c r="D567" t="e">
        <f>VLOOKUP(A567,data!$C:$AG,4,FALSE)</f>
        <v>#N/A</v>
      </c>
    </row>
    <row r="568" spans="1:4" x14ac:dyDescent="0.25">
      <c r="A568">
        <v>567</v>
      </c>
      <c r="B568" t="e">
        <f>VLOOKUP(A568,data!$C:$AG,2,FALSE)</f>
        <v>#N/A</v>
      </c>
      <c r="C568" t="e">
        <f>VLOOKUP(A568,data!$C:$AG,3,FALSE)</f>
        <v>#N/A</v>
      </c>
      <c r="D568" t="e">
        <f>VLOOKUP(A568,data!$C:$AG,4,FALSE)</f>
        <v>#N/A</v>
      </c>
    </row>
    <row r="569" spans="1:4" x14ac:dyDescent="0.25">
      <c r="A569">
        <v>568</v>
      </c>
      <c r="B569" t="e">
        <f>VLOOKUP(A569,data!$C:$AG,2,FALSE)</f>
        <v>#N/A</v>
      </c>
      <c r="C569" t="e">
        <f>VLOOKUP(A569,data!$C:$AG,3,FALSE)</f>
        <v>#N/A</v>
      </c>
      <c r="D569" t="e">
        <f>VLOOKUP(A569,data!$C:$AG,4,FALSE)</f>
        <v>#N/A</v>
      </c>
    </row>
    <row r="570" spans="1:4" x14ac:dyDescent="0.25">
      <c r="A570">
        <v>569</v>
      </c>
      <c r="B570" t="e">
        <f>VLOOKUP(A570,data!$C:$AG,2,FALSE)</f>
        <v>#N/A</v>
      </c>
      <c r="C570" t="e">
        <f>VLOOKUP(A570,data!$C:$AG,3,FALSE)</f>
        <v>#N/A</v>
      </c>
      <c r="D570" t="e">
        <f>VLOOKUP(A570,data!$C:$AG,4,FALSE)</f>
        <v>#N/A</v>
      </c>
    </row>
    <row r="571" spans="1:4" x14ac:dyDescent="0.25">
      <c r="A571">
        <v>570</v>
      </c>
      <c r="B571" t="e">
        <f>VLOOKUP(A571,data!$C:$AG,2,FALSE)</f>
        <v>#N/A</v>
      </c>
      <c r="C571" t="e">
        <f>VLOOKUP(A571,data!$C:$AG,3,FALSE)</f>
        <v>#N/A</v>
      </c>
      <c r="D571" t="e">
        <f>VLOOKUP(A571,data!$C:$AG,4,FALSE)</f>
        <v>#N/A</v>
      </c>
    </row>
    <row r="572" spans="1:4" x14ac:dyDescent="0.25">
      <c r="A572">
        <v>571</v>
      </c>
      <c r="B572" t="e">
        <f>VLOOKUP(A572,data!$C:$AG,2,FALSE)</f>
        <v>#N/A</v>
      </c>
      <c r="C572" t="e">
        <f>VLOOKUP(A572,data!$C:$AG,3,FALSE)</f>
        <v>#N/A</v>
      </c>
      <c r="D572" t="e">
        <f>VLOOKUP(A572,data!$C:$AG,4,FALSE)</f>
        <v>#N/A</v>
      </c>
    </row>
    <row r="573" spans="1:4" x14ac:dyDescent="0.25">
      <c r="A573">
        <v>572</v>
      </c>
      <c r="B573" t="e">
        <f>VLOOKUP(A573,data!$C:$AG,2,FALSE)</f>
        <v>#N/A</v>
      </c>
      <c r="C573" t="e">
        <f>VLOOKUP(A573,data!$C:$AG,3,FALSE)</f>
        <v>#N/A</v>
      </c>
      <c r="D573" t="e">
        <f>VLOOKUP(A573,data!$C:$AG,4,FALSE)</f>
        <v>#N/A</v>
      </c>
    </row>
    <row r="574" spans="1:4" x14ac:dyDescent="0.25">
      <c r="A574">
        <v>573</v>
      </c>
      <c r="B574" t="e">
        <f>VLOOKUP(A574,data!$C:$AG,2,FALSE)</f>
        <v>#N/A</v>
      </c>
      <c r="C574" t="e">
        <f>VLOOKUP(A574,data!$C:$AG,3,FALSE)</f>
        <v>#N/A</v>
      </c>
      <c r="D574" t="e">
        <f>VLOOKUP(A574,data!$C:$AG,4,FALSE)</f>
        <v>#N/A</v>
      </c>
    </row>
    <row r="575" spans="1:4" x14ac:dyDescent="0.25">
      <c r="A575">
        <v>574</v>
      </c>
      <c r="B575" t="e">
        <f>VLOOKUP(A575,data!$C:$AG,2,FALSE)</f>
        <v>#N/A</v>
      </c>
      <c r="C575" t="e">
        <f>VLOOKUP(A575,data!$C:$AG,3,FALSE)</f>
        <v>#N/A</v>
      </c>
      <c r="D575" t="e">
        <f>VLOOKUP(A575,data!$C:$AG,4,FALSE)</f>
        <v>#N/A</v>
      </c>
    </row>
    <row r="576" spans="1:4" x14ac:dyDescent="0.25">
      <c r="A576">
        <v>575</v>
      </c>
      <c r="B576" t="e">
        <f>VLOOKUP(A576,data!$C:$AG,2,FALSE)</f>
        <v>#N/A</v>
      </c>
      <c r="C576" t="e">
        <f>VLOOKUP(A576,data!$C:$AG,3,FALSE)</f>
        <v>#N/A</v>
      </c>
      <c r="D576" t="e">
        <f>VLOOKUP(A576,data!$C:$AG,4,FALSE)</f>
        <v>#N/A</v>
      </c>
    </row>
    <row r="577" spans="1:4" x14ac:dyDescent="0.25">
      <c r="A577">
        <v>576</v>
      </c>
      <c r="B577" t="e">
        <f>VLOOKUP(A577,data!$C:$AG,2,FALSE)</f>
        <v>#N/A</v>
      </c>
      <c r="C577" t="e">
        <f>VLOOKUP(A577,data!$C:$AG,3,FALSE)</f>
        <v>#N/A</v>
      </c>
      <c r="D577" t="e">
        <f>VLOOKUP(A577,data!$C:$AG,4,FALSE)</f>
        <v>#N/A</v>
      </c>
    </row>
    <row r="578" spans="1:4" x14ac:dyDescent="0.25">
      <c r="A578">
        <v>577</v>
      </c>
      <c r="B578" t="e">
        <f>VLOOKUP(A578,data!$C:$AG,2,FALSE)</f>
        <v>#N/A</v>
      </c>
      <c r="C578" t="e">
        <f>VLOOKUP(A578,data!$C:$AG,3,FALSE)</f>
        <v>#N/A</v>
      </c>
      <c r="D578" t="e">
        <f>VLOOKUP(A578,data!$C:$AG,4,FALSE)</f>
        <v>#N/A</v>
      </c>
    </row>
    <row r="579" spans="1:4" x14ac:dyDescent="0.25">
      <c r="A579">
        <v>578</v>
      </c>
      <c r="B579" t="e">
        <f>VLOOKUP(A579,data!$C:$AG,2,FALSE)</f>
        <v>#N/A</v>
      </c>
      <c r="C579" t="e">
        <f>VLOOKUP(A579,data!$C:$AG,3,FALSE)</f>
        <v>#N/A</v>
      </c>
      <c r="D579" t="e">
        <f>VLOOKUP(A579,data!$C:$AG,4,FALSE)</f>
        <v>#N/A</v>
      </c>
    </row>
    <row r="580" spans="1:4" x14ac:dyDescent="0.25">
      <c r="A580">
        <v>579</v>
      </c>
      <c r="B580" t="e">
        <f>VLOOKUP(A580,data!$C:$AG,2,FALSE)</f>
        <v>#N/A</v>
      </c>
      <c r="C580" t="e">
        <f>VLOOKUP(A580,data!$C:$AG,3,FALSE)</f>
        <v>#N/A</v>
      </c>
      <c r="D580" t="e">
        <f>VLOOKUP(A580,data!$C:$AG,4,FALSE)</f>
        <v>#N/A</v>
      </c>
    </row>
    <row r="581" spans="1:4" x14ac:dyDescent="0.25">
      <c r="A581">
        <v>580</v>
      </c>
      <c r="B581" t="e">
        <f>VLOOKUP(A581,data!$C:$AG,2,FALSE)</f>
        <v>#N/A</v>
      </c>
      <c r="C581" t="e">
        <f>VLOOKUP(A581,data!$C:$AG,3,FALSE)</f>
        <v>#N/A</v>
      </c>
      <c r="D581" t="e">
        <f>VLOOKUP(A581,data!$C:$AG,4,FALSE)</f>
        <v>#N/A</v>
      </c>
    </row>
    <row r="582" spans="1:4" x14ac:dyDescent="0.25">
      <c r="A582">
        <v>581</v>
      </c>
      <c r="B582" t="e">
        <f>VLOOKUP(A582,data!$C:$AG,2,FALSE)</f>
        <v>#N/A</v>
      </c>
      <c r="C582" t="e">
        <f>VLOOKUP(A582,data!$C:$AG,3,FALSE)</f>
        <v>#N/A</v>
      </c>
      <c r="D582" t="e">
        <f>VLOOKUP(A582,data!$C:$AG,4,FALSE)</f>
        <v>#N/A</v>
      </c>
    </row>
    <row r="583" spans="1:4" x14ac:dyDescent="0.25">
      <c r="A583">
        <v>582</v>
      </c>
      <c r="B583" t="e">
        <f>VLOOKUP(A583,data!$C:$AG,2,FALSE)</f>
        <v>#N/A</v>
      </c>
      <c r="C583" t="e">
        <f>VLOOKUP(A583,data!$C:$AG,3,FALSE)</f>
        <v>#N/A</v>
      </c>
      <c r="D583" t="e">
        <f>VLOOKUP(A583,data!$C:$AG,4,FALSE)</f>
        <v>#N/A</v>
      </c>
    </row>
    <row r="584" spans="1:4" x14ac:dyDescent="0.25">
      <c r="A584">
        <v>583</v>
      </c>
      <c r="B584" t="e">
        <f>VLOOKUP(A584,data!$C:$AG,2,FALSE)</f>
        <v>#N/A</v>
      </c>
      <c r="C584" t="e">
        <f>VLOOKUP(A584,data!$C:$AG,3,FALSE)</f>
        <v>#N/A</v>
      </c>
      <c r="D584" t="e">
        <f>VLOOKUP(A584,data!$C:$AG,4,FALSE)</f>
        <v>#N/A</v>
      </c>
    </row>
    <row r="585" spans="1:4" x14ac:dyDescent="0.25">
      <c r="A585">
        <v>584</v>
      </c>
      <c r="B585" t="e">
        <f>VLOOKUP(A585,data!$C:$AG,2,FALSE)</f>
        <v>#N/A</v>
      </c>
      <c r="C585" t="e">
        <f>VLOOKUP(A585,data!$C:$AG,3,FALSE)</f>
        <v>#N/A</v>
      </c>
      <c r="D585" t="e">
        <f>VLOOKUP(A585,data!$C:$AG,4,FALSE)</f>
        <v>#N/A</v>
      </c>
    </row>
    <row r="586" spans="1:4" x14ac:dyDescent="0.25">
      <c r="A586">
        <v>585</v>
      </c>
      <c r="B586" t="e">
        <f>VLOOKUP(A586,data!$C:$AG,2,FALSE)</f>
        <v>#N/A</v>
      </c>
      <c r="C586" t="e">
        <f>VLOOKUP(A586,data!$C:$AG,3,FALSE)</f>
        <v>#N/A</v>
      </c>
      <c r="D586" t="e">
        <f>VLOOKUP(A586,data!$C:$AG,4,FALSE)</f>
        <v>#N/A</v>
      </c>
    </row>
    <row r="587" spans="1:4" x14ac:dyDescent="0.25">
      <c r="A587">
        <v>586</v>
      </c>
      <c r="B587" t="e">
        <f>VLOOKUP(A587,data!$C:$AG,2,FALSE)</f>
        <v>#N/A</v>
      </c>
      <c r="C587" t="e">
        <f>VLOOKUP(A587,data!$C:$AG,3,FALSE)</f>
        <v>#N/A</v>
      </c>
      <c r="D587" t="e">
        <f>VLOOKUP(A587,data!$C:$AG,4,FALSE)</f>
        <v>#N/A</v>
      </c>
    </row>
    <row r="588" spans="1:4" x14ac:dyDescent="0.25">
      <c r="A588">
        <v>587</v>
      </c>
      <c r="B588" t="e">
        <f>VLOOKUP(A588,data!$C:$AG,2,FALSE)</f>
        <v>#N/A</v>
      </c>
      <c r="C588" t="e">
        <f>VLOOKUP(A588,data!$C:$AG,3,FALSE)</f>
        <v>#N/A</v>
      </c>
      <c r="D588" t="e">
        <f>VLOOKUP(A588,data!$C:$AG,4,FALSE)</f>
        <v>#N/A</v>
      </c>
    </row>
    <row r="589" spans="1:4" x14ac:dyDescent="0.25">
      <c r="A589">
        <v>588</v>
      </c>
      <c r="B589" t="e">
        <f>VLOOKUP(A589,data!$C:$AG,2,FALSE)</f>
        <v>#N/A</v>
      </c>
      <c r="C589" t="e">
        <f>VLOOKUP(A589,data!$C:$AG,3,FALSE)</f>
        <v>#N/A</v>
      </c>
      <c r="D589" t="e">
        <f>VLOOKUP(A589,data!$C:$AG,4,FALSE)</f>
        <v>#N/A</v>
      </c>
    </row>
    <row r="590" spans="1:4" x14ac:dyDescent="0.25">
      <c r="A590">
        <v>589</v>
      </c>
      <c r="B590" t="e">
        <f>VLOOKUP(A590,data!$C:$AG,2,FALSE)</f>
        <v>#N/A</v>
      </c>
      <c r="C590" t="e">
        <f>VLOOKUP(A590,data!$C:$AG,3,FALSE)</f>
        <v>#N/A</v>
      </c>
      <c r="D590" t="e">
        <f>VLOOKUP(A590,data!$C:$AG,4,FALSE)</f>
        <v>#N/A</v>
      </c>
    </row>
    <row r="591" spans="1:4" x14ac:dyDescent="0.25">
      <c r="A591">
        <v>590</v>
      </c>
      <c r="B591" t="e">
        <f>VLOOKUP(A591,data!$C:$AG,2,FALSE)</f>
        <v>#N/A</v>
      </c>
      <c r="C591" t="e">
        <f>VLOOKUP(A591,data!$C:$AG,3,FALSE)</f>
        <v>#N/A</v>
      </c>
      <c r="D591" t="e">
        <f>VLOOKUP(A591,data!$C:$AG,4,FALSE)</f>
        <v>#N/A</v>
      </c>
    </row>
    <row r="592" spans="1:4" x14ac:dyDescent="0.25">
      <c r="A592">
        <v>591</v>
      </c>
      <c r="B592" t="e">
        <f>VLOOKUP(A592,data!$C:$AG,2,FALSE)</f>
        <v>#N/A</v>
      </c>
      <c r="C592" t="e">
        <f>VLOOKUP(A592,data!$C:$AG,3,FALSE)</f>
        <v>#N/A</v>
      </c>
      <c r="D592" t="e">
        <f>VLOOKUP(A592,data!$C:$AG,4,FALSE)</f>
        <v>#N/A</v>
      </c>
    </row>
    <row r="593" spans="1:4" x14ac:dyDescent="0.25">
      <c r="A593">
        <v>592</v>
      </c>
      <c r="B593" t="e">
        <f>VLOOKUP(A593,data!$C:$AG,2,FALSE)</f>
        <v>#N/A</v>
      </c>
      <c r="C593" t="e">
        <f>VLOOKUP(A593,data!$C:$AG,3,FALSE)</f>
        <v>#N/A</v>
      </c>
      <c r="D593" t="e">
        <f>VLOOKUP(A593,data!$C:$AG,4,FALSE)</f>
        <v>#N/A</v>
      </c>
    </row>
    <row r="594" spans="1:4" x14ac:dyDescent="0.25">
      <c r="A594">
        <v>593</v>
      </c>
      <c r="B594" t="e">
        <f>VLOOKUP(A594,data!$C:$AG,2,FALSE)</f>
        <v>#N/A</v>
      </c>
      <c r="C594" t="e">
        <f>VLOOKUP(A594,data!$C:$AG,3,FALSE)</f>
        <v>#N/A</v>
      </c>
      <c r="D594" t="e">
        <f>VLOOKUP(A594,data!$C:$AG,4,FALSE)</f>
        <v>#N/A</v>
      </c>
    </row>
    <row r="595" spans="1:4" x14ac:dyDescent="0.25">
      <c r="A595">
        <v>594</v>
      </c>
      <c r="B595" t="e">
        <f>VLOOKUP(A595,data!$C:$AG,2,FALSE)</f>
        <v>#N/A</v>
      </c>
      <c r="C595" t="e">
        <f>VLOOKUP(A595,data!$C:$AG,3,FALSE)</f>
        <v>#N/A</v>
      </c>
      <c r="D595" t="e">
        <f>VLOOKUP(A595,data!$C:$AG,4,FALSE)</f>
        <v>#N/A</v>
      </c>
    </row>
    <row r="596" spans="1:4" x14ac:dyDescent="0.25">
      <c r="A596">
        <v>595</v>
      </c>
      <c r="B596" t="e">
        <f>VLOOKUP(A596,data!$C:$AG,2,FALSE)</f>
        <v>#N/A</v>
      </c>
      <c r="C596" t="e">
        <f>VLOOKUP(A596,data!$C:$AG,3,FALSE)</f>
        <v>#N/A</v>
      </c>
      <c r="D596" t="e">
        <f>VLOOKUP(A596,data!$C:$AG,4,FALSE)</f>
        <v>#N/A</v>
      </c>
    </row>
    <row r="597" spans="1:4" x14ac:dyDescent="0.25">
      <c r="A597">
        <v>596</v>
      </c>
      <c r="B597" t="e">
        <f>VLOOKUP(A597,data!$C:$AG,2,FALSE)</f>
        <v>#N/A</v>
      </c>
      <c r="C597" t="e">
        <f>VLOOKUP(A597,data!$C:$AG,3,FALSE)</f>
        <v>#N/A</v>
      </c>
      <c r="D597" t="e">
        <f>VLOOKUP(A597,data!$C:$AG,4,FALSE)</f>
        <v>#N/A</v>
      </c>
    </row>
    <row r="598" spans="1:4" x14ac:dyDescent="0.25">
      <c r="A598">
        <v>597</v>
      </c>
      <c r="B598" t="e">
        <f>VLOOKUP(A598,data!$C:$AG,2,FALSE)</f>
        <v>#N/A</v>
      </c>
      <c r="C598" t="e">
        <f>VLOOKUP(A598,data!$C:$AG,3,FALSE)</f>
        <v>#N/A</v>
      </c>
      <c r="D598" t="e">
        <f>VLOOKUP(A598,data!$C:$AG,4,FALSE)</f>
        <v>#N/A</v>
      </c>
    </row>
    <row r="599" spans="1:4" x14ac:dyDescent="0.25">
      <c r="A599">
        <v>598</v>
      </c>
      <c r="B599" t="e">
        <f>VLOOKUP(A599,data!$C:$AG,2,FALSE)</f>
        <v>#N/A</v>
      </c>
      <c r="C599" t="e">
        <f>VLOOKUP(A599,data!$C:$AG,3,FALSE)</f>
        <v>#N/A</v>
      </c>
      <c r="D599" t="e">
        <f>VLOOKUP(A599,data!$C:$AG,4,FALSE)</f>
        <v>#N/A</v>
      </c>
    </row>
    <row r="600" spans="1:4" x14ac:dyDescent="0.25">
      <c r="A600">
        <v>599</v>
      </c>
      <c r="B600" t="e">
        <f>VLOOKUP(A600,data!$C:$AG,2,FALSE)</f>
        <v>#N/A</v>
      </c>
      <c r="C600" t="e">
        <f>VLOOKUP(A600,data!$C:$AG,3,FALSE)</f>
        <v>#N/A</v>
      </c>
      <c r="D600" t="e">
        <f>VLOOKUP(A600,data!$C:$AG,4,FALSE)</f>
        <v>#N/A</v>
      </c>
    </row>
    <row r="601" spans="1:4" x14ac:dyDescent="0.25">
      <c r="A601">
        <v>600</v>
      </c>
      <c r="B601" t="e">
        <f>VLOOKUP(A601,data!$C:$AG,2,FALSE)</f>
        <v>#N/A</v>
      </c>
      <c r="C601" t="e">
        <f>VLOOKUP(A601,data!$C:$AG,3,FALSE)</f>
        <v>#N/A</v>
      </c>
      <c r="D601" t="e">
        <f>VLOOKUP(A601,data!$C:$AG,4,FALSE)</f>
        <v>#N/A</v>
      </c>
    </row>
    <row r="602" spans="1:4" x14ac:dyDescent="0.25">
      <c r="A602">
        <v>601</v>
      </c>
      <c r="B602" t="e">
        <f>VLOOKUP(A602,data!$C:$AG,2,FALSE)</f>
        <v>#N/A</v>
      </c>
      <c r="C602" t="e">
        <f>VLOOKUP(A602,data!$C:$AG,3,FALSE)</f>
        <v>#N/A</v>
      </c>
      <c r="D602" t="e">
        <f>VLOOKUP(A602,data!$C:$AG,4,FALSE)</f>
        <v>#N/A</v>
      </c>
    </row>
    <row r="603" spans="1:4" x14ac:dyDescent="0.25">
      <c r="A603">
        <v>602</v>
      </c>
      <c r="B603" t="e">
        <f>VLOOKUP(A603,data!$C:$AG,2,FALSE)</f>
        <v>#N/A</v>
      </c>
      <c r="C603" t="e">
        <f>VLOOKUP(A603,data!$C:$AG,3,FALSE)</f>
        <v>#N/A</v>
      </c>
      <c r="D603" t="e">
        <f>VLOOKUP(A603,data!$C:$AG,4,FALSE)</f>
        <v>#N/A</v>
      </c>
    </row>
    <row r="604" spans="1:4" x14ac:dyDescent="0.25">
      <c r="A604">
        <v>603</v>
      </c>
      <c r="B604" t="e">
        <f>VLOOKUP(A604,data!$C:$AG,2,FALSE)</f>
        <v>#N/A</v>
      </c>
      <c r="C604" t="e">
        <f>VLOOKUP(A604,data!$C:$AG,3,FALSE)</f>
        <v>#N/A</v>
      </c>
      <c r="D604" t="e">
        <f>VLOOKUP(A604,data!$C:$AG,4,FALSE)</f>
        <v>#N/A</v>
      </c>
    </row>
    <row r="605" spans="1:4" x14ac:dyDescent="0.25">
      <c r="A605">
        <v>604</v>
      </c>
      <c r="B605" t="e">
        <f>VLOOKUP(A605,data!$C:$AG,2,FALSE)</f>
        <v>#N/A</v>
      </c>
      <c r="C605" t="e">
        <f>VLOOKUP(A605,data!$C:$AG,3,FALSE)</f>
        <v>#N/A</v>
      </c>
      <c r="D605" t="e">
        <f>VLOOKUP(A605,data!$C:$AG,4,FALSE)</f>
        <v>#N/A</v>
      </c>
    </row>
    <row r="606" spans="1:4" x14ac:dyDescent="0.25">
      <c r="A606">
        <v>605</v>
      </c>
      <c r="B606" t="e">
        <f>VLOOKUP(A606,data!$C:$AG,2,FALSE)</f>
        <v>#N/A</v>
      </c>
      <c r="C606" t="e">
        <f>VLOOKUP(A606,data!$C:$AG,3,FALSE)</f>
        <v>#N/A</v>
      </c>
      <c r="D606" t="e">
        <f>VLOOKUP(A606,data!$C:$AG,4,FALSE)</f>
        <v>#N/A</v>
      </c>
    </row>
    <row r="607" spans="1:4" x14ac:dyDescent="0.25">
      <c r="A607">
        <v>606</v>
      </c>
      <c r="B607" t="e">
        <f>VLOOKUP(A607,data!$C:$AG,2,FALSE)</f>
        <v>#N/A</v>
      </c>
      <c r="C607" t="e">
        <f>VLOOKUP(A607,data!$C:$AG,3,FALSE)</f>
        <v>#N/A</v>
      </c>
      <c r="D607" t="e">
        <f>VLOOKUP(A607,data!$C:$AG,4,FALSE)</f>
        <v>#N/A</v>
      </c>
    </row>
    <row r="608" spans="1:4" x14ac:dyDescent="0.25">
      <c r="A608">
        <v>607</v>
      </c>
      <c r="B608" t="e">
        <f>VLOOKUP(A608,data!$C:$AG,2,FALSE)</f>
        <v>#N/A</v>
      </c>
      <c r="C608" t="e">
        <f>VLOOKUP(A608,data!$C:$AG,3,FALSE)</f>
        <v>#N/A</v>
      </c>
      <c r="D608" t="e">
        <f>VLOOKUP(A608,data!$C:$AG,4,FALSE)</f>
        <v>#N/A</v>
      </c>
    </row>
    <row r="609" spans="1:4" x14ac:dyDescent="0.25">
      <c r="A609">
        <v>608</v>
      </c>
      <c r="B609" t="e">
        <f>VLOOKUP(A609,data!$C:$AG,2,FALSE)</f>
        <v>#N/A</v>
      </c>
      <c r="C609" t="e">
        <f>VLOOKUP(A609,data!$C:$AG,3,FALSE)</f>
        <v>#N/A</v>
      </c>
      <c r="D609" t="e">
        <f>VLOOKUP(A609,data!$C:$AG,4,FALSE)</f>
        <v>#N/A</v>
      </c>
    </row>
    <row r="610" spans="1:4" x14ac:dyDescent="0.25">
      <c r="A610">
        <v>609</v>
      </c>
      <c r="B610" t="e">
        <f>VLOOKUP(A610,data!$C:$AG,2,FALSE)</f>
        <v>#N/A</v>
      </c>
      <c r="C610" t="e">
        <f>VLOOKUP(A610,data!$C:$AG,3,FALSE)</f>
        <v>#N/A</v>
      </c>
      <c r="D610" t="e">
        <f>VLOOKUP(A610,data!$C:$AG,4,FALSE)</f>
        <v>#N/A</v>
      </c>
    </row>
    <row r="611" spans="1:4" x14ac:dyDescent="0.25">
      <c r="A611">
        <v>610</v>
      </c>
      <c r="B611" t="e">
        <f>VLOOKUP(A611,data!$C:$AG,2,FALSE)</f>
        <v>#N/A</v>
      </c>
      <c r="C611" t="e">
        <f>VLOOKUP(A611,data!$C:$AG,3,FALSE)</f>
        <v>#N/A</v>
      </c>
      <c r="D611" t="e">
        <f>VLOOKUP(A611,data!$C:$AG,4,FALSE)</f>
        <v>#N/A</v>
      </c>
    </row>
    <row r="612" spans="1:4" x14ac:dyDescent="0.25">
      <c r="A612">
        <v>611</v>
      </c>
      <c r="B612" t="e">
        <f>VLOOKUP(A612,data!$C:$AG,2,FALSE)</f>
        <v>#N/A</v>
      </c>
      <c r="C612" t="e">
        <f>VLOOKUP(A612,data!$C:$AG,3,FALSE)</f>
        <v>#N/A</v>
      </c>
      <c r="D612" t="e">
        <f>VLOOKUP(A612,data!$C:$AG,4,FALSE)</f>
        <v>#N/A</v>
      </c>
    </row>
    <row r="613" spans="1:4" x14ac:dyDescent="0.25">
      <c r="A613">
        <v>612</v>
      </c>
      <c r="B613" t="e">
        <f>VLOOKUP(A613,data!$C:$AG,2,FALSE)</f>
        <v>#N/A</v>
      </c>
      <c r="C613" t="e">
        <f>VLOOKUP(A613,data!$C:$AG,3,FALSE)</f>
        <v>#N/A</v>
      </c>
      <c r="D613" t="e">
        <f>VLOOKUP(A613,data!$C:$AG,4,FALSE)</f>
        <v>#N/A</v>
      </c>
    </row>
    <row r="614" spans="1:4" x14ac:dyDescent="0.25">
      <c r="A614">
        <v>613</v>
      </c>
      <c r="B614" t="e">
        <f>VLOOKUP(A614,data!$C:$AG,2,FALSE)</f>
        <v>#N/A</v>
      </c>
      <c r="C614" t="e">
        <f>VLOOKUP(A614,data!$C:$AG,3,FALSE)</f>
        <v>#N/A</v>
      </c>
      <c r="D614" t="e">
        <f>VLOOKUP(A614,data!$C:$AG,4,FALSE)</f>
        <v>#N/A</v>
      </c>
    </row>
    <row r="615" spans="1:4" x14ac:dyDescent="0.25">
      <c r="A615">
        <v>614</v>
      </c>
      <c r="B615" t="e">
        <f>VLOOKUP(A615,data!$C:$AG,2,FALSE)</f>
        <v>#N/A</v>
      </c>
      <c r="C615" t="e">
        <f>VLOOKUP(A615,data!$C:$AG,3,FALSE)</f>
        <v>#N/A</v>
      </c>
      <c r="D615" t="e">
        <f>VLOOKUP(A615,data!$C:$AG,4,FALSE)</f>
        <v>#N/A</v>
      </c>
    </row>
    <row r="616" spans="1:4" x14ac:dyDescent="0.25">
      <c r="A616">
        <v>615</v>
      </c>
      <c r="B616" t="e">
        <f>VLOOKUP(A616,data!$C:$AG,2,FALSE)</f>
        <v>#N/A</v>
      </c>
      <c r="C616" t="e">
        <f>VLOOKUP(A616,data!$C:$AG,3,FALSE)</f>
        <v>#N/A</v>
      </c>
      <c r="D616" t="e">
        <f>VLOOKUP(A616,data!$C:$AG,4,FALSE)</f>
        <v>#N/A</v>
      </c>
    </row>
    <row r="617" spans="1:4" x14ac:dyDescent="0.25">
      <c r="A617">
        <v>616</v>
      </c>
      <c r="B617" t="e">
        <f>VLOOKUP(A617,data!$C:$AG,2,FALSE)</f>
        <v>#N/A</v>
      </c>
      <c r="C617" t="e">
        <f>VLOOKUP(A617,data!$C:$AG,3,FALSE)</f>
        <v>#N/A</v>
      </c>
      <c r="D617" t="e">
        <f>VLOOKUP(A617,data!$C:$AG,4,FALSE)</f>
        <v>#N/A</v>
      </c>
    </row>
    <row r="618" spans="1:4" x14ac:dyDescent="0.25">
      <c r="A618">
        <v>617</v>
      </c>
      <c r="B618" t="e">
        <f>VLOOKUP(A618,data!$C:$AG,2,FALSE)</f>
        <v>#N/A</v>
      </c>
      <c r="C618" t="e">
        <f>VLOOKUP(A618,data!$C:$AG,3,FALSE)</f>
        <v>#N/A</v>
      </c>
      <c r="D618" t="e">
        <f>VLOOKUP(A618,data!$C:$AG,4,FALSE)</f>
        <v>#N/A</v>
      </c>
    </row>
    <row r="619" spans="1:4" x14ac:dyDescent="0.25">
      <c r="A619">
        <v>618</v>
      </c>
      <c r="B619" t="e">
        <f>VLOOKUP(A619,data!$C:$AG,2,FALSE)</f>
        <v>#N/A</v>
      </c>
      <c r="C619" t="e">
        <f>VLOOKUP(A619,data!$C:$AG,3,FALSE)</f>
        <v>#N/A</v>
      </c>
      <c r="D619" t="e">
        <f>VLOOKUP(A619,data!$C:$AG,4,FALSE)</f>
        <v>#N/A</v>
      </c>
    </row>
    <row r="620" spans="1:4" x14ac:dyDescent="0.25">
      <c r="A620">
        <v>619</v>
      </c>
      <c r="B620" t="e">
        <f>VLOOKUP(A620,data!$C:$AG,2,FALSE)</f>
        <v>#N/A</v>
      </c>
      <c r="C620" t="e">
        <f>VLOOKUP(A620,data!$C:$AG,3,FALSE)</f>
        <v>#N/A</v>
      </c>
      <c r="D620" t="e">
        <f>VLOOKUP(A620,data!$C:$AG,4,FALSE)</f>
        <v>#N/A</v>
      </c>
    </row>
    <row r="621" spans="1:4" x14ac:dyDescent="0.25">
      <c r="A621">
        <v>620</v>
      </c>
      <c r="B621" t="e">
        <f>VLOOKUP(A621,data!$C:$AG,2,FALSE)</f>
        <v>#N/A</v>
      </c>
      <c r="C621" t="e">
        <f>VLOOKUP(A621,data!$C:$AG,3,FALSE)</f>
        <v>#N/A</v>
      </c>
      <c r="D621" t="e">
        <f>VLOOKUP(A621,data!$C:$AG,4,FALSE)</f>
        <v>#N/A</v>
      </c>
    </row>
    <row r="622" spans="1:4" x14ac:dyDescent="0.25">
      <c r="A622">
        <v>621</v>
      </c>
      <c r="B622" t="e">
        <f>VLOOKUP(A622,data!$C:$AG,2,FALSE)</f>
        <v>#N/A</v>
      </c>
      <c r="C622" t="e">
        <f>VLOOKUP(A622,data!$C:$AG,3,FALSE)</f>
        <v>#N/A</v>
      </c>
      <c r="D622" t="e">
        <f>VLOOKUP(A622,data!$C:$AG,4,FALSE)</f>
        <v>#N/A</v>
      </c>
    </row>
    <row r="623" spans="1:4" x14ac:dyDescent="0.25">
      <c r="A623">
        <v>622</v>
      </c>
      <c r="B623" t="e">
        <f>VLOOKUP(A623,data!$C:$AG,2,FALSE)</f>
        <v>#N/A</v>
      </c>
      <c r="C623" t="e">
        <f>VLOOKUP(A623,data!$C:$AG,3,FALSE)</f>
        <v>#N/A</v>
      </c>
      <c r="D623" t="e">
        <f>VLOOKUP(A623,data!$C:$AG,4,FALSE)</f>
        <v>#N/A</v>
      </c>
    </row>
    <row r="624" spans="1:4" x14ac:dyDescent="0.25">
      <c r="A624">
        <v>623</v>
      </c>
      <c r="B624" t="e">
        <f>VLOOKUP(A624,data!$C:$AG,2,FALSE)</f>
        <v>#N/A</v>
      </c>
      <c r="C624" t="e">
        <f>VLOOKUP(A624,data!$C:$AG,3,FALSE)</f>
        <v>#N/A</v>
      </c>
      <c r="D624" t="e">
        <f>VLOOKUP(A624,data!$C:$AG,4,FALSE)</f>
        <v>#N/A</v>
      </c>
    </row>
    <row r="625" spans="1:4" x14ac:dyDescent="0.25">
      <c r="A625">
        <v>624</v>
      </c>
      <c r="B625" t="e">
        <f>VLOOKUP(A625,data!$C:$AG,2,FALSE)</f>
        <v>#N/A</v>
      </c>
      <c r="C625" t="e">
        <f>VLOOKUP(A625,data!$C:$AG,3,FALSE)</f>
        <v>#N/A</v>
      </c>
      <c r="D625" t="e">
        <f>VLOOKUP(A625,data!$C:$AG,4,FALSE)</f>
        <v>#N/A</v>
      </c>
    </row>
    <row r="626" spans="1:4" x14ac:dyDescent="0.25">
      <c r="A626">
        <v>625</v>
      </c>
      <c r="B626" t="e">
        <f>VLOOKUP(A626,data!$C:$AG,2,FALSE)</f>
        <v>#N/A</v>
      </c>
      <c r="C626" t="e">
        <f>VLOOKUP(A626,data!$C:$AG,3,FALSE)</f>
        <v>#N/A</v>
      </c>
      <c r="D626" t="e">
        <f>VLOOKUP(A626,data!$C:$AG,4,FALSE)</f>
        <v>#N/A</v>
      </c>
    </row>
    <row r="627" spans="1:4" x14ac:dyDescent="0.25">
      <c r="A627">
        <v>626</v>
      </c>
      <c r="B627" t="e">
        <f>VLOOKUP(A627,data!$C:$AG,2,FALSE)</f>
        <v>#N/A</v>
      </c>
      <c r="C627" t="e">
        <f>VLOOKUP(A627,data!$C:$AG,3,FALSE)</f>
        <v>#N/A</v>
      </c>
      <c r="D627" t="e">
        <f>VLOOKUP(A627,data!$C:$AG,4,FALSE)</f>
        <v>#N/A</v>
      </c>
    </row>
    <row r="628" spans="1:4" x14ac:dyDescent="0.25">
      <c r="A628">
        <v>627</v>
      </c>
      <c r="B628" t="e">
        <f>VLOOKUP(A628,data!$C:$AG,2,FALSE)</f>
        <v>#N/A</v>
      </c>
      <c r="C628" t="e">
        <f>VLOOKUP(A628,data!$C:$AG,3,FALSE)</f>
        <v>#N/A</v>
      </c>
      <c r="D628" t="e">
        <f>VLOOKUP(A628,data!$C:$AG,4,FALSE)</f>
        <v>#N/A</v>
      </c>
    </row>
    <row r="629" spans="1:4" x14ac:dyDescent="0.25">
      <c r="A629">
        <v>628</v>
      </c>
      <c r="B629" t="e">
        <f>VLOOKUP(A629,data!$C:$AG,2,FALSE)</f>
        <v>#N/A</v>
      </c>
      <c r="C629" t="e">
        <f>VLOOKUP(A629,data!$C:$AG,3,FALSE)</f>
        <v>#N/A</v>
      </c>
      <c r="D629" t="e">
        <f>VLOOKUP(A629,data!$C:$AG,4,FALSE)</f>
        <v>#N/A</v>
      </c>
    </row>
    <row r="630" spans="1:4" x14ac:dyDescent="0.25">
      <c r="A630">
        <v>629</v>
      </c>
      <c r="B630" t="e">
        <f>VLOOKUP(A630,data!$C:$AG,2,FALSE)</f>
        <v>#N/A</v>
      </c>
      <c r="C630" t="e">
        <f>VLOOKUP(A630,data!$C:$AG,3,FALSE)</f>
        <v>#N/A</v>
      </c>
      <c r="D630" t="e">
        <f>VLOOKUP(A630,data!$C:$AG,4,FALSE)</f>
        <v>#N/A</v>
      </c>
    </row>
    <row r="631" spans="1:4" x14ac:dyDescent="0.25">
      <c r="A631">
        <v>630</v>
      </c>
      <c r="B631" t="e">
        <f>VLOOKUP(A631,data!$C:$AG,2,FALSE)</f>
        <v>#N/A</v>
      </c>
      <c r="C631" t="e">
        <f>VLOOKUP(A631,data!$C:$AG,3,FALSE)</f>
        <v>#N/A</v>
      </c>
      <c r="D631" t="e">
        <f>VLOOKUP(A631,data!$C:$AG,4,FALSE)</f>
        <v>#N/A</v>
      </c>
    </row>
    <row r="632" spans="1:4" x14ac:dyDescent="0.25">
      <c r="A632">
        <v>631</v>
      </c>
      <c r="B632" t="e">
        <f>VLOOKUP(A632,data!$C:$AG,2,FALSE)</f>
        <v>#N/A</v>
      </c>
      <c r="C632" t="e">
        <f>VLOOKUP(A632,data!$C:$AG,3,FALSE)</f>
        <v>#N/A</v>
      </c>
      <c r="D632" t="e">
        <f>VLOOKUP(A632,data!$C:$AG,4,FALSE)</f>
        <v>#N/A</v>
      </c>
    </row>
    <row r="633" spans="1:4" x14ac:dyDescent="0.25">
      <c r="A633">
        <v>632</v>
      </c>
      <c r="B633" t="e">
        <f>VLOOKUP(A633,data!$C:$AG,2,FALSE)</f>
        <v>#N/A</v>
      </c>
      <c r="C633" t="e">
        <f>VLOOKUP(A633,data!$C:$AG,3,FALSE)</f>
        <v>#N/A</v>
      </c>
      <c r="D633" t="e">
        <f>VLOOKUP(A633,data!$C:$AG,4,FALSE)</f>
        <v>#N/A</v>
      </c>
    </row>
    <row r="634" spans="1:4" x14ac:dyDescent="0.25">
      <c r="A634">
        <v>633</v>
      </c>
      <c r="B634" t="e">
        <f>VLOOKUP(A634,data!$C:$AG,2,FALSE)</f>
        <v>#N/A</v>
      </c>
      <c r="C634" t="e">
        <f>VLOOKUP(A634,data!$C:$AG,3,FALSE)</f>
        <v>#N/A</v>
      </c>
      <c r="D634" t="e">
        <f>VLOOKUP(A634,data!$C:$AG,4,FALSE)</f>
        <v>#N/A</v>
      </c>
    </row>
    <row r="635" spans="1:4" x14ac:dyDescent="0.25">
      <c r="A635">
        <v>634</v>
      </c>
      <c r="B635" t="e">
        <f>VLOOKUP(A635,data!$C:$AG,2,FALSE)</f>
        <v>#N/A</v>
      </c>
      <c r="C635" t="e">
        <f>VLOOKUP(A635,data!$C:$AG,3,FALSE)</f>
        <v>#N/A</v>
      </c>
      <c r="D635" t="e">
        <f>VLOOKUP(A635,data!$C:$AG,4,FALSE)</f>
        <v>#N/A</v>
      </c>
    </row>
    <row r="636" spans="1:4" x14ac:dyDescent="0.25">
      <c r="A636">
        <v>635</v>
      </c>
      <c r="B636" t="e">
        <f>VLOOKUP(A636,data!$C:$AG,2,FALSE)</f>
        <v>#N/A</v>
      </c>
      <c r="C636" t="e">
        <f>VLOOKUP(A636,data!$C:$AG,3,FALSE)</f>
        <v>#N/A</v>
      </c>
      <c r="D636" t="e">
        <f>VLOOKUP(A636,data!$C:$AG,4,FALSE)</f>
        <v>#N/A</v>
      </c>
    </row>
    <row r="637" spans="1:4" x14ac:dyDescent="0.25">
      <c r="A637">
        <v>636</v>
      </c>
      <c r="B637" t="e">
        <f>VLOOKUP(A637,data!$C:$AG,2,FALSE)</f>
        <v>#N/A</v>
      </c>
      <c r="C637" t="e">
        <f>VLOOKUP(A637,data!$C:$AG,3,FALSE)</f>
        <v>#N/A</v>
      </c>
      <c r="D637" t="e">
        <f>VLOOKUP(A637,data!$C:$AG,4,FALSE)</f>
        <v>#N/A</v>
      </c>
    </row>
    <row r="638" spans="1:4" x14ac:dyDescent="0.25">
      <c r="A638">
        <v>637</v>
      </c>
      <c r="B638" t="e">
        <f>VLOOKUP(A638,data!$C:$AG,2,FALSE)</f>
        <v>#N/A</v>
      </c>
      <c r="C638" t="e">
        <f>VLOOKUP(A638,data!$C:$AG,3,FALSE)</f>
        <v>#N/A</v>
      </c>
      <c r="D638" t="e">
        <f>VLOOKUP(A638,data!$C:$AG,4,FALSE)</f>
        <v>#N/A</v>
      </c>
    </row>
    <row r="639" spans="1:4" x14ac:dyDescent="0.25">
      <c r="A639">
        <v>638</v>
      </c>
      <c r="B639" t="e">
        <f>VLOOKUP(A639,data!$C:$AG,2,FALSE)</f>
        <v>#N/A</v>
      </c>
      <c r="C639" t="e">
        <f>VLOOKUP(A639,data!$C:$AG,3,FALSE)</f>
        <v>#N/A</v>
      </c>
      <c r="D639" t="e">
        <f>VLOOKUP(A639,data!$C:$AG,4,FALSE)</f>
        <v>#N/A</v>
      </c>
    </row>
    <row r="640" spans="1:4" x14ac:dyDescent="0.25">
      <c r="A640">
        <v>639</v>
      </c>
      <c r="B640" t="e">
        <f>VLOOKUP(A640,data!$C:$AG,2,FALSE)</f>
        <v>#N/A</v>
      </c>
      <c r="C640" t="e">
        <f>VLOOKUP(A640,data!$C:$AG,3,FALSE)</f>
        <v>#N/A</v>
      </c>
      <c r="D640" t="e">
        <f>VLOOKUP(A640,data!$C:$AG,4,FALSE)</f>
        <v>#N/A</v>
      </c>
    </row>
    <row r="641" spans="1:4" x14ac:dyDescent="0.25">
      <c r="A641">
        <v>640</v>
      </c>
      <c r="B641" t="e">
        <f>VLOOKUP(A641,data!$C:$AG,2,FALSE)</f>
        <v>#N/A</v>
      </c>
      <c r="C641" t="e">
        <f>VLOOKUP(A641,data!$C:$AG,3,FALSE)</f>
        <v>#N/A</v>
      </c>
      <c r="D641" t="e">
        <f>VLOOKUP(A641,data!$C:$AG,4,FALSE)</f>
        <v>#N/A</v>
      </c>
    </row>
    <row r="642" spans="1:4" x14ac:dyDescent="0.25">
      <c r="A642">
        <v>641</v>
      </c>
      <c r="B642" t="e">
        <f>VLOOKUP(A642,data!$C:$AG,2,FALSE)</f>
        <v>#N/A</v>
      </c>
      <c r="C642" t="e">
        <f>VLOOKUP(A642,data!$C:$AG,3,FALSE)</f>
        <v>#N/A</v>
      </c>
      <c r="D642" t="e">
        <f>VLOOKUP(A642,data!$C:$AG,4,FALSE)</f>
        <v>#N/A</v>
      </c>
    </row>
    <row r="643" spans="1:4" x14ac:dyDescent="0.25">
      <c r="A643">
        <v>642</v>
      </c>
      <c r="B643" t="e">
        <f>VLOOKUP(A643,data!$C:$AG,2,FALSE)</f>
        <v>#N/A</v>
      </c>
      <c r="C643" t="e">
        <f>VLOOKUP(A643,data!$C:$AG,3,FALSE)</f>
        <v>#N/A</v>
      </c>
      <c r="D643" t="e">
        <f>VLOOKUP(A643,data!$C:$AG,4,FALSE)</f>
        <v>#N/A</v>
      </c>
    </row>
    <row r="644" spans="1:4" x14ac:dyDescent="0.25">
      <c r="A644">
        <v>643</v>
      </c>
      <c r="B644" t="e">
        <f>VLOOKUP(A644,data!$C:$AG,2,FALSE)</f>
        <v>#N/A</v>
      </c>
      <c r="C644" t="e">
        <f>VLOOKUP(A644,data!$C:$AG,3,FALSE)</f>
        <v>#N/A</v>
      </c>
      <c r="D644" t="e">
        <f>VLOOKUP(A644,data!$C:$AG,4,FALSE)</f>
        <v>#N/A</v>
      </c>
    </row>
    <row r="645" spans="1:4" x14ac:dyDescent="0.25">
      <c r="A645">
        <v>644</v>
      </c>
      <c r="B645" t="e">
        <f>VLOOKUP(A645,data!$C:$AG,2,FALSE)</f>
        <v>#N/A</v>
      </c>
      <c r="C645" t="e">
        <f>VLOOKUP(A645,data!$C:$AG,3,FALSE)</f>
        <v>#N/A</v>
      </c>
      <c r="D645" t="e">
        <f>VLOOKUP(A645,data!$C:$AG,4,FALSE)</f>
        <v>#N/A</v>
      </c>
    </row>
    <row r="646" spans="1:4" x14ac:dyDescent="0.25">
      <c r="A646">
        <v>645</v>
      </c>
      <c r="B646" t="e">
        <f>VLOOKUP(A646,data!$C:$AG,2,FALSE)</f>
        <v>#N/A</v>
      </c>
      <c r="C646" t="e">
        <f>VLOOKUP(A646,data!$C:$AG,3,FALSE)</f>
        <v>#N/A</v>
      </c>
      <c r="D646" t="e">
        <f>VLOOKUP(A646,data!$C:$AG,4,FALSE)</f>
        <v>#N/A</v>
      </c>
    </row>
    <row r="647" spans="1:4" x14ac:dyDescent="0.25">
      <c r="A647">
        <v>646</v>
      </c>
      <c r="B647" t="e">
        <f>VLOOKUP(A647,data!$C:$AG,2,FALSE)</f>
        <v>#N/A</v>
      </c>
      <c r="C647" t="e">
        <f>VLOOKUP(A647,data!$C:$AG,3,FALSE)</f>
        <v>#N/A</v>
      </c>
      <c r="D647" t="e">
        <f>VLOOKUP(A647,data!$C:$AG,4,FALSE)</f>
        <v>#N/A</v>
      </c>
    </row>
    <row r="648" spans="1:4" x14ac:dyDescent="0.25">
      <c r="A648">
        <v>647</v>
      </c>
      <c r="B648" t="e">
        <f>VLOOKUP(A648,data!$C:$AG,2,FALSE)</f>
        <v>#N/A</v>
      </c>
      <c r="C648" t="e">
        <f>VLOOKUP(A648,data!$C:$AG,3,FALSE)</f>
        <v>#N/A</v>
      </c>
      <c r="D648" t="e">
        <f>VLOOKUP(A648,data!$C:$AG,4,FALSE)</f>
        <v>#N/A</v>
      </c>
    </row>
    <row r="649" spans="1:4" x14ac:dyDescent="0.25">
      <c r="A649">
        <v>648</v>
      </c>
      <c r="B649" t="e">
        <f>VLOOKUP(A649,data!$C:$AG,2,FALSE)</f>
        <v>#N/A</v>
      </c>
      <c r="C649" t="e">
        <f>VLOOKUP(A649,data!$C:$AG,3,FALSE)</f>
        <v>#N/A</v>
      </c>
      <c r="D649" t="e">
        <f>VLOOKUP(A649,data!$C:$AG,4,FALSE)</f>
        <v>#N/A</v>
      </c>
    </row>
    <row r="650" spans="1:4" x14ac:dyDescent="0.25">
      <c r="A650">
        <v>649</v>
      </c>
      <c r="B650" t="e">
        <f>VLOOKUP(A650,data!$C:$AG,2,FALSE)</f>
        <v>#N/A</v>
      </c>
      <c r="C650" t="e">
        <f>VLOOKUP(A650,data!$C:$AG,3,FALSE)</f>
        <v>#N/A</v>
      </c>
      <c r="D650" t="e">
        <f>VLOOKUP(A650,data!$C:$AG,4,FALSE)</f>
        <v>#N/A</v>
      </c>
    </row>
    <row r="651" spans="1:4" x14ac:dyDescent="0.25">
      <c r="A651">
        <v>650</v>
      </c>
      <c r="B651" t="e">
        <f>VLOOKUP(A651,data!$C:$AG,2,FALSE)</f>
        <v>#N/A</v>
      </c>
      <c r="C651" t="e">
        <f>VLOOKUP(A651,data!$C:$AG,3,FALSE)</f>
        <v>#N/A</v>
      </c>
      <c r="D651" t="e">
        <f>VLOOKUP(A651,data!$C:$AG,4,FALSE)</f>
        <v>#N/A</v>
      </c>
    </row>
    <row r="652" spans="1:4" x14ac:dyDescent="0.25">
      <c r="A652">
        <v>651</v>
      </c>
      <c r="B652" t="e">
        <f>VLOOKUP(A652,data!$C:$AG,2,FALSE)</f>
        <v>#N/A</v>
      </c>
      <c r="C652" t="e">
        <f>VLOOKUP(A652,data!$C:$AG,3,FALSE)</f>
        <v>#N/A</v>
      </c>
      <c r="D652" t="e">
        <f>VLOOKUP(A652,data!$C:$AG,4,FALSE)</f>
        <v>#N/A</v>
      </c>
    </row>
    <row r="653" spans="1:4" x14ac:dyDescent="0.25">
      <c r="A653">
        <v>652</v>
      </c>
      <c r="B653" t="e">
        <f>VLOOKUP(A653,data!$C:$AG,2,FALSE)</f>
        <v>#N/A</v>
      </c>
      <c r="C653" t="e">
        <f>VLOOKUP(A653,data!$C:$AG,3,FALSE)</f>
        <v>#N/A</v>
      </c>
      <c r="D653" t="e">
        <f>VLOOKUP(A653,data!$C:$AG,4,FALSE)</f>
        <v>#N/A</v>
      </c>
    </row>
    <row r="654" spans="1:4" x14ac:dyDescent="0.25">
      <c r="A654">
        <v>653</v>
      </c>
      <c r="B654" t="e">
        <f>VLOOKUP(A654,data!$C:$AG,2,FALSE)</f>
        <v>#N/A</v>
      </c>
      <c r="C654" t="e">
        <f>VLOOKUP(A654,data!$C:$AG,3,FALSE)</f>
        <v>#N/A</v>
      </c>
      <c r="D654" t="e">
        <f>VLOOKUP(A654,data!$C:$AG,4,FALSE)</f>
        <v>#N/A</v>
      </c>
    </row>
    <row r="655" spans="1:4" x14ac:dyDescent="0.25">
      <c r="A655">
        <v>654</v>
      </c>
      <c r="B655" t="e">
        <f>VLOOKUP(A655,data!$C:$AG,2,FALSE)</f>
        <v>#N/A</v>
      </c>
      <c r="C655" t="e">
        <f>VLOOKUP(A655,data!$C:$AG,3,FALSE)</f>
        <v>#N/A</v>
      </c>
      <c r="D655" t="e">
        <f>VLOOKUP(A655,data!$C:$AG,4,FALSE)</f>
        <v>#N/A</v>
      </c>
    </row>
    <row r="656" spans="1:4" x14ac:dyDescent="0.25">
      <c r="A656">
        <v>655</v>
      </c>
      <c r="B656" t="e">
        <f>VLOOKUP(A656,data!$C:$AG,2,FALSE)</f>
        <v>#N/A</v>
      </c>
      <c r="C656" t="e">
        <f>VLOOKUP(A656,data!$C:$AG,3,FALSE)</f>
        <v>#N/A</v>
      </c>
      <c r="D656" t="e">
        <f>VLOOKUP(A656,data!$C:$AG,4,FALSE)</f>
        <v>#N/A</v>
      </c>
    </row>
    <row r="657" spans="1:4" x14ac:dyDescent="0.25">
      <c r="A657">
        <v>656</v>
      </c>
      <c r="B657" t="e">
        <f>VLOOKUP(A657,data!$C:$AG,2,FALSE)</f>
        <v>#N/A</v>
      </c>
      <c r="C657" t="e">
        <f>VLOOKUP(A657,data!$C:$AG,3,FALSE)</f>
        <v>#N/A</v>
      </c>
      <c r="D657" t="e">
        <f>VLOOKUP(A657,data!$C:$AG,4,FALSE)</f>
        <v>#N/A</v>
      </c>
    </row>
    <row r="658" spans="1:4" x14ac:dyDescent="0.25">
      <c r="A658">
        <v>657</v>
      </c>
      <c r="B658" t="e">
        <f>VLOOKUP(A658,data!$C:$AG,2,FALSE)</f>
        <v>#N/A</v>
      </c>
      <c r="C658" t="e">
        <f>VLOOKUP(A658,data!$C:$AG,3,FALSE)</f>
        <v>#N/A</v>
      </c>
      <c r="D658" t="e">
        <f>VLOOKUP(A658,data!$C:$AG,4,FALSE)</f>
        <v>#N/A</v>
      </c>
    </row>
    <row r="659" spans="1:4" x14ac:dyDescent="0.25">
      <c r="A659">
        <v>658</v>
      </c>
      <c r="B659" t="e">
        <f>VLOOKUP(A659,data!$C:$AG,2,FALSE)</f>
        <v>#N/A</v>
      </c>
      <c r="C659" t="e">
        <f>VLOOKUP(A659,data!$C:$AG,3,FALSE)</f>
        <v>#N/A</v>
      </c>
      <c r="D659" t="e">
        <f>VLOOKUP(A659,data!$C:$AG,4,FALSE)</f>
        <v>#N/A</v>
      </c>
    </row>
    <row r="660" spans="1:4" x14ac:dyDescent="0.25">
      <c r="A660">
        <v>659</v>
      </c>
      <c r="B660" t="e">
        <f>VLOOKUP(A660,data!$C:$AG,2,FALSE)</f>
        <v>#N/A</v>
      </c>
      <c r="C660" t="e">
        <f>VLOOKUP(A660,data!$C:$AG,3,FALSE)</f>
        <v>#N/A</v>
      </c>
      <c r="D660" t="e">
        <f>VLOOKUP(A660,data!$C:$AG,4,FALSE)</f>
        <v>#N/A</v>
      </c>
    </row>
    <row r="661" spans="1:4" x14ac:dyDescent="0.25">
      <c r="A661">
        <v>660</v>
      </c>
      <c r="B661" t="e">
        <f>VLOOKUP(A661,data!$C:$AG,2,FALSE)</f>
        <v>#N/A</v>
      </c>
      <c r="C661" t="e">
        <f>VLOOKUP(A661,data!$C:$AG,3,FALSE)</f>
        <v>#N/A</v>
      </c>
      <c r="D661" t="e">
        <f>VLOOKUP(A661,data!$C:$AG,4,FALSE)</f>
        <v>#N/A</v>
      </c>
    </row>
    <row r="662" spans="1:4" x14ac:dyDescent="0.25">
      <c r="A662">
        <v>661</v>
      </c>
      <c r="B662" t="e">
        <f>VLOOKUP(A662,data!$C:$AG,2,FALSE)</f>
        <v>#N/A</v>
      </c>
      <c r="C662" t="e">
        <f>VLOOKUP(A662,data!$C:$AG,3,FALSE)</f>
        <v>#N/A</v>
      </c>
      <c r="D662" t="e">
        <f>VLOOKUP(A662,data!$C:$AG,4,FALSE)</f>
        <v>#N/A</v>
      </c>
    </row>
    <row r="663" spans="1:4" x14ac:dyDescent="0.25">
      <c r="A663">
        <v>662</v>
      </c>
      <c r="B663" t="e">
        <f>VLOOKUP(A663,data!$C:$AG,2,FALSE)</f>
        <v>#N/A</v>
      </c>
      <c r="C663" t="e">
        <f>VLOOKUP(A663,data!$C:$AG,3,FALSE)</f>
        <v>#N/A</v>
      </c>
      <c r="D663" t="e">
        <f>VLOOKUP(A663,data!$C:$AG,4,FALSE)</f>
        <v>#N/A</v>
      </c>
    </row>
    <row r="664" spans="1:4" x14ac:dyDescent="0.25">
      <c r="A664">
        <v>663</v>
      </c>
      <c r="B664" t="e">
        <f>VLOOKUP(A664,data!$C:$AG,2,FALSE)</f>
        <v>#N/A</v>
      </c>
      <c r="C664" t="e">
        <f>VLOOKUP(A664,data!$C:$AG,3,FALSE)</f>
        <v>#N/A</v>
      </c>
      <c r="D664" t="e">
        <f>VLOOKUP(A664,data!$C:$AG,4,FALSE)</f>
        <v>#N/A</v>
      </c>
    </row>
    <row r="665" spans="1:4" x14ac:dyDescent="0.25">
      <c r="A665">
        <v>664</v>
      </c>
      <c r="B665" t="e">
        <f>VLOOKUP(A665,data!$C:$AG,2,FALSE)</f>
        <v>#N/A</v>
      </c>
      <c r="C665" t="e">
        <f>VLOOKUP(A665,data!$C:$AG,3,FALSE)</f>
        <v>#N/A</v>
      </c>
      <c r="D665" t="e">
        <f>VLOOKUP(A665,data!$C:$AG,4,FALSE)</f>
        <v>#N/A</v>
      </c>
    </row>
    <row r="666" spans="1:4" x14ac:dyDescent="0.25">
      <c r="A666">
        <v>665</v>
      </c>
      <c r="B666" t="e">
        <f>VLOOKUP(A666,data!$C:$AG,2,FALSE)</f>
        <v>#N/A</v>
      </c>
      <c r="C666" t="e">
        <f>VLOOKUP(A666,data!$C:$AG,3,FALSE)</f>
        <v>#N/A</v>
      </c>
      <c r="D666" t="e">
        <f>VLOOKUP(A666,data!$C:$AG,4,FALSE)</f>
        <v>#N/A</v>
      </c>
    </row>
    <row r="667" spans="1:4" x14ac:dyDescent="0.25">
      <c r="A667">
        <v>666</v>
      </c>
      <c r="B667" t="e">
        <f>VLOOKUP(A667,data!$C:$AG,2,FALSE)</f>
        <v>#N/A</v>
      </c>
      <c r="C667" t="e">
        <f>VLOOKUP(A667,data!$C:$AG,3,FALSE)</f>
        <v>#N/A</v>
      </c>
      <c r="D667" t="e">
        <f>VLOOKUP(A667,data!$C:$AG,4,FALSE)</f>
        <v>#N/A</v>
      </c>
    </row>
    <row r="668" spans="1:4" x14ac:dyDescent="0.25">
      <c r="A668">
        <v>667</v>
      </c>
      <c r="B668" t="e">
        <f>VLOOKUP(A668,data!$C:$AG,2,FALSE)</f>
        <v>#N/A</v>
      </c>
      <c r="C668" t="e">
        <f>VLOOKUP(A668,data!$C:$AG,3,FALSE)</f>
        <v>#N/A</v>
      </c>
      <c r="D668" t="e">
        <f>VLOOKUP(A668,data!$C:$AG,4,FALSE)</f>
        <v>#N/A</v>
      </c>
    </row>
    <row r="669" spans="1:4" x14ac:dyDescent="0.25">
      <c r="A669">
        <v>668</v>
      </c>
      <c r="B669" t="e">
        <f>VLOOKUP(A669,data!$C:$AG,2,FALSE)</f>
        <v>#N/A</v>
      </c>
      <c r="C669" t="e">
        <f>VLOOKUP(A669,data!$C:$AG,3,FALSE)</f>
        <v>#N/A</v>
      </c>
      <c r="D669" t="e">
        <f>VLOOKUP(A669,data!$C:$AG,4,FALSE)</f>
        <v>#N/A</v>
      </c>
    </row>
    <row r="670" spans="1:4" x14ac:dyDescent="0.25">
      <c r="A670">
        <v>669</v>
      </c>
      <c r="B670" t="e">
        <f>VLOOKUP(A670,data!$C:$AG,2,FALSE)</f>
        <v>#N/A</v>
      </c>
      <c r="C670" t="e">
        <f>VLOOKUP(A670,data!$C:$AG,3,FALSE)</f>
        <v>#N/A</v>
      </c>
      <c r="D670" t="e">
        <f>VLOOKUP(A670,data!$C:$AG,4,FALSE)</f>
        <v>#N/A</v>
      </c>
    </row>
    <row r="671" spans="1:4" x14ac:dyDescent="0.25">
      <c r="A671">
        <v>670</v>
      </c>
      <c r="B671" t="e">
        <f>VLOOKUP(A671,data!$C:$AG,2,FALSE)</f>
        <v>#N/A</v>
      </c>
      <c r="C671" t="e">
        <f>VLOOKUP(A671,data!$C:$AG,3,FALSE)</f>
        <v>#N/A</v>
      </c>
      <c r="D671" t="e">
        <f>VLOOKUP(A671,data!$C:$AG,4,FALSE)</f>
        <v>#N/A</v>
      </c>
    </row>
    <row r="672" spans="1:4" x14ac:dyDescent="0.25">
      <c r="A672">
        <v>671</v>
      </c>
      <c r="B672" t="e">
        <f>VLOOKUP(A672,data!$C:$AG,2,FALSE)</f>
        <v>#N/A</v>
      </c>
      <c r="C672" t="e">
        <f>VLOOKUP(A672,data!$C:$AG,3,FALSE)</f>
        <v>#N/A</v>
      </c>
      <c r="D672" t="e">
        <f>VLOOKUP(A672,data!$C:$AG,4,FALSE)</f>
        <v>#N/A</v>
      </c>
    </row>
    <row r="673" spans="1:4" x14ac:dyDescent="0.25">
      <c r="A673">
        <v>672</v>
      </c>
      <c r="B673" t="e">
        <f>VLOOKUP(A673,data!$C:$AG,2,FALSE)</f>
        <v>#N/A</v>
      </c>
      <c r="C673" t="e">
        <f>VLOOKUP(A673,data!$C:$AG,3,FALSE)</f>
        <v>#N/A</v>
      </c>
      <c r="D673" t="e">
        <f>VLOOKUP(A673,data!$C:$AG,4,FALSE)</f>
        <v>#N/A</v>
      </c>
    </row>
    <row r="674" spans="1:4" x14ac:dyDescent="0.25">
      <c r="A674">
        <v>673</v>
      </c>
      <c r="B674" t="e">
        <f>VLOOKUP(A674,data!$C:$AG,2,FALSE)</f>
        <v>#N/A</v>
      </c>
      <c r="C674" t="e">
        <f>VLOOKUP(A674,data!$C:$AG,3,FALSE)</f>
        <v>#N/A</v>
      </c>
      <c r="D674" t="e">
        <f>VLOOKUP(A674,data!$C:$AG,4,FALSE)</f>
        <v>#N/A</v>
      </c>
    </row>
    <row r="675" spans="1:4" x14ac:dyDescent="0.25">
      <c r="A675">
        <v>674</v>
      </c>
      <c r="B675" t="e">
        <f>VLOOKUP(A675,data!$C:$AG,2,FALSE)</f>
        <v>#N/A</v>
      </c>
      <c r="C675" t="e">
        <f>VLOOKUP(A675,data!$C:$AG,3,FALSE)</f>
        <v>#N/A</v>
      </c>
      <c r="D675" t="e">
        <f>VLOOKUP(A675,data!$C:$AG,4,FALSE)</f>
        <v>#N/A</v>
      </c>
    </row>
    <row r="676" spans="1:4" x14ac:dyDescent="0.25">
      <c r="A676">
        <v>675</v>
      </c>
      <c r="B676" t="e">
        <f>VLOOKUP(A676,data!$C:$AG,2,FALSE)</f>
        <v>#N/A</v>
      </c>
      <c r="C676" t="e">
        <f>VLOOKUP(A676,data!$C:$AG,3,FALSE)</f>
        <v>#N/A</v>
      </c>
      <c r="D676" t="e">
        <f>VLOOKUP(A676,data!$C:$AG,4,FALSE)</f>
        <v>#N/A</v>
      </c>
    </row>
    <row r="677" spans="1:4" x14ac:dyDescent="0.25">
      <c r="A677">
        <v>676</v>
      </c>
      <c r="B677" t="e">
        <f>VLOOKUP(A677,data!$C:$AG,2,FALSE)</f>
        <v>#N/A</v>
      </c>
      <c r="C677" t="e">
        <f>VLOOKUP(A677,data!$C:$AG,3,FALSE)</f>
        <v>#N/A</v>
      </c>
      <c r="D677" t="e">
        <f>VLOOKUP(A677,data!$C:$AG,4,FALSE)</f>
        <v>#N/A</v>
      </c>
    </row>
    <row r="678" spans="1:4" x14ac:dyDescent="0.25">
      <c r="A678">
        <v>677</v>
      </c>
      <c r="B678" t="e">
        <f>VLOOKUP(A678,data!$C:$AG,2,FALSE)</f>
        <v>#N/A</v>
      </c>
      <c r="C678" t="e">
        <f>VLOOKUP(A678,data!$C:$AG,3,FALSE)</f>
        <v>#N/A</v>
      </c>
      <c r="D678" t="e">
        <f>VLOOKUP(A678,data!$C:$AG,4,FALSE)</f>
        <v>#N/A</v>
      </c>
    </row>
    <row r="679" spans="1:4" x14ac:dyDescent="0.25">
      <c r="A679">
        <v>678</v>
      </c>
      <c r="B679" t="e">
        <f>VLOOKUP(A679,data!$C:$AG,2,FALSE)</f>
        <v>#N/A</v>
      </c>
      <c r="C679" t="e">
        <f>VLOOKUP(A679,data!$C:$AG,3,FALSE)</f>
        <v>#N/A</v>
      </c>
      <c r="D679" t="e">
        <f>VLOOKUP(A679,data!$C:$AG,4,FALSE)</f>
        <v>#N/A</v>
      </c>
    </row>
    <row r="680" spans="1:4" x14ac:dyDescent="0.25">
      <c r="A680">
        <v>679</v>
      </c>
      <c r="B680" t="e">
        <f>VLOOKUP(A680,data!$C:$AG,2,FALSE)</f>
        <v>#N/A</v>
      </c>
      <c r="C680" t="e">
        <f>VLOOKUP(A680,data!$C:$AG,3,FALSE)</f>
        <v>#N/A</v>
      </c>
      <c r="D680" t="e">
        <f>VLOOKUP(A680,data!$C:$AG,4,FALSE)</f>
        <v>#N/A</v>
      </c>
    </row>
    <row r="681" spans="1:4" x14ac:dyDescent="0.25">
      <c r="A681">
        <v>680</v>
      </c>
      <c r="B681" t="e">
        <f>VLOOKUP(A681,data!$C:$AG,2,FALSE)</f>
        <v>#N/A</v>
      </c>
      <c r="C681" t="e">
        <f>VLOOKUP(A681,data!$C:$AG,3,FALSE)</f>
        <v>#N/A</v>
      </c>
      <c r="D681" t="e">
        <f>VLOOKUP(A681,data!$C:$AG,4,FALSE)</f>
        <v>#N/A</v>
      </c>
    </row>
    <row r="682" spans="1:4" x14ac:dyDescent="0.25">
      <c r="A682">
        <v>681</v>
      </c>
      <c r="B682" t="e">
        <f>VLOOKUP(A682,data!$C:$AG,2,FALSE)</f>
        <v>#N/A</v>
      </c>
      <c r="C682" t="e">
        <f>VLOOKUP(A682,data!$C:$AG,3,FALSE)</f>
        <v>#N/A</v>
      </c>
      <c r="D682" t="e">
        <f>VLOOKUP(A682,data!$C:$AG,4,FALSE)</f>
        <v>#N/A</v>
      </c>
    </row>
    <row r="683" spans="1:4" x14ac:dyDescent="0.25">
      <c r="A683">
        <v>682</v>
      </c>
      <c r="B683" t="e">
        <f>VLOOKUP(A683,data!$C:$AG,2,FALSE)</f>
        <v>#N/A</v>
      </c>
      <c r="C683" t="e">
        <f>VLOOKUP(A683,data!$C:$AG,3,FALSE)</f>
        <v>#N/A</v>
      </c>
      <c r="D683" t="e">
        <f>VLOOKUP(A683,data!$C:$AG,4,FALSE)</f>
        <v>#N/A</v>
      </c>
    </row>
    <row r="684" spans="1:4" x14ac:dyDescent="0.25">
      <c r="A684">
        <v>683</v>
      </c>
      <c r="B684" t="e">
        <f>VLOOKUP(A684,data!$C:$AG,2,FALSE)</f>
        <v>#N/A</v>
      </c>
      <c r="C684" t="e">
        <f>VLOOKUP(A684,data!$C:$AG,3,FALSE)</f>
        <v>#N/A</v>
      </c>
      <c r="D684" t="e">
        <f>VLOOKUP(A684,data!$C:$AG,4,FALSE)</f>
        <v>#N/A</v>
      </c>
    </row>
    <row r="685" spans="1:4" x14ac:dyDescent="0.25">
      <c r="A685">
        <v>684</v>
      </c>
      <c r="B685" t="e">
        <f>VLOOKUP(A685,data!$C:$AG,2,FALSE)</f>
        <v>#N/A</v>
      </c>
      <c r="C685" t="e">
        <f>VLOOKUP(A685,data!$C:$AG,3,FALSE)</f>
        <v>#N/A</v>
      </c>
      <c r="D685" t="e">
        <f>VLOOKUP(A685,data!$C:$AG,4,FALSE)</f>
        <v>#N/A</v>
      </c>
    </row>
    <row r="686" spans="1:4" x14ac:dyDescent="0.25">
      <c r="A686">
        <v>685</v>
      </c>
      <c r="B686" t="e">
        <f>VLOOKUP(A686,data!$C:$AG,2,FALSE)</f>
        <v>#N/A</v>
      </c>
      <c r="C686" t="e">
        <f>VLOOKUP(A686,data!$C:$AG,3,FALSE)</f>
        <v>#N/A</v>
      </c>
      <c r="D686" t="e">
        <f>VLOOKUP(A686,data!$C:$AG,4,FALSE)</f>
        <v>#N/A</v>
      </c>
    </row>
    <row r="687" spans="1:4" x14ac:dyDescent="0.25">
      <c r="A687">
        <v>686</v>
      </c>
      <c r="B687" t="e">
        <f>VLOOKUP(A687,data!$C:$AG,2,FALSE)</f>
        <v>#N/A</v>
      </c>
      <c r="C687" t="e">
        <f>VLOOKUP(A687,data!$C:$AG,3,FALSE)</f>
        <v>#N/A</v>
      </c>
      <c r="D687" t="e">
        <f>VLOOKUP(A687,data!$C:$AG,4,FALSE)</f>
        <v>#N/A</v>
      </c>
    </row>
    <row r="688" spans="1:4" x14ac:dyDescent="0.25">
      <c r="A688">
        <v>687</v>
      </c>
      <c r="B688" t="e">
        <f>VLOOKUP(A688,data!$C:$AG,2,FALSE)</f>
        <v>#N/A</v>
      </c>
      <c r="C688" t="e">
        <f>VLOOKUP(A688,data!$C:$AG,3,FALSE)</f>
        <v>#N/A</v>
      </c>
      <c r="D688" t="e">
        <f>VLOOKUP(A688,data!$C:$AG,4,FALSE)</f>
        <v>#N/A</v>
      </c>
    </row>
    <row r="689" spans="1:4" x14ac:dyDescent="0.25">
      <c r="A689">
        <v>688</v>
      </c>
      <c r="B689" t="e">
        <f>VLOOKUP(A689,data!$C:$AG,2,FALSE)</f>
        <v>#N/A</v>
      </c>
      <c r="C689" t="e">
        <f>VLOOKUP(A689,data!$C:$AG,3,FALSE)</f>
        <v>#N/A</v>
      </c>
      <c r="D689" t="e">
        <f>VLOOKUP(A689,data!$C:$AG,4,FALSE)</f>
        <v>#N/A</v>
      </c>
    </row>
    <row r="690" spans="1:4" x14ac:dyDescent="0.25">
      <c r="A690">
        <v>689</v>
      </c>
      <c r="B690" t="e">
        <f>VLOOKUP(A690,data!$C:$AG,2,FALSE)</f>
        <v>#N/A</v>
      </c>
      <c r="C690" t="e">
        <f>VLOOKUP(A690,data!$C:$AG,3,FALSE)</f>
        <v>#N/A</v>
      </c>
      <c r="D690" t="e">
        <f>VLOOKUP(A690,data!$C:$AG,4,FALSE)</f>
        <v>#N/A</v>
      </c>
    </row>
    <row r="691" spans="1:4" x14ac:dyDescent="0.25">
      <c r="A691">
        <v>690</v>
      </c>
      <c r="B691" t="e">
        <f>VLOOKUP(A691,data!$C:$AG,2,FALSE)</f>
        <v>#N/A</v>
      </c>
      <c r="C691" t="e">
        <f>VLOOKUP(A691,data!$C:$AG,3,FALSE)</f>
        <v>#N/A</v>
      </c>
      <c r="D691" t="e">
        <f>VLOOKUP(A691,data!$C:$AG,4,FALSE)</f>
        <v>#N/A</v>
      </c>
    </row>
    <row r="692" spans="1:4" x14ac:dyDescent="0.25">
      <c r="A692">
        <v>691</v>
      </c>
      <c r="B692" t="e">
        <f>VLOOKUP(A692,data!$C:$AG,2,FALSE)</f>
        <v>#N/A</v>
      </c>
      <c r="C692" t="e">
        <f>VLOOKUP(A692,data!$C:$AG,3,FALSE)</f>
        <v>#N/A</v>
      </c>
      <c r="D692" t="e">
        <f>VLOOKUP(A692,data!$C:$AG,4,FALSE)</f>
        <v>#N/A</v>
      </c>
    </row>
    <row r="693" spans="1:4" x14ac:dyDescent="0.25">
      <c r="A693">
        <v>692</v>
      </c>
      <c r="B693" t="e">
        <f>VLOOKUP(A693,data!$C:$AG,2,FALSE)</f>
        <v>#N/A</v>
      </c>
      <c r="C693" t="e">
        <f>VLOOKUP(A693,data!$C:$AG,3,FALSE)</f>
        <v>#N/A</v>
      </c>
      <c r="D693" t="e">
        <f>VLOOKUP(A693,data!$C:$AG,4,FALSE)</f>
        <v>#N/A</v>
      </c>
    </row>
    <row r="694" spans="1:4" x14ac:dyDescent="0.25">
      <c r="A694">
        <v>693</v>
      </c>
      <c r="B694" t="e">
        <f>VLOOKUP(A694,data!$C:$AG,2,FALSE)</f>
        <v>#N/A</v>
      </c>
      <c r="C694" t="e">
        <f>VLOOKUP(A694,data!$C:$AG,3,FALSE)</f>
        <v>#N/A</v>
      </c>
      <c r="D694" t="e">
        <f>VLOOKUP(A694,data!$C:$AG,4,FALSE)</f>
        <v>#N/A</v>
      </c>
    </row>
    <row r="695" spans="1:4" x14ac:dyDescent="0.25">
      <c r="A695">
        <v>694</v>
      </c>
      <c r="B695" t="e">
        <f>VLOOKUP(A695,data!$C:$AG,2,FALSE)</f>
        <v>#N/A</v>
      </c>
      <c r="C695" t="e">
        <f>VLOOKUP(A695,data!$C:$AG,3,FALSE)</f>
        <v>#N/A</v>
      </c>
      <c r="D695" t="e">
        <f>VLOOKUP(A695,data!$C:$AG,4,FALSE)</f>
        <v>#N/A</v>
      </c>
    </row>
    <row r="696" spans="1:4" x14ac:dyDescent="0.25">
      <c r="A696">
        <v>695</v>
      </c>
      <c r="B696" t="e">
        <f>VLOOKUP(A696,data!$C:$AG,2,FALSE)</f>
        <v>#N/A</v>
      </c>
      <c r="C696" t="e">
        <f>VLOOKUP(A696,data!$C:$AG,3,FALSE)</f>
        <v>#N/A</v>
      </c>
      <c r="D696" t="e">
        <f>VLOOKUP(A696,data!$C:$AG,4,FALSE)</f>
        <v>#N/A</v>
      </c>
    </row>
    <row r="697" spans="1:4" x14ac:dyDescent="0.25">
      <c r="A697">
        <v>696</v>
      </c>
      <c r="B697" t="e">
        <f>VLOOKUP(A697,data!$C:$AG,2,FALSE)</f>
        <v>#N/A</v>
      </c>
      <c r="C697" t="e">
        <f>VLOOKUP(A697,data!$C:$AG,3,FALSE)</f>
        <v>#N/A</v>
      </c>
      <c r="D697" t="e">
        <f>VLOOKUP(A697,data!$C:$AG,4,FALSE)</f>
        <v>#N/A</v>
      </c>
    </row>
    <row r="698" spans="1:4" x14ac:dyDescent="0.25">
      <c r="A698">
        <v>697</v>
      </c>
      <c r="B698" t="e">
        <f>VLOOKUP(A698,data!$C:$AG,2,FALSE)</f>
        <v>#N/A</v>
      </c>
      <c r="C698" t="e">
        <f>VLOOKUP(A698,data!$C:$AG,3,FALSE)</f>
        <v>#N/A</v>
      </c>
      <c r="D698" t="e">
        <f>VLOOKUP(A698,data!$C:$AG,4,FALSE)</f>
        <v>#N/A</v>
      </c>
    </row>
    <row r="699" spans="1:4" x14ac:dyDescent="0.25">
      <c r="A699">
        <v>698</v>
      </c>
      <c r="B699" t="e">
        <f>VLOOKUP(A699,data!$C:$AG,2,FALSE)</f>
        <v>#N/A</v>
      </c>
      <c r="C699" t="e">
        <f>VLOOKUP(A699,data!$C:$AG,3,FALSE)</f>
        <v>#N/A</v>
      </c>
      <c r="D699" t="e">
        <f>VLOOKUP(A699,data!$C:$AG,4,FALSE)</f>
        <v>#N/A</v>
      </c>
    </row>
    <row r="700" spans="1:4" x14ac:dyDescent="0.25">
      <c r="A700">
        <v>699</v>
      </c>
      <c r="B700" t="e">
        <f>VLOOKUP(A700,data!$C:$AG,2,FALSE)</f>
        <v>#N/A</v>
      </c>
      <c r="C700" t="e">
        <f>VLOOKUP(A700,data!$C:$AG,3,FALSE)</f>
        <v>#N/A</v>
      </c>
      <c r="D700" t="e">
        <f>VLOOKUP(A700,data!$C:$AG,4,FALSE)</f>
        <v>#N/A</v>
      </c>
    </row>
    <row r="701" spans="1:4" x14ac:dyDescent="0.25">
      <c r="A701">
        <v>700</v>
      </c>
      <c r="B701" t="e">
        <f>VLOOKUP(A701,data!$C:$AG,2,FALSE)</f>
        <v>#N/A</v>
      </c>
      <c r="C701" t="e">
        <f>VLOOKUP(A701,data!$C:$AG,3,FALSE)</f>
        <v>#N/A</v>
      </c>
      <c r="D701" t="e">
        <f>VLOOKUP(A701,data!$C:$AG,4,FALSE)</f>
        <v>#N/A</v>
      </c>
    </row>
    <row r="702" spans="1:4" x14ac:dyDescent="0.25">
      <c r="A702">
        <v>701</v>
      </c>
      <c r="B702" t="e">
        <f>VLOOKUP(A702,data!$C:$AG,2,FALSE)</f>
        <v>#N/A</v>
      </c>
      <c r="C702" t="e">
        <f>VLOOKUP(A702,data!$C:$AG,3,FALSE)</f>
        <v>#N/A</v>
      </c>
      <c r="D702" t="e">
        <f>VLOOKUP(A702,data!$C:$AG,4,FALSE)</f>
        <v>#N/A</v>
      </c>
    </row>
    <row r="703" spans="1:4" x14ac:dyDescent="0.25">
      <c r="A703">
        <v>702</v>
      </c>
      <c r="B703" t="e">
        <f>VLOOKUP(A703,data!$C:$AG,2,FALSE)</f>
        <v>#N/A</v>
      </c>
      <c r="C703" t="e">
        <f>VLOOKUP(A703,data!$C:$AG,3,FALSE)</f>
        <v>#N/A</v>
      </c>
      <c r="D703" t="e">
        <f>VLOOKUP(A703,data!$C:$AG,4,FALSE)</f>
        <v>#N/A</v>
      </c>
    </row>
    <row r="704" spans="1:4" x14ac:dyDescent="0.25">
      <c r="A704">
        <v>703</v>
      </c>
      <c r="B704" t="e">
        <f>VLOOKUP(A704,data!$C:$AG,2,FALSE)</f>
        <v>#N/A</v>
      </c>
      <c r="C704" t="e">
        <f>VLOOKUP(A704,data!$C:$AG,3,FALSE)</f>
        <v>#N/A</v>
      </c>
      <c r="D704" t="e">
        <f>VLOOKUP(A704,data!$C:$AG,4,FALSE)</f>
        <v>#N/A</v>
      </c>
    </row>
    <row r="705" spans="1:4" x14ac:dyDescent="0.25">
      <c r="A705">
        <v>704</v>
      </c>
      <c r="B705" t="e">
        <f>VLOOKUP(A705,data!$C:$AG,2,FALSE)</f>
        <v>#N/A</v>
      </c>
      <c r="C705" t="e">
        <f>VLOOKUP(A705,data!$C:$AG,3,FALSE)</f>
        <v>#N/A</v>
      </c>
      <c r="D705" t="e">
        <f>VLOOKUP(A705,data!$C:$AG,4,FALSE)</f>
        <v>#N/A</v>
      </c>
    </row>
    <row r="706" spans="1:4" x14ac:dyDescent="0.25">
      <c r="A706">
        <v>705</v>
      </c>
      <c r="B706" t="e">
        <f>VLOOKUP(A706,data!$C:$AG,2,FALSE)</f>
        <v>#N/A</v>
      </c>
      <c r="C706" t="e">
        <f>VLOOKUP(A706,data!$C:$AG,3,FALSE)</f>
        <v>#N/A</v>
      </c>
      <c r="D706" t="e">
        <f>VLOOKUP(A706,data!$C:$AG,4,FALSE)</f>
        <v>#N/A</v>
      </c>
    </row>
    <row r="707" spans="1:4" x14ac:dyDescent="0.25">
      <c r="A707">
        <v>706</v>
      </c>
      <c r="B707" t="e">
        <f>VLOOKUP(A707,data!$C:$AG,2,FALSE)</f>
        <v>#N/A</v>
      </c>
      <c r="C707" t="e">
        <f>VLOOKUP(A707,data!$C:$AG,3,FALSE)</f>
        <v>#N/A</v>
      </c>
      <c r="D707" t="e">
        <f>VLOOKUP(A707,data!$C:$AG,4,FALSE)</f>
        <v>#N/A</v>
      </c>
    </row>
    <row r="708" spans="1:4" x14ac:dyDescent="0.25">
      <c r="A708">
        <v>707</v>
      </c>
      <c r="B708" t="e">
        <f>VLOOKUP(A708,data!$C:$AG,2,FALSE)</f>
        <v>#N/A</v>
      </c>
      <c r="C708" t="e">
        <f>VLOOKUP(A708,data!$C:$AG,3,FALSE)</f>
        <v>#N/A</v>
      </c>
      <c r="D708" t="e">
        <f>VLOOKUP(A708,data!$C:$AG,4,FALSE)</f>
        <v>#N/A</v>
      </c>
    </row>
    <row r="709" spans="1:4" x14ac:dyDescent="0.25">
      <c r="A709">
        <v>708</v>
      </c>
      <c r="B709" t="e">
        <f>VLOOKUP(A709,data!$C:$AG,2,FALSE)</f>
        <v>#N/A</v>
      </c>
      <c r="C709" t="e">
        <f>VLOOKUP(A709,data!$C:$AG,3,FALSE)</f>
        <v>#N/A</v>
      </c>
      <c r="D709" t="e">
        <f>VLOOKUP(A709,data!$C:$AG,4,FALSE)</f>
        <v>#N/A</v>
      </c>
    </row>
    <row r="710" spans="1:4" x14ac:dyDescent="0.25">
      <c r="A710">
        <v>709</v>
      </c>
      <c r="B710" t="e">
        <f>VLOOKUP(A710,data!$C:$AG,2,FALSE)</f>
        <v>#N/A</v>
      </c>
      <c r="C710" t="e">
        <f>VLOOKUP(A710,data!$C:$AG,3,FALSE)</f>
        <v>#N/A</v>
      </c>
      <c r="D710" t="e">
        <f>VLOOKUP(A710,data!$C:$AG,4,FALSE)</f>
        <v>#N/A</v>
      </c>
    </row>
    <row r="711" spans="1:4" x14ac:dyDescent="0.25">
      <c r="A711">
        <v>710</v>
      </c>
      <c r="B711" t="e">
        <f>VLOOKUP(A711,data!$C:$AG,2,FALSE)</f>
        <v>#N/A</v>
      </c>
      <c r="C711" t="e">
        <f>VLOOKUP(A711,data!$C:$AG,3,FALSE)</f>
        <v>#N/A</v>
      </c>
      <c r="D711" t="e">
        <f>VLOOKUP(A711,data!$C:$AG,4,FALSE)</f>
        <v>#N/A</v>
      </c>
    </row>
    <row r="712" spans="1:4" x14ac:dyDescent="0.25">
      <c r="A712">
        <v>711</v>
      </c>
      <c r="B712" t="e">
        <f>VLOOKUP(A712,data!$C:$AG,2,FALSE)</f>
        <v>#N/A</v>
      </c>
      <c r="C712" t="e">
        <f>VLOOKUP(A712,data!$C:$AG,3,FALSE)</f>
        <v>#N/A</v>
      </c>
      <c r="D712" t="e">
        <f>VLOOKUP(A712,data!$C:$AG,4,FALSE)</f>
        <v>#N/A</v>
      </c>
    </row>
    <row r="713" spans="1:4" x14ac:dyDescent="0.25">
      <c r="A713">
        <v>712</v>
      </c>
      <c r="B713" t="e">
        <f>VLOOKUP(A713,data!$C:$AG,2,FALSE)</f>
        <v>#N/A</v>
      </c>
      <c r="C713" t="e">
        <f>VLOOKUP(A713,data!$C:$AG,3,FALSE)</f>
        <v>#N/A</v>
      </c>
      <c r="D713" t="e">
        <f>VLOOKUP(A713,data!$C:$AG,4,FALSE)</f>
        <v>#N/A</v>
      </c>
    </row>
    <row r="714" spans="1:4" x14ac:dyDescent="0.25">
      <c r="A714">
        <v>713</v>
      </c>
      <c r="B714" t="e">
        <f>VLOOKUP(A714,data!$C:$AG,2,FALSE)</f>
        <v>#N/A</v>
      </c>
      <c r="C714" t="e">
        <f>VLOOKUP(A714,data!$C:$AG,3,FALSE)</f>
        <v>#N/A</v>
      </c>
      <c r="D714" t="e">
        <f>VLOOKUP(A714,data!$C:$AG,4,FALSE)</f>
        <v>#N/A</v>
      </c>
    </row>
    <row r="715" spans="1:4" x14ac:dyDescent="0.25">
      <c r="A715">
        <v>714</v>
      </c>
      <c r="B715" t="e">
        <f>VLOOKUP(A715,data!$C:$AG,2,FALSE)</f>
        <v>#N/A</v>
      </c>
      <c r="C715" t="e">
        <f>VLOOKUP(A715,data!$C:$AG,3,FALSE)</f>
        <v>#N/A</v>
      </c>
      <c r="D715" t="e">
        <f>VLOOKUP(A715,data!$C:$AG,4,FALSE)</f>
        <v>#N/A</v>
      </c>
    </row>
    <row r="716" spans="1:4" x14ac:dyDescent="0.25">
      <c r="A716">
        <v>715</v>
      </c>
      <c r="B716" t="e">
        <f>VLOOKUP(A716,data!$C:$AG,2,FALSE)</f>
        <v>#N/A</v>
      </c>
      <c r="C716" t="e">
        <f>VLOOKUP(A716,data!$C:$AG,3,FALSE)</f>
        <v>#N/A</v>
      </c>
      <c r="D716" t="e">
        <f>VLOOKUP(A716,data!$C:$AG,4,FALSE)</f>
        <v>#N/A</v>
      </c>
    </row>
    <row r="717" spans="1:4" x14ac:dyDescent="0.25">
      <c r="A717">
        <v>716</v>
      </c>
      <c r="B717" t="e">
        <f>VLOOKUP(A717,data!$C:$AG,2,FALSE)</f>
        <v>#N/A</v>
      </c>
      <c r="C717" t="e">
        <f>VLOOKUP(A717,data!$C:$AG,3,FALSE)</f>
        <v>#N/A</v>
      </c>
      <c r="D717" t="e">
        <f>VLOOKUP(A717,data!$C:$AG,4,FALSE)</f>
        <v>#N/A</v>
      </c>
    </row>
    <row r="718" spans="1:4" x14ac:dyDescent="0.25">
      <c r="A718">
        <v>717</v>
      </c>
      <c r="B718" t="e">
        <f>VLOOKUP(A718,data!$C:$AG,2,FALSE)</f>
        <v>#N/A</v>
      </c>
      <c r="C718" t="e">
        <f>VLOOKUP(A718,data!$C:$AG,3,FALSE)</f>
        <v>#N/A</v>
      </c>
      <c r="D718" t="e">
        <f>VLOOKUP(A718,data!$C:$AG,4,FALSE)</f>
        <v>#N/A</v>
      </c>
    </row>
    <row r="719" spans="1:4" x14ac:dyDescent="0.25">
      <c r="A719">
        <v>718</v>
      </c>
      <c r="B719" t="e">
        <f>VLOOKUP(A719,data!$C:$AG,2,FALSE)</f>
        <v>#N/A</v>
      </c>
      <c r="C719" t="e">
        <f>VLOOKUP(A719,data!$C:$AG,3,FALSE)</f>
        <v>#N/A</v>
      </c>
      <c r="D719" t="e">
        <f>VLOOKUP(A719,data!$C:$AG,4,FALSE)</f>
        <v>#N/A</v>
      </c>
    </row>
    <row r="720" spans="1:4" x14ac:dyDescent="0.25">
      <c r="A720">
        <v>719</v>
      </c>
      <c r="B720" t="e">
        <f>VLOOKUP(A720,data!$C:$AG,2,FALSE)</f>
        <v>#N/A</v>
      </c>
      <c r="C720" t="e">
        <f>VLOOKUP(A720,data!$C:$AG,3,FALSE)</f>
        <v>#N/A</v>
      </c>
      <c r="D720" t="e">
        <f>VLOOKUP(A720,data!$C:$AG,4,FALSE)</f>
        <v>#N/A</v>
      </c>
    </row>
    <row r="721" spans="1:4" x14ac:dyDescent="0.25">
      <c r="A721">
        <v>720</v>
      </c>
      <c r="B721" t="e">
        <f>VLOOKUP(A721,data!$C:$AG,2,FALSE)</f>
        <v>#N/A</v>
      </c>
      <c r="C721" t="e">
        <f>VLOOKUP(A721,data!$C:$AG,3,FALSE)</f>
        <v>#N/A</v>
      </c>
      <c r="D721" t="e">
        <f>VLOOKUP(A721,data!$C:$AG,4,FALSE)</f>
        <v>#N/A</v>
      </c>
    </row>
    <row r="722" spans="1:4" x14ac:dyDescent="0.25">
      <c r="A722">
        <v>721</v>
      </c>
      <c r="B722" t="e">
        <f>VLOOKUP(A722,data!$C:$AG,2,FALSE)</f>
        <v>#N/A</v>
      </c>
      <c r="C722" t="e">
        <f>VLOOKUP(A722,data!$C:$AG,3,FALSE)</f>
        <v>#N/A</v>
      </c>
      <c r="D722" t="e">
        <f>VLOOKUP(A722,data!$C:$AG,4,FALSE)</f>
        <v>#N/A</v>
      </c>
    </row>
    <row r="723" spans="1:4" x14ac:dyDescent="0.25">
      <c r="A723">
        <v>722</v>
      </c>
      <c r="B723" t="e">
        <f>VLOOKUP(A723,data!$C:$AG,2,FALSE)</f>
        <v>#N/A</v>
      </c>
      <c r="C723" t="e">
        <f>VLOOKUP(A723,data!$C:$AG,3,FALSE)</f>
        <v>#N/A</v>
      </c>
      <c r="D723" t="e">
        <f>VLOOKUP(A723,data!$C:$AG,4,FALSE)</f>
        <v>#N/A</v>
      </c>
    </row>
    <row r="724" spans="1:4" x14ac:dyDescent="0.25">
      <c r="A724">
        <v>723</v>
      </c>
      <c r="B724" t="e">
        <f>VLOOKUP(A724,data!$C:$AG,2,FALSE)</f>
        <v>#N/A</v>
      </c>
      <c r="C724" t="e">
        <f>VLOOKUP(A724,data!$C:$AG,3,FALSE)</f>
        <v>#N/A</v>
      </c>
      <c r="D724" t="e">
        <f>VLOOKUP(A724,data!$C:$AG,4,FALSE)</f>
        <v>#N/A</v>
      </c>
    </row>
    <row r="725" spans="1:4" x14ac:dyDescent="0.25">
      <c r="A725">
        <v>724</v>
      </c>
      <c r="B725" t="e">
        <f>VLOOKUP(A725,data!$C:$AG,2,FALSE)</f>
        <v>#N/A</v>
      </c>
      <c r="C725" t="e">
        <f>VLOOKUP(A725,data!$C:$AG,3,FALSE)</f>
        <v>#N/A</v>
      </c>
      <c r="D725" t="e">
        <f>VLOOKUP(A725,data!$C:$AG,4,FALSE)</f>
        <v>#N/A</v>
      </c>
    </row>
    <row r="726" spans="1:4" x14ac:dyDescent="0.25">
      <c r="A726">
        <v>725</v>
      </c>
      <c r="B726" t="e">
        <f>VLOOKUP(A726,data!$C:$AG,2,FALSE)</f>
        <v>#N/A</v>
      </c>
      <c r="C726" t="e">
        <f>VLOOKUP(A726,data!$C:$AG,3,FALSE)</f>
        <v>#N/A</v>
      </c>
      <c r="D726" t="e">
        <f>VLOOKUP(A726,data!$C:$AG,4,FALSE)</f>
        <v>#N/A</v>
      </c>
    </row>
    <row r="727" spans="1:4" x14ac:dyDescent="0.25">
      <c r="A727">
        <v>726</v>
      </c>
      <c r="B727" t="e">
        <f>VLOOKUP(A727,data!$C:$AG,2,FALSE)</f>
        <v>#N/A</v>
      </c>
      <c r="C727" t="e">
        <f>VLOOKUP(A727,data!$C:$AG,3,FALSE)</f>
        <v>#N/A</v>
      </c>
      <c r="D727" t="e">
        <f>VLOOKUP(A727,data!$C:$AG,4,FALSE)</f>
        <v>#N/A</v>
      </c>
    </row>
    <row r="728" spans="1:4" x14ac:dyDescent="0.25">
      <c r="A728">
        <v>727</v>
      </c>
      <c r="B728" t="e">
        <f>VLOOKUP(A728,data!$C:$AG,2,FALSE)</f>
        <v>#N/A</v>
      </c>
      <c r="C728" t="e">
        <f>VLOOKUP(A728,data!$C:$AG,3,FALSE)</f>
        <v>#N/A</v>
      </c>
      <c r="D728" t="e">
        <f>VLOOKUP(A728,data!$C:$AG,4,FALSE)</f>
        <v>#N/A</v>
      </c>
    </row>
    <row r="729" spans="1:4" x14ac:dyDescent="0.25">
      <c r="A729">
        <v>728</v>
      </c>
      <c r="B729" t="e">
        <f>VLOOKUP(A729,data!$C:$AG,2,FALSE)</f>
        <v>#N/A</v>
      </c>
      <c r="C729" t="e">
        <f>VLOOKUP(A729,data!$C:$AG,3,FALSE)</f>
        <v>#N/A</v>
      </c>
      <c r="D729" t="e">
        <f>VLOOKUP(A729,data!$C:$AG,4,FALSE)</f>
        <v>#N/A</v>
      </c>
    </row>
    <row r="730" spans="1:4" x14ac:dyDescent="0.25">
      <c r="A730">
        <v>729</v>
      </c>
      <c r="B730" t="e">
        <f>VLOOKUP(A730,data!$C:$AG,2,FALSE)</f>
        <v>#N/A</v>
      </c>
      <c r="C730" t="e">
        <f>VLOOKUP(A730,data!$C:$AG,3,FALSE)</f>
        <v>#N/A</v>
      </c>
      <c r="D730" t="e">
        <f>VLOOKUP(A730,data!$C:$AG,4,FALSE)</f>
        <v>#N/A</v>
      </c>
    </row>
    <row r="731" spans="1:4" x14ac:dyDescent="0.25">
      <c r="A731">
        <v>730</v>
      </c>
      <c r="B731" t="e">
        <f>VLOOKUP(A731,data!$C:$AG,2,FALSE)</f>
        <v>#N/A</v>
      </c>
      <c r="C731" t="e">
        <f>VLOOKUP(A731,data!$C:$AG,3,FALSE)</f>
        <v>#N/A</v>
      </c>
      <c r="D731" t="e">
        <f>VLOOKUP(A731,data!$C:$AG,4,FALSE)</f>
        <v>#N/A</v>
      </c>
    </row>
    <row r="732" spans="1:4" x14ac:dyDescent="0.25">
      <c r="A732">
        <v>731</v>
      </c>
      <c r="B732" t="e">
        <f>VLOOKUP(A732,data!$C:$AG,2,FALSE)</f>
        <v>#N/A</v>
      </c>
      <c r="C732" t="e">
        <f>VLOOKUP(A732,data!$C:$AG,3,FALSE)</f>
        <v>#N/A</v>
      </c>
      <c r="D732" t="e">
        <f>VLOOKUP(A732,data!$C:$AG,4,FALSE)</f>
        <v>#N/A</v>
      </c>
    </row>
    <row r="733" spans="1:4" x14ac:dyDescent="0.25">
      <c r="A733">
        <v>732</v>
      </c>
      <c r="B733" t="e">
        <f>VLOOKUP(A733,data!$C:$AG,2,FALSE)</f>
        <v>#N/A</v>
      </c>
      <c r="C733" t="e">
        <f>VLOOKUP(A733,data!$C:$AG,3,FALSE)</f>
        <v>#N/A</v>
      </c>
      <c r="D733" t="e">
        <f>VLOOKUP(A733,data!$C:$AG,4,FALSE)</f>
        <v>#N/A</v>
      </c>
    </row>
    <row r="734" spans="1:4" x14ac:dyDescent="0.25">
      <c r="A734">
        <v>733</v>
      </c>
      <c r="B734" t="e">
        <f>VLOOKUP(A734,data!$C:$AG,2,FALSE)</f>
        <v>#N/A</v>
      </c>
      <c r="C734" t="e">
        <f>VLOOKUP(A734,data!$C:$AG,3,FALSE)</f>
        <v>#N/A</v>
      </c>
      <c r="D734" t="e">
        <f>VLOOKUP(A734,data!$C:$AG,4,FALSE)</f>
        <v>#N/A</v>
      </c>
    </row>
    <row r="735" spans="1:4" x14ac:dyDescent="0.25">
      <c r="A735">
        <v>734</v>
      </c>
      <c r="B735" t="e">
        <f>VLOOKUP(A735,data!$C:$AG,2,FALSE)</f>
        <v>#N/A</v>
      </c>
      <c r="C735" t="e">
        <f>VLOOKUP(A735,data!$C:$AG,3,FALSE)</f>
        <v>#N/A</v>
      </c>
      <c r="D735" t="e">
        <f>VLOOKUP(A735,data!$C:$AG,4,FALSE)</f>
        <v>#N/A</v>
      </c>
    </row>
    <row r="736" spans="1:4" x14ac:dyDescent="0.25">
      <c r="A736">
        <v>735</v>
      </c>
      <c r="B736" t="e">
        <f>VLOOKUP(A736,data!$C:$AG,2,FALSE)</f>
        <v>#N/A</v>
      </c>
      <c r="C736" t="e">
        <f>VLOOKUP(A736,data!$C:$AG,3,FALSE)</f>
        <v>#N/A</v>
      </c>
      <c r="D736" t="e">
        <f>VLOOKUP(A736,data!$C:$AG,4,FALSE)</f>
        <v>#N/A</v>
      </c>
    </row>
    <row r="737" spans="1:4" x14ac:dyDescent="0.25">
      <c r="A737">
        <v>736</v>
      </c>
      <c r="B737" t="e">
        <f>VLOOKUP(A737,data!$C:$AG,2,FALSE)</f>
        <v>#N/A</v>
      </c>
      <c r="C737" t="e">
        <f>VLOOKUP(A737,data!$C:$AG,3,FALSE)</f>
        <v>#N/A</v>
      </c>
      <c r="D737" t="e">
        <f>VLOOKUP(A737,data!$C:$AG,4,FALSE)</f>
        <v>#N/A</v>
      </c>
    </row>
    <row r="738" spans="1:4" x14ac:dyDescent="0.25">
      <c r="A738">
        <v>737</v>
      </c>
      <c r="B738" t="e">
        <f>VLOOKUP(A738,data!$C:$AG,2,FALSE)</f>
        <v>#N/A</v>
      </c>
      <c r="C738" t="e">
        <f>VLOOKUP(A738,data!$C:$AG,3,FALSE)</f>
        <v>#N/A</v>
      </c>
      <c r="D738" t="e">
        <f>VLOOKUP(A738,data!$C:$AG,4,FALSE)</f>
        <v>#N/A</v>
      </c>
    </row>
    <row r="739" spans="1:4" x14ac:dyDescent="0.25">
      <c r="A739">
        <v>738</v>
      </c>
      <c r="B739" t="e">
        <f>VLOOKUP(A739,data!$C:$AG,2,FALSE)</f>
        <v>#N/A</v>
      </c>
      <c r="C739" t="e">
        <f>VLOOKUP(A739,data!$C:$AG,3,FALSE)</f>
        <v>#N/A</v>
      </c>
      <c r="D739" t="e">
        <f>VLOOKUP(A739,data!$C:$AG,4,FALSE)</f>
        <v>#N/A</v>
      </c>
    </row>
    <row r="740" spans="1:4" x14ac:dyDescent="0.25">
      <c r="A740">
        <v>739</v>
      </c>
      <c r="B740" t="e">
        <f>VLOOKUP(A740,data!$C:$AG,2,FALSE)</f>
        <v>#N/A</v>
      </c>
      <c r="C740" t="e">
        <f>VLOOKUP(A740,data!$C:$AG,3,FALSE)</f>
        <v>#N/A</v>
      </c>
      <c r="D740" t="e">
        <f>VLOOKUP(A740,data!$C:$AG,4,FALSE)</f>
        <v>#N/A</v>
      </c>
    </row>
    <row r="741" spans="1:4" x14ac:dyDescent="0.25">
      <c r="A741">
        <v>740</v>
      </c>
      <c r="B741" t="e">
        <f>VLOOKUP(A741,data!$C:$AG,2,FALSE)</f>
        <v>#N/A</v>
      </c>
      <c r="C741" t="e">
        <f>VLOOKUP(A741,data!$C:$AG,3,FALSE)</f>
        <v>#N/A</v>
      </c>
      <c r="D741" t="e">
        <f>VLOOKUP(A741,data!$C:$AG,4,FALSE)</f>
        <v>#N/A</v>
      </c>
    </row>
    <row r="742" spans="1:4" x14ac:dyDescent="0.25">
      <c r="A742">
        <v>741</v>
      </c>
      <c r="B742" t="e">
        <f>VLOOKUP(A742,data!$C:$AG,2,FALSE)</f>
        <v>#N/A</v>
      </c>
      <c r="C742" t="e">
        <f>VLOOKUP(A742,data!$C:$AG,3,FALSE)</f>
        <v>#N/A</v>
      </c>
      <c r="D742" t="e">
        <f>VLOOKUP(A742,data!$C:$AG,4,FALSE)</f>
        <v>#N/A</v>
      </c>
    </row>
    <row r="743" spans="1:4" x14ac:dyDescent="0.25">
      <c r="A743">
        <v>742</v>
      </c>
      <c r="B743" t="e">
        <f>VLOOKUP(A743,data!$C:$AG,2,FALSE)</f>
        <v>#N/A</v>
      </c>
      <c r="C743" t="e">
        <f>VLOOKUP(A743,data!$C:$AG,3,FALSE)</f>
        <v>#N/A</v>
      </c>
      <c r="D743" t="e">
        <f>VLOOKUP(A743,data!$C:$AG,4,FALSE)</f>
        <v>#N/A</v>
      </c>
    </row>
    <row r="744" spans="1:4" x14ac:dyDescent="0.25">
      <c r="A744">
        <v>743</v>
      </c>
      <c r="B744" t="e">
        <f>VLOOKUP(A744,data!$C:$AG,2,FALSE)</f>
        <v>#N/A</v>
      </c>
      <c r="C744" t="e">
        <f>VLOOKUP(A744,data!$C:$AG,3,FALSE)</f>
        <v>#N/A</v>
      </c>
      <c r="D744" t="e">
        <f>VLOOKUP(A744,data!$C:$AG,4,FALSE)</f>
        <v>#N/A</v>
      </c>
    </row>
    <row r="745" spans="1:4" x14ac:dyDescent="0.25">
      <c r="A745">
        <v>744</v>
      </c>
      <c r="B745" t="e">
        <f>VLOOKUP(A745,data!$C:$AG,2,FALSE)</f>
        <v>#N/A</v>
      </c>
      <c r="C745" t="e">
        <f>VLOOKUP(A745,data!$C:$AG,3,FALSE)</f>
        <v>#N/A</v>
      </c>
      <c r="D745" t="e">
        <f>VLOOKUP(A745,data!$C:$AG,4,FALSE)</f>
        <v>#N/A</v>
      </c>
    </row>
    <row r="746" spans="1:4" x14ac:dyDescent="0.25">
      <c r="A746">
        <v>745</v>
      </c>
      <c r="B746" t="e">
        <f>VLOOKUP(A746,data!$C:$AG,2,FALSE)</f>
        <v>#N/A</v>
      </c>
      <c r="C746" t="e">
        <f>VLOOKUP(A746,data!$C:$AG,3,FALSE)</f>
        <v>#N/A</v>
      </c>
      <c r="D746" t="e">
        <f>VLOOKUP(A746,data!$C:$AG,4,FALSE)</f>
        <v>#N/A</v>
      </c>
    </row>
    <row r="747" spans="1:4" x14ac:dyDescent="0.25">
      <c r="A747">
        <v>746</v>
      </c>
      <c r="B747" t="e">
        <f>VLOOKUP(A747,data!$C:$AG,2,FALSE)</f>
        <v>#N/A</v>
      </c>
      <c r="C747" t="e">
        <f>VLOOKUP(A747,data!$C:$AG,3,FALSE)</f>
        <v>#N/A</v>
      </c>
      <c r="D747" t="e">
        <f>VLOOKUP(A747,data!$C:$AG,4,FALSE)</f>
        <v>#N/A</v>
      </c>
    </row>
    <row r="748" spans="1:4" x14ac:dyDescent="0.25">
      <c r="A748">
        <v>747</v>
      </c>
      <c r="B748" t="e">
        <f>VLOOKUP(A748,data!$C:$AG,2,FALSE)</f>
        <v>#N/A</v>
      </c>
      <c r="C748" t="e">
        <f>VLOOKUP(A748,data!$C:$AG,3,FALSE)</f>
        <v>#N/A</v>
      </c>
      <c r="D748" t="e">
        <f>VLOOKUP(A748,data!$C:$AG,4,FALSE)</f>
        <v>#N/A</v>
      </c>
    </row>
    <row r="749" spans="1:4" x14ac:dyDescent="0.25">
      <c r="A749">
        <v>748</v>
      </c>
      <c r="B749" t="e">
        <f>VLOOKUP(A749,data!$C:$AG,2,FALSE)</f>
        <v>#N/A</v>
      </c>
      <c r="C749" t="e">
        <f>VLOOKUP(A749,data!$C:$AG,3,FALSE)</f>
        <v>#N/A</v>
      </c>
      <c r="D749" t="e">
        <f>VLOOKUP(A749,data!$C:$AG,4,FALSE)</f>
        <v>#N/A</v>
      </c>
    </row>
    <row r="750" spans="1:4" x14ac:dyDescent="0.25">
      <c r="A750">
        <v>749</v>
      </c>
      <c r="B750" t="e">
        <f>VLOOKUP(A750,data!$C:$AG,2,FALSE)</f>
        <v>#N/A</v>
      </c>
      <c r="C750" t="e">
        <f>VLOOKUP(A750,data!$C:$AG,3,FALSE)</f>
        <v>#N/A</v>
      </c>
      <c r="D750" t="e">
        <f>VLOOKUP(A750,data!$C:$AG,4,FALSE)</f>
        <v>#N/A</v>
      </c>
    </row>
    <row r="751" spans="1:4" x14ac:dyDescent="0.25">
      <c r="A751">
        <v>750</v>
      </c>
      <c r="B751" t="e">
        <f>VLOOKUP(A751,data!$C:$AG,2,FALSE)</f>
        <v>#N/A</v>
      </c>
      <c r="C751" t="e">
        <f>VLOOKUP(A751,data!$C:$AG,3,FALSE)</f>
        <v>#N/A</v>
      </c>
      <c r="D751" t="e">
        <f>VLOOKUP(A751,data!$C:$AG,4,FALSE)</f>
        <v>#N/A</v>
      </c>
    </row>
    <row r="752" spans="1:4" x14ac:dyDescent="0.25">
      <c r="A752">
        <v>751</v>
      </c>
      <c r="B752" t="e">
        <f>VLOOKUP(A752,data!$C:$AG,2,FALSE)</f>
        <v>#N/A</v>
      </c>
      <c r="C752" t="e">
        <f>VLOOKUP(A752,data!$C:$AG,3,FALSE)</f>
        <v>#N/A</v>
      </c>
      <c r="D752" t="e">
        <f>VLOOKUP(A752,data!$C:$AG,4,FALSE)</f>
        <v>#N/A</v>
      </c>
    </row>
    <row r="753" spans="1:4" x14ac:dyDescent="0.25">
      <c r="A753">
        <v>752</v>
      </c>
      <c r="B753" t="e">
        <f>VLOOKUP(A753,data!$C:$AG,2,FALSE)</f>
        <v>#N/A</v>
      </c>
      <c r="C753" t="e">
        <f>VLOOKUP(A753,data!$C:$AG,3,FALSE)</f>
        <v>#N/A</v>
      </c>
      <c r="D753" t="e">
        <f>VLOOKUP(A753,data!$C:$AG,4,FALSE)</f>
        <v>#N/A</v>
      </c>
    </row>
    <row r="754" spans="1:4" x14ac:dyDescent="0.25">
      <c r="A754">
        <v>753</v>
      </c>
      <c r="B754" t="e">
        <f>VLOOKUP(A754,data!$C:$AG,2,FALSE)</f>
        <v>#N/A</v>
      </c>
      <c r="C754" t="e">
        <f>VLOOKUP(A754,data!$C:$AG,3,FALSE)</f>
        <v>#N/A</v>
      </c>
      <c r="D754" t="e">
        <f>VLOOKUP(A754,data!$C:$AG,4,FALSE)</f>
        <v>#N/A</v>
      </c>
    </row>
    <row r="755" spans="1:4" x14ac:dyDescent="0.25">
      <c r="A755">
        <v>754</v>
      </c>
      <c r="B755" t="e">
        <f>VLOOKUP(A755,data!$C:$AG,2,FALSE)</f>
        <v>#N/A</v>
      </c>
      <c r="C755" t="e">
        <f>VLOOKUP(A755,data!$C:$AG,3,FALSE)</f>
        <v>#N/A</v>
      </c>
      <c r="D755" t="e">
        <f>VLOOKUP(A755,data!$C:$AG,4,FALSE)</f>
        <v>#N/A</v>
      </c>
    </row>
    <row r="756" spans="1:4" x14ac:dyDescent="0.25">
      <c r="A756">
        <v>755</v>
      </c>
      <c r="B756" t="e">
        <f>VLOOKUP(A756,data!$C:$AG,2,FALSE)</f>
        <v>#N/A</v>
      </c>
      <c r="C756" t="e">
        <f>VLOOKUP(A756,data!$C:$AG,3,FALSE)</f>
        <v>#N/A</v>
      </c>
      <c r="D756" t="e">
        <f>VLOOKUP(A756,data!$C:$AG,4,FALSE)</f>
        <v>#N/A</v>
      </c>
    </row>
    <row r="757" spans="1:4" x14ac:dyDescent="0.25">
      <c r="A757">
        <v>756</v>
      </c>
      <c r="B757" t="e">
        <f>VLOOKUP(A757,data!$C:$AG,2,FALSE)</f>
        <v>#N/A</v>
      </c>
      <c r="C757" t="e">
        <f>VLOOKUP(A757,data!$C:$AG,3,FALSE)</f>
        <v>#N/A</v>
      </c>
      <c r="D757" t="e">
        <f>VLOOKUP(A757,data!$C:$AG,4,FALSE)</f>
        <v>#N/A</v>
      </c>
    </row>
    <row r="758" spans="1:4" x14ac:dyDescent="0.25">
      <c r="A758">
        <v>757</v>
      </c>
      <c r="B758" t="e">
        <f>VLOOKUP(A758,data!$C:$AG,2,FALSE)</f>
        <v>#N/A</v>
      </c>
      <c r="C758" t="e">
        <f>VLOOKUP(A758,data!$C:$AG,3,FALSE)</f>
        <v>#N/A</v>
      </c>
      <c r="D758" t="e">
        <f>VLOOKUP(A758,data!$C:$AG,4,FALSE)</f>
        <v>#N/A</v>
      </c>
    </row>
    <row r="759" spans="1:4" x14ac:dyDescent="0.25">
      <c r="A759">
        <v>758</v>
      </c>
      <c r="B759" t="e">
        <f>VLOOKUP(A759,data!$C:$AG,2,FALSE)</f>
        <v>#N/A</v>
      </c>
      <c r="C759" t="e">
        <f>VLOOKUP(A759,data!$C:$AG,3,FALSE)</f>
        <v>#N/A</v>
      </c>
      <c r="D759" t="e">
        <f>VLOOKUP(A759,data!$C:$AG,4,FALSE)</f>
        <v>#N/A</v>
      </c>
    </row>
    <row r="760" spans="1:4" x14ac:dyDescent="0.25">
      <c r="A760">
        <v>759</v>
      </c>
      <c r="B760" t="e">
        <f>VLOOKUP(A760,data!$C:$AG,2,FALSE)</f>
        <v>#N/A</v>
      </c>
      <c r="C760" t="e">
        <f>VLOOKUP(A760,data!$C:$AG,3,FALSE)</f>
        <v>#N/A</v>
      </c>
      <c r="D760" t="e">
        <f>VLOOKUP(A760,data!$C:$AG,4,FALSE)</f>
        <v>#N/A</v>
      </c>
    </row>
    <row r="761" spans="1:4" x14ac:dyDescent="0.25">
      <c r="A761">
        <v>760</v>
      </c>
      <c r="B761" t="e">
        <f>VLOOKUP(A761,data!$C:$AG,2,FALSE)</f>
        <v>#N/A</v>
      </c>
      <c r="C761" t="e">
        <f>VLOOKUP(A761,data!$C:$AG,3,FALSE)</f>
        <v>#N/A</v>
      </c>
      <c r="D761" t="e">
        <f>VLOOKUP(A761,data!$C:$AG,4,FALSE)</f>
        <v>#N/A</v>
      </c>
    </row>
    <row r="762" spans="1:4" x14ac:dyDescent="0.25">
      <c r="A762">
        <v>761</v>
      </c>
      <c r="B762" t="e">
        <f>VLOOKUP(A762,data!$C:$AG,2,FALSE)</f>
        <v>#N/A</v>
      </c>
      <c r="C762" t="e">
        <f>VLOOKUP(A762,data!$C:$AG,3,FALSE)</f>
        <v>#N/A</v>
      </c>
      <c r="D762" t="e">
        <f>VLOOKUP(A762,data!$C:$AG,4,FALSE)</f>
        <v>#N/A</v>
      </c>
    </row>
    <row r="763" spans="1:4" x14ac:dyDescent="0.25">
      <c r="A763">
        <v>762</v>
      </c>
      <c r="B763" t="e">
        <f>VLOOKUP(A763,data!$C:$AG,2,FALSE)</f>
        <v>#N/A</v>
      </c>
      <c r="C763" t="e">
        <f>VLOOKUP(A763,data!$C:$AG,3,FALSE)</f>
        <v>#N/A</v>
      </c>
      <c r="D763" t="e">
        <f>VLOOKUP(A763,data!$C:$AG,4,FALSE)</f>
        <v>#N/A</v>
      </c>
    </row>
    <row r="764" spans="1:4" x14ac:dyDescent="0.25">
      <c r="A764">
        <v>763</v>
      </c>
      <c r="B764" t="e">
        <f>VLOOKUP(A764,data!$C:$AG,2,FALSE)</f>
        <v>#N/A</v>
      </c>
      <c r="C764" t="e">
        <f>VLOOKUP(A764,data!$C:$AG,3,FALSE)</f>
        <v>#N/A</v>
      </c>
      <c r="D764" t="e">
        <f>VLOOKUP(A764,data!$C:$AG,4,FALSE)</f>
        <v>#N/A</v>
      </c>
    </row>
    <row r="765" spans="1:4" x14ac:dyDescent="0.25">
      <c r="A765">
        <v>764</v>
      </c>
      <c r="B765" t="e">
        <f>VLOOKUP(A765,data!$C:$AG,2,FALSE)</f>
        <v>#N/A</v>
      </c>
      <c r="C765" t="e">
        <f>VLOOKUP(A765,data!$C:$AG,3,FALSE)</f>
        <v>#N/A</v>
      </c>
      <c r="D765" t="e">
        <f>VLOOKUP(A765,data!$C:$AG,4,FALSE)</f>
        <v>#N/A</v>
      </c>
    </row>
    <row r="766" spans="1:4" x14ac:dyDescent="0.25">
      <c r="A766">
        <v>765</v>
      </c>
      <c r="B766" t="e">
        <f>VLOOKUP(A766,data!$C:$AG,2,FALSE)</f>
        <v>#N/A</v>
      </c>
      <c r="C766" t="e">
        <f>VLOOKUP(A766,data!$C:$AG,3,FALSE)</f>
        <v>#N/A</v>
      </c>
      <c r="D766" t="e">
        <f>VLOOKUP(A766,data!$C:$AG,4,FALSE)</f>
        <v>#N/A</v>
      </c>
    </row>
    <row r="767" spans="1:4" x14ac:dyDescent="0.25">
      <c r="A767">
        <v>766</v>
      </c>
      <c r="B767" t="e">
        <f>VLOOKUP(A767,data!$C:$AG,2,FALSE)</f>
        <v>#N/A</v>
      </c>
      <c r="C767" t="e">
        <f>VLOOKUP(A767,data!$C:$AG,3,FALSE)</f>
        <v>#N/A</v>
      </c>
      <c r="D767" t="e">
        <f>VLOOKUP(A767,data!$C:$AG,4,FALSE)</f>
        <v>#N/A</v>
      </c>
    </row>
    <row r="768" spans="1:4" x14ac:dyDescent="0.25">
      <c r="A768">
        <v>767</v>
      </c>
      <c r="B768" t="e">
        <f>VLOOKUP(A768,data!$C:$AG,2,FALSE)</f>
        <v>#N/A</v>
      </c>
      <c r="C768" t="e">
        <f>VLOOKUP(A768,data!$C:$AG,3,FALSE)</f>
        <v>#N/A</v>
      </c>
      <c r="D768" t="e">
        <f>VLOOKUP(A768,data!$C:$AG,4,FALSE)</f>
        <v>#N/A</v>
      </c>
    </row>
    <row r="769" spans="1:4" x14ac:dyDescent="0.25">
      <c r="A769">
        <v>768</v>
      </c>
      <c r="B769" t="e">
        <f>VLOOKUP(A769,data!$C:$AG,2,FALSE)</f>
        <v>#N/A</v>
      </c>
      <c r="C769" t="e">
        <f>VLOOKUP(A769,data!$C:$AG,3,FALSE)</f>
        <v>#N/A</v>
      </c>
      <c r="D769" t="e">
        <f>VLOOKUP(A769,data!$C:$AG,4,FALSE)</f>
        <v>#N/A</v>
      </c>
    </row>
    <row r="770" spans="1:4" x14ac:dyDescent="0.25">
      <c r="A770">
        <v>769</v>
      </c>
      <c r="B770" t="e">
        <f>VLOOKUP(A770,data!$C:$AG,2,FALSE)</f>
        <v>#N/A</v>
      </c>
      <c r="C770" t="e">
        <f>VLOOKUP(A770,data!$C:$AG,3,FALSE)</f>
        <v>#N/A</v>
      </c>
      <c r="D770" t="e">
        <f>VLOOKUP(A770,data!$C:$AG,4,FALSE)</f>
        <v>#N/A</v>
      </c>
    </row>
    <row r="771" spans="1:4" x14ac:dyDescent="0.25">
      <c r="A771">
        <v>770</v>
      </c>
      <c r="B771" t="e">
        <f>VLOOKUP(A771,data!$C:$AG,2,FALSE)</f>
        <v>#N/A</v>
      </c>
      <c r="C771" t="e">
        <f>VLOOKUP(A771,data!$C:$AG,3,FALSE)</f>
        <v>#N/A</v>
      </c>
      <c r="D771" t="e">
        <f>VLOOKUP(A771,data!$C:$AG,4,FALSE)</f>
        <v>#N/A</v>
      </c>
    </row>
    <row r="772" spans="1:4" x14ac:dyDescent="0.25">
      <c r="A772">
        <v>771</v>
      </c>
      <c r="B772" t="e">
        <f>VLOOKUP(A772,data!$C:$AG,2,FALSE)</f>
        <v>#N/A</v>
      </c>
      <c r="C772" t="e">
        <f>VLOOKUP(A772,data!$C:$AG,3,FALSE)</f>
        <v>#N/A</v>
      </c>
      <c r="D772" t="e">
        <f>VLOOKUP(A772,data!$C:$AG,4,FALSE)</f>
        <v>#N/A</v>
      </c>
    </row>
    <row r="773" spans="1:4" x14ac:dyDescent="0.25">
      <c r="A773">
        <v>772</v>
      </c>
      <c r="B773" t="e">
        <f>VLOOKUP(A773,data!$C:$AG,2,FALSE)</f>
        <v>#N/A</v>
      </c>
      <c r="C773" t="e">
        <f>VLOOKUP(A773,data!$C:$AG,3,FALSE)</f>
        <v>#N/A</v>
      </c>
      <c r="D773" t="e">
        <f>VLOOKUP(A773,data!$C:$AG,4,FALSE)</f>
        <v>#N/A</v>
      </c>
    </row>
    <row r="774" spans="1:4" x14ac:dyDescent="0.25">
      <c r="A774">
        <v>773</v>
      </c>
      <c r="B774" t="e">
        <f>VLOOKUP(A774,data!$C:$AG,2,FALSE)</f>
        <v>#N/A</v>
      </c>
      <c r="C774" t="e">
        <f>VLOOKUP(A774,data!$C:$AG,3,FALSE)</f>
        <v>#N/A</v>
      </c>
      <c r="D774" t="e">
        <f>VLOOKUP(A774,data!$C:$AG,4,FALSE)</f>
        <v>#N/A</v>
      </c>
    </row>
    <row r="775" spans="1:4" x14ac:dyDescent="0.25">
      <c r="A775">
        <v>774</v>
      </c>
      <c r="B775" t="e">
        <f>VLOOKUP(A775,data!$C:$AG,2,FALSE)</f>
        <v>#N/A</v>
      </c>
      <c r="C775" t="e">
        <f>VLOOKUP(A775,data!$C:$AG,3,FALSE)</f>
        <v>#N/A</v>
      </c>
      <c r="D775" t="e">
        <f>VLOOKUP(A775,data!$C:$AG,4,FALSE)</f>
        <v>#N/A</v>
      </c>
    </row>
    <row r="776" spans="1:4" x14ac:dyDescent="0.25">
      <c r="A776">
        <v>775</v>
      </c>
      <c r="B776" t="e">
        <f>VLOOKUP(A776,data!$C:$AG,2,FALSE)</f>
        <v>#N/A</v>
      </c>
      <c r="C776" t="e">
        <f>VLOOKUP(A776,data!$C:$AG,3,FALSE)</f>
        <v>#N/A</v>
      </c>
      <c r="D776" t="e">
        <f>VLOOKUP(A776,data!$C:$AG,4,FALSE)</f>
        <v>#N/A</v>
      </c>
    </row>
    <row r="777" spans="1:4" x14ac:dyDescent="0.25">
      <c r="A777">
        <v>776</v>
      </c>
      <c r="B777" t="e">
        <f>VLOOKUP(A777,data!$C:$AG,2,FALSE)</f>
        <v>#N/A</v>
      </c>
      <c r="C777" t="e">
        <f>VLOOKUP(A777,data!$C:$AG,3,FALSE)</f>
        <v>#N/A</v>
      </c>
      <c r="D777" t="e">
        <f>VLOOKUP(A777,data!$C:$AG,4,FALSE)</f>
        <v>#N/A</v>
      </c>
    </row>
    <row r="778" spans="1:4" x14ac:dyDescent="0.25">
      <c r="A778">
        <v>777</v>
      </c>
      <c r="B778" t="e">
        <f>VLOOKUP(A778,data!$C:$AG,2,FALSE)</f>
        <v>#N/A</v>
      </c>
      <c r="C778" t="e">
        <f>VLOOKUP(A778,data!$C:$AG,3,FALSE)</f>
        <v>#N/A</v>
      </c>
      <c r="D778" t="e">
        <f>VLOOKUP(A778,data!$C:$AG,4,FALSE)</f>
        <v>#N/A</v>
      </c>
    </row>
    <row r="779" spans="1:4" x14ac:dyDescent="0.25">
      <c r="A779">
        <v>778</v>
      </c>
      <c r="B779" t="e">
        <f>VLOOKUP(A779,data!$C:$AG,2,FALSE)</f>
        <v>#N/A</v>
      </c>
      <c r="C779" t="e">
        <f>VLOOKUP(A779,data!$C:$AG,3,FALSE)</f>
        <v>#N/A</v>
      </c>
      <c r="D779" t="e">
        <f>VLOOKUP(A779,data!$C:$AG,4,FALSE)</f>
        <v>#N/A</v>
      </c>
    </row>
    <row r="780" spans="1:4" x14ac:dyDescent="0.25">
      <c r="A780">
        <v>779</v>
      </c>
      <c r="B780" t="e">
        <f>VLOOKUP(A780,data!$C:$AG,2,FALSE)</f>
        <v>#N/A</v>
      </c>
      <c r="C780" t="e">
        <f>VLOOKUP(A780,data!$C:$AG,3,FALSE)</f>
        <v>#N/A</v>
      </c>
      <c r="D780" t="e">
        <f>VLOOKUP(A780,data!$C:$AG,4,FALSE)</f>
        <v>#N/A</v>
      </c>
    </row>
    <row r="781" spans="1:4" x14ac:dyDescent="0.25">
      <c r="A781">
        <v>780</v>
      </c>
      <c r="B781" t="e">
        <f>VLOOKUP(A781,data!$C:$AG,2,FALSE)</f>
        <v>#N/A</v>
      </c>
      <c r="C781" t="e">
        <f>VLOOKUP(A781,data!$C:$AG,3,FALSE)</f>
        <v>#N/A</v>
      </c>
      <c r="D781" t="e">
        <f>VLOOKUP(A781,data!$C:$AG,4,FALSE)</f>
        <v>#N/A</v>
      </c>
    </row>
    <row r="782" spans="1:4" x14ac:dyDescent="0.25">
      <c r="A782">
        <v>781</v>
      </c>
      <c r="B782" t="e">
        <f>VLOOKUP(A782,data!$C:$AG,2,FALSE)</f>
        <v>#N/A</v>
      </c>
      <c r="C782" t="e">
        <f>VLOOKUP(A782,data!$C:$AG,3,FALSE)</f>
        <v>#N/A</v>
      </c>
      <c r="D782" t="e">
        <f>VLOOKUP(A782,data!$C:$AG,4,FALSE)</f>
        <v>#N/A</v>
      </c>
    </row>
    <row r="783" spans="1:4" x14ac:dyDescent="0.25">
      <c r="A783">
        <v>782</v>
      </c>
      <c r="B783" t="e">
        <f>VLOOKUP(A783,data!$C:$AG,2,FALSE)</f>
        <v>#N/A</v>
      </c>
      <c r="C783" t="e">
        <f>VLOOKUP(A783,data!$C:$AG,3,FALSE)</f>
        <v>#N/A</v>
      </c>
      <c r="D783" t="e">
        <f>VLOOKUP(A783,data!$C:$AG,4,FALSE)</f>
        <v>#N/A</v>
      </c>
    </row>
    <row r="784" spans="1:4" x14ac:dyDescent="0.25">
      <c r="A784">
        <v>783</v>
      </c>
      <c r="B784" t="e">
        <f>VLOOKUP(A784,data!$C:$AG,2,FALSE)</f>
        <v>#N/A</v>
      </c>
      <c r="C784" t="e">
        <f>VLOOKUP(A784,data!$C:$AG,3,FALSE)</f>
        <v>#N/A</v>
      </c>
      <c r="D784" t="e">
        <f>VLOOKUP(A784,data!$C:$AG,4,FALSE)</f>
        <v>#N/A</v>
      </c>
    </row>
    <row r="785" spans="1:4" x14ac:dyDescent="0.25">
      <c r="A785">
        <v>784</v>
      </c>
      <c r="B785" t="e">
        <f>VLOOKUP(A785,data!$C:$AG,2,FALSE)</f>
        <v>#N/A</v>
      </c>
      <c r="C785" t="e">
        <f>VLOOKUP(A785,data!$C:$AG,3,FALSE)</f>
        <v>#N/A</v>
      </c>
      <c r="D785" t="e">
        <f>VLOOKUP(A785,data!$C:$AG,4,FALSE)</f>
        <v>#N/A</v>
      </c>
    </row>
    <row r="786" spans="1:4" x14ac:dyDescent="0.25">
      <c r="A786">
        <v>785</v>
      </c>
      <c r="B786" t="e">
        <f>VLOOKUP(A786,data!$C:$AG,2,FALSE)</f>
        <v>#N/A</v>
      </c>
      <c r="C786" t="e">
        <f>VLOOKUP(A786,data!$C:$AG,3,FALSE)</f>
        <v>#N/A</v>
      </c>
      <c r="D786" t="e">
        <f>VLOOKUP(A786,data!$C:$AG,4,FALSE)</f>
        <v>#N/A</v>
      </c>
    </row>
    <row r="787" spans="1:4" x14ac:dyDescent="0.25">
      <c r="A787">
        <v>786</v>
      </c>
      <c r="B787" t="e">
        <f>VLOOKUP(A787,data!$C:$AG,2,FALSE)</f>
        <v>#N/A</v>
      </c>
      <c r="C787" t="e">
        <f>VLOOKUP(A787,data!$C:$AG,3,FALSE)</f>
        <v>#N/A</v>
      </c>
      <c r="D787" t="e">
        <f>VLOOKUP(A787,data!$C:$AG,4,FALSE)</f>
        <v>#N/A</v>
      </c>
    </row>
    <row r="788" spans="1:4" x14ac:dyDescent="0.25">
      <c r="A788">
        <v>787</v>
      </c>
      <c r="B788" t="e">
        <f>VLOOKUP(A788,data!$C:$AG,2,FALSE)</f>
        <v>#N/A</v>
      </c>
      <c r="C788" t="e">
        <f>VLOOKUP(A788,data!$C:$AG,3,FALSE)</f>
        <v>#N/A</v>
      </c>
      <c r="D788" t="e">
        <f>VLOOKUP(A788,data!$C:$AG,4,FALSE)</f>
        <v>#N/A</v>
      </c>
    </row>
    <row r="789" spans="1:4" x14ac:dyDescent="0.25">
      <c r="A789">
        <v>788</v>
      </c>
      <c r="B789" t="e">
        <f>VLOOKUP(A789,data!$C:$AG,2,FALSE)</f>
        <v>#N/A</v>
      </c>
      <c r="C789" t="e">
        <f>VLOOKUP(A789,data!$C:$AG,3,FALSE)</f>
        <v>#N/A</v>
      </c>
      <c r="D789" t="e">
        <f>VLOOKUP(A789,data!$C:$AG,4,FALSE)</f>
        <v>#N/A</v>
      </c>
    </row>
    <row r="790" spans="1:4" x14ac:dyDescent="0.25">
      <c r="A790">
        <v>789</v>
      </c>
      <c r="B790" t="e">
        <f>VLOOKUP(A790,data!$C:$AG,2,FALSE)</f>
        <v>#N/A</v>
      </c>
      <c r="C790" t="e">
        <f>VLOOKUP(A790,data!$C:$AG,3,FALSE)</f>
        <v>#N/A</v>
      </c>
      <c r="D790" t="e">
        <f>VLOOKUP(A790,data!$C:$AG,4,FALSE)</f>
        <v>#N/A</v>
      </c>
    </row>
    <row r="791" spans="1:4" x14ac:dyDescent="0.25">
      <c r="A791">
        <v>790</v>
      </c>
      <c r="B791" t="e">
        <f>VLOOKUP(A791,data!$C:$AG,2,FALSE)</f>
        <v>#N/A</v>
      </c>
      <c r="C791" t="e">
        <f>VLOOKUP(A791,data!$C:$AG,3,FALSE)</f>
        <v>#N/A</v>
      </c>
      <c r="D791" t="e">
        <f>VLOOKUP(A791,data!$C:$AG,4,FALSE)</f>
        <v>#N/A</v>
      </c>
    </row>
    <row r="792" spans="1:4" x14ac:dyDescent="0.25">
      <c r="A792">
        <v>791</v>
      </c>
      <c r="B792" t="e">
        <f>VLOOKUP(A792,data!$C:$AG,2,FALSE)</f>
        <v>#N/A</v>
      </c>
      <c r="C792" t="e">
        <f>VLOOKUP(A792,data!$C:$AG,3,FALSE)</f>
        <v>#N/A</v>
      </c>
      <c r="D792" t="e">
        <f>VLOOKUP(A792,data!$C:$AG,4,FALSE)</f>
        <v>#N/A</v>
      </c>
    </row>
    <row r="793" spans="1:4" x14ac:dyDescent="0.25">
      <c r="A793">
        <v>792</v>
      </c>
      <c r="B793" t="e">
        <f>VLOOKUP(A793,data!$C:$AG,2,FALSE)</f>
        <v>#N/A</v>
      </c>
      <c r="C793" t="e">
        <f>VLOOKUP(A793,data!$C:$AG,3,FALSE)</f>
        <v>#N/A</v>
      </c>
      <c r="D793" t="e">
        <f>VLOOKUP(A793,data!$C:$AG,4,FALSE)</f>
        <v>#N/A</v>
      </c>
    </row>
    <row r="794" spans="1:4" x14ac:dyDescent="0.25">
      <c r="A794">
        <v>793</v>
      </c>
      <c r="B794" t="e">
        <f>VLOOKUP(A794,data!$C:$AG,2,FALSE)</f>
        <v>#N/A</v>
      </c>
      <c r="C794" t="e">
        <f>VLOOKUP(A794,data!$C:$AG,3,FALSE)</f>
        <v>#N/A</v>
      </c>
      <c r="D794" t="e">
        <f>VLOOKUP(A794,data!$C:$AG,4,FALSE)</f>
        <v>#N/A</v>
      </c>
    </row>
    <row r="795" spans="1:4" x14ac:dyDescent="0.25">
      <c r="A795">
        <v>794</v>
      </c>
      <c r="B795" t="e">
        <f>VLOOKUP(A795,data!$C:$AG,2,FALSE)</f>
        <v>#N/A</v>
      </c>
      <c r="C795" t="e">
        <f>VLOOKUP(A795,data!$C:$AG,3,FALSE)</f>
        <v>#N/A</v>
      </c>
      <c r="D795" t="e">
        <f>VLOOKUP(A795,data!$C:$AG,4,FALSE)</f>
        <v>#N/A</v>
      </c>
    </row>
    <row r="796" spans="1:4" x14ac:dyDescent="0.25">
      <c r="A796">
        <v>795</v>
      </c>
      <c r="B796" t="e">
        <f>VLOOKUP(A796,data!$C:$AG,2,FALSE)</f>
        <v>#N/A</v>
      </c>
      <c r="C796" t="e">
        <f>VLOOKUP(A796,data!$C:$AG,3,FALSE)</f>
        <v>#N/A</v>
      </c>
      <c r="D796" t="e">
        <f>VLOOKUP(A796,data!$C:$AG,4,FALSE)</f>
        <v>#N/A</v>
      </c>
    </row>
    <row r="797" spans="1:4" x14ac:dyDescent="0.25">
      <c r="A797">
        <v>796</v>
      </c>
      <c r="B797" t="e">
        <f>VLOOKUP(A797,data!$C:$AG,2,FALSE)</f>
        <v>#N/A</v>
      </c>
      <c r="C797" t="e">
        <f>VLOOKUP(A797,data!$C:$AG,3,FALSE)</f>
        <v>#N/A</v>
      </c>
      <c r="D797" t="e">
        <f>VLOOKUP(A797,data!$C:$AG,4,FALSE)</f>
        <v>#N/A</v>
      </c>
    </row>
    <row r="798" spans="1:4" x14ac:dyDescent="0.25">
      <c r="A798">
        <v>797</v>
      </c>
      <c r="B798" t="e">
        <f>VLOOKUP(A798,data!$C:$AG,2,FALSE)</f>
        <v>#N/A</v>
      </c>
      <c r="C798" t="e">
        <f>VLOOKUP(A798,data!$C:$AG,3,FALSE)</f>
        <v>#N/A</v>
      </c>
      <c r="D798" t="e">
        <f>VLOOKUP(A798,data!$C:$AG,4,FALSE)</f>
        <v>#N/A</v>
      </c>
    </row>
    <row r="799" spans="1:4" x14ac:dyDescent="0.25">
      <c r="A799">
        <v>798</v>
      </c>
      <c r="B799" t="e">
        <f>VLOOKUP(A799,data!$C:$AG,2,FALSE)</f>
        <v>#N/A</v>
      </c>
      <c r="C799" t="e">
        <f>VLOOKUP(A799,data!$C:$AG,3,FALSE)</f>
        <v>#N/A</v>
      </c>
      <c r="D799" t="e">
        <f>VLOOKUP(A799,data!$C:$AG,4,FALSE)</f>
        <v>#N/A</v>
      </c>
    </row>
    <row r="800" spans="1:4" x14ac:dyDescent="0.25">
      <c r="A800">
        <v>799</v>
      </c>
      <c r="B800" t="e">
        <f>VLOOKUP(A800,data!$C:$AG,2,FALSE)</f>
        <v>#N/A</v>
      </c>
      <c r="C800" t="e">
        <f>VLOOKUP(A800,data!$C:$AG,3,FALSE)</f>
        <v>#N/A</v>
      </c>
      <c r="D800" t="e">
        <f>VLOOKUP(A800,data!$C:$AG,4,FALSE)</f>
        <v>#N/A</v>
      </c>
    </row>
    <row r="801" spans="1:4" x14ac:dyDescent="0.25">
      <c r="A801">
        <v>800</v>
      </c>
      <c r="B801" t="e">
        <f>VLOOKUP(A801,data!$C:$AG,2,FALSE)</f>
        <v>#N/A</v>
      </c>
      <c r="C801" t="e">
        <f>VLOOKUP(A801,data!$C:$AG,3,FALSE)</f>
        <v>#N/A</v>
      </c>
      <c r="D801" t="e">
        <f>VLOOKUP(A801,data!$C:$AG,4,FALSE)</f>
        <v>#N/A</v>
      </c>
    </row>
    <row r="802" spans="1:4" x14ac:dyDescent="0.25">
      <c r="A802">
        <v>801</v>
      </c>
      <c r="B802" t="e">
        <f>VLOOKUP(A802,data!$C:$AG,2,FALSE)</f>
        <v>#N/A</v>
      </c>
      <c r="C802" t="e">
        <f>VLOOKUP(A802,data!$C:$AG,3,FALSE)</f>
        <v>#N/A</v>
      </c>
      <c r="D802" t="e">
        <f>VLOOKUP(A802,data!$C:$AG,4,FALSE)</f>
        <v>#N/A</v>
      </c>
    </row>
    <row r="803" spans="1:4" x14ac:dyDescent="0.25">
      <c r="A803">
        <v>802</v>
      </c>
      <c r="B803" t="e">
        <f>VLOOKUP(A803,data!$C:$AG,2,FALSE)</f>
        <v>#N/A</v>
      </c>
      <c r="C803" t="e">
        <f>VLOOKUP(A803,data!$C:$AG,3,FALSE)</f>
        <v>#N/A</v>
      </c>
      <c r="D803" t="e">
        <f>VLOOKUP(A803,data!$C:$AG,4,FALSE)</f>
        <v>#N/A</v>
      </c>
    </row>
    <row r="804" spans="1:4" x14ac:dyDescent="0.25">
      <c r="A804">
        <v>803</v>
      </c>
      <c r="B804" t="e">
        <f>VLOOKUP(A804,data!$C:$AG,2,FALSE)</f>
        <v>#N/A</v>
      </c>
      <c r="C804" t="e">
        <f>VLOOKUP(A804,data!$C:$AG,3,FALSE)</f>
        <v>#N/A</v>
      </c>
      <c r="D804" t="e">
        <f>VLOOKUP(A804,data!$C:$AG,4,FALSE)</f>
        <v>#N/A</v>
      </c>
    </row>
    <row r="805" spans="1:4" x14ac:dyDescent="0.25">
      <c r="A805">
        <v>804</v>
      </c>
      <c r="B805" t="e">
        <f>VLOOKUP(A805,data!$C:$AG,2,FALSE)</f>
        <v>#N/A</v>
      </c>
      <c r="C805" t="e">
        <f>VLOOKUP(A805,data!$C:$AG,3,FALSE)</f>
        <v>#N/A</v>
      </c>
      <c r="D805" t="e">
        <f>VLOOKUP(A805,data!$C:$AG,4,FALSE)</f>
        <v>#N/A</v>
      </c>
    </row>
    <row r="806" spans="1:4" x14ac:dyDescent="0.25">
      <c r="A806">
        <v>805</v>
      </c>
      <c r="B806" t="e">
        <f>VLOOKUP(A806,data!$C:$AG,2,FALSE)</f>
        <v>#N/A</v>
      </c>
      <c r="C806" t="e">
        <f>VLOOKUP(A806,data!$C:$AG,3,FALSE)</f>
        <v>#N/A</v>
      </c>
      <c r="D806" t="e">
        <f>VLOOKUP(A806,data!$C:$AG,4,FALSE)</f>
        <v>#N/A</v>
      </c>
    </row>
    <row r="807" spans="1:4" x14ac:dyDescent="0.25">
      <c r="A807">
        <v>806</v>
      </c>
      <c r="B807" t="e">
        <f>VLOOKUP(A807,data!$C:$AG,2,FALSE)</f>
        <v>#N/A</v>
      </c>
      <c r="C807" t="e">
        <f>VLOOKUP(A807,data!$C:$AG,3,FALSE)</f>
        <v>#N/A</v>
      </c>
      <c r="D807" t="e">
        <f>VLOOKUP(A807,data!$C:$AG,4,FALSE)</f>
        <v>#N/A</v>
      </c>
    </row>
    <row r="808" spans="1:4" x14ac:dyDescent="0.25">
      <c r="A808">
        <v>807</v>
      </c>
      <c r="B808" t="e">
        <f>VLOOKUP(A808,data!$C:$AG,2,FALSE)</f>
        <v>#N/A</v>
      </c>
      <c r="C808" t="e">
        <f>VLOOKUP(A808,data!$C:$AG,3,FALSE)</f>
        <v>#N/A</v>
      </c>
      <c r="D808" t="e">
        <f>VLOOKUP(A808,data!$C:$AG,4,FALSE)</f>
        <v>#N/A</v>
      </c>
    </row>
    <row r="809" spans="1:4" x14ac:dyDescent="0.25">
      <c r="A809">
        <v>808</v>
      </c>
      <c r="B809" t="e">
        <f>VLOOKUP(A809,data!$C:$AG,2,FALSE)</f>
        <v>#N/A</v>
      </c>
      <c r="C809" t="e">
        <f>VLOOKUP(A809,data!$C:$AG,3,FALSE)</f>
        <v>#N/A</v>
      </c>
      <c r="D809" t="e">
        <f>VLOOKUP(A809,data!$C:$AG,4,FALSE)</f>
        <v>#N/A</v>
      </c>
    </row>
    <row r="810" spans="1:4" x14ac:dyDescent="0.25">
      <c r="A810">
        <v>809</v>
      </c>
      <c r="B810" t="e">
        <f>VLOOKUP(A810,data!$C:$AG,2,FALSE)</f>
        <v>#N/A</v>
      </c>
      <c r="C810" t="e">
        <f>VLOOKUP(A810,data!$C:$AG,3,FALSE)</f>
        <v>#N/A</v>
      </c>
      <c r="D810" t="e">
        <f>VLOOKUP(A810,data!$C:$AG,4,FALSE)</f>
        <v>#N/A</v>
      </c>
    </row>
    <row r="811" spans="1:4" x14ac:dyDescent="0.25">
      <c r="A811">
        <v>810</v>
      </c>
      <c r="B811" t="e">
        <f>VLOOKUP(A811,data!$C:$AG,2,FALSE)</f>
        <v>#N/A</v>
      </c>
      <c r="C811" t="e">
        <f>VLOOKUP(A811,data!$C:$AG,3,FALSE)</f>
        <v>#N/A</v>
      </c>
      <c r="D811" t="e">
        <f>VLOOKUP(A811,data!$C:$AG,4,FALSE)</f>
        <v>#N/A</v>
      </c>
    </row>
    <row r="812" spans="1:4" x14ac:dyDescent="0.25">
      <c r="A812">
        <v>811</v>
      </c>
      <c r="B812" t="e">
        <f>VLOOKUP(A812,data!$C:$AG,2,FALSE)</f>
        <v>#N/A</v>
      </c>
      <c r="C812" t="e">
        <f>VLOOKUP(A812,data!$C:$AG,3,FALSE)</f>
        <v>#N/A</v>
      </c>
      <c r="D812" t="e">
        <f>VLOOKUP(A812,data!$C:$AG,4,FALSE)</f>
        <v>#N/A</v>
      </c>
    </row>
    <row r="813" spans="1:4" x14ac:dyDescent="0.25">
      <c r="A813">
        <v>812</v>
      </c>
      <c r="B813" t="e">
        <f>VLOOKUP(A813,data!$C:$AG,2,FALSE)</f>
        <v>#N/A</v>
      </c>
      <c r="C813" t="e">
        <f>VLOOKUP(A813,data!$C:$AG,3,FALSE)</f>
        <v>#N/A</v>
      </c>
      <c r="D813" t="e">
        <f>VLOOKUP(A813,data!$C:$AG,4,FALSE)</f>
        <v>#N/A</v>
      </c>
    </row>
    <row r="814" spans="1:4" x14ac:dyDescent="0.25">
      <c r="A814">
        <v>813</v>
      </c>
      <c r="B814" t="e">
        <f>VLOOKUP(A814,data!$C:$AG,2,FALSE)</f>
        <v>#N/A</v>
      </c>
      <c r="C814" t="e">
        <f>VLOOKUP(A814,data!$C:$AG,3,FALSE)</f>
        <v>#N/A</v>
      </c>
      <c r="D814" t="e">
        <f>VLOOKUP(A814,data!$C:$AG,4,FALSE)</f>
        <v>#N/A</v>
      </c>
    </row>
    <row r="815" spans="1:4" x14ac:dyDescent="0.25">
      <c r="A815">
        <v>814</v>
      </c>
      <c r="B815" t="e">
        <f>VLOOKUP(A815,data!$C:$AG,2,FALSE)</f>
        <v>#N/A</v>
      </c>
      <c r="C815" t="e">
        <f>VLOOKUP(A815,data!$C:$AG,3,FALSE)</f>
        <v>#N/A</v>
      </c>
      <c r="D815" t="e">
        <f>VLOOKUP(A815,data!$C:$AG,4,FALSE)</f>
        <v>#N/A</v>
      </c>
    </row>
    <row r="816" spans="1:4" x14ac:dyDescent="0.25">
      <c r="A816">
        <v>815</v>
      </c>
      <c r="B816" t="e">
        <f>VLOOKUP(A816,data!$C:$AG,2,FALSE)</f>
        <v>#N/A</v>
      </c>
      <c r="C816" t="e">
        <f>VLOOKUP(A816,data!$C:$AG,3,FALSE)</f>
        <v>#N/A</v>
      </c>
      <c r="D816" t="e">
        <f>VLOOKUP(A816,data!$C:$AG,4,FALSE)</f>
        <v>#N/A</v>
      </c>
    </row>
    <row r="817" spans="1:4" x14ac:dyDescent="0.25">
      <c r="A817">
        <v>816</v>
      </c>
      <c r="B817" t="e">
        <f>VLOOKUP(A817,data!$C:$AG,2,FALSE)</f>
        <v>#N/A</v>
      </c>
      <c r="C817" t="e">
        <f>VLOOKUP(A817,data!$C:$AG,3,FALSE)</f>
        <v>#N/A</v>
      </c>
      <c r="D817" t="e">
        <f>VLOOKUP(A817,data!$C:$AG,4,FALSE)</f>
        <v>#N/A</v>
      </c>
    </row>
    <row r="818" spans="1:4" x14ac:dyDescent="0.25">
      <c r="A818">
        <v>817</v>
      </c>
      <c r="B818" t="e">
        <f>VLOOKUP(A818,data!$C:$AG,2,FALSE)</f>
        <v>#N/A</v>
      </c>
      <c r="C818" t="e">
        <f>VLOOKUP(A818,data!$C:$AG,3,FALSE)</f>
        <v>#N/A</v>
      </c>
      <c r="D818" t="e">
        <f>VLOOKUP(A818,data!$C:$AG,4,FALSE)</f>
        <v>#N/A</v>
      </c>
    </row>
    <row r="819" spans="1:4" x14ac:dyDescent="0.25">
      <c r="A819">
        <v>818</v>
      </c>
      <c r="B819" t="e">
        <f>VLOOKUP(A819,data!$C:$AG,2,FALSE)</f>
        <v>#N/A</v>
      </c>
      <c r="C819" t="e">
        <f>VLOOKUP(A819,data!$C:$AG,3,FALSE)</f>
        <v>#N/A</v>
      </c>
      <c r="D819" t="e">
        <f>VLOOKUP(A819,data!$C:$AG,4,FALSE)</f>
        <v>#N/A</v>
      </c>
    </row>
    <row r="820" spans="1:4" x14ac:dyDescent="0.25">
      <c r="A820">
        <v>819</v>
      </c>
      <c r="B820" t="e">
        <f>VLOOKUP(A820,data!$C:$AG,2,FALSE)</f>
        <v>#N/A</v>
      </c>
      <c r="C820" t="e">
        <f>VLOOKUP(A820,data!$C:$AG,3,FALSE)</f>
        <v>#N/A</v>
      </c>
      <c r="D820" t="e">
        <f>VLOOKUP(A820,data!$C:$AG,4,FALSE)</f>
        <v>#N/A</v>
      </c>
    </row>
    <row r="821" spans="1:4" x14ac:dyDescent="0.25">
      <c r="A821">
        <v>820</v>
      </c>
      <c r="B821" t="e">
        <f>VLOOKUP(A821,data!$C:$AG,2,FALSE)</f>
        <v>#N/A</v>
      </c>
      <c r="C821" t="e">
        <f>VLOOKUP(A821,data!$C:$AG,3,FALSE)</f>
        <v>#N/A</v>
      </c>
      <c r="D821" t="e">
        <f>VLOOKUP(A821,data!$C:$AG,4,FALSE)</f>
        <v>#N/A</v>
      </c>
    </row>
    <row r="822" spans="1:4" x14ac:dyDescent="0.25">
      <c r="A822">
        <v>821</v>
      </c>
      <c r="B822" t="e">
        <f>VLOOKUP(A822,data!$C:$AG,2,FALSE)</f>
        <v>#N/A</v>
      </c>
      <c r="C822" t="e">
        <f>VLOOKUP(A822,data!$C:$AG,3,FALSE)</f>
        <v>#N/A</v>
      </c>
      <c r="D822" t="e">
        <f>VLOOKUP(A822,data!$C:$AG,4,FALSE)</f>
        <v>#N/A</v>
      </c>
    </row>
    <row r="823" spans="1:4" x14ac:dyDescent="0.25">
      <c r="A823">
        <v>822</v>
      </c>
      <c r="B823" t="e">
        <f>VLOOKUP(A823,data!$C:$AG,2,FALSE)</f>
        <v>#N/A</v>
      </c>
      <c r="C823" t="e">
        <f>VLOOKUP(A823,data!$C:$AG,3,FALSE)</f>
        <v>#N/A</v>
      </c>
      <c r="D823" t="e">
        <f>VLOOKUP(A823,data!$C:$AG,4,FALSE)</f>
        <v>#N/A</v>
      </c>
    </row>
    <row r="824" spans="1:4" x14ac:dyDescent="0.25">
      <c r="A824">
        <v>823</v>
      </c>
      <c r="B824" t="e">
        <f>VLOOKUP(A824,data!$C:$AG,2,FALSE)</f>
        <v>#N/A</v>
      </c>
      <c r="C824" t="e">
        <f>VLOOKUP(A824,data!$C:$AG,3,FALSE)</f>
        <v>#N/A</v>
      </c>
      <c r="D824" t="e">
        <f>VLOOKUP(A824,data!$C:$AG,4,FALSE)</f>
        <v>#N/A</v>
      </c>
    </row>
    <row r="825" spans="1:4" x14ac:dyDescent="0.25">
      <c r="A825">
        <v>824</v>
      </c>
      <c r="B825" t="e">
        <f>VLOOKUP(A825,data!$C:$AG,2,FALSE)</f>
        <v>#N/A</v>
      </c>
      <c r="C825" t="e">
        <f>VLOOKUP(A825,data!$C:$AG,3,FALSE)</f>
        <v>#N/A</v>
      </c>
      <c r="D825" t="e">
        <f>VLOOKUP(A825,data!$C:$AG,4,FALSE)</f>
        <v>#N/A</v>
      </c>
    </row>
    <row r="826" spans="1:4" x14ac:dyDescent="0.25">
      <c r="A826">
        <v>825</v>
      </c>
      <c r="B826" t="e">
        <f>VLOOKUP(A826,data!$C:$AG,2,FALSE)</f>
        <v>#N/A</v>
      </c>
      <c r="C826" t="e">
        <f>VLOOKUP(A826,data!$C:$AG,3,FALSE)</f>
        <v>#N/A</v>
      </c>
      <c r="D826" t="e">
        <f>VLOOKUP(A826,data!$C:$AG,4,FALSE)</f>
        <v>#N/A</v>
      </c>
    </row>
    <row r="827" spans="1:4" x14ac:dyDescent="0.25">
      <c r="A827">
        <v>826</v>
      </c>
      <c r="B827" t="e">
        <f>VLOOKUP(A827,data!$C:$AG,2,FALSE)</f>
        <v>#N/A</v>
      </c>
      <c r="C827" t="e">
        <f>VLOOKUP(A827,data!$C:$AG,3,FALSE)</f>
        <v>#N/A</v>
      </c>
      <c r="D827" t="e">
        <f>VLOOKUP(A827,data!$C:$AG,4,FALSE)</f>
        <v>#N/A</v>
      </c>
    </row>
    <row r="828" spans="1:4" x14ac:dyDescent="0.25">
      <c r="A828">
        <v>827</v>
      </c>
      <c r="B828" t="e">
        <f>VLOOKUP(A828,data!$C:$AG,2,FALSE)</f>
        <v>#N/A</v>
      </c>
      <c r="C828" t="e">
        <f>VLOOKUP(A828,data!$C:$AG,3,FALSE)</f>
        <v>#N/A</v>
      </c>
      <c r="D828" t="e">
        <f>VLOOKUP(A828,data!$C:$AG,4,FALSE)</f>
        <v>#N/A</v>
      </c>
    </row>
    <row r="829" spans="1:4" x14ac:dyDescent="0.25">
      <c r="A829">
        <v>828</v>
      </c>
      <c r="B829" t="e">
        <f>VLOOKUP(A829,data!$C:$AG,2,FALSE)</f>
        <v>#N/A</v>
      </c>
      <c r="C829" t="e">
        <f>VLOOKUP(A829,data!$C:$AG,3,FALSE)</f>
        <v>#N/A</v>
      </c>
      <c r="D829" t="e">
        <f>VLOOKUP(A829,data!$C:$AG,4,FALSE)</f>
        <v>#N/A</v>
      </c>
    </row>
    <row r="830" spans="1:4" x14ac:dyDescent="0.25">
      <c r="A830">
        <v>829</v>
      </c>
      <c r="B830" t="e">
        <f>VLOOKUP(A830,data!$C:$AG,2,FALSE)</f>
        <v>#N/A</v>
      </c>
      <c r="C830" t="e">
        <f>VLOOKUP(A830,data!$C:$AG,3,FALSE)</f>
        <v>#N/A</v>
      </c>
      <c r="D830" t="e">
        <f>VLOOKUP(A830,data!$C:$AG,4,FALSE)</f>
        <v>#N/A</v>
      </c>
    </row>
    <row r="831" spans="1:4" x14ac:dyDescent="0.25">
      <c r="A831">
        <v>830</v>
      </c>
      <c r="B831" t="e">
        <f>VLOOKUP(A831,data!$C:$AG,2,FALSE)</f>
        <v>#N/A</v>
      </c>
      <c r="C831" t="e">
        <f>VLOOKUP(A831,data!$C:$AG,3,FALSE)</f>
        <v>#N/A</v>
      </c>
      <c r="D831" t="e">
        <f>VLOOKUP(A831,data!$C:$AG,4,FALSE)</f>
        <v>#N/A</v>
      </c>
    </row>
    <row r="832" spans="1:4" x14ac:dyDescent="0.25">
      <c r="A832">
        <v>831</v>
      </c>
      <c r="B832" t="e">
        <f>VLOOKUP(A832,data!$C:$AG,2,FALSE)</f>
        <v>#N/A</v>
      </c>
      <c r="C832" t="e">
        <f>VLOOKUP(A832,data!$C:$AG,3,FALSE)</f>
        <v>#N/A</v>
      </c>
      <c r="D832" t="e">
        <f>VLOOKUP(A832,data!$C:$AG,4,FALSE)</f>
        <v>#N/A</v>
      </c>
    </row>
    <row r="833" spans="1:4" x14ac:dyDescent="0.25">
      <c r="A833">
        <v>832</v>
      </c>
      <c r="B833" t="e">
        <f>VLOOKUP(A833,data!$C:$AG,2,FALSE)</f>
        <v>#N/A</v>
      </c>
      <c r="C833" t="e">
        <f>VLOOKUP(A833,data!$C:$AG,3,FALSE)</f>
        <v>#N/A</v>
      </c>
      <c r="D833" t="e">
        <f>VLOOKUP(A833,data!$C:$AG,4,FALSE)</f>
        <v>#N/A</v>
      </c>
    </row>
    <row r="834" spans="1:4" x14ac:dyDescent="0.25">
      <c r="A834">
        <v>833</v>
      </c>
      <c r="B834" t="e">
        <f>VLOOKUP(A834,data!$C:$AG,2,FALSE)</f>
        <v>#N/A</v>
      </c>
      <c r="C834" t="e">
        <f>VLOOKUP(A834,data!$C:$AG,3,FALSE)</f>
        <v>#N/A</v>
      </c>
      <c r="D834" t="e">
        <f>VLOOKUP(A834,data!$C:$AG,4,FALSE)</f>
        <v>#N/A</v>
      </c>
    </row>
    <row r="835" spans="1:4" x14ac:dyDescent="0.25">
      <c r="A835">
        <v>834</v>
      </c>
      <c r="B835" t="e">
        <f>VLOOKUP(A835,data!$C:$AG,2,FALSE)</f>
        <v>#N/A</v>
      </c>
      <c r="C835" t="e">
        <f>VLOOKUP(A835,data!$C:$AG,3,FALSE)</f>
        <v>#N/A</v>
      </c>
      <c r="D835" t="e">
        <f>VLOOKUP(A835,data!$C:$AG,4,FALSE)</f>
        <v>#N/A</v>
      </c>
    </row>
    <row r="836" spans="1:4" x14ac:dyDescent="0.25">
      <c r="A836">
        <v>835</v>
      </c>
      <c r="B836" t="e">
        <f>VLOOKUP(A836,data!$C:$AG,2,FALSE)</f>
        <v>#N/A</v>
      </c>
      <c r="C836" t="e">
        <f>VLOOKUP(A836,data!$C:$AG,3,FALSE)</f>
        <v>#N/A</v>
      </c>
      <c r="D836" t="e">
        <f>VLOOKUP(A836,data!$C:$AG,4,FALSE)</f>
        <v>#N/A</v>
      </c>
    </row>
    <row r="837" spans="1:4" x14ac:dyDescent="0.25">
      <c r="A837">
        <v>836</v>
      </c>
      <c r="B837" t="e">
        <f>VLOOKUP(A837,data!$C:$AG,2,FALSE)</f>
        <v>#N/A</v>
      </c>
      <c r="C837" t="e">
        <f>VLOOKUP(A837,data!$C:$AG,3,FALSE)</f>
        <v>#N/A</v>
      </c>
      <c r="D837" t="e">
        <f>VLOOKUP(A837,data!$C:$AG,4,FALSE)</f>
        <v>#N/A</v>
      </c>
    </row>
    <row r="838" spans="1:4" x14ac:dyDescent="0.25">
      <c r="A838">
        <v>837</v>
      </c>
      <c r="B838" t="e">
        <f>VLOOKUP(A838,data!$C:$AG,2,FALSE)</f>
        <v>#N/A</v>
      </c>
      <c r="C838" t="e">
        <f>VLOOKUP(A838,data!$C:$AG,3,FALSE)</f>
        <v>#N/A</v>
      </c>
      <c r="D838" t="e">
        <f>VLOOKUP(A838,data!$C:$AG,4,FALSE)</f>
        <v>#N/A</v>
      </c>
    </row>
    <row r="839" spans="1:4" x14ac:dyDescent="0.25">
      <c r="A839">
        <v>838</v>
      </c>
      <c r="B839" t="e">
        <f>VLOOKUP(A839,data!$C:$AG,2,FALSE)</f>
        <v>#N/A</v>
      </c>
      <c r="C839" t="e">
        <f>VLOOKUP(A839,data!$C:$AG,3,FALSE)</f>
        <v>#N/A</v>
      </c>
      <c r="D839" t="e">
        <f>VLOOKUP(A839,data!$C:$AG,4,FALSE)</f>
        <v>#N/A</v>
      </c>
    </row>
    <row r="840" spans="1:4" x14ac:dyDescent="0.25">
      <c r="A840">
        <v>839</v>
      </c>
      <c r="B840" t="e">
        <f>VLOOKUP(A840,data!$C:$AG,2,FALSE)</f>
        <v>#N/A</v>
      </c>
      <c r="C840" t="e">
        <f>VLOOKUP(A840,data!$C:$AG,3,FALSE)</f>
        <v>#N/A</v>
      </c>
      <c r="D840" t="e">
        <f>VLOOKUP(A840,data!$C:$AG,4,FALSE)</f>
        <v>#N/A</v>
      </c>
    </row>
    <row r="841" spans="1:4" x14ac:dyDescent="0.25">
      <c r="A841">
        <v>840</v>
      </c>
      <c r="B841" t="e">
        <f>VLOOKUP(A841,data!$C:$AG,2,FALSE)</f>
        <v>#N/A</v>
      </c>
      <c r="C841" t="e">
        <f>VLOOKUP(A841,data!$C:$AG,3,FALSE)</f>
        <v>#N/A</v>
      </c>
      <c r="D841" t="e">
        <f>VLOOKUP(A841,data!$C:$AG,4,FALSE)</f>
        <v>#N/A</v>
      </c>
    </row>
    <row r="842" spans="1:4" x14ac:dyDescent="0.25">
      <c r="A842">
        <v>841</v>
      </c>
      <c r="B842" t="e">
        <f>VLOOKUP(A842,data!$C:$AG,2,FALSE)</f>
        <v>#N/A</v>
      </c>
      <c r="C842" t="e">
        <f>VLOOKUP(A842,data!$C:$AG,3,FALSE)</f>
        <v>#N/A</v>
      </c>
      <c r="D842" t="e">
        <f>VLOOKUP(A842,data!$C:$AG,4,FALSE)</f>
        <v>#N/A</v>
      </c>
    </row>
    <row r="843" spans="1:4" x14ac:dyDescent="0.25">
      <c r="A843">
        <v>842</v>
      </c>
      <c r="B843" t="e">
        <f>VLOOKUP(A843,data!$C:$AG,2,FALSE)</f>
        <v>#N/A</v>
      </c>
      <c r="C843" t="e">
        <f>VLOOKUP(A843,data!$C:$AG,3,FALSE)</f>
        <v>#N/A</v>
      </c>
      <c r="D843" t="e">
        <f>VLOOKUP(A843,data!$C:$AG,4,FALSE)</f>
        <v>#N/A</v>
      </c>
    </row>
    <row r="844" spans="1:4" x14ac:dyDescent="0.25">
      <c r="A844">
        <v>843</v>
      </c>
      <c r="B844" t="e">
        <f>VLOOKUP(A844,data!$C:$AG,2,FALSE)</f>
        <v>#N/A</v>
      </c>
      <c r="C844" t="e">
        <f>VLOOKUP(A844,data!$C:$AG,3,FALSE)</f>
        <v>#N/A</v>
      </c>
      <c r="D844" t="e">
        <f>VLOOKUP(A844,data!$C:$AG,4,FALSE)</f>
        <v>#N/A</v>
      </c>
    </row>
    <row r="845" spans="1:4" x14ac:dyDescent="0.25">
      <c r="A845">
        <v>844</v>
      </c>
      <c r="B845" t="e">
        <f>VLOOKUP(A845,data!$C:$AG,2,FALSE)</f>
        <v>#N/A</v>
      </c>
      <c r="C845" t="e">
        <f>VLOOKUP(A845,data!$C:$AG,3,FALSE)</f>
        <v>#N/A</v>
      </c>
      <c r="D845" t="e">
        <f>VLOOKUP(A845,data!$C:$AG,4,FALSE)</f>
        <v>#N/A</v>
      </c>
    </row>
    <row r="846" spans="1:4" x14ac:dyDescent="0.25">
      <c r="A846">
        <v>845</v>
      </c>
      <c r="B846" t="e">
        <f>VLOOKUP(A846,data!$C:$AG,2,FALSE)</f>
        <v>#N/A</v>
      </c>
      <c r="C846" t="e">
        <f>VLOOKUP(A846,data!$C:$AG,3,FALSE)</f>
        <v>#N/A</v>
      </c>
      <c r="D846" t="e">
        <f>VLOOKUP(A846,data!$C:$AG,4,FALSE)</f>
        <v>#N/A</v>
      </c>
    </row>
    <row r="847" spans="1:4" x14ac:dyDescent="0.25">
      <c r="A847">
        <v>846</v>
      </c>
      <c r="B847" t="e">
        <f>VLOOKUP(A847,data!$C:$AG,2,FALSE)</f>
        <v>#N/A</v>
      </c>
      <c r="C847" t="e">
        <f>VLOOKUP(A847,data!$C:$AG,3,FALSE)</f>
        <v>#N/A</v>
      </c>
      <c r="D847" t="e">
        <f>VLOOKUP(A847,data!$C:$AG,4,FALSE)</f>
        <v>#N/A</v>
      </c>
    </row>
    <row r="848" spans="1:4" x14ac:dyDescent="0.25">
      <c r="A848">
        <v>847</v>
      </c>
      <c r="B848" t="e">
        <f>VLOOKUP(A848,data!$C:$AG,2,FALSE)</f>
        <v>#N/A</v>
      </c>
      <c r="C848" t="e">
        <f>VLOOKUP(A848,data!$C:$AG,3,FALSE)</f>
        <v>#N/A</v>
      </c>
      <c r="D848" t="e">
        <f>VLOOKUP(A848,data!$C:$AG,4,FALSE)</f>
        <v>#N/A</v>
      </c>
    </row>
    <row r="849" spans="1:4" x14ac:dyDescent="0.25">
      <c r="A849">
        <v>848</v>
      </c>
      <c r="B849" t="e">
        <f>VLOOKUP(A849,data!$C:$AG,2,FALSE)</f>
        <v>#N/A</v>
      </c>
      <c r="C849" t="e">
        <f>VLOOKUP(A849,data!$C:$AG,3,FALSE)</f>
        <v>#N/A</v>
      </c>
      <c r="D849" t="e">
        <f>VLOOKUP(A849,data!$C:$AG,4,FALSE)</f>
        <v>#N/A</v>
      </c>
    </row>
    <row r="850" spans="1:4" x14ac:dyDescent="0.25">
      <c r="A850">
        <v>849</v>
      </c>
      <c r="B850" t="e">
        <f>VLOOKUP(A850,data!$C:$AG,2,FALSE)</f>
        <v>#N/A</v>
      </c>
      <c r="C850" t="e">
        <f>VLOOKUP(A850,data!$C:$AG,3,FALSE)</f>
        <v>#N/A</v>
      </c>
      <c r="D850" t="e">
        <f>VLOOKUP(A850,data!$C:$AG,4,FALSE)</f>
        <v>#N/A</v>
      </c>
    </row>
    <row r="851" spans="1:4" x14ac:dyDescent="0.25">
      <c r="A851">
        <v>850</v>
      </c>
      <c r="B851" t="e">
        <f>VLOOKUP(A851,data!$C:$AG,2,FALSE)</f>
        <v>#N/A</v>
      </c>
      <c r="C851" t="e">
        <f>VLOOKUP(A851,data!$C:$AG,3,FALSE)</f>
        <v>#N/A</v>
      </c>
      <c r="D851" t="e">
        <f>VLOOKUP(A851,data!$C:$AG,4,FALSE)</f>
        <v>#N/A</v>
      </c>
    </row>
    <row r="852" spans="1:4" x14ac:dyDescent="0.25">
      <c r="A852">
        <v>851</v>
      </c>
      <c r="B852" t="e">
        <f>VLOOKUP(A852,data!$C:$AG,2,FALSE)</f>
        <v>#N/A</v>
      </c>
      <c r="C852" t="e">
        <f>VLOOKUP(A852,data!$C:$AG,3,FALSE)</f>
        <v>#N/A</v>
      </c>
      <c r="D852" t="e">
        <f>VLOOKUP(A852,data!$C:$AG,4,FALSE)</f>
        <v>#N/A</v>
      </c>
    </row>
    <row r="853" spans="1:4" x14ac:dyDescent="0.25">
      <c r="A853">
        <v>852</v>
      </c>
      <c r="B853" t="e">
        <f>VLOOKUP(A853,data!$C:$AG,2,FALSE)</f>
        <v>#N/A</v>
      </c>
      <c r="C853" t="e">
        <f>VLOOKUP(A853,data!$C:$AG,3,FALSE)</f>
        <v>#N/A</v>
      </c>
      <c r="D853" t="e">
        <f>VLOOKUP(A853,data!$C:$AG,4,FALSE)</f>
        <v>#N/A</v>
      </c>
    </row>
    <row r="854" spans="1:4" x14ac:dyDescent="0.25">
      <c r="A854">
        <v>853</v>
      </c>
      <c r="B854" t="e">
        <f>VLOOKUP(A854,data!$C:$AG,2,FALSE)</f>
        <v>#N/A</v>
      </c>
      <c r="C854" t="e">
        <f>VLOOKUP(A854,data!$C:$AG,3,FALSE)</f>
        <v>#N/A</v>
      </c>
      <c r="D854" t="e">
        <f>VLOOKUP(A854,data!$C:$AG,4,FALSE)</f>
        <v>#N/A</v>
      </c>
    </row>
    <row r="855" spans="1:4" x14ac:dyDescent="0.25">
      <c r="A855">
        <v>854</v>
      </c>
      <c r="B855" t="e">
        <f>VLOOKUP(A855,data!$C:$AG,2,FALSE)</f>
        <v>#N/A</v>
      </c>
      <c r="C855" t="e">
        <f>VLOOKUP(A855,data!$C:$AG,3,FALSE)</f>
        <v>#N/A</v>
      </c>
      <c r="D855" t="e">
        <f>VLOOKUP(A855,data!$C:$AG,4,FALSE)</f>
        <v>#N/A</v>
      </c>
    </row>
    <row r="856" spans="1:4" x14ac:dyDescent="0.25">
      <c r="A856">
        <v>855</v>
      </c>
      <c r="B856" t="e">
        <f>VLOOKUP(A856,data!$C:$AG,2,FALSE)</f>
        <v>#N/A</v>
      </c>
      <c r="C856" t="e">
        <f>VLOOKUP(A856,data!$C:$AG,3,FALSE)</f>
        <v>#N/A</v>
      </c>
      <c r="D856" t="e">
        <f>VLOOKUP(A856,data!$C:$AG,4,FALSE)</f>
        <v>#N/A</v>
      </c>
    </row>
    <row r="857" spans="1:4" x14ac:dyDescent="0.25">
      <c r="A857">
        <v>856</v>
      </c>
      <c r="B857" t="e">
        <f>VLOOKUP(A857,data!$C:$AG,2,FALSE)</f>
        <v>#N/A</v>
      </c>
      <c r="C857" t="e">
        <f>VLOOKUP(A857,data!$C:$AG,3,FALSE)</f>
        <v>#N/A</v>
      </c>
      <c r="D857" t="e">
        <f>VLOOKUP(A857,data!$C:$AG,4,FALSE)</f>
        <v>#N/A</v>
      </c>
    </row>
    <row r="858" spans="1:4" x14ac:dyDescent="0.25">
      <c r="A858">
        <v>857</v>
      </c>
      <c r="B858" t="e">
        <f>VLOOKUP(A858,data!$C:$AG,2,FALSE)</f>
        <v>#N/A</v>
      </c>
      <c r="C858" t="e">
        <f>VLOOKUP(A858,data!$C:$AG,3,FALSE)</f>
        <v>#N/A</v>
      </c>
      <c r="D858" t="e">
        <f>VLOOKUP(A858,data!$C:$AG,4,FALSE)</f>
        <v>#N/A</v>
      </c>
    </row>
    <row r="859" spans="1:4" x14ac:dyDescent="0.25">
      <c r="A859">
        <v>858</v>
      </c>
      <c r="B859" t="e">
        <f>VLOOKUP(A859,data!$C:$AG,2,FALSE)</f>
        <v>#N/A</v>
      </c>
      <c r="C859" t="e">
        <f>VLOOKUP(A859,data!$C:$AG,3,FALSE)</f>
        <v>#N/A</v>
      </c>
      <c r="D859" t="e">
        <f>VLOOKUP(A859,data!$C:$AG,4,FALSE)</f>
        <v>#N/A</v>
      </c>
    </row>
    <row r="860" spans="1:4" x14ac:dyDescent="0.25">
      <c r="A860">
        <v>859</v>
      </c>
      <c r="B860" t="e">
        <f>VLOOKUP(A860,data!$C:$AG,2,FALSE)</f>
        <v>#N/A</v>
      </c>
      <c r="C860" t="e">
        <f>VLOOKUP(A860,data!$C:$AG,3,FALSE)</f>
        <v>#N/A</v>
      </c>
      <c r="D860" t="e">
        <f>VLOOKUP(A860,data!$C:$AG,4,FALSE)</f>
        <v>#N/A</v>
      </c>
    </row>
    <row r="861" spans="1:4" x14ac:dyDescent="0.25">
      <c r="A861">
        <v>860</v>
      </c>
      <c r="B861" t="e">
        <f>VLOOKUP(A861,data!$C:$AG,2,FALSE)</f>
        <v>#N/A</v>
      </c>
      <c r="C861" t="e">
        <f>VLOOKUP(A861,data!$C:$AG,3,FALSE)</f>
        <v>#N/A</v>
      </c>
      <c r="D861" t="e">
        <f>VLOOKUP(A861,data!$C:$AG,4,FALSE)</f>
        <v>#N/A</v>
      </c>
    </row>
    <row r="862" spans="1:4" x14ac:dyDescent="0.25">
      <c r="A862">
        <v>861</v>
      </c>
      <c r="B862" t="e">
        <f>VLOOKUP(A862,data!$C:$AG,2,FALSE)</f>
        <v>#N/A</v>
      </c>
      <c r="C862" t="e">
        <f>VLOOKUP(A862,data!$C:$AG,3,FALSE)</f>
        <v>#N/A</v>
      </c>
      <c r="D862" t="e">
        <f>VLOOKUP(A862,data!$C:$AG,4,FALSE)</f>
        <v>#N/A</v>
      </c>
    </row>
    <row r="863" spans="1:4" x14ac:dyDescent="0.25">
      <c r="A863">
        <v>862</v>
      </c>
      <c r="B863" t="e">
        <f>VLOOKUP(A863,data!$C:$AG,2,FALSE)</f>
        <v>#N/A</v>
      </c>
      <c r="C863" t="e">
        <f>VLOOKUP(A863,data!$C:$AG,3,FALSE)</f>
        <v>#N/A</v>
      </c>
      <c r="D863" t="e">
        <f>VLOOKUP(A863,data!$C:$AG,4,FALSE)</f>
        <v>#N/A</v>
      </c>
    </row>
    <row r="864" spans="1:4" x14ac:dyDescent="0.25">
      <c r="A864">
        <v>863</v>
      </c>
      <c r="B864" t="e">
        <f>VLOOKUP(A864,data!$C:$AG,2,FALSE)</f>
        <v>#N/A</v>
      </c>
      <c r="C864" t="e">
        <f>VLOOKUP(A864,data!$C:$AG,3,FALSE)</f>
        <v>#N/A</v>
      </c>
      <c r="D864" t="e">
        <f>VLOOKUP(A864,data!$C:$AG,4,FALSE)</f>
        <v>#N/A</v>
      </c>
    </row>
    <row r="865" spans="1:4" x14ac:dyDescent="0.25">
      <c r="A865">
        <v>864</v>
      </c>
      <c r="B865" t="e">
        <f>VLOOKUP(A865,data!$C:$AG,2,FALSE)</f>
        <v>#N/A</v>
      </c>
      <c r="C865" t="e">
        <f>VLOOKUP(A865,data!$C:$AG,3,FALSE)</f>
        <v>#N/A</v>
      </c>
      <c r="D865" t="e">
        <f>VLOOKUP(A865,data!$C:$AG,4,FALSE)</f>
        <v>#N/A</v>
      </c>
    </row>
    <row r="866" spans="1:4" x14ac:dyDescent="0.25">
      <c r="A866">
        <v>865</v>
      </c>
      <c r="B866" t="e">
        <f>VLOOKUP(A866,data!$C:$AG,2,FALSE)</f>
        <v>#N/A</v>
      </c>
      <c r="C866" t="e">
        <f>VLOOKUP(A866,data!$C:$AG,3,FALSE)</f>
        <v>#N/A</v>
      </c>
      <c r="D866" t="e">
        <f>VLOOKUP(A866,data!$C:$AG,4,FALSE)</f>
        <v>#N/A</v>
      </c>
    </row>
    <row r="867" spans="1:4" x14ac:dyDescent="0.25">
      <c r="A867">
        <v>866</v>
      </c>
      <c r="B867" t="e">
        <f>VLOOKUP(A867,data!$C:$AG,2,FALSE)</f>
        <v>#N/A</v>
      </c>
      <c r="C867" t="e">
        <f>VLOOKUP(A867,data!$C:$AG,3,FALSE)</f>
        <v>#N/A</v>
      </c>
      <c r="D867" t="e">
        <f>VLOOKUP(A867,data!$C:$AG,4,FALSE)</f>
        <v>#N/A</v>
      </c>
    </row>
    <row r="868" spans="1:4" x14ac:dyDescent="0.25">
      <c r="A868">
        <v>867</v>
      </c>
      <c r="B868" t="e">
        <f>VLOOKUP(A868,data!$C:$AG,2,FALSE)</f>
        <v>#N/A</v>
      </c>
      <c r="C868" t="e">
        <f>VLOOKUP(A868,data!$C:$AG,3,FALSE)</f>
        <v>#N/A</v>
      </c>
      <c r="D868" t="e">
        <f>VLOOKUP(A868,data!$C:$AG,4,FALSE)</f>
        <v>#N/A</v>
      </c>
    </row>
    <row r="869" spans="1:4" x14ac:dyDescent="0.25">
      <c r="A869">
        <v>868</v>
      </c>
      <c r="B869" t="e">
        <f>VLOOKUP(A869,data!$C:$AG,2,FALSE)</f>
        <v>#N/A</v>
      </c>
      <c r="C869" t="e">
        <f>VLOOKUP(A869,data!$C:$AG,3,FALSE)</f>
        <v>#N/A</v>
      </c>
      <c r="D869" t="e">
        <f>VLOOKUP(A869,data!$C:$AG,4,FALSE)</f>
        <v>#N/A</v>
      </c>
    </row>
    <row r="870" spans="1:4" x14ac:dyDescent="0.25">
      <c r="A870">
        <v>869</v>
      </c>
      <c r="B870" t="e">
        <f>VLOOKUP(A870,data!$C:$AG,2,FALSE)</f>
        <v>#N/A</v>
      </c>
      <c r="C870" t="e">
        <f>VLOOKUP(A870,data!$C:$AG,3,FALSE)</f>
        <v>#N/A</v>
      </c>
      <c r="D870" t="e">
        <f>VLOOKUP(A870,data!$C:$AG,4,FALSE)</f>
        <v>#N/A</v>
      </c>
    </row>
    <row r="871" spans="1:4" x14ac:dyDescent="0.25">
      <c r="A871">
        <v>870</v>
      </c>
      <c r="B871" t="e">
        <f>VLOOKUP(A871,data!$C:$AG,2,FALSE)</f>
        <v>#N/A</v>
      </c>
      <c r="C871" t="e">
        <f>VLOOKUP(A871,data!$C:$AG,3,FALSE)</f>
        <v>#N/A</v>
      </c>
      <c r="D871" t="e">
        <f>VLOOKUP(A871,data!$C:$AG,4,FALSE)</f>
        <v>#N/A</v>
      </c>
    </row>
    <row r="872" spans="1:4" x14ac:dyDescent="0.25">
      <c r="A872">
        <v>871</v>
      </c>
      <c r="B872" t="e">
        <f>VLOOKUP(A872,data!$C:$AG,2,FALSE)</f>
        <v>#N/A</v>
      </c>
      <c r="C872" t="e">
        <f>VLOOKUP(A872,data!$C:$AG,3,FALSE)</f>
        <v>#N/A</v>
      </c>
      <c r="D872" t="e">
        <f>VLOOKUP(A872,data!$C:$AG,4,FALSE)</f>
        <v>#N/A</v>
      </c>
    </row>
    <row r="873" spans="1:4" x14ac:dyDescent="0.25">
      <c r="A873">
        <v>872</v>
      </c>
      <c r="B873" t="e">
        <f>VLOOKUP(A873,data!$C:$AG,2,FALSE)</f>
        <v>#N/A</v>
      </c>
      <c r="C873" t="e">
        <f>VLOOKUP(A873,data!$C:$AG,3,FALSE)</f>
        <v>#N/A</v>
      </c>
      <c r="D873" t="e">
        <f>VLOOKUP(A873,data!$C:$AG,4,FALSE)</f>
        <v>#N/A</v>
      </c>
    </row>
    <row r="874" spans="1:4" x14ac:dyDescent="0.25">
      <c r="A874">
        <v>873</v>
      </c>
      <c r="B874" t="e">
        <f>VLOOKUP(A874,data!$C:$AG,2,FALSE)</f>
        <v>#N/A</v>
      </c>
      <c r="C874" t="e">
        <f>VLOOKUP(A874,data!$C:$AG,3,FALSE)</f>
        <v>#N/A</v>
      </c>
      <c r="D874" t="e">
        <f>VLOOKUP(A874,data!$C:$AG,4,FALSE)</f>
        <v>#N/A</v>
      </c>
    </row>
    <row r="875" spans="1:4" x14ac:dyDescent="0.25">
      <c r="A875">
        <v>874</v>
      </c>
      <c r="B875" t="e">
        <f>VLOOKUP(A875,data!$C:$AG,2,FALSE)</f>
        <v>#N/A</v>
      </c>
      <c r="C875" t="e">
        <f>VLOOKUP(A875,data!$C:$AG,3,FALSE)</f>
        <v>#N/A</v>
      </c>
      <c r="D875" t="e">
        <f>VLOOKUP(A875,data!$C:$AG,4,FALSE)</f>
        <v>#N/A</v>
      </c>
    </row>
    <row r="876" spans="1:4" x14ac:dyDescent="0.25">
      <c r="A876">
        <v>875</v>
      </c>
      <c r="B876" t="e">
        <f>VLOOKUP(A876,data!$C:$AG,2,FALSE)</f>
        <v>#N/A</v>
      </c>
      <c r="C876" t="e">
        <f>VLOOKUP(A876,data!$C:$AG,3,FALSE)</f>
        <v>#N/A</v>
      </c>
      <c r="D876" t="e">
        <f>VLOOKUP(A876,data!$C:$AG,4,FALSE)</f>
        <v>#N/A</v>
      </c>
    </row>
    <row r="877" spans="1:4" x14ac:dyDescent="0.25">
      <c r="A877">
        <v>876</v>
      </c>
      <c r="B877" t="e">
        <f>VLOOKUP(A877,data!$C:$AG,2,FALSE)</f>
        <v>#N/A</v>
      </c>
      <c r="C877" t="e">
        <f>VLOOKUP(A877,data!$C:$AG,3,FALSE)</f>
        <v>#N/A</v>
      </c>
      <c r="D877" t="e">
        <f>VLOOKUP(A877,data!$C:$AG,4,FALSE)</f>
        <v>#N/A</v>
      </c>
    </row>
    <row r="878" spans="1:4" x14ac:dyDescent="0.25">
      <c r="A878">
        <v>877</v>
      </c>
      <c r="B878" t="e">
        <f>VLOOKUP(A878,data!$C:$AG,2,FALSE)</f>
        <v>#N/A</v>
      </c>
      <c r="C878" t="e">
        <f>VLOOKUP(A878,data!$C:$AG,3,FALSE)</f>
        <v>#N/A</v>
      </c>
      <c r="D878" t="e">
        <f>VLOOKUP(A878,data!$C:$AG,4,FALSE)</f>
        <v>#N/A</v>
      </c>
    </row>
    <row r="879" spans="1:4" x14ac:dyDescent="0.25">
      <c r="A879">
        <v>878</v>
      </c>
      <c r="B879" t="e">
        <f>VLOOKUP(A879,data!$C:$AG,2,FALSE)</f>
        <v>#N/A</v>
      </c>
      <c r="C879" t="e">
        <f>VLOOKUP(A879,data!$C:$AG,3,FALSE)</f>
        <v>#N/A</v>
      </c>
      <c r="D879" t="e">
        <f>VLOOKUP(A879,data!$C:$AG,4,FALSE)</f>
        <v>#N/A</v>
      </c>
    </row>
    <row r="880" spans="1:4" x14ac:dyDescent="0.25">
      <c r="A880">
        <v>879</v>
      </c>
      <c r="B880" t="e">
        <f>VLOOKUP(A880,data!$C:$AG,2,FALSE)</f>
        <v>#N/A</v>
      </c>
      <c r="C880" t="e">
        <f>VLOOKUP(A880,data!$C:$AG,3,FALSE)</f>
        <v>#N/A</v>
      </c>
      <c r="D880" t="e">
        <f>VLOOKUP(A880,data!$C:$AG,4,FALSE)</f>
        <v>#N/A</v>
      </c>
    </row>
    <row r="881" spans="1:4" x14ac:dyDescent="0.25">
      <c r="A881">
        <v>880</v>
      </c>
      <c r="B881" t="e">
        <f>VLOOKUP(A881,data!$C:$AG,2,FALSE)</f>
        <v>#N/A</v>
      </c>
      <c r="C881" t="e">
        <f>VLOOKUP(A881,data!$C:$AG,3,FALSE)</f>
        <v>#N/A</v>
      </c>
      <c r="D881" t="e">
        <f>VLOOKUP(A881,data!$C:$AG,4,FALSE)</f>
        <v>#N/A</v>
      </c>
    </row>
    <row r="882" spans="1:4" x14ac:dyDescent="0.25">
      <c r="A882">
        <v>881</v>
      </c>
      <c r="B882" t="e">
        <f>VLOOKUP(A882,data!$C:$AG,2,FALSE)</f>
        <v>#N/A</v>
      </c>
      <c r="C882" t="e">
        <f>VLOOKUP(A882,data!$C:$AG,3,FALSE)</f>
        <v>#N/A</v>
      </c>
      <c r="D882" t="e">
        <f>VLOOKUP(A882,data!$C:$AG,4,FALSE)</f>
        <v>#N/A</v>
      </c>
    </row>
    <row r="883" spans="1:4" x14ac:dyDescent="0.25">
      <c r="A883">
        <v>882</v>
      </c>
      <c r="B883" t="e">
        <f>VLOOKUP(A883,data!$C:$AG,2,FALSE)</f>
        <v>#N/A</v>
      </c>
      <c r="C883" t="e">
        <f>VLOOKUP(A883,data!$C:$AG,3,FALSE)</f>
        <v>#N/A</v>
      </c>
      <c r="D883" t="e">
        <f>VLOOKUP(A883,data!$C:$AG,4,FALSE)</f>
        <v>#N/A</v>
      </c>
    </row>
    <row r="884" spans="1:4" x14ac:dyDescent="0.25">
      <c r="A884">
        <v>883</v>
      </c>
      <c r="B884" t="e">
        <f>VLOOKUP(A884,data!$C:$AG,2,FALSE)</f>
        <v>#N/A</v>
      </c>
      <c r="C884" t="e">
        <f>VLOOKUP(A884,data!$C:$AG,3,FALSE)</f>
        <v>#N/A</v>
      </c>
      <c r="D884" t="e">
        <f>VLOOKUP(A884,data!$C:$AG,4,FALSE)</f>
        <v>#N/A</v>
      </c>
    </row>
    <row r="885" spans="1:4" x14ac:dyDescent="0.25">
      <c r="A885">
        <v>884</v>
      </c>
      <c r="B885" t="e">
        <f>VLOOKUP(A885,data!$C:$AG,2,FALSE)</f>
        <v>#N/A</v>
      </c>
      <c r="C885" t="e">
        <f>VLOOKUP(A885,data!$C:$AG,3,FALSE)</f>
        <v>#N/A</v>
      </c>
      <c r="D885" t="e">
        <f>VLOOKUP(A885,data!$C:$AG,4,FALSE)</f>
        <v>#N/A</v>
      </c>
    </row>
    <row r="886" spans="1:4" x14ac:dyDescent="0.25">
      <c r="A886">
        <v>885</v>
      </c>
      <c r="B886" t="e">
        <f>VLOOKUP(A886,data!$C:$AG,2,FALSE)</f>
        <v>#N/A</v>
      </c>
      <c r="C886" t="e">
        <f>VLOOKUP(A886,data!$C:$AG,3,FALSE)</f>
        <v>#N/A</v>
      </c>
      <c r="D886" t="e">
        <f>VLOOKUP(A886,data!$C:$AG,4,FALSE)</f>
        <v>#N/A</v>
      </c>
    </row>
    <row r="887" spans="1:4" x14ac:dyDescent="0.25">
      <c r="A887">
        <v>886</v>
      </c>
      <c r="B887" t="e">
        <f>VLOOKUP(A887,data!$C:$AG,2,FALSE)</f>
        <v>#N/A</v>
      </c>
      <c r="C887" t="e">
        <f>VLOOKUP(A887,data!$C:$AG,3,FALSE)</f>
        <v>#N/A</v>
      </c>
      <c r="D887" t="e">
        <f>VLOOKUP(A887,data!$C:$AG,4,FALSE)</f>
        <v>#N/A</v>
      </c>
    </row>
    <row r="888" spans="1:4" x14ac:dyDescent="0.25">
      <c r="A888">
        <v>887</v>
      </c>
      <c r="B888" t="e">
        <f>VLOOKUP(A888,data!$C:$AG,2,FALSE)</f>
        <v>#N/A</v>
      </c>
      <c r="C888" t="e">
        <f>VLOOKUP(A888,data!$C:$AG,3,FALSE)</f>
        <v>#N/A</v>
      </c>
      <c r="D888" t="e">
        <f>VLOOKUP(A888,data!$C:$AG,4,FALSE)</f>
        <v>#N/A</v>
      </c>
    </row>
    <row r="889" spans="1:4" x14ac:dyDescent="0.25">
      <c r="A889">
        <v>888</v>
      </c>
      <c r="B889" t="e">
        <f>VLOOKUP(A889,data!$C:$AG,2,FALSE)</f>
        <v>#N/A</v>
      </c>
      <c r="C889" t="e">
        <f>VLOOKUP(A889,data!$C:$AG,3,FALSE)</f>
        <v>#N/A</v>
      </c>
      <c r="D889" t="e">
        <f>VLOOKUP(A889,data!$C:$AG,4,FALSE)</f>
        <v>#N/A</v>
      </c>
    </row>
    <row r="890" spans="1:4" x14ac:dyDescent="0.25">
      <c r="A890">
        <v>889</v>
      </c>
      <c r="B890" t="e">
        <f>VLOOKUP(A890,data!$C:$AG,2,FALSE)</f>
        <v>#N/A</v>
      </c>
      <c r="C890" t="e">
        <f>VLOOKUP(A890,data!$C:$AG,3,FALSE)</f>
        <v>#N/A</v>
      </c>
      <c r="D890" t="e">
        <f>VLOOKUP(A890,data!$C:$AG,4,FALSE)</f>
        <v>#N/A</v>
      </c>
    </row>
    <row r="891" spans="1:4" x14ac:dyDescent="0.25">
      <c r="A891">
        <v>890</v>
      </c>
      <c r="B891" t="e">
        <f>VLOOKUP(A891,data!$C:$AG,2,FALSE)</f>
        <v>#N/A</v>
      </c>
      <c r="C891" t="e">
        <f>VLOOKUP(A891,data!$C:$AG,3,FALSE)</f>
        <v>#N/A</v>
      </c>
      <c r="D891" t="e">
        <f>VLOOKUP(A891,data!$C:$AG,4,FALSE)</f>
        <v>#N/A</v>
      </c>
    </row>
    <row r="892" spans="1:4" x14ac:dyDescent="0.25">
      <c r="A892">
        <v>891</v>
      </c>
      <c r="B892" t="e">
        <f>VLOOKUP(A892,data!$C:$AG,2,FALSE)</f>
        <v>#N/A</v>
      </c>
      <c r="C892" t="e">
        <f>VLOOKUP(A892,data!$C:$AG,3,FALSE)</f>
        <v>#N/A</v>
      </c>
      <c r="D892" t="e">
        <f>VLOOKUP(A892,data!$C:$AG,4,FALSE)</f>
        <v>#N/A</v>
      </c>
    </row>
    <row r="893" spans="1:4" x14ac:dyDescent="0.25">
      <c r="A893">
        <v>892</v>
      </c>
      <c r="B893" t="e">
        <f>VLOOKUP(A893,data!$C:$AG,2,FALSE)</f>
        <v>#N/A</v>
      </c>
      <c r="C893" t="e">
        <f>VLOOKUP(A893,data!$C:$AG,3,FALSE)</f>
        <v>#N/A</v>
      </c>
      <c r="D893" t="e">
        <f>VLOOKUP(A893,data!$C:$AG,4,FALSE)</f>
        <v>#N/A</v>
      </c>
    </row>
    <row r="894" spans="1:4" x14ac:dyDescent="0.25">
      <c r="A894">
        <v>893</v>
      </c>
      <c r="B894" t="e">
        <f>VLOOKUP(A894,data!$C:$AG,2,FALSE)</f>
        <v>#N/A</v>
      </c>
      <c r="C894" t="e">
        <f>VLOOKUP(A894,data!$C:$AG,3,FALSE)</f>
        <v>#N/A</v>
      </c>
      <c r="D894" t="e">
        <f>VLOOKUP(A894,data!$C:$AG,4,FALSE)</f>
        <v>#N/A</v>
      </c>
    </row>
    <row r="895" spans="1:4" x14ac:dyDescent="0.25">
      <c r="A895">
        <v>894</v>
      </c>
      <c r="B895" t="e">
        <f>VLOOKUP(A895,data!$C:$AG,2,FALSE)</f>
        <v>#N/A</v>
      </c>
      <c r="C895" t="e">
        <f>VLOOKUP(A895,data!$C:$AG,3,FALSE)</f>
        <v>#N/A</v>
      </c>
      <c r="D895" t="e">
        <f>VLOOKUP(A895,data!$C:$AG,4,FALSE)</f>
        <v>#N/A</v>
      </c>
    </row>
    <row r="896" spans="1:4" x14ac:dyDescent="0.25">
      <c r="A896">
        <v>895</v>
      </c>
      <c r="B896" t="e">
        <f>VLOOKUP(A896,data!$C:$AG,2,FALSE)</f>
        <v>#N/A</v>
      </c>
      <c r="C896" t="e">
        <f>VLOOKUP(A896,data!$C:$AG,3,FALSE)</f>
        <v>#N/A</v>
      </c>
      <c r="D896" t="e">
        <f>VLOOKUP(A896,data!$C:$AG,4,FALSE)</f>
        <v>#N/A</v>
      </c>
    </row>
    <row r="897" spans="1:4" x14ac:dyDescent="0.25">
      <c r="A897">
        <v>896</v>
      </c>
      <c r="B897" t="e">
        <f>VLOOKUP(A897,data!$C:$AG,2,FALSE)</f>
        <v>#N/A</v>
      </c>
      <c r="C897" t="e">
        <f>VLOOKUP(A897,data!$C:$AG,3,FALSE)</f>
        <v>#N/A</v>
      </c>
      <c r="D897" t="e">
        <f>VLOOKUP(A897,data!$C:$AG,4,FALSE)</f>
        <v>#N/A</v>
      </c>
    </row>
    <row r="898" spans="1:4" x14ac:dyDescent="0.25">
      <c r="A898">
        <v>897</v>
      </c>
      <c r="B898" t="e">
        <f>VLOOKUP(A898,data!$C:$AG,2,FALSE)</f>
        <v>#N/A</v>
      </c>
      <c r="C898" t="e">
        <f>VLOOKUP(A898,data!$C:$AG,3,FALSE)</f>
        <v>#N/A</v>
      </c>
      <c r="D898" t="e">
        <f>VLOOKUP(A898,data!$C:$AG,4,FALSE)</f>
        <v>#N/A</v>
      </c>
    </row>
    <row r="899" spans="1:4" x14ac:dyDescent="0.25">
      <c r="A899">
        <v>898</v>
      </c>
      <c r="B899" t="e">
        <f>VLOOKUP(A899,data!$C:$AG,2,FALSE)</f>
        <v>#N/A</v>
      </c>
      <c r="C899" t="e">
        <f>VLOOKUP(A899,data!$C:$AG,3,FALSE)</f>
        <v>#N/A</v>
      </c>
      <c r="D899" t="e">
        <f>VLOOKUP(A899,data!$C:$AG,4,FALSE)</f>
        <v>#N/A</v>
      </c>
    </row>
    <row r="900" spans="1:4" x14ac:dyDescent="0.25">
      <c r="A900">
        <v>899</v>
      </c>
      <c r="B900" t="e">
        <f>VLOOKUP(A900,data!$C:$AG,2,FALSE)</f>
        <v>#N/A</v>
      </c>
      <c r="C900" t="e">
        <f>VLOOKUP(A900,data!$C:$AG,3,FALSE)</f>
        <v>#N/A</v>
      </c>
      <c r="D900" t="e">
        <f>VLOOKUP(A900,data!$C:$AG,4,FALSE)</f>
        <v>#N/A</v>
      </c>
    </row>
    <row r="901" spans="1:4" x14ac:dyDescent="0.25">
      <c r="A901">
        <v>900</v>
      </c>
      <c r="B901" t="e">
        <f>VLOOKUP(A901,data!$C:$AG,2,FALSE)</f>
        <v>#N/A</v>
      </c>
      <c r="C901" t="e">
        <f>VLOOKUP(A901,data!$C:$AG,3,FALSE)</f>
        <v>#N/A</v>
      </c>
      <c r="D901" t="e">
        <f>VLOOKUP(A901,data!$C:$AG,4,FALSE)</f>
        <v>#N/A</v>
      </c>
    </row>
    <row r="902" spans="1:4" x14ac:dyDescent="0.25">
      <c r="A902">
        <v>901</v>
      </c>
      <c r="B902" t="e">
        <f>VLOOKUP(A902,data!$C:$AG,2,FALSE)</f>
        <v>#N/A</v>
      </c>
      <c r="C902" t="e">
        <f>VLOOKUP(A902,data!$C:$AG,3,FALSE)</f>
        <v>#N/A</v>
      </c>
      <c r="D902" t="e">
        <f>VLOOKUP(A902,data!$C:$AG,4,FALSE)</f>
        <v>#N/A</v>
      </c>
    </row>
    <row r="903" spans="1:4" x14ac:dyDescent="0.25">
      <c r="A903">
        <v>902</v>
      </c>
      <c r="B903" t="e">
        <f>VLOOKUP(A903,data!$C:$AG,2,FALSE)</f>
        <v>#N/A</v>
      </c>
      <c r="C903" t="e">
        <f>VLOOKUP(A903,data!$C:$AG,3,FALSE)</f>
        <v>#N/A</v>
      </c>
      <c r="D903" t="e">
        <f>VLOOKUP(A903,data!$C:$AG,4,FALSE)</f>
        <v>#N/A</v>
      </c>
    </row>
    <row r="904" spans="1:4" x14ac:dyDescent="0.25">
      <c r="A904">
        <v>903</v>
      </c>
      <c r="B904" t="e">
        <f>VLOOKUP(A904,data!$C:$AG,2,FALSE)</f>
        <v>#N/A</v>
      </c>
      <c r="C904" t="e">
        <f>VLOOKUP(A904,data!$C:$AG,3,FALSE)</f>
        <v>#N/A</v>
      </c>
      <c r="D904" t="e">
        <f>VLOOKUP(A904,data!$C:$AG,4,FALSE)</f>
        <v>#N/A</v>
      </c>
    </row>
    <row r="905" spans="1:4" x14ac:dyDescent="0.25">
      <c r="A905">
        <v>904</v>
      </c>
      <c r="B905" t="e">
        <f>VLOOKUP(A905,data!$C:$AG,2,FALSE)</f>
        <v>#N/A</v>
      </c>
      <c r="C905" t="e">
        <f>VLOOKUP(A905,data!$C:$AG,3,FALSE)</f>
        <v>#N/A</v>
      </c>
      <c r="D905" t="e">
        <f>VLOOKUP(A905,data!$C:$AG,4,FALSE)</f>
        <v>#N/A</v>
      </c>
    </row>
    <row r="906" spans="1:4" x14ac:dyDescent="0.25">
      <c r="A906">
        <v>905</v>
      </c>
      <c r="B906" t="e">
        <f>VLOOKUP(A906,data!$C:$AG,2,FALSE)</f>
        <v>#N/A</v>
      </c>
      <c r="C906" t="e">
        <f>VLOOKUP(A906,data!$C:$AG,3,FALSE)</f>
        <v>#N/A</v>
      </c>
      <c r="D906" t="e">
        <f>VLOOKUP(A906,data!$C:$AG,4,FALSE)</f>
        <v>#N/A</v>
      </c>
    </row>
    <row r="907" spans="1:4" x14ac:dyDescent="0.25">
      <c r="A907">
        <v>906</v>
      </c>
      <c r="B907" t="e">
        <f>VLOOKUP(A907,data!$C:$AG,2,FALSE)</f>
        <v>#N/A</v>
      </c>
      <c r="C907" t="e">
        <f>VLOOKUP(A907,data!$C:$AG,3,FALSE)</f>
        <v>#N/A</v>
      </c>
      <c r="D907" t="e">
        <f>VLOOKUP(A907,data!$C:$AG,4,FALSE)</f>
        <v>#N/A</v>
      </c>
    </row>
    <row r="908" spans="1:4" x14ac:dyDescent="0.25">
      <c r="A908">
        <v>907</v>
      </c>
      <c r="B908" t="e">
        <f>VLOOKUP(A908,data!$C:$AG,2,FALSE)</f>
        <v>#N/A</v>
      </c>
      <c r="C908" t="e">
        <f>VLOOKUP(A908,data!$C:$AG,3,FALSE)</f>
        <v>#N/A</v>
      </c>
      <c r="D908" t="e">
        <f>VLOOKUP(A908,data!$C:$AG,4,FALSE)</f>
        <v>#N/A</v>
      </c>
    </row>
    <row r="909" spans="1:4" x14ac:dyDescent="0.25">
      <c r="A909">
        <v>908</v>
      </c>
      <c r="B909" t="e">
        <f>VLOOKUP(A909,data!$C:$AG,2,FALSE)</f>
        <v>#N/A</v>
      </c>
      <c r="C909" t="e">
        <f>VLOOKUP(A909,data!$C:$AG,3,FALSE)</f>
        <v>#N/A</v>
      </c>
      <c r="D909" t="e">
        <f>VLOOKUP(A909,data!$C:$AG,4,FALSE)</f>
        <v>#N/A</v>
      </c>
    </row>
    <row r="910" spans="1:4" x14ac:dyDescent="0.25">
      <c r="A910">
        <v>909</v>
      </c>
      <c r="B910" t="e">
        <f>VLOOKUP(A910,data!$C:$AG,2,FALSE)</f>
        <v>#N/A</v>
      </c>
      <c r="C910" t="e">
        <f>VLOOKUP(A910,data!$C:$AG,3,FALSE)</f>
        <v>#N/A</v>
      </c>
      <c r="D910" t="e">
        <f>VLOOKUP(A910,data!$C:$AG,4,FALSE)</f>
        <v>#N/A</v>
      </c>
    </row>
    <row r="911" spans="1:4" x14ac:dyDescent="0.25">
      <c r="A911">
        <v>910</v>
      </c>
      <c r="B911" t="e">
        <f>VLOOKUP(A911,data!$C:$AG,2,FALSE)</f>
        <v>#N/A</v>
      </c>
      <c r="C911" t="e">
        <f>VLOOKUP(A911,data!$C:$AG,3,FALSE)</f>
        <v>#N/A</v>
      </c>
      <c r="D911" t="e">
        <f>VLOOKUP(A911,data!$C:$AG,4,FALSE)</f>
        <v>#N/A</v>
      </c>
    </row>
    <row r="912" spans="1:4" x14ac:dyDescent="0.25">
      <c r="A912">
        <v>911</v>
      </c>
      <c r="B912" t="e">
        <f>VLOOKUP(A912,data!$C:$AG,2,FALSE)</f>
        <v>#N/A</v>
      </c>
      <c r="C912" t="e">
        <f>VLOOKUP(A912,data!$C:$AG,3,FALSE)</f>
        <v>#N/A</v>
      </c>
      <c r="D912" t="e">
        <f>VLOOKUP(A912,data!$C:$AG,4,FALSE)</f>
        <v>#N/A</v>
      </c>
    </row>
    <row r="913" spans="1:4" x14ac:dyDescent="0.25">
      <c r="A913">
        <v>912</v>
      </c>
      <c r="B913" t="e">
        <f>VLOOKUP(A913,data!$C:$AG,2,FALSE)</f>
        <v>#N/A</v>
      </c>
      <c r="C913" t="e">
        <f>VLOOKUP(A913,data!$C:$AG,3,FALSE)</f>
        <v>#N/A</v>
      </c>
      <c r="D913" t="e">
        <f>VLOOKUP(A913,data!$C:$AG,4,FALSE)</f>
        <v>#N/A</v>
      </c>
    </row>
    <row r="914" spans="1:4" x14ac:dyDescent="0.25">
      <c r="A914">
        <v>913</v>
      </c>
      <c r="B914" t="e">
        <f>VLOOKUP(A914,data!$C:$AG,2,FALSE)</f>
        <v>#N/A</v>
      </c>
      <c r="C914" t="e">
        <f>VLOOKUP(A914,data!$C:$AG,3,FALSE)</f>
        <v>#N/A</v>
      </c>
      <c r="D914" t="e">
        <f>VLOOKUP(A914,data!$C:$AG,4,FALSE)</f>
        <v>#N/A</v>
      </c>
    </row>
    <row r="915" spans="1:4" x14ac:dyDescent="0.25">
      <c r="A915">
        <v>914</v>
      </c>
      <c r="B915" t="e">
        <f>VLOOKUP(A915,data!$C:$AG,2,FALSE)</f>
        <v>#N/A</v>
      </c>
      <c r="C915" t="e">
        <f>VLOOKUP(A915,data!$C:$AG,3,FALSE)</f>
        <v>#N/A</v>
      </c>
      <c r="D915" t="e">
        <f>VLOOKUP(A915,data!$C:$AG,4,FALSE)</f>
        <v>#N/A</v>
      </c>
    </row>
    <row r="916" spans="1:4" x14ac:dyDescent="0.25">
      <c r="A916">
        <v>915</v>
      </c>
      <c r="B916" t="e">
        <f>VLOOKUP(A916,data!$C:$AG,2,FALSE)</f>
        <v>#N/A</v>
      </c>
      <c r="C916" t="e">
        <f>VLOOKUP(A916,data!$C:$AG,3,FALSE)</f>
        <v>#N/A</v>
      </c>
      <c r="D916" t="e">
        <f>VLOOKUP(A916,data!$C:$AG,4,FALSE)</f>
        <v>#N/A</v>
      </c>
    </row>
    <row r="917" spans="1:4" x14ac:dyDescent="0.25">
      <c r="A917">
        <v>916</v>
      </c>
      <c r="B917" t="e">
        <f>VLOOKUP(A917,data!$C:$AG,2,FALSE)</f>
        <v>#N/A</v>
      </c>
      <c r="C917" t="e">
        <f>VLOOKUP(A917,data!$C:$AG,3,FALSE)</f>
        <v>#N/A</v>
      </c>
      <c r="D917" t="e">
        <f>VLOOKUP(A917,data!$C:$AG,4,FALSE)</f>
        <v>#N/A</v>
      </c>
    </row>
    <row r="918" spans="1:4" x14ac:dyDescent="0.25">
      <c r="A918">
        <v>917</v>
      </c>
      <c r="B918" t="e">
        <f>VLOOKUP(A918,data!$C:$AG,2,FALSE)</f>
        <v>#N/A</v>
      </c>
      <c r="C918" t="e">
        <f>VLOOKUP(A918,data!$C:$AG,3,FALSE)</f>
        <v>#N/A</v>
      </c>
      <c r="D918" t="e">
        <f>VLOOKUP(A918,data!$C:$AG,4,FALSE)</f>
        <v>#N/A</v>
      </c>
    </row>
    <row r="919" spans="1:4" x14ac:dyDescent="0.25">
      <c r="A919">
        <v>918</v>
      </c>
      <c r="B919" t="e">
        <f>VLOOKUP(A919,data!$C:$AG,2,FALSE)</f>
        <v>#N/A</v>
      </c>
      <c r="C919" t="e">
        <f>VLOOKUP(A919,data!$C:$AG,3,FALSE)</f>
        <v>#N/A</v>
      </c>
      <c r="D919" t="e">
        <f>VLOOKUP(A919,data!$C:$AG,4,FALSE)</f>
        <v>#N/A</v>
      </c>
    </row>
    <row r="920" spans="1:4" x14ac:dyDescent="0.25">
      <c r="A920">
        <v>919</v>
      </c>
      <c r="B920" t="e">
        <f>VLOOKUP(A920,data!$C:$AG,2,FALSE)</f>
        <v>#N/A</v>
      </c>
      <c r="C920" t="e">
        <f>VLOOKUP(A920,data!$C:$AG,3,FALSE)</f>
        <v>#N/A</v>
      </c>
      <c r="D920" t="e">
        <f>VLOOKUP(A920,data!$C:$AG,4,FALSE)</f>
        <v>#N/A</v>
      </c>
    </row>
    <row r="921" spans="1:4" x14ac:dyDescent="0.25">
      <c r="A921">
        <v>920</v>
      </c>
      <c r="B921" t="e">
        <f>VLOOKUP(A921,data!$C:$AG,2,FALSE)</f>
        <v>#N/A</v>
      </c>
      <c r="C921" t="e">
        <f>VLOOKUP(A921,data!$C:$AG,3,FALSE)</f>
        <v>#N/A</v>
      </c>
      <c r="D921" t="e">
        <f>VLOOKUP(A921,data!$C:$AG,4,FALSE)</f>
        <v>#N/A</v>
      </c>
    </row>
    <row r="922" spans="1:4" x14ac:dyDescent="0.25">
      <c r="A922">
        <v>921</v>
      </c>
      <c r="B922" t="e">
        <f>VLOOKUP(A922,data!$C:$AG,2,FALSE)</f>
        <v>#N/A</v>
      </c>
      <c r="C922" t="e">
        <f>VLOOKUP(A922,data!$C:$AG,3,FALSE)</f>
        <v>#N/A</v>
      </c>
      <c r="D922" t="e">
        <f>VLOOKUP(A922,data!$C:$AG,4,FALSE)</f>
        <v>#N/A</v>
      </c>
    </row>
    <row r="923" spans="1:4" x14ac:dyDescent="0.25">
      <c r="A923">
        <v>922</v>
      </c>
      <c r="B923" t="e">
        <f>VLOOKUP(A923,data!$C:$AG,2,FALSE)</f>
        <v>#N/A</v>
      </c>
      <c r="C923" t="e">
        <f>VLOOKUP(A923,data!$C:$AG,3,FALSE)</f>
        <v>#N/A</v>
      </c>
      <c r="D923" t="e">
        <f>VLOOKUP(A923,data!$C:$AG,4,FALSE)</f>
        <v>#N/A</v>
      </c>
    </row>
    <row r="924" spans="1:4" x14ac:dyDescent="0.25">
      <c r="A924">
        <v>923</v>
      </c>
      <c r="B924" t="e">
        <f>VLOOKUP(A924,data!$C:$AG,2,FALSE)</f>
        <v>#N/A</v>
      </c>
      <c r="C924" t="e">
        <f>VLOOKUP(A924,data!$C:$AG,3,FALSE)</f>
        <v>#N/A</v>
      </c>
      <c r="D924" t="e">
        <f>VLOOKUP(A924,data!$C:$AG,4,FALSE)</f>
        <v>#N/A</v>
      </c>
    </row>
    <row r="925" spans="1:4" x14ac:dyDescent="0.25">
      <c r="A925">
        <v>924</v>
      </c>
      <c r="B925" t="e">
        <f>VLOOKUP(A925,data!$C:$AG,2,FALSE)</f>
        <v>#N/A</v>
      </c>
      <c r="C925" t="e">
        <f>VLOOKUP(A925,data!$C:$AG,3,FALSE)</f>
        <v>#N/A</v>
      </c>
      <c r="D925" t="e">
        <f>VLOOKUP(A925,data!$C:$AG,4,FALSE)</f>
        <v>#N/A</v>
      </c>
    </row>
    <row r="926" spans="1:4" x14ac:dyDescent="0.25">
      <c r="A926">
        <v>925</v>
      </c>
      <c r="B926" t="e">
        <f>VLOOKUP(A926,data!$C:$AG,2,FALSE)</f>
        <v>#N/A</v>
      </c>
      <c r="C926" t="e">
        <f>VLOOKUP(A926,data!$C:$AG,3,FALSE)</f>
        <v>#N/A</v>
      </c>
      <c r="D926" t="e">
        <f>VLOOKUP(A926,data!$C:$AG,4,FALSE)</f>
        <v>#N/A</v>
      </c>
    </row>
    <row r="927" spans="1:4" x14ac:dyDescent="0.25">
      <c r="A927">
        <v>926</v>
      </c>
      <c r="B927" t="e">
        <f>VLOOKUP(A927,data!$C:$AG,2,FALSE)</f>
        <v>#N/A</v>
      </c>
      <c r="C927" t="e">
        <f>VLOOKUP(A927,data!$C:$AG,3,FALSE)</f>
        <v>#N/A</v>
      </c>
      <c r="D927" t="e">
        <f>VLOOKUP(A927,data!$C:$AG,4,FALSE)</f>
        <v>#N/A</v>
      </c>
    </row>
    <row r="928" spans="1:4" x14ac:dyDescent="0.25">
      <c r="A928">
        <v>927</v>
      </c>
      <c r="B928" t="e">
        <f>VLOOKUP(A928,data!$C:$AG,2,FALSE)</f>
        <v>#N/A</v>
      </c>
      <c r="C928" t="e">
        <f>VLOOKUP(A928,data!$C:$AG,3,FALSE)</f>
        <v>#N/A</v>
      </c>
      <c r="D928" t="e">
        <f>VLOOKUP(A928,data!$C:$AG,4,FALSE)</f>
        <v>#N/A</v>
      </c>
    </row>
    <row r="929" spans="1:4" x14ac:dyDescent="0.25">
      <c r="A929">
        <v>928</v>
      </c>
      <c r="B929" t="e">
        <f>VLOOKUP(A929,data!$C:$AG,2,FALSE)</f>
        <v>#N/A</v>
      </c>
      <c r="C929" t="e">
        <f>VLOOKUP(A929,data!$C:$AG,3,FALSE)</f>
        <v>#N/A</v>
      </c>
      <c r="D929" t="e">
        <f>VLOOKUP(A929,data!$C:$AG,4,FALSE)</f>
        <v>#N/A</v>
      </c>
    </row>
    <row r="930" spans="1:4" x14ac:dyDescent="0.25">
      <c r="A930">
        <v>929</v>
      </c>
      <c r="B930" t="e">
        <f>VLOOKUP(A930,data!$C:$AG,2,FALSE)</f>
        <v>#N/A</v>
      </c>
      <c r="C930" t="e">
        <f>VLOOKUP(A930,data!$C:$AG,3,FALSE)</f>
        <v>#N/A</v>
      </c>
      <c r="D930" t="e">
        <f>VLOOKUP(A930,data!$C:$AG,4,FALSE)</f>
        <v>#N/A</v>
      </c>
    </row>
    <row r="931" spans="1:4" x14ac:dyDescent="0.25">
      <c r="A931">
        <v>930</v>
      </c>
      <c r="B931" t="e">
        <f>VLOOKUP(A931,data!$C:$AG,2,FALSE)</f>
        <v>#N/A</v>
      </c>
      <c r="C931" t="e">
        <f>VLOOKUP(A931,data!$C:$AG,3,FALSE)</f>
        <v>#N/A</v>
      </c>
      <c r="D931" t="e">
        <f>VLOOKUP(A931,data!$C:$AG,4,FALSE)</f>
        <v>#N/A</v>
      </c>
    </row>
    <row r="932" spans="1:4" x14ac:dyDescent="0.25">
      <c r="A932">
        <v>931</v>
      </c>
      <c r="B932" t="e">
        <f>VLOOKUP(A932,data!$C:$AG,2,FALSE)</f>
        <v>#N/A</v>
      </c>
      <c r="C932" t="e">
        <f>VLOOKUP(A932,data!$C:$AG,3,FALSE)</f>
        <v>#N/A</v>
      </c>
      <c r="D932" t="e">
        <f>VLOOKUP(A932,data!$C:$AG,4,FALSE)</f>
        <v>#N/A</v>
      </c>
    </row>
    <row r="933" spans="1:4" x14ac:dyDescent="0.25">
      <c r="A933">
        <v>932</v>
      </c>
      <c r="B933" t="e">
        <f>VLOOKUP(A933,data!$C:$AG,2,FALSE)</f>
        <v>#N/A</v>
      </c>
      <c r="C933" t="e">
        <f>VLOOKUP(A933,data!$C:$AG,3,FALSE)</f>
        <v>#N/A</v>
      </c>
      <c r="D933" t="e">
        <f>VLOOKUP(A933,data!$C:$AG,4,FALSE)</f>
        <v>#N/A</v>
      </c>
    </row>
    <row r="934" spans="1:4" x14ac:dyDescent="0.25">
      <c r="A934">
        <v>933</v>
      </c>
      <c r="B934" t="e">
        <f>VLOOKUP(A934,data!$C:$AG,2,FALSE)</f>
        <v>#N/A</v>
      </c>
      <c r="C934" t="e">
        <f>VLOOKUP(A934,data!$C:$AG,3,FALSE)</f>
        <v>#N/A</v>
      </c>
      <c r="D934" t="e">
        <f>VLOOKUP(A934,data!$C:$AG,4,FALSE)</f>
        <v>#N/A</v>
      </c>
    </row>
    <row r="935" spans="1:4" x14ac:dyDescent="0.25">
      <c r="A935">
        <v>934</v>
      </c>
      <c r="B935" t="e">
        <f>VLOOKUP(A935,data!$C:$AG,2,FALSE)</f>
        <v>#N/A</v>
      </c>
      <c r="C935" t="e">
        <f>VLOOKUP(A935,data!$C:$AG,3,FALSE)</f>
        <v>#N/A</v>
      </c>
      <c r="D935" t="e">
        <f>VLOOKUP(A935,data!$C:$AG,4,FALSE)</f>
        <v>#N/A</v>
      </c>
    </row>
    <row r="936" spans="1:4" x14ac:dyDescent="0.25">
      <c r="A936">
        <v>935</v>
      </c>
      <c r="B936" t="e">
        <f>VLOOKUP(A936,data!$C:$AG,2,FALSE)</f>
        <v>#N/A</v>
      </c>
      <c r="C936" t="e">
        <f>VLOOKUP(A936,data!$C:$AG,3,FALSE)</f>
        <v>#N/A</v>
      </c>
      <c r="D936" t="e">
        <f>VLOOKUP(A936,data!$C:$AG,4,FALSE)</f>
        <v>#N/A</v>
      </c>
    </row>
    <row r="937" spans="1:4" x14ac:dyDescent="0.25">
      <c r="A937">
        <v>936</v>
      </c>
      <c r="B937" t="e">
        <f>VLOOKUP(A937,data!$C:$AG,2,FALSE)</f>
        <v>#N/A</v>
      </c>
      <c r="C937" t="e">
        <f>VLOOKUP(A937,data!$C:$AG,3,FALSE)</f>
        <v>#N/A</v>
      </c>
      <c r="D937" t="e">
        <f>VLOOKUP(A937,data!$C:$AG,4,FALSE)</f>
        <v>#N/A</v>
      </c>
    </row>
    <row r="938" spans="1:4" x14ac:dyDescent="0.25">
      <c r="A938">
        <v>937</v>
      </c>
      <c r="B938" t="e">
        <f>VLOOKUP(A938,data!$C:$AG,2,FALSE)</f>
        <v>#N/A</v>
      </c>
      <c r="C938" t="e">
        <f>VLOOKUP(A938,data!$C:$AG,3,FALSE)</f>
        <v>#N/A</v>
      </c>
      <c r="D938" t="e">
        <f>VLOOKUP(A938,data!$C:$AG,4,FALSE)</f>
        <v>#N/A</v>
      </c>
    </row>
    <row r="939" spans="1:4" x14ac:dyDescent="0.25">
      <c r="A939">
        <v>938</v>
      </c>
      <c r="B939" t="e">
        <f>VLOOKUP(A939,data!$C:$AG,2,FALSE)</f>
        <v>#N/A</v>
      </c>
      <c r="C939" t="e">
        <f>VLOOKUP(A939,data!$C:$AG,3,FALSE)</f>
        <v>#N/A</v>
      </c>
      <c r="D939" t="e">
        <f>VLOOKUP(A939,data!$C:$AG,4,FALSE)</f>
        <v>#N/A</v>
      </c>
    </row>
    <row r="940" spans="1:4" x14ac:dyDescent="0.25">
      <c r="A940">
        <v>939</v>
      </c>
      <c r="B940" t="e">
        <f>VLOOKUP(A940,data!$C:$AG,2,FALSE)</f>
        <v>#N/A</v>
      </c>
      <c r="C940" t="e">
        <f>VLOOKUP(A940,data!$C:$AG,3,FALSE)</f>
        <v>#N/A</v>
      </c>
      <c r="D940" t="e">
        <f>VLOOKUP(A940,data!$C:$AG,4,FALSE)</f>
        <v>#N/A</v>
      </c>
    </row>
    <row r="941" spans="1:4" x14ac:dyDescent="0.25">
      <c r="A941">
        <v>940</v>
      </c>
      <c r="B941" t="e">
        <f>VLOOKUP(A941,data!$C:$AG,2,FALSE)</f>
        <v>#N/A</v>
      </c>
      <c r="C941" t="e">
        <f>VLOOKUP(A941,data!$C:$AG,3,FALSE)</f>
        <v>#N/A</v>
      </c>
      <c r="D941" t="e">
        <f>VLOOKUP(A941,data!$C:$AG,4,FALSE)</f>
        <v>#N/A</v>
      </c>
    </row>
    <row r="942" spans="1:4" x14ac:dyDescent="0.25">
      <c r="A942">
        <v>941</v>
      </c>
      <c r="B942" t="e">
        <f>VLOOKUP(A942,data!$C:$AG,2,FALSE)</f>
        <v>#N/A</v>
      </c>
      <c r="C942" t="e">
        <f>VLOOKUP(A942,data!$C:$AG,3,FALSE)</f>
        <v>#N/A</v>
      </c>
      <c r="D942" t="e">
        <f>VLOOKUP(A942,data!$C:$AG,4,FALSE)</f>
        <v>#N/A</v>
      </c>
    </row>
    <row r="943" spans="1:4" x14ac:dyDescent="0.25">
      <c r="A943">
        <v>942</v>
      </c>
      <c r="B943" t="e">
        <f>VLOOKUP(A943,data!$C:$AG,2,FALSE)</f>
        <v>#N/A</v>
      </c>
      <c r="C943" t="e">
        <f>VLOOKUP(A943,data!$C:$AG,3,FALSE)</f>
        <v>#N/A</v>
      </c>
      <c r="D943" t="e">
        <f>VLOOKUP(A943,data!$C:$AG,4,FALSE)</f>
        <v>#N/A</v>
      </c>
    </row>
    <row r="944" spans="1:4" x14ac:dyDescent="0.25">
      <c r="A944">
        <v>943</v>
      </c>
      <c r="B944" t="e">
        <f>VLOOKUP(A944,data!$C:$AG,2,FALSE)</f>
        <v>#N/A</v>
      </c>
      <c r="C944" t="e">
        <f>VLOOKUP(A944,data!$C:$AG,3,FALSE)</f>
        <v>#N/A</v>
      </c>
      <c r="D944" t="e">
        <f>VLOOKUP(A944,data!$C:$AG,4,FALSE)</f>
        <v>#N/A</v>
      </c>
    </row>
    <row r="945" spans="1:4" x14ac:dyDescent="0.25">
      <c r="A945">
        <v>944</v>
      </c>
      <c r="B945" t="e">
        <f>VLOOKUP(A945,data!$C:$AG,2,FALSE)</f>
        <v>#N/A</v>
      </c>
      <c r="C945" t="e">
        <f>VLOOKUP(A945,data!$C:$AG,3,FALSE)</f>
        <v>#N/A</v>
      </c>
      <c r="D945" t="e">
        <f>VLOOKUP(A945,data!$C:$AG,4,FALSE)</f>
        <v>#N/A</v>
      </c>
    </row>
    <row r="946" spans="1:4" x14ac:dyDescent="0.25">
      <c r="A946">
        <v>945</v>
      </c>
      <c r="B946" t="e">
        <f>VLOOKUP(A946,data!$C:$AG,2,FALSE)</f>
        <v>#N/A</v>
      </c>
      <c r="C946" t="e">
        <f>VLOOKUP(A946,data!$C:$AG,3,FALSE)</f>
        <v>#N/A</v>
      </c>
      <c r="D946" t="e">
        <f>VLOOKUP(A946,data!$C:$AG,4,FALSE)</f>
        <v>#N/A</v>
      </c>
    </row>
    <row r="947" spans="1:4" x14ac:dyDescent="0.25">
      <c r="A947">
        <v>946</v>
      </c>
      <c r="B947" t="e">
        <f>VLOOKUP(A947,data!$C:$AG,2,FALSE)</f>
        <v>#N/A</v>
      </c>
      <c r="C947" t="e">
        <f>VLOOKUP(A947,data!$C:$AG,3,FALSE)</f>
        <v>#N/A</v>
      </c>
      <c r="D947" t="e">
        <f>VLOOKUP(A947,data!$C:$AG,4,FALSE)</f>
        <v>#N/A</v>
      </c>
    </row>
    <row r="948" spans="1:4" x14ac:dyDescent="0.25">
      <c r="A948">
        <v>947</v>
      </c>
      <c r="B948" t="e">
        <f>VLOOKUP(A948,data!$C:$AG,2,FALSE)</f>
        <v>#N/A</v>
      </c>
      <c r="C948" t="e">
        <f>VLOOKUP(A948,data!$C:$AG,3,FALSE)</f>
        <v>#N/A</v>
      </c>
      <c r="D948" t="e">
        <f>VLOOKUP(A948,data!$C:$AG,4,FALSE)</f>
        <v>#N/A</v>
      </c>
    </row>
    <row r="949" spans="1:4" x14ac:dyDescent="0.25">
      <c r="A949">
        <v>948</v>
      </c>
      <c r="B949" t="e">
        <f>VLOOKUP(A949,data!$C:$AG,2,FALSE)</f>
        <v>#N/A</v>
      </c>
      <c r="C949" t="e">
        <f>VLOOKUP(A949,data!$C:$AG,3,FALSE)</f>
        <v>#N/A</v>
      </c>
      <c r="D949" t="e">
        <f>VLOOKUP(A949,data!$C:$AG,4,FALSE)</f>
        <v>#N/A</v>
      </c>
    </row>
    <row r="950" spans="1:4" x14ac:dyDescent="0.25">
      <c r="A950">
        <v>949</v>
      </c>
      <c r="B950" t="e">
        <f>VLOOKUP(A950,data!$C:$AG,2,FALSE)</f>
        <v>#N/A</v>
      </c>
      <c r="C950" t="e">
        <f>VLOOKUP(A950,data!$C:$AG,3,FALSE)</f>
        <v>#N/A</v>
      </c>
      <c r="D950" t="e">
        <f>VLOOKUP(A950,data!$C:$AG,4,FALSE)</f>
        <v>#N/A</v>
      </c>
    </row>
    <row r="951" spans="1:4" x14ac:dyDescent="0.25">
      <c r="A951">
        <v>950</v>
      </c>
      <c r="B951" t="e">
        <f>VLOOKUP(A951,data!$C:$AG,2,FALSE)</f>
        <v>#N/A</v>
      </c>
      <c r="C951" t="e">
        <f>VLOOKUP(A951,data!$C:$AG,3,FALSE)</f>
        <v>#N/A</v>
      </c>
      <c r="D951" t="e">
        <f>VLOOKUP(A951,data!$C:$AG,4,FALSE)</f>
        <v>#N/A</v>
      </c>
    </row>
    <row r="952" spans="1:4" x14ac:dyDescent="0.25">
      <c r="A952">
        <v>951</v>
      </c>
      <c r="B952" t="e">
        <f>VLOOKUP(A952,data!$C:$AG,2,FALSE)</f>
        <v>#N/A</v>
      </c>
      <c r="C952" t="e">
        <f>VLOOKUP(A952,data!$C:$AG,3,FALSE)</f>
        <v>#N/A</v>
      </c>
      <c r="D952" t="e">
        <f>VLOOKUP(A952,data!$C:$AG,4,FALSE)</f>
        <v>#N/A</v>
      </c>
    </row>
    <row r="953" spans="1:4" x14ac:dyDescent="0.25">
      <c r="A953">
        <v>952</v>
      </c>
      <c r="B953" t="e">
        <f>VLOOKUP(A953,data!$C:$AG,2,FALSE)</f>
        <v>#N/A</v>
      </c>
      <c r="C953" t="e">
        <f>VLOOKUP(A953,data!$C:$AG,3,FALSE)</f>
        <v>#N/A</v>
      </c>
      <c r="D953" t="e">
        <f>VLOOKUP(A953,data!$C:$AG,4,FALSE)</f>
        <v>#N/A</v>
      </c>
    </row>
    <row r="954" spans="1:4" x14ac:dyDescent="0.25">
      <c r="A954">
        <v>953</v>
      </c>
      <c r="B954" t="e">
        <f>VLOOKUP(A954,data!$C:$AG,2,FALSE)</f>
        <v>#N/A</v>
      </c>
      <c r="C954" t="e">
        <f>VLOOKUP(A954,data!$C:$AG,3,FALSE)</f>
        <v>#N/A</v>
      </c>
      <c r="D954" t="e">
        <f>VLOOKUP(A954,data!$C:$AG,4,FALSE)</f>
        <v>#N/A</v>
      </c>
    </row>
    <row r="955" spans="1:4" x14ac:dyDescent="0.25">
      <c r="A955">
        <v>954</v>
      </c>
      <c r="B955" t="e">
        <f>VLOOKUP(A955,data!$C:$AG,2,FALSE)</f>
        <v>#N/A</v>
      </c>
      <c r="C955" t="e">
        <f>VLOOKUP(A955,data!$C:$AG,3,FALSE)</f>
        <v>#N/A</v>
      </c>
      <c r="D955" t="e">
        <f>VLOOKUP(A955,data!$C:$AG,4,FALSE)</f>
        <v>#N/A</v>
      </c>
    </row>
    <row r="956" spans="1:4" x14ac:dyDescent="0.25">
      <c r="A956">
        <v>955</v>
      </c>
      <c r="B956" t="e">
        <f>VLOOKUP(A956,data!$C:$AG,2,FALSE)</f>
        <v>#N/A</v>
      </c>
      <c r="C956" t="e">
        <f>VLOOKUP(A956,data!$C:$AG,3,FALSE)</f>
        <v>#N/A</v>
      </c>
      <c r="D956" t="e">
        <f>VLOOKUP(A956,data!$C:$AG,4,FALSE)</f>
        <v>#N/A</v>
      </c>
    </row>
    <row r="957" spans="1:4" x14ac:dyDescent="0.25">
      <c r="A957">
        <v>956</v>
      </c>
      <c r="B957" t="e">
        <f>VLOOKUP(A957,data!$C:$AG,2,FALSE)</f>
        <v>#N/A</v>
      </c>
      <c r="C957" t="e">
        <f>VLOOKUP(A957,data!$C:$AG,3,FALSE)</f>
        <v>#N/A</v>
      </c>
      <c r="D957" t="e">
        <f>VLOOKUP(A957,data!$C:$AG,4,FALSE)</f>
        <v>#N/A</v>
      </c>
    </row>
    <row r="958" spans="1:4" x14ac:dyDescent="0.25">
      <c r="A958">
        <v>957</v>
      </c>
      <c r="B958" t="e">
        <f>VLOOKUP(A958,data!$C:$AG,2,FALSE)</f>
        <v>#N/A</v>
      </c>
      <c r="C958" t="e">
        <f>VLOOKUP(A958,data!$C:$AG,3,FALSE)</f>
        <v>#N/A</v>
      </c>
      <c r="D958" t="e">
        <f>VLOOKUP(A958,data!$C:$AG,4,FALSE)</f>
        <v>#N/A</v>
      </c>
    </row>
    <row r="959" spans="1:4" x14ac:dyDescent="0.25">
      <c r="A959">
        <v>958</v>
      </c>
      <c r="B959" t="e">
        <f>VLOOKUP(A959,data!$C:$AG,2,FALSE)</f>
        <v>#N/A</v>
      </c>
      <c r="C959" t="e">
        <f>VLOOKUP(A959,data!$C:$AG,3,FALSE)</f>
        <v>#N/A</v>
      </c>
      <c r="D959" t="e">
        <f>VLOOKUP(A959,data!$C:$AG,4,FALSE)</f>
        <v>#N/A</v>
      </c>
    </row>
    <row r="960" spans="1:4" x14ac:dyDescent="0.25">
      <c r="A960">
        <v>959</v>
      </c>
      <c r="B960" t="e">
        <f>VLOOKUP(A960,data!$C:$AG,2,FALSE)</f>
        <v>#N/A</v>
      </c>
      <c r="C960" t="e">
        <f>VLOOKUP(A960,data!$C:$AG,3,FALSE)</f>
        <v>#N/A</v>
      </c>
      <c r="D960" t="e">
        <f>VLOOKUP(A960,data!$C:$AG,4,FALSE)</f>
        <v>#N/A</v>
      </c>
    </row>
    <row r="961" spans="1:4" x14ac:dyDescent="0.25">
      <c r="A961">
        <v>960</v>
      </c>
      <c r="B961" t="e">
        <f>VLOOKUP(A961,data!$C:$AG,2,FALSE)</f>
        <v>#N/A</v>
      </c>
      <c r="C961" t="e">
        <f>VLOOKUP(A961,data!$C:$AG,3,FALSE)</f>
        <v>#N/A</v>
      </c>
      <c r="D961" t="e">
        <f>VLOOKUP(A961,data!$C:$AG,4,FALSE)</f>
        <v>#N/A</v>
      </c>
    </row>
    <row r="962" spans="1:4" x14ac:dyDescent="0.25">
      <c r="A962">
        <v>961</v>
      </c>
      <c r="B962" t="e">
        <f>VLOOKUP(A962,data!$C:$AG,2,FALSE)</f>
        <v>#N/A</v>
      </c>
      <c r="C962" t="e">
        <f>VLOOKUP(A962,data!$C:$AG,3,FALSE)</f>
        <v>#N/A</v>
      </c>
      <c r="D962" t="e">
        <f>VLOOKUP(A962,data!$C:$AG,4,FALSE)</f>
        <v>#N/A</v>
      </c>
    </row>
    <row r="963" spans="1:4" x14ac:dyDescent="0.25">
      <c r="A963">
        <v>962</v>
      </c>
      <c r="B963" t="e">
        <f>VLOOKUP(A963,data!$C:$AG,2,FALSE)</f>
        <v>#N/A</v>
      </c>
      <c r="C963" t="e">
        <f>VLOOKUP(A963,data!$C:$AG,3,FALSE)</f>
        <v>#N/A</v>
      </c>
      <c r="D963" t="e">
        <f>VLOOKUP(A963,data!$C:$AG,4,FALSE)</f>
        <v>#N/A</v>
      </c>
    </row>
    <row r="964" spans="1:4" x14ac:dyDescent="0.25">
      <c r="A964">
        <v>963</v>
      </c>
      <c r="B964" t="e">
        <f>VLOOKUP(A964,data!$C:$AG,2,FALSE)</f>
        <v>#N/A</v>
      </c>
      <c r="C964" t="e">
        <f>VLOOKUP(A964,data!$C:$AG,3,FALSE)</f>
        <v>#N/A</v>
      </c>
      <c r="D964" t="e">
        <f>VLOOKUP(A964,data!$C:$AG,4,FALSE)</f>
        <v>#N/A</v>
      </c>
    </row>
    <row r="965" spans="1:4" x14ac:dyDescent="0.25">
      <c r="A965">
        <v>964</v>
      </c>
      <c r="B965" t="e">
        <f>VLOOKUP(A965,data!$C:$AG,2,FALSE)</f>
        <v>#N/A</v>
      </c>
      <c r="C965" t="e">
        <f>VLOOKUP(A965,data!$C:$AG,3,FALSE)</f>
        <v>#N/A</v>
      </c>
      <c r="D965" t="e">
        <f>VLOOKUP(A965,data!$C:$AG,4,FALSE)</f>
        <v>#N/A</v>
      </c>
    </row>
    <row r="966" spans="1:4" x14ac:dyDescent="0.25">
      <c r="A966">
        <v>965</v>
      </c>
      <c r="B966" t="e">
        <f>VLOOKUP(A966,data!$C:$AG,2,FALSE)</f>
        <v>#N/A</v>
      </c>
      <c r="C966" t="e">
        <f>VLOOKUP(A966,data!$C:$AG,3,FALSE)</f>
        <v>#N/A</v>
      </c>
      <c r="D966" t="e">
        <f>VLOOKUP(A966,data!$C:$AG,4,FALSE)</f>
        <v>#N/A</v>
      </c>
    </row>
    <row r="967" spans="1:4" x14ac:dyDescent="0.25">
      <c r="A967">
        <v>966</v>
      </c>
      <c r="B967" t="e">
        <f>VLOOKUP(A967,data!$C:$AG,2,FALSE)</f>
        <v>#N/A</v>
      </c>
      <c r="C967" t="e">
        <f>VLOOKUP(A967,data!$C:$AG,3,FALSE)</f>
        <v>#N/A</v>
      </c>
      <c r="D967" t="e">
        <f>VLOOKUP(A967,data!$C:$AG,4,FALSE)</f>
        <v>#N/A</v>
      </c>
    </row>
    <row r="968" spans="1:4" x14ac:dyDescent="0.25">
      <c r="A968">
        <v>967</v>
      </c>
      <c r="B968" t="e">
        <f>VLOOKUP(A968,data!$C:$AG,2,FALSE)</f>
        <v>#N/A</v>
      </c>
      <c r="C968" t="e">
        <f>VLOOKUP(A968,data!$C:$AG,3,FALSE)</f>
        <v>#N/A</v>
      </c>
      <c r="D968" t="e">
        <f>VLOOKUP(A968,data!$C:$AG,4,FALSE)</f>
        <v>#N/A</v>
      </c>
    </row>
    <row r="969" spans="1:4" x14ac:dyDescent="0.25">
      <c r="A969">
        <v>968</v>
      </c>
      <c r="B969" t="e">
        <f>VLOOKUP(A969,data!$C:$AG,2,FALSE)</f>
        <v>#N/A</v>
      </c>
      <c r="C969" t="e">
        <f>VLOOKUP(A969,data!$C:$AG,3,FALSE)</f>
        <v>#N/A</v>
      </c>
      <c r="D969" t="e">
        <f>VLOOKUP(A969,data!$C:$AG,4,FALSE)</f>
        <v>#N/A</v>
      </c>
    </row>
    <row r="970" spans="1:4" x14ac:dyDescent="0.25">
      <c r="A970">
        <v>969</v>
      </c>
      <c r="B970" t="e">
        <f>VLOOKUP(A970,data!$C:$AG,2,FALSE)</f>
        <v>#N/A</v>
      </c>
      <c r="C970" t="e">
        <f>VLOOKUP(A970,data!$C:$AG,3,FALSE)</f>
        <v>#N/A</v>
      </c>
      <c r="D970" t="e">
        <f>VLOOKUP(A970,data!$C:$AG,4,FALSE)</f>
        <v>#N/A</v>
      </c>
    </row>
    <row r="971" spans="1:4" x14ac:dyDescent="0.25">
      <c r="A971">
        <v>970</v>
      </c>
      <c r="B971" t="e">
        <f>VLOOKUP(A971,data!$C:$AG,2,FALSE)</f>
        <v>#N/A</v>
      </c>
      <c r="C971" t="e">
        <f>VLOOKUP(A971,data!$C:$AG,3,FALSE)</f>
        <v>#N/A</v>
      </c>
      <c r="D971" t="e">
        <f>VLOOKUP(A971,data!$C:$AG,4,FALSE)</f>
        <v>#N/A</v>
      </c>
    </row>
    <row r="972" spans="1:4" x14ac:dyDescent="0.25">
      <c r="A972">
        <v>971</v>
      </c>
      <c r="B972" t="e">
        <f>VLOOKUP(A972,data!$C:$AG,2,FALSE)</f>
        <v>#N/A</v>
      </c>
      <c r="C972" t="e">
        <f>VLOOKUP(A972,data!$C:$AG,3,FALSE)</f>
        <v>#N/A</v>
      </c>
      <c r="D972" t="e">
        <f>VLOOKUP(A972,data!$C:$AG,4,FALSE)</f>
        <v>#N/A</v>
      </c>
    </row>
    <row r="973" spans="1:4" x14ac:dyDescent="0.25">
      <c r="A973">
        <v>972</v>
      </c>
      <c r="B973" t="e">
        <f>VLOOKUP(A973,data!$C:$AG,2,FALSE)</f>
        <v>#N/A</v>
      </c>
      <c r="C973" t="e">
        <f>VLOOKUP(A973,data!$C:$AG,3,FALSE)</f>
        <v>#N/A</v>
      </c>
      <c r="D973" t="e">
        <f>VLOOKUP(A973,data!$C:$AG,4,FALSE)</f>
        <v>#N/A</v>
      </c>
    </row>
    <row r="974" spans="1:4" x14ac:dyDescent="0.25">
      <c r="A974">
        <v>973</v>
      </c>
      <c r="B974" t="e">
        <f>VLOOKUP(A974,data!$C:$AG,2,FALSE)</f>
        <v>#N/A</v>
      </c>
      <c r="C974" t="e">
        <f>VLOOKUP(A974,data!$C:$AG,3,FALSE)</f>
        <v>#N/A</v>
      </c>
      <c r="D974" t="e">
        <f>VLOOKUP(A974,data!$C:$AG,4,FALSE)</f>
        <v>#N/A</v>
      </c>
    </row>
    <row r="975" spans="1:4" x14ac:dyDescent="0.25">
      <c r="A975">
        <v>974</v>
      </c>
      <c r="B975" t="e">
        <f>VLOOKUP(A975,data!$C:$AG,2,FALSE)</f>
        <v>#N/A</v>
      </c>
      <c r="C975" t="e">
        <f>VLOOKUP(A975,data!$C:$AG,3,FALSE)</f>
        <v>#N/A</v>
      </c>
      <c r="D975" t="e">
        <f>VLOOKUP(A975,data!$C:$AG,4,FALSE)</f>
        <v>#N/A</v>
      </c>
    </row>
    <row r="976" spans="1:4" x14ac:dyDescent="0.25">
      <c r="A976">
        <v>975</v>
      </c>
      <c r="B976" t="e">
        <f>VLOOKUP(A976,data!$C:$AG,2,FALSE)</f>
        <v>#N/A</v>
      </c>
      <c r="C976" t="e">
        <f>VLOOKUP(A976,data!$C:$AG,3,FALSE)</f>
        <v>#N/A</v>
      </c>
      <c r="D976" t="e">
        <f>VLOOKUP(A976,data!$C:$AG,4,FALSE)</f>
        <v>#N/A</v>
      </c>
    </row>
    <row r="977" spans="1:4" x14ac:dyDescent="0.25">
      <c r="A977">
        <v>976</v>
      </c>
      <c r="B977" t="e">
        <f>VLOOKUP(A977,data!$C:$AG,2,FALSE)</f>
        <v>#N/A</v>
      </c>
      <c r="C977" t="e">
        <f>VLOOKUP(A977,data!$C:$AG,3,FALSE)</f>
        <v>#N/A</v>
      </c>
      <c r="D977" t="e">
        <f>VLOOKUP(A977,data!$C:$AG,4,FALSE)</f>
        <v>#N/A</v>
      </c>
    </row>
    <row r="978" spans="1:4" x14ac:dyDescent="0.25">
      <c r="A978">
        <v>977</v>
      </c>
      <c r="B978" t="e">
        <f>VLOOKUP(A978,data!$C:$AG,2,FALSE)</f>
        <v>#N/A</v>
      </c>
      <c r="C978" t="e">
        <f>VLOOKUP(A978,data!$C:$AG,3,FALSE)</f>
        <v>#N/A</v>
      </c>
      <c r="D978" t="e">
        <f>VLOOKUP(A978,data!$C:$AG,4,FALSE)</f>
        <v>#N/A</v>
      </c>
    </row>
    <row r="979" spans="1:4" x14ac:dyDescent="0.25">
      <c r="A979">
        <v>978</v>
      </c>
      <c r="B979" t="e">
        <f>VLOOKUP(A979,data!$C:$AG,2,FALSE)</f>
        <v>#N/A</v>
      </c>
      <c r="C979" t="e">
        <f>VLOOKUP(A979,data!$C:$AG,3,FALSE)</f>
        <v>#N/A</v>
      </c>
      <c r="D979" t="e">
        <f>VLOOKUP(A979,data!$C:$AG,4,FALSE)</f>
        <v>#N/A</v>
      </c>
    </row>
    <row r="980" spans="1:4" x14ac:dyDescent="0.25">
      <c r="A980">
        <v>979</v>
      </c>
      <c r="B980" t="e">
        <f>VLOOKUP(A980,data!$C:$AG,2,FALSE)</f>
        <v>#N/A</v>
      </c>
      <c r="C980" t="e">
        <f>VLOOKUP(A980,data!$C:$AG,3,FALSE)</f>
        <v>#N/A</v>
      </c>
      <c r="D980" t="e">
        <f>VLOOKUP(A980,data!$C:$AG,4,FALSE)</f>
        <v>#N/A</v>
      </c>
    </row>
    <row r="981" spans="1:4" x14ac:dyDescent="0.25">
      <c r="A981">
        <v>980</v>
      </c>
      <c r="B981" t="e">
        <f>VLOOKUP(A981,data!$C:$AG,2,FALSE)</f>
        <v>#N/A</v>
      </c>
      <c r="C981" t="e">
        <f>VLOOKUP(A981,data!$C:$AG,3,FALSE)</f>
        <v>#N/A</v>
      </c>
      <c r="D981" t="e">
        <f>VLOOKUP(A981,data!$C:$AG,4,FALSE)</f>
        <v>#N/A</v>
      </c>
    </row>
    <row r="982" spans="1:4" x14ac:dyDescent="0.25">
      <c r="A982">
        <v>981</v>
      </c>
      <c r="B982" t="e">
        <f>VLOOKUP(A982,data!$C:$AG,2,FALSE)</f>
        <v>#N/A</v>
      </c>
      <c r="C982" t="e">
        <f>VLOOKUP(A982,data!$C:$AG,3,FALSE)</f>
        <v>#N/A</v>
      </c>
      <c r="D982" t="e">
        <f>VLOOKUP(A982,data!$C:$AG,4,FALSE)</f>
        <v>#N/A</v>
      </c>
    </row>
    <row r="983" spans="1:4" x14ac:dyDescent="0.25">
      <c r="A983">
        <v>982</v>
      </c>
      <c r="B983" t="e">
        <f>VLOOKUP(A983,data!$C:$AG,2,FALSE)</f>
        <v>#N/A</v>
      </c>
      <c r="C983" t="e">
        <f>VLOOKUP(A983,data!$C:$AG,3,FALSE)</f>
        <v>#N/A</v>
      </c>
      <c r="D983" t="e">
        <f>VLOOKUP(A983,data!$C:$AG,4,FALSE)</f>
        <v>#N/A</v>
      </c>
    </row>
    <row r="984" spans="1:4" x14ac:dyDescent="0.25">
      <c r="A984">
        <v>983</v>
      </c>
      <c r="B984" t="e">
        <f>VLOOKUP(A984,data!$C:$AG,2,FALSE)</f>
        <v>#N/A</v>
      </c>
      <c r="C984" t="e">
        <f>VLOOKUP(A984,data!$C:$AG,3,FALSE)</f>
        <v>#N/A</v>
      </c>
      <c r="D984" t="e">
        <f>VLOOKUP(A984,data!$C:$AG,4,FALSE)</f>
        <v>#N/A</v>
      </c>
    </row>
    <row r="985" spans="1:4" x14ac:dyDescent="0.25">
      <c r="A985">
        <v>984</v>
      </c>
      <c r="B985" t="e">
        <f>VLOOKUP(A985,data!$C:$AG,2,FALSE)</f>
        <v>#N/A</v>
      </c>
      <c r="C985" t="e">
        <f>VLOOKUP(A985,data!$C:$AG,3,FALSE)</f>
        <v>#N/A</v>
      </c>
      <c r="D985" t="e">
        <f>VLOOKUP(A985,data!$C:$AG,4,FALSE)</f>
        <v>#N/A</v>
      </c>
    </row>
    <row r="986" spans="1:4" x14ac:dyDescent="0.25">
      <c r="A986">
        <v>985</v>
      </c>
      <c r="B986" t="e">
        <f>VLOOKUP(A986,data!$C:$AG,2,FALSE)</f>
        <v>#N/A</v>
      </c>
      <c r="C986" t="e">
        <f>VLOOKUP(A986,data!$C:$AG,3,FALSE)</f>
        <v>#N/A</v>
      </c>
      <c r="D986" t="e">
        <f>VLOOKUP(A986,data!$C:$AG,4,FALSE)</f>
        <v>#N/A</v>
      </c>
    </row>
    <row r="987" spans="1:4" x14ac:dyDescent="0.25">
      <c r="A987">
        <v>986</v>
      </c>
      <c r="B987" t="e">
        <f>VLOOKUP(A987,data!$C:$AG,2,FALSE)</f>
        <v>#N/A</v>
      </c>
      <c r="C987" t="e">
        <f>VLOOKUP(A987,data!$C:$AG,3,FALSE)</f>
        <v>#N/A</v>
      </c>
      <c r="D987" t="e">
        <f>VLOOKUP(A987,data!$C:$AG,4,FALSE)</f>
        <v>#N/A</v>
      </c>
    </row>
    <row r="988" spans="1:4" x14ac:dyDescent="0.25">
      <c r="A988">
        <v>987</v>
      </c>
      <c r="B988" t="e">
        <f>VLOOKUP(A988,data!$C:$AG,2,FALSE)</f>
        <v>#N/A</v>
      </c>
      <c r="C988" t="e">
        <f>VLOOKUP(A988,data!$C:$AG,3,FALSE)</f>
        <v>#N/A</v>
      </c>
      <c r="D988" t="e">
        <f>VLOOKUP(A988,data!$C:$AG,4,FALSE)</f>
        <v>#N/A</v>
      </c>
    </row>
    <row r="989" spans="1:4" x14ac:dyDescent="0.25">
      <c r="A989">
        <v>988</v>
      </c>
      <c r="B989" t="e">
        <f>VLOOKUP(A989,data!$C:$AG,2,FALSE)</f>
        <v>#N/A</v>
      </c>
      <c r="C989" t="e">
        <f>VLOOKUP(A989,data!$C:$AG,3,FALSE)</f>
        <v>#N/A</v>
      </c>
      <c r="D989" t="e">
        <f>VLOOKUP(A989,data!$C:$AG,4,FALSE)</f>
        <v>#N/A</v>
      </c>
    </row>
    <row r="990" spans="1:4" x14ac:dyDescent="0.25">
      <c r="A990">
        <v>989</v>
      </c>
      <c r="B990" t="e">
        <f>VLOOKUP(A990,data!$C:$AG,2,FALSE)</f>
        <v>#N/A</v>
      </c>
      <c r="C990" t="e">
        <f>VLOOKUP(A990,data!$C:$AG,3,FALSE)</f>
        <v>#N/A</v>
      </c>
      <c r="D990" t="e">
        <f>VLOOKUP(A990,data!$C:$AG,4,FALSE)</f>
        <v>#N/A</v>
      </c>
    </row>
    <row r="991" spans="1:4" x14ac:dyDescent="0.25">
      <c r="A991">
        <v>990</v>
      </c>
      <c r="B991" t="e">
        <f>VLOOKUP(A991,data!$C:$AG,2,FALSE)</f>
        <v>#N/A</v>
      </c>
      <c r="C991" t="e">
        <f>VLOOKUP(A991,data!$C:$AG,3,FALSE)</f>
        <v>#N/A</v>
      </c>
      <c r="D991" t="e">
        <f>VLOOKUP(A991,data!$C:$AG,4,FALSE)</f>
        <v>#N/A</v>
      </c>
    </row>
    <row r="992" spans="1:4" x14ac:dyDescent="0.25">
      <c r="A992">
        <v>991</v>
      </c>
      <c r="B992" t="e">
        <f>VLOOKUP(A992,data!$C:$AG,2,FALSE)</f>
        <v>#N/A</v>
      </c>
      <c r="C992" t="e">
        <f>VLOOKUP(A992,data!$C:$AG,3,FALSE)</f>
        <v>#N/A</v>
      </c>
      <c r="D992" t="e">
        <f>VLOOKUP(A992,data!$C:$AG,4,FALSE)</f>
        <v>#N/A</v>
      </c>
    </row>
    <row r="993" spans="1:4" x14ac:dyDescent="0.25">
      <c r="A993">
        <v>992</v>
      </c>
      <c r="B993" t="e">
        <f>VLOOKUP(A993,data!$C:$AG,2,FALSE)</f>
        <v>#N/A</v>
      </c>
      <c r="C993" t="e">
        <f>VLOOKUP(A993,data!$C:$AG,3,FALSE)</f>
        <v>#N/A</v>
      </c>
      <c r="D993" t="e">
        <f>VLOOKUP(A993,data!$C:$AG,4,FALSE)</f>
        <v>#N/A</v>
      </c>
    </row>
    <row r="994" spans="1:4" x14ac:dyDescent="0.25">
      <c r="A994">
        <v>993</v>
      </c>
      <c r="B994" t="e">
        <f>VLOOKUP(A994,data!$C:$AG,2,FALSE)</f>
        <v>#N/A</v>
      </c>
      <c r="C994" t="e">
        <f>VLOOKUP(A994,data!$C:$AG,3,FALSE)</f>
        <v>#N/A</v>
      </c>
      <c r="D994" t="e">
        <f>VLOOKUP(A994,data!$C:$AG,4,FALSE)</f>
        <v>#N/A</v>
      </c>
    </row>
    <row r="995" spans="1:4" x14ac:dyDescent="0.25">
      <c r="A995">
        <v>994</v>
      </c>
      <c r="B995" t="e">
        <f>VLOOKUP(A995,data!$C:$AG,2,FALSE)</f>
        <v>#N/A</v>
      </c>
      <c r="C995" t="e">
        <f>VLOOKUP(A995,data!$C:$AG,3,FALSE)</f>
        <v>#N/A</v>
      </c>
      <c r="D995" t="e">
        <f>VLOOKUP(A995,data!$C:$AG,4,FALSE)</f>
        <v>#N/A</v>
      </c>
    </row>
    <row r="996" spans="1:4" x14ac:dyDescent="0.25">
      <c r="A996">
        <v>995</v>
      </c>
      <c r="B996" t="e">
        <f>VLOOKUP(A996,data!$C:$AG,2,FALSE)</f>
        <v>#N/A</v>
      </c>
      <c r="C996" t="e">
        <f>VLOOKUP(A996,data!$C:$AG,3,FALSE)</f>
        <v>#N/A</v>
      </c>
      <c r="D996" t="e">
        <f>VLOOKUP(A996,data!$C:$AG,4,FALSE)</f>
        <v>#N/A</v>
      </c>
    </row>
    <row r="997" spans="1:4" x14ac:dyDescent="0.25">
      <c r="A997">
        <v>996</v>
      </c>
      <c r="B997" t="e">
        <f>VLOOKUP(A997,data!$C:$AG,2,FALSE)</f>
        <v>#N/A</v>
      </c>
      <c r="C997" t="e">
        <f>VLOOKUP(A997,data!$C:$AG,3,FALSE)</f>
        <v>#N/A</v>
      </c>
      <c r="D997" t="e">
        <f>VLOOKUP(A997,data!$C:$AG,4,FALSE)</f>
        <v>#N/A</v>
      </c>
    </row>
    <row r="998" spans="1:4" x14ac:dyDescent="0.25">
      <c r="A998">
        <v>997</v>
      </c>
      <c r="B998" t="e">
        <f>VLOOKUP(A998,data!$C:$AG,2,FALSE)</f>
        <v>#N/A</v>
      </c>
      <c r="C998" t="e">
        <f>VLOOKUP(A998,data!$C:$AG,3,FALSE)</f>
        <v>#N/A</v>
      </c>
      <c r="D998" t="e">
        <f>VLOOKUP(A998,data!$C:$AG,4,FALSE)</f>
        <v>#N/A</v>
      </c>
    </row>
    <row r="999" spans="1:4" x14ac:dyDescent="0.25">
      <c r="A999">
        <v>998</v>
      </c>
      <c r="B999" t="e">
        <f>VLOOKUP(A999,data!$C:$AG,2,FALSE)</f>
        <v>#N/A</v>
      </c>
      <c r="C999" t="e">
        <f>VLOOKUP(A999,data!$C:$AG,3,FALSE)</f>
        <v>#N/A</v>
      </c>
      <c r="D999" t="e">
        <f>VLOOKUP(A999,data!$C:$AG,4,FALSE)</f>
        <v>#N/A</v>
      </c>
    </row>
    <row r="1000" spans="1:4" x14ac:dyDescent="0.25">
      <c r="A1000">
        <v>999</v>
      </c>
      <c r="B1000" t="e">
        <f>VLOOKUP(A1000,data!$C:$AG,2,FALSE)</f>
        <v>#N/A</v>
      </c>
      <c r="C1000" t="e">
        <f>VLOOKUP(A1000,data!$C:$AG,3,FALSE)</f>
        <v>#N/A</v>
      </c>
      <c r="D1000" t="e">
        <f>VLOOKUP(A1000,data!$C:$AG,4,FALSE)</f>
        <v>#N/A</v>
      </c>
    </row>
    <row r="1001" spans="1:4" x14ac:dyDescent="0.25">
      <c r="A1001">
        <v>1000</v>
      </c>
      <c r="B1001" t="e">
        <f>VLOOKUP(A1001,data!$C:$AG,2,FALSE)</f>
        <v>#N/A</v>
      </c>
      <c r="C1001" t="e">
        <f>VLOOKUP(A1001,data!$C:$AG,3,FALSE)</f>
        <v>#N/A</v>
      </c>
      <c r="D1001" t="e">
        <f>VLOOKUP(A1001,data!$C:$AG,4,FALSE)</f>
        <v>#N/A</v>
      </c>
    </row>
    <row r="1002" spans="1:4" x14ac:dyDescent="0.25">
      <c r="A1002">
        <v>1001</v>
      </c>
      <c r="B1002" t="e">
        <f>VLOOKUP(A1002,data!$C:$AG,2,FALSE)</f>
        <v>#N/A</v>
      </c>
      <c r="C1002" t="e">
        <f>VLOOKUP(A1002,data!$C:$AG,3,FALSE)</f>
        <v>#N/A</v>
      </c>
      <c r="D1002" t="e">
        <f>VLOOKUP(A1002,data!$C:$AG,4,FALSE)</f>
        <v>#N/A</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2"/>
  <sheetViews>
    <sheetView zoomScale="85" zoomScaleNormal="85" workbookViewId="0">
      <selection activeCell="N2" sqref="N2"/>
    </sheetView>
  </sheetViews>
  <sheetFormatPr defaultRowHeight="15" x14ac:dyDescent="0.25"/>
  <cols>
    <col min="2" max="2" width="11.42578125" bestFit="1" customWidth="1"/>
    <col min="3" max="3" width="20.42578125" bestFit="1" customWidth="1"/>
    <col min="4" max="4" width="13.42578125" bestFit="1" customWidth="1"/>
    <col min="5" max="5" width="9.5703125" style="3" bestFit="1" customWidth="1"/>
    <col min="6" max="6" width="8.7109375" style="8" bestFit="1" customWidth="1"/>
    <col min="7" max="7" width="7.5703125" style="3" bestFit="1" customWidth="1"/>
    <col min="8" max="8" width="8.5703125" style="3" bestFit="1" customWidth="1"/>
    <col min="9" max="9" width="10.7109375" style="1" bestFit="1" customWidth="1"/>
    <col min="10" max="10" width="8.7109375" bestFit="1" customWidth="1"/>
    <col min="11" max="11" width="10.5703125" bestFit="1" customWidth="1"/>
    <col min="12" max="12" width="7.140625" style="3" bestFit="1" customWidth="1"/>
    <col min="13" max="13" width="23" style="3" bestFit="1" customWidth="1"/>
    <col min="14" max="14" width="12.5703125" style="3" bestFit="1" customWidth="1"/>
    <col min="15" max="15" width="6.5703125" style="5" bestFit="1" customWidth="1"/>
    <col min="18" max="18" width="11.42578125" bestFit="1" customWidth="1"/>
  </cols>
  <sheetData>
    <row r="1" spans="1:19" ht="15.75" x14ac:dyDescent="0.25">
      <c r="A1" t="s">
        <v>2169</v>
      </c>
      <c r="B1" t="s">
        <v>0</v>
      </c>
      <c r="C1" s="6" t="s">
        <v>2148</v>
      </c>
      <c r="D1" s="6" t="s">
        <v>2149</v>
      </c>
      <c r="E1" s="3" t="s">
        <v>3</v>
      </c>
      <c r="F1" s="8" t="s">
        <v>4</v>
      </c>
      <c r="G1" s="3" t="s">
        <v>5</v>
      </c>
      <c r="H1" s="3" t="s">
        <v>6</v>
      </c>
      <c r="I1" s="1" t="s">
        <v>7</v>
      </c>
      <c r="J1" t="s">
        <v>8</v>
      </c>
      <c r="K1" t="s">
        <v>9</v>
      </c>
      <c r="L1" s="3" t="s">
        <v>10</v>
      </c>
      <c r="M1" s="3" t="s">
        <v>11</v>
      </c>
      <c r="N1" s="3" t="s">
        <v>12</v>
      </c>
      <c r="O1" s="5" t="s">
        <v>13</v>
      </c>
      <c r="S1" s="6"/>
    </row>
    <row r="2" spans="1:19" ht="18.75" customHeight="1" x14ac:dyDescent="0.25">
      <c r="A2">
        <v>1</v>
      </c>
      <c r="B2" t="str">
        <f>VLOOKUP(A2,data!$A:$AG,2,FALSE)</f>
        <v>750-67-8428</v>
      </c>
      <c r="C2" s="7" t="str">
        <f>VLOOKUP(A2,data!$A:$AG,21,FALSE)</f>
        <v>South</v>
      </c>
      <c r="D2" s="7" t="str">
        <f>VLOOKUP(A2,data!$A:$AG,22,FALSE)</f>
        <v>Furniture</v>
      </c>
      <c r="E2" s="10" t="str">
        <f>VLOOKUP(A2,data!$A:$AG,23,FALSE)</f>
        <v>Bookcases</v>
      </c>
      <c r="F2" s="8">
        <f>VLOOKUP(A2,data!$A:$AG,24,FALSE)</f>
        <v>43470</v>
      </c>
      <c r="G2" s="3">
        <f>VLOOKUP(A2,data!$A:$AG,25,FALSE)</f>
        <v>43470</v>
      </c>
      <c r="H2" s="3">
        <f>VLOOKUP(A2,data!$A:$AG,26,FALSE)</f>
        <v>0.54722222222222217</v>
      </c>
      <c r="I2" s="1">
        <f>VLOOKUP(A2,data!$A:$AG,27,FALSE)</f>
        <v>74.69</v>
      </c>
      <c r="J2" s="2">
        <f>VLOOKUP(A2,data!$A:$AG,28,FALSE)</f>
        <v>7</v>
      </c>
      <c r="K2">
        <f>VLOOKUP(A2,data!$A:$AG,29,FALSE)</f>
        <v>26.141499999999997</v>
      </c>
      <c r="L2" s="10">
        <f>VLOOKUP(A2,data!$A:$AG,30,FALSE)</f>
        <v>522.82999999999993</v>
      </c>
      <c r="M2" s="4" t="str">
        <f>VLOOKUP(A2,data!$A:$AG,31,FALSE)</f>
        <v>Ewallet</v>
      </c>
      <c r="N2" s="3">
        <f>VLOOKUP(A2,data!$A:$AG,32,FALSE)</f>
        <v>466.88718999999992</v>
      </c>
      <c r="O2" s="9">
        <f>VLOOKUP(A2,data!$A:$AG,33,FALSE)</f>
        <v>0.107</v>
      </c>
    </row>
    <row r="3" spans="1:19" ht="15.75" x14ac:dyDescent="0.25">
      <c r="A3">
        <v>2</v>
      </c>
      <c r="B3" t="str">
        <f>VLOOKUP(A3,data!$A:$AG,2,FALSE)</f>
        <v>226-31-3081</v>
      </c>
      <c r="C3" s="7" t="str">
        <f>VLOOKUP(A3,data!$A:$AG,21,FALSE)</f>
        <v>South</v>
      </c>
      <c r="D3" s="7" t="str">
        <f>VLOOKUP(A3,data!$A:$AG,22,FALSE)</f>
        <v>Furniture</v>
      </c>
      <c r="E3" s="10" t="str">
        <f>VLOOKUP(A3,data!$A:$AG,23,FALSE)</f>
        <v>Chairs</v>
      </c>
      <c r="F3" s="8">
        <f>VLOOKUP(A3,data!$A:$AG,24,FALSE)</f>
        <v>43532</v>
      </c>
      <c r="G3" s="3">
        <f>VLOOKUP(A3,data!$A:$AG,25,FALSE)</f>
        <v>43532</v>
      </c>
      <c r="H3" s="3">
        <f>VLOOKUP(A3,data!$A:$AG,26,FALSE)</f>
        <v>0.4368055555555555</v>
      </c>
      <c r="I3" s="1">
        <f>VLOOKUP(A3,data!$A:$AG,27,FALSE)</f>
        <v>15.28</v>
      </c>
      <c r="J3" s="2">
        <f>VLOOKUP(A3,data!$A:$AG,28,FALSE)</f>
        <v>5</v>
      </c>
      <c r="K3">
        <f>VLOOKUP(A3,data!$A:$AG,29,FALSE)</f>
        <v>3.82</v>
      </c>
      <c r="L3" s="10">
        <f>VLOOKUP(A3,data!$A:$AG,30,FALSE)</f>
        <v>76.399999999999991</v>
      </c>
      <c r="M3" s="4" t="str">
        <f>VLOOKUP(A3,data!$A:$AG,31,FALSE)</f>
        <v>Cash</v>
      </c>
      <c r="N3" s="3">
        <f>VLOOKUP(A3,data!$A:$AG,32,FALSE)</f>
        <v>68.225199999999987</v>
      </c>
      <c r="O3" s="9">
        <f>VLOOKUP(A3,data!$A:$AG,33,FALSE)</f>
        <v>0.107</v>
      </c>
    </row>
    <row r="4" spans="1:19" ht="15.75" x14ac:dyDescent="0.25">
      <c r="A4">
        <v>3</v>
      </c>
      <c r="B4" t="str">
        <f>VLOOKUP(A4,data!$A:$AG,2,FALSE)</f>
        <v>631-41-3108</v>
      </c>
      <c r="C4" s="7" t="str">
        <f>VLOOKUP(A4,data!$A:$AG,21,FALSE)</f>
        <v>West</v>
      </c>
      <c r="D4" s="7" t="str">
        <f>VLOOKUP(A4,data!$A:$AG,22,FALSE)</f>
        <v>Office Supplies</v>
      </c>
      <c r="E4" s="10" t="str">
        <f>VLOOKUP(A4,data!$A:$AG,23,FALSE)</f>
        <v>Labels</v>
      </c>
      <c r="F4" s="8">
        <f>VLOOKUP(A4,data!$A:$AG,24,FALSE)</f>
        <v>43527</v>
      </c>
      <c r="G4" s="3">
        <f>VLOOKUP(A4,data!$A:$AG,25,FALSE)</f>
        <v>43527</v>
      </c>
      <c r="H4" s="3">
        <f>VLOOKUP(A4,data!$A:$AG,26,FALSE)</f>
        <v>0.55763888888888891</v>
      </c>
      <c r="I4" s="1">
        <f>VLOOKUP(A4,data!$A:$AG,27,FALSE)</f>
        <v>46.33</v>
      </c>
      <c r="J4" s="2">
        <f>VLOOKUP(A4,data!$A:$AG,28,FALSE)</f>
        <v>7</v>
      </c>
      <c r="K4">
        <f>VLOOKUP(A4,data!$A:$AG,29,FALSE)</f>
        <v>16.215500000000002</v>
      </c>
      <c r="L4" s="10">
        <f>VLOOKUP(A4,data!$A:$AG,30,FALSE)</f>
        <v>324.31</v>
      </c>
      <c r="M4" s="4" t="str">
        <f>VLOOKUP(A4,data!$A:$AG,31,FALSE)</f>
        <v>Credit card</v>
      </c>
      <c r="N4" s="3">
        <f>VLOOKUP(A4,data!$A:$AG,32,FALSE)</f>
        <v>309.16472299999998</v>
      </c>
      <c r="O4" s="9">
        <f>VLOOKUP(A4,data!$A:$AG,33,FALSE)</f>
        <v>4.6699999999999998E-2</v>
      </c>
    </row>
    <row r="5" spans="1:19" ht="15.75" x14ac:dyDescent="0.25">
      <c r="A5">
        <v>4</v>
      </c>
      <c r="B5" t="str">
        <f>VLOOKUP(A5,data!$A:$AG,2,FALSE)</f>
        <v>123-19-1176</v>
      </c>
      <c r="C5" s="7" t="str">
        <f>VLOOKUP(A5,data!$A:$AG,21,FALSE)</f>
        <v>South</v>
      </c>
      <c r="D5" s="7" t="str">
        <f>VLOOKUP(A5,data!$A:$AG,22,FALSE)</f>
        <v>Furniture</v>
      </c>
      <c r="E5" s="10" t="str">
        <f>VLOOKUP(A5,data!$A:$AG,23,FALSE)</f>
        <v>Tables</v>
      </c>
      <c r="F5" s="8">
        <f>VLOOKUP(A5,data!$A:$AG,24,FALSE)</f>
        <v>43492</v>
      </c>
      <c r="G5" s="3">
        <f>VLOOKUP(A5,data!$A:$AG,25,FALSE)</f>
        <v>43492</v>
      </c>
      <c r="H5" s="3">
        <f>VLOOKUP(A5,data!$A:$AG,26,FALSE)</f>
        <v>0.85625000000000007</v>
      </c>
      <c r="I5" s="1">
        <f>VLOOKUP(A5,data!$A:$AG,27,FALSE)</f>
        <v>58.22</v>
      </c>
      <c r="J5" s="2">
        <f>VLOOKUP(A5,data!$A:$AG,28,FALSE)</f>
        <v>8</v>
      </c>
      <c r="K5">
        <f>VLOOKUP(A5,data!$A:$AG,29,FALSE)</f>
        <v>23.288</v>
      </c>
      <c r="L5" s="10">
        <f>VLOOKUP(A5,data!$A:$AG,30,FALSE)</f>
        <v>465.76</v>
      </c>
      <c r="M5" s="4" t="str">
        <f>VLOOKUP(A5,data!$A:$AG,31,FALSE)</f>
        <v>Ewallet</v>
      </c>
      <c r="N5" s="3">
        <f>VLOOKUP(A5,data!$A:$AG,32,FALSE)</f>
        <v>415.92367999999999</v>
      </c>
      <c r="O5" s="9">
        <f>VLOOKUP(A5,data!$A:$AG,33,FALSE)</f>
        <v>0.107</v>
      </c>
    </row>
    <row r="6" spans="1:19" ht="15.75" x14ac:dyDescent="0.25">
      <c r="A6">
        <v>5</v>
      </c>
      <c r="B6" t="str">
        <f>VLOOKUP(A6,data!$A:$AG,2,FALSE)</f>
        <v>373-73-7910</v>
      </c>
      <c r="C6" s="7" t="str">
        <f>VLOOKUP(A6,data!$A:$AG,21,FALSE)</f>
        <v>South</v>
      </c>
      <c r="D6" s="7" t="str">
        <f>VLOOKUP(A6,data!$A:$AG,22,FALSE)</f>
        <v>Office Supplies</v>
      </c>
      <c r="E6" s="10" t="str">
        <f>VLOOKUP(A6,data!$A:$AG,23,FALSE)</f>
        <v>Storage</v>
      </c>
      <c r="F6" s="8">
        <f>VLOOKUP(A6,data!$A:$AG,24,FALSE)</f>
        <v>43504</v>
      </c>
      <c r="G6" s="3">
        <f>VLOOKUP(A6,data!$A:$AG,25,FALSE)</f>
        <v>43504</v>
      </c>
      <c r="H6" s="3">
        <f>VLOOKUP(A6,data!$A:$AG,26,FALSE)</f>
        <v>0.44236111111111115</v>
      </c>
      <c r="I6" s="1">
        <f>VLOOKUP(A6,data!$A:$AG,27,FALSE)</f>
        <v>86.31</v>
      </c>
      <c r="J6" s="2">
        <f>VLOOKUP(A6,data!$A:$AG,28,FALSE)</f>
        <v>7</v>
      </c>
      <c r="K6">
        <f>VLOOKUP(A6,data!$A:$AG,29,FALSE)</f>
        <v>30.208500000000004</v>
      </c>
      <c r="L6" s="10">
        <f>VLOOKUP(A6,data!$A:$AG,30,FALSE)</f>
        <v>604.17000000000007</v>
      </c>
      <c r="M6" s="4" t="str">
        <f>VLOOKUP(A6,data!$A:$AG,31,FALSE)</f>
        <v>Ewallet</v>
      </c>
      <c r="N6" s="3">
        <f>VLOOKUP(A6,data!$A:$AG,32,FALSE)</f>
        <v>575.95526100000006</v>
      </c>
      <c r="O6" s="9">
        <f>VLOOKUP(A6,data!$A:$AG,33,FALSE)</f>
        <v>4.6699999999999998E-2</v>
      </c>
    </row>
    <row r="7" spans="1:19" ht="15.75" x14ac:dyDescent="0.25">
      <c r="A7">
        <v>6</v>
      </c>
      <c r="B7" t="str">
        <f>VLOOKUP(A7,data!$A:$AG,2,FALSE)</f>
        <v>699-14-3026</v>
      </c>
      <c r="C7" s="7" t="str">
        <f>VLOOKUP(A7,data!$A:$AG,21,FALSE)</f>
        <v>West</v>
      </c>
      <c r="D7" s="7" t="str">
        <f>VLOOKUP(A7,data!$A:$AG,22,FALSE)</f>
        <v>Furniture</v>
      </c>
      <c r="E7" s="10" t="str">
        <f>VLOOKUP(A7,data!$A:$AG,23,FALSE)</f>
        <v>Furnishings</v>
      </c>
      <c r="F7" s="8">
        <f>VLOOKUP(A7,data!$A:$AG,24,FALSE)</f>
        <v>43549</v>
      </c>
      <c r="G7" s="3">
        <f>VLOOKUP(A7,data!$A:$AG,25,FALSE)</f>
        <v>43549</v>
      </c>
      <c r="H7" s="3">
        <f>VLOOKUP(A7,data!$A:$AG,26,FALSE)</f>
        <v>0.77083333333333337</v>
      </c>
      <c r="I7" s="1">
        <f>VLOOKUP(A7,data!$A:$AG,27,FALSE)</f>
        <v>85.39</v>
      </c>
      <c r="J7" s="2">
        <f>VLOOKUP(A7,data!$A:$AG,28,FALSE)</f>
        <v>7</v>
      </c>
      <c r="K7">
        <f>VLOOKUP(A7,data!$A:$AG,29,FALSE)</f>
        <v>29.886500000000002</v>
      </c>
      <c r="L7" s="10">
        <f>VLOOKUP(A7,data!$A:$AG,30,FALSE)</f>
        <v>597.73</v>
      </c>
      <c r="M7" s="4" t="str">
        <f>VLOOKUP(A7,data!$A:$AG,31,FALSE)</f>
        <v>Ewallet</v>
      </c>
      <c r="N7" s="3">
        <f>VLOOKUP(A7,data!$A:$AG,32,FALSE)</f>
        <v>533.77288999999996</v>
      </c>
      <c r="O7" s="9">
        <f>VLOOKUP(A7,data!$A:$AG,33,FALSE)</f>
        <v>0.107</v>
      </c>
    </row>
    <row r="8" spans="1:19" ht="15.75" x14ac:dyDescent="0.25">
      <c r="A8">
        <v>7</v>
      </c>
      <c r="B8" t="str">
        <f>VLOOKUP(A8,data!$A:$AG,2,FALSE)</f>
        <v>355-53-5943</v>
      </c>
      <c r="C8" s="7" t="str">
        <f>VLOOKUP(A8,data!$A:$AG,21,FALSE)</f>
        <v>West</v>
      </c>
      <c r="D8" s="7" t="str">
        <f>VLOOKUP(A8,data!$A:$AG,22,FALSE)</f>
        <v>Office Supplies</v>
      </c>
      <c r="E8" s="10" t="str">
        <f>VLOOKUP(A8,data!$A:$AG,23,FALSE)</f>
        <v>Art</v>
      </c>
      <c r="F8" s="8">
        <f>VLOOKUP(A8,data!$A:$AG,24,FALSE)</f>
        <v>43521</v>
      </c>
      <c r="G8" s="3">
        <f>VLOOKUP(A8,data!$A:$AG,25,FALSE)</f>
        <v>43521</v>
      </c>
      <c r="H8" s="3">
        <f>VLOOKUP(A8,data!$A:$AG,26,FALSE)</f>
        <v>0.60833333333333328</v>
      </c>
      <c r="I8" s="1">
        <f>VLOOKUP(A8,data!$A:$AG,27,FALSE)</f>
        <v>68.84</v>
      </c>
      <c r="J8" s="2">
        <f>VLOOKUP(A8,data!$A:$AG,28,FALSE)</f>
        <v>6</v>
      </c>
      <c r="K8">
        <f>VLOOKUP(A8,data!$A:$AG,29,FALSE)</f>
        <v>20.652000000000001</v>
      </c>
      <c r="L8" s="10">
        <f>VLOOKUP(A8,data!$A:$AG,30,FALSE)</f>
        <v>413.04</v>
      </c>
      <c r="M8" s="4" t="str">
        <f>VLOOKUP(A8,data!$A:$AG,31,FALSE)</f>
        <v>Ewallet</v>
      </c>
      <c r="N8" s="3">
        <f>VLOOKUP(A8,data!$A:$AG,32,FALSE)</f>
        <v>393.75103200000001</v>
      </c>
      <c r="O8" s="9">
        <f>VLOOKUP(A8,data!$A:$AG,33,FALSE)</f>
        <v>4.6699999999999998E-2</v>
      </c>
    </row>
    <row r="9" spans="1:19" ht="15.75" x14ac:dyDescent="0.25">
      <c r="A9">
        <v>8</v>
      </c>
      <c r="B9" t="str">
        <f>VLOOKUP(A9,data!$A:$AG,2,FALSE)</f>
        <v>315-22-5665</v>
      </c>
      <c r="C9" s="7" t="str">
        <f>VLOOKUP(A9,data!$A:$AG,21,FALSE)</f>
        <v>West</v>
      </c>
      <c r="D9" s="7" t="str">
        <f>VLOOKUP(A9,data!$A:$AG,22,FALSE)</f>
        <v>Technology</v>
      </c>
      <c r="E9" s="10" t="str">
        <f>VLOOKUP(A9,data!$A:$AG,23,FALSE)</f>
        <v>Phones</v>
      </c>
      <c r="F9" s="8">
        <f>VLOOKUP(A9,data!$A:$AG,24,FALSE)</f>
        <v>43520</v>
      </c>
      <c r="G9" s="3">
        <f>VLOOKUP(A9,data!$A:$AG,25,FALSE)</f>
        <v>43520</v>
      </c>
      <c r="H9" s="3">
        <f>VLOOKUP(A9,data!$A:$AG,26,FALSE)</f>
        <v>0.48472222222222222</v>
      </c>
      <c r="I9" s="1">
        <f>VLOOKUP(A9,data!$A:$AG,27,FALSE)</f>
        <v>73.56</v>
      </c>
      <c r="J9" s="2">
        <f>VLOOKUP(A9,data!$A:$AG,28,FALSE)</f>
        <v>10</v>
      </c>
      <c r="K9">
        <f>VLOOKUP(A9,data!$A:$AG,29,FALSE)</f>
        <v>36.78</v>
      </c>
      <c r="L9" s="10">
        <f>VLOOKUP(A9,data!$A:$AG,30,FALSE)</f>
        <v>735.6</v>
      </c>
      <c r="M9" s="4" t="str">
        <f>VLOOKUP(A9,data!$A:$AG,31,FALSE)</f>
        <v>Ewallet</v>
      </c>
      <c r="N9" s="3">
        <f>VLOOKUP(A9,data!$A:$AG,32,FALSE)</f>
        <v>682.63679999999999</v>
      </c>
      <c r="O9" s="9">
        <f>VLOOKUP(A9,data!$A:$AG,33,FALSE)</f>
        <v>7.2000000000000008E-2</v>
      </c>
    </row>
    <row r="10" spans="1:19" ht="15.75" x14ac:dyDescent="0.25">
      <c r="A10">
        <v>9</v>
      </c>
      <c r="B10" t="str">
        <f>VLOOKUP(A10,data!$A:$AG,2,FALSE)</f>
        <v>665-32-9167</v>
      </c>
      <c r="C10" s="7" t="str">
        <f>VLOOKUP(A10,data!$A:$AG,21,FALSE)</f>
        <v>West</v>
      </c>
      <c r="D10" s="7" t="str">
        <f>VLOOKUP(A10,data!$A:$AG,22,FALSE)</f>
        <v>Office Supplies</v>
      </c>
      <c r="E10" s="10" t="str">
        <f>VLOOKUP(A10,data!$A:$AG,23,FALSE)</f>
        <v>Binders</v>
      </c>
      <c r="F10" s="8">
        <f>VLOOKUP(A10,data!$A:$AG,24,FALSE)</f>
        <v>43475</v>
      </c>
      <c r="G10" s="3">
        <f>VLOOKUP(A10,data!$A:$AG,25,FALSE)</f>
        <v>43475</v>
      </c>
      <c r="H10" s="3">
        <f>VLOOKUP(A10,data!$A:$AG,26,FALSE)</f>
        <v>0.71875</v>
      </c>
      <c r="I10" s="1">
        <f>VLOOKUP(A10,data!$A:$AG,27,FALSE)</f>
        <v>36.26</v>
      </c>
      <c r="J10" s="2">
        <f>VLOOKUP(A10,data!$A:$AG,28,FALSE)</f>
        <v>2</v>
      </c>
      <c r="K10">
        <f>VLOOKUP(A10,data!$A:$AG,29,FALSE)</f>
        <v>3.6259999999999999</v>
      </c>
      <c r="L10" s="10">
        <f>VLOOKUP(A10,data!$A:$AG,30,FALSE)</f>
        <v>72.52</v>
      </c>
      <c r="M10" s="4" t="str">
        <f>VLOOKUP(A10,data!$A:$AG,31,FALSE)</f>
        <v>Credit card</v>
      </c>
      <c r="N10" s="3">
        <f>VLOOKUP(A10,data!$A:$AG,32,FALSE)</f>
        <v>69.133315999999994</v>
      </c>
      <c r="O10" s="9">
        <f>VLOOKUP(A10,data!$A:$AG,33,FALSE)</f>
        <v>4.6699999999999998E-2</v>
      </c>
    </row>
    <row r="11" spans="1:19" ht="15.75" x14ac:dyDescent="0.25">
      <c r="A11">
        <v>10</v>
      </c>
      <c r="B11" t="str">
        <f>VLOOKUP(A11,data!$A:$AG,2,FALSE)</f>
        <v>692-92-5582</v>
      </c>
      <c r="C11" s="7" t="str">
        <f>VLOOKUP(A11,data!$A:$AG,21,FALSE)</f>
        <v>West</v>
      </c>
      <c r="D11" s="7" t="str">
        <f>VLOOKUP(A11,data!$A:$AG,22,FALSE)</f>
        <v>Office Supplies</v>
      </c>
      <c r="E11" s="10" t="str">
        <f>VLOOKUP(A11,data!$A:$AG,23,FALSE)</f>
        <v>Appliances</v>
      </c>
      <c r="F11" s="8">
        <f>VLOOKUP(A11,data!$A:$AG,24,FALSE)</f>
        <v>43516</v>
      </c>
      <c r="G11" s="3">
        <f>VLOOKUP(A11,data!$A:$AG,25,FALSE)</f>
        <v>43516</v>
      </c>
      <c r="H11" s="3">
        <f>VLOOKUP(A11,data!$A:$AG,26,FALSE)</f>
        <v>0.56041666666666667</v>
      </c>
      <c r="I11" s="1">
        <f>VLOOKUP(A11,data!$A:$AG,27,FALSE)</f>
        <v>54.84</v>
      </c>
      <c r="J11" s="2">
        <f>VLOOKUP(A11,data!$A:$AG,28,FALSE)</f>
        <v>3</v>
      </c>
      <c r="K11">
        <f>VLOOKUP(A11,data!$A:$AG,29,FALSE)</f>
        <v>8.2260000000000009</v>
      </c>
      <c r="L11" s="10">
        <f>VLOOKUP(A11,data!$A:$AG,30,FALSE)</f>
        <v>164.52</v>
      </c>
      <c r="M11" s="4" t="str">
        <f>VLOOKUP(A11,data!$A:$AG,31,FALSE)</f>
        <v>Credit card</v>
      </c>
      <c r="N11" s="3">
        <f>VLOOKUP(A11,data!$A:$AG,32,FALSE)</f>
        <v>156.836916</v>
      </c>
      <c r="O11" s="9">
        <f>VLOOKUP(A11,data!$A:$AG,33,FALSE)</f>
        <v>4.6699999999999998E-2</v>
      </c>
    </row>
    <row r="12" spans="1:19" ht="15.75" x14ac:dyDescent="0.25">
      <c r="A12">
        <v>11</v>
      </c>
      <c r="B12" t="str">
        <f>VLOOKUP(A12,data!$A:$AG,2,FALSE)</f>
        <v>351-62-0822</v>
      </c>
      <c r="C12" s="7" t="str">
        <f>VLOOKUP(A12,data!$A:$AG,21,FALSE)</f>
        <v>West</v>
      </c>
      <c r="D12" s="7" t="str">
        <f>VLOOKUP(A12,data!$A:$AG,22,FALSE)</f>
        <v>Furniture</v>
      </c>
      <c r="E12" s="10" t="str">
        <f>VLOOKUP(A12,data!$A:$AG,23,FALSE)</f>
        <v>Tables</v>
      </c>
      <c r="F12" s="8">
        <f>VLOOKUP(A12,data!$A:$AG,24,FALSE)</f>
        <v>43502</v>
      </c>
      <c r="G12" s="3">
        <f>VLOOKUP(A12,data!$A:$AG,25,FALSE)</f>
        <v>43502</v>
      </c>
      <c r="H12" s="3">
        <f>VLOOKUP(A12,data!$A:$AG,26,FALSE)</f>
        <v>0.75486111111111109</v>
      </c>
      <c r="I12" s="1">
        <f>VLOOKUP(A12,data!$A:$AG,27,FALSE)</f>
        <v>14.48</v>
      </c>
      <c r="J12" s="2">
        <f>VLOOKUP(A12,data!$A:$AG,28,FALSE)</f>
        <v>4</v>
      </c>
      <c r="K12">
        <f>VLOOKUP(A12,data!$A:$AG,29,FALSE)</f>
        <v>2.8960000000000004</v>
      </c>
      <c r="L12" s="10">
        <f>VLOOKUP(A12,data!$A:$AG,30,FALSE)</f>
        <v>57.92</v>
      </c>
      <c r="M12" s="4" t="str">
        <f>VLOOKUP(A12,data!$A:$AG,31,FALSE)</f>
        <v>Ewallet</v>
      </c>
      <c r="N12" s="3">
        <f>VLOOKUP(A12,data!$A:$AG,32,FALSE)</f>
        <v>51.722560000000001</v>
      </c>
      <c r="O12" s="9">
        <f>VLOOKUP(A12,data!$A:$AG,33,FALSE)</f>
        <v>0.107</v>
      </c>
    </row>
    <row r="13" spans="1:19" ht="15.75" x14ac:dyDescent="0.25">
      <c r="A13">
        <v>12</v>
      </c>
      <c r="B13" t="str">
        <f>VLOOKUP(A13,data!$A:$AG,2,FALSE)</f>
        <v>529-56-3974</v>
      </c>
      <c r="C13" s="7" t="str">
        <f>VLOOKUP(A13,data!$A:$AG,21,FALSE)</f>
        <v>West</v>
      </c>
      <c r="D13" s="7" t="str">
        <f>VLOOKUP(A13,data!$A:$AG,22,FALSE)</f>
        <v>Technology</v>
      </c>
      <c r="E13" s="10" t="str">
        <f>VLOOKUP(A13,data!$A:$AG,23,FALSE)</f>
        <v>Phones</v>
      </c>
      <c r="F13" s="8">
        <f>VLOOKUP(A13,data!$A:$AG,24,FALSE)</f>
        <v>43533</v>
      </c>
      <c r="G13" s="3">
        <f>VLOOKUP(A13,data!$A:$AG,25,FALSE)</f>
        <v>43533</v>
      </c>
      <c r="H13" s="3">
        <f>VLOOKUP(A13,data!$A:$AG,26,FALSE)</f>
        <v>0.7104166666666667</v>
      </c>
      <c r="I13" s="1">
        <f>VLOOKUP(A13,data!$A:$AG,27,FALSE)</f>
        <v>25.51</v>
      </c>
      <c r="J13" s="2">
        <f>VLOOKUP(A13,data!$A:$AG,28,FALSE)</f>
        <v>4</v>
      </c>
      <c r="K13">
        <f>VLOOKUP(A13,data!$A:$AG,29,FALSE)</f>
        <v>5.1020000000000003</v>
      </c>
      <c r="L13" s="10">
        <f>VLOOKUP(A13,data!$A:$AG,30,FALSE)</f>
        <v>102.04</v>
      </c>
      <c r="M13" s="4" t="str">
        <f>VLOOKUP(A13,data!$A:$AG,31,FALSE)</f>
        <v>Cash</v>
      </c>
      <c r="N13" s="3">
        <f>VLOOKUP(A13,data!$A:$AG,32,FALSE)</f>
        <v>94.693120000000008</v>
      </c>
      <c r="O13" s="9">
        <f>VLOOKUP(A13,data!$A:$AG,33,FALSE)</f>
        <v>7.2000000000000008E-2</v>
      </c>
    </row>
    <row r="14" spans="1:19" ht="15.75" x14ac:dyDescent="0.25">
      <c r="A14">
        <v>13</v>
      </c>
      <c r="B14" t="str">
        <f>VLOOKUP(A14,data!$A:$AG,2,FALSE)</f>
        <v>365-64-0515</v>
      </c>
      <c r="C14" s="7" t="str">
        <f>VLOOKUP(A14,data!$A:$AG,21,FALSE)</f>
        <v>South</v>
      </c>
      <c r="D14" s="7" t="str">
        <f>VLOOKUP(A14,data!$A:$AG,22,FALSE)</f>
        <v>Office Supplies</v>
      </c>
      <c r="E14" s="10" t="str">
        <f>VLOOKUP(A14,data!$A:$AG,23,FALSE)</f>
        <v>Paper</v>
      </c>
      <c r="F14" s="8">
        <f>VLOOKUP(A14,data!$A:$AG,24,FALSE)</f>
        <v>43508</v>
      </c>
      <c r="G14" s="3">
        <f>VLOOKUP(A14,data!$A:$AG,25,FALSE)</f>
        <v>43508</v>
      </c>
      <c r="H14" s="3">
        <f>VLOOKUP(A14,data!$A:$AG,26,FALSE)</f>
        <v>0.43402777777777773</v>
      </c>
      <c r="I14" s="1">
        <f>VLOOKUP(A14,data!$A:$AG,27,FALSE)</f>
        <v>46.95</v>
      </c>
      <c r="J14" s="2">
        <f>VLOOKUP(A14,data!$A:$AG,28,FALSE)</f>
        <v>5</v>
      </c>
      <c r="K14">
        <f>VLOOKUP(A14,data!$A:$AG,29,FALSE)</f>
        <v>11.737500000000001</v>
      </c>
      <c r="L14" s="10">
        <f>VLOOKUP(A14,data!$A:$AG,30,FALSE)</f>
        <v>234.75</v>
      </c>
      <c r="M14" s="4" t="str">
        <f>VLOOKUP(A14,data!$A:$AG,31,FALSE)</f>
        <v>Ewallet</v>
      </c>
      <c r="N14" s="3">
        <f>VLOOKUP(A14,data!$A:$AG,32,FALSE)</f>
        <v>223.78717499999999</v>
      </c>
      <c r="O14" s="9">
        <f>VLOOKUP(A14,data!$A:$AG,33,FALSE)</f>
        <v>4.6699999999999998E-2</v>
      </c>
    </row>
    <row r="15" spans="1:19" ht="15.75" x14ac:dyDescent="0.25">
      <c r="A15">
        <v>14</v>
      </c>
      <c r="B15" t="str">
        <f>VLOOKUP(A15,data!$A:$AG,2,FALSE)</f>
        <v>252-56-2699</v>
      </c>
      <c r="C15" s="7" t="str">
        <f>VLOOKUP(A15,data!$A:$AG,21,FALSE)</f>
        <v>West</v>
      </c>
      <c r="D15" s="7" t="str">
        <f>VLOOKUP(A15,data!$A:$AG,22,FALSE)</f>
        <v>Office Supplies</v>
      </c>
      <c r="E15" s="10" t="str">
        <f>VLOOKUP(A15,data!$A:$AG,23,FALSE)</f>
        <v>Binders</v>
      </c>
      <c r="F15" s="8">
        <f>VLOOKUP(A15,data!$A:$AG,24,FALSE)</f>
        <v>43503</v>
      </c>
      <c r="G15" s="3">
        <f>VLOOKUP(A15,data!$A:$AG,25,FALSE)</f>
        <v>43503</v>
      </c>
      <c r="H15" s="3">
        <f>VLOOKUP(A15,data!$A:$AG,26,FALSE)</f>
        <v>0.70000000000000007</v>
      </c>
      <c r="I15" s="1">
        <f>VLOOKUP(A15,data!$A:$AG,27,FALSE)</f>
        <v>43.19</v>
      </c>
      <c r="J15" s="2">
        <f>VLOOKUP(A15,data!$A:$AG,28,FALSE)</f>
        <v>10</v>
      </c>
      <c r="K15">
        <f>VLOOKUP(A15,data!$A:$AG,29,FALSE)</f>
        <v>21.594999999999999</v>
      </c>
      <c r="L15" s="10">
        <f>VLOOKUP(A15,data!$A:$AG,30,FALSE)</f>
        <v>431.9</v>
      </c>
      <c r="M15" s="4" t="str">
        <f>VLOOKUP(A15,data!$A:$AG,31,FALSE)</f>
        <v>Ewallet</v>
      </c>
      <c r="N15" s="3">
        <f>VLOOKUP(A15,data!$A:$AG,32,FALSE)</f>
        <v>411.73026999999996</v>
      </c>
      <c r="O15" s="9">
        <f>VLOOKUP(A15,data!$A:$AG,33,FALSE)</f>
        <v>4.6699999999999998E-2</v>
      </c>
    </row>
    <row r="16" spans="1:19" ht="15.75" x14ac:dyDescent="0.25">
      <c r="A16">
        <v>15</v>
      </c>
      <c r="B16" t="str">
        <f>VLOOKUP(A16,data!$A:$AG,2,FALSE)</f>
        <v>829-34-3910</v>
      </c>
      <c r="C16" s="7" t="str">
        <f>VLOOKUP(A16,data!$A:$AG,21,FALSE)</f>
        <v>Central</v>
      </c>
      <c r="D16" s="7" t="str">
        <f>VLOOKUP(A16,data!$A:$AG,22,FALSE)</f>
        <v>Office Supplies</v>
      </c>
      <c r="E16" s="10" t="str">
        <f>VLOOKUP(A16,data!$A:$AG,23,FALSE)</f>
        <v>Appliances</v>
      </c>
      <c r="F16" s="8">
        <f>VLOOKUP(A16,data!$A:$AG,24,FALSE)</f>
        <v>43553</v>
      </c>
      <c r="G16" s="3">
        <f>VLOOKUP(A16,data!$A:$AG,25,FALSE)</f>
        <v>43553</v>
      </c>
      <c r="H16" s="3">
        <f>VLOOKUP(A16,data!$A:$AG,26,FALSE)</f>
        <v>0.80625000000000002</v>
      </c>
      <c r="I16" s="1">
        <f>VLOOKUP(A16,data!$A:$AG,27,FALSE)</f>
        <v>71.38</v>
      </c>
      <c r="J16" s="2">
        <f>VLOOKUP(A16,data!$A:$AG,28,FALSE)</f>
        <v>10</v>
      </c>
      <c r="K16">
        <f>VLOOKUP(A16,data!$A:$AG,29,FALSE)</f>
        <v>35.69</v>
      </c>
      <c r="L16" s="10">
        <f>VLOOKUP(A16,data!$A:$AG,30,FALSE)</f>
        <v>713.8</v>
      </c>
      <c r="M16" s="4" t="str">
        <f>VLOOKUP(A16,data!$A:$AG,31,FALSE)</f>
        <v>Cash</v>
      </c>
      <c r="N16" s="3">
        <f>VLOOKUP(A16,data!$A:$AG,32,FALSE)</f>
        <v>680.46553999999992</v>
      </c>
      <c r="O16" s="9">
        <f>VLOOKUP(A16,data!$A:$AG,33,FALSE)</f>
        <v>4.6699999999999998E-2</v>
      </c>
    </row>
    <row r="17" spans="1:15" ht="15.75" x14ac:dyDescent="0.25">
      <c r="A17">
        <v>16</v>
      </c>
      <c r="B17" t="str">
        <f>VLOOKUP(A17,data!$A:$AG,2,FALSE)</f>
        <v>299-46-1805</v>
      </c>
      <c r="C17" s="7" t="str">
        <f>VLOOKUP(A17,data!$A:$AG,21,FALSE)</f>
        <v>Central</v>
      </c>
      <c r="D17" s="7" t="str">
        <f>VLOOKUP(A17,data!$A:$AG,22,FALSE)</f>
        <v>Office Supplies</v>
      </c>
      <c r="E17" s="10" t="str">
        <f>VLOOKUP(A17,data!$A:$AG,23,FALSE)</f>
        <v>Binders</v>
      </c>
      <c r="F17" s="8">
        <f>VLOOKUP(A17,data!$A:$AG,24,FALSE)</f>
        <v>43480</v>
      </c>
      <c r="G17" s="3">
        <f>VLOOKUP(A17,data!$A:$AG,25,FALSE)</f>
        <v>43480</v>
      </c>
      <c r="H17" s="3">
        <f>VLOOKUP(A17,data!$A:$AG,26,FALSE)</f>
        <v>0.67986111111111114</v>
      </c>
      <c r="I17" s="1">
        <f>VLOOKUP(A17,data!$A:$AG,27,FALSE)</f>
        <v>93.72</v>
      </c>
      <c r="J17" s="2">
        <f>VLOOKUP(A17,data!$A:$AG,28,FALSE)</f>
        <v>6</v>
      </c>
      <c r="K17">
        <f>VLOOKUP(A17,data!$A:$AG,29,FALSE)</f>
        <v>28.116</v>
      </c>
      <c r="L17" s="10">
        <f>VLOOKUP(A17,data!$A:$AG,30,FALSE)</f>
        <v>562.31999999999994</v>
      </c>
      <c r="M17" s="4" t="str">
        <f>VLOOKUP(A17,data!$A:$AG,31,FALSE)</f>
        <v>Cash</v>
      </c>
      <c r="N17" s="3">
        <f>VLOOKUP(A17,data!$A:$AG,32,FALSE)</f>
        <v>536.0596559999999</v>
      </c>
      <c r="O17" s="9">
        <f>VLOOKUP(A17,data!$A:$AG,33,FALSE)</f>
        <v>4.6699999999999998E-2</v>
      </c>
    </row>
    <row r="18" spans="1:15" ht="15.75" x14ac:dyDescent="0.25">
      <c r="A18">
        <v>17</v>
      </c>
      <c r="B18" t="str">
        <f>VLOOKUP(A18,data!$A:$AG,2,FALSE)</f>
        <v>656-95-9349</v>
      </c>
      <c r="C18" s="7" t="str">
        <f>VLOOKUP(A18,data!$A:$AG,21,FALSE)</f>
        <v>Central</v>
      </c>
      <c r="D18" s="7" t="str">
        <f>VLOOKUP(A18,data!$A:$AG,22,FALSE)</f>
        <v>Office Supplies</v>
      </c>
      <c r="E18" s="10" t="str">
        <f>VLOOKUP(A18,data!$A:$AG,23,FALSE)</f>
        <v>Storage</v>
      </c>
      <c r="F18" s="8">
        <f>VLOOKUP(A18,data!$A:$AG,24,FALSE)</f>
        <v>43535</v>
      </c>
      <c r="G18" s="3">
        <f>VLOOKUP(A18,data!$A:$AG,25,FALSE)</f>
        <v>43535</v>
      </c>
      <c r="H18" s="3">
        <f>VLOOKUP(A18,data!$A:$AG,26,FALSE)</f>
        <v>0.4604166666666667</v>
      </c>
      <c r="I18" s="1">
        <f>VLOOKUP(A18,data!$A:$AG,27,FALSE)</f>
        <v>68.930000000000007</v>
      </c>
      <c r="J18" s="2">
        <f>VLOOKUP(A18,data!$A:$AG,28,FALSE)</f>
        <v>7</v>
      </c>
      <c r="K18">
        <f>VLOOKUP(A18,data!$A:$AG,29,FALSE)</f>
        <v>24.125500000000002</v>
      </c>
      <c r="L18" s="10">
        <f>VLOOKUP(A18,data!$A:$AG,30,FALSE)</f>
        <v>482.51000000000005</v>
      </c>
      <c r="M18" s="4" t="str">
        <f>VLOOKUP(A18,data!$A:$AG,31,FALSE)</f>
        <v>Credit card</v>
      </c>
      <c r="N18" s="3">
        <f>VLOOKUP(A18,data!$A:$AG,32,FALSE)</f>
        <v>459.97678300000007</v>
      </c>
      <c r="O18" s="9">
        <f>VLOOKUP(A18,data!$A:$AG,33,FALSE)</f>
        <v>4.6699999999999998E-2</v>
      </c>
    </row>
    <row r="19" spans="1:15" ht="15.75" x14ac:dyDescent="0.25">
      <c r="A19">
        <v>18</v>
      </c>
      <c r="B19" t="str">
        <f>VLOOKUP(A19,data!$A:$AG,2,FALSE)</f>
        <v>765-26-6951</v>
      </c>
      <c r="C19" s="7" t="str">
        <f>VLOOKUP(A19,data!$A:$AG,21,FALSE)</f>
        <v>West</v>
      </c>
      <c r="D19" s="7" t="str">
        <f>VLOOKUP(A19,data!$A:$AG,22,FALSE)</f>
        <v>Office Supplies</v>
      </c>
      <c r="E19" s="10" t="str">
        <f>VLOOKUP(A19,data!$A:$AG,23,FALSE)</f>
        <v>Storage</v>
      </c>
      <c r="F19" s="8">
        <f>VLOOKUP(A19,data!$A:$AG,24,FALSE)</f>
        <v>43466</v>
      </c>
      <c r="G19" s="3">
        <f>VLOOKUP(A19,data!$A:$AG,25,FALSE)</f>
        <v>43466</v>
      </c>
      <c r="H19" s="3">
        <f>VLOOKUP(A19,data!$A:$AG,26,FALSE)</f>
        <v>0.44375000000000003</v>
      </c>
      <c r="I19" s="1">
        <f>VLOOKUP(A19,data!$A:$AG,27,FALSE)</f>
        <v>72.61</v>
      </c>
      <c r="J19" s="2">
        <f>VLOOKUP(A19,data!$A:$AG,28,FALSE)</f>
        <v>6</v>
      </c>
      <c r="K19">
        <f>VLOOKUP(A19,data!$A:$AG,29,FALSE)</f>
        <v>21.783000000000001</v>
      </c>
      <c r="L19" s="10">
        <f>VLOOKUP(A19,data!$A:$AG,30,FALSE)</f>
        <v>435.65999999999997</v>
      </c>
      <c r="M19" s="4" t="str">
        <f>VLOOKUP(A19,data!$A:$AG,31,FALSE)</f>
        <v>Credit card</v>
      </c>
      <c r="N19" s="3">
        <f>VLOOKUP(A19,data!$A:$AG,32,FALSE)</f>
        <v>415.31467799999996</v>
      </c>
      <c r="O19" s="9">
        <f>VLOOKUP(A19,data!$A:$AG,33,FALSE)</f>
        <v>4.6699999999999998E-2</v>
      </c>
    </row>
    <row r="20" spans="1:15" ht="15.75" x14ac:dyDescent="0.25">
      <c r="A20">
        <v>19</v>
      </c>
      <c r="B20" t="str">
        <f>VLOOKUP(A20,data!$A:$AG,2,FALSE)</f>
        <v>329-62-1586</v>
      </c>
      <c r="C20" s="7" t="str">
        <f>VLOOKUP(A20,data!$A:$AG,21,FALSE)</f>
        <v>West</v>
      </c>
      <c r="D20" s="7" t="str">
        <f>VLOOKUP(A20,data!$A:$AG,22,FALSE)</f>
        <v>Office Supplies</v>
      </c>
      <c r="E20" s="10" t="str">
        <f>VLOOKUP(A20,data!$A:$AG,23,FALSE)</f>
        <v>Art</v>
      </c>
      <c r="F20" s="8">
        <f>VLOOKUP(A20,data!$A:$AG,24,FALSE)</f>
        <v>43486</v>
      </c>
      <c r="G20" s="3">
        <f>VLOOKUP(A20,data!$A:$AG,25,FALSE)</f>
        <v>43486</v>
      </c>
      <c r="H20" s="3">
        <f>VLOOKUP(A20,data!$A:$AG,26,FALSE)</f>
        <v>0.75</v>
      </c>
      <c r="I20" s="1">
        <f>VLOOKUP(A20,data!$A:$AG,27,FALSE)</f>
        <v>54.67</v>
      </c>
      <c r="J20" s="2">
        <f>VLOOKUP(A20,data!$A:$AG,28,FALSE)</f>
        <v>3</v>
      </c>
      <c r="K20">
        <f>VLOOKUP(A20,data!$A:$AG,29,FALSE)</f>
        <v>8.2004999999999999</v>
      </c>
      <c r="L20" s="10">
        <f>VLOOKUP(A20,data!$A:$AG,30,FALSE)</f>
        <v>164.01</v>
      </c>
      <c r="M20" s="4" t="str">
        <f>VLOOKUP(A20,data!$A:$AG,31,FALSE)</f>
        <v>Credit card</v>
      </c>
      <c r="N20" s="3">
        <f>VLOOKUP(A20,data!$A:$AG,32,FALSE)</f>
        <v>156.35073299999999</v>
      </c>
      <c r="O20" s="9">
        <f>VLOOKUP(A20,data!$A:$AG,33,FALSE)</f>
        <v>4.6699999999999998E-2</v>
      </c>
    </row>
    <row r="21" spans="1:15" ht="15.75" x14ac:dyDescent="0.25">
      <c r="A21">
        <v>20</v>
      </c>
      <c r="B21" t="str">
        <f>VLOOKUP(A21,data!$A:$AG,2,FALSE)</f>
        <v>319-50-3348</v>
      </c>
      <c r="C21" s="7" t="str">
        <f>VLOOKUP(A21,data!$A:$AG,21,FALSE)</f>
        <v>West</v>
      </c>
      <c r="D21" s="7" t="str">
        <f>VLOOKUP(A21,data!$A:$AG,22,FALSE)</f>
        <v>Technology</v>
      </c>
      <c r="E21" s="10" t="str">
        <f>VLOOKUP(A21,data!$A:$AG,23,FALSE)</f>
        <v>Phones</v>
      </c>
      <c r="F21" s="8">
        <f>VLOOKUP(A21,data!$A:$AG,24,FALSE)</f>
        <v>43535</v>
      </c>
      <c r="G21" s="3">
        <f>VLOOKUP(A21,data!$A:$AG,25,FALSE)</f>
        <v>43535</v>
      </c>
      <c r="H21" s="3">
        <f>VLOOKUP(A21,data!$A:$AG,26,FALSE)</f>
        <v>0.64583333333333337</v>
      </c>
      <c r="I21" s="1">
        <f>VLOOKUP(A21,data!$A:$AG,27,FALSE)</f>
        <v>40.299999999999997</v>
      </c>
      <c r="J21" s="2">
        <f>VLOOKUP(A21,data!$A:$AG,28,FALSE)</f>
        <v>2</v>
      </c>
      <c r="K21">
        <f>VLOOKUP(A21,data!$A:$AG,29,FALSE)</f>
        <v>4.03</v>
      </c>
      <c r="L21" s="10">
        <f>VLOOKUP(A21,data!$A:$AG,30,FALSE)</f>
        <v>80.599999999999994</v>
      </c>
      <c r="M21" s="4" t="str">
        <f>VLOOKUP(A21,data!$A:$AG,31,FALSE)</f>
        <v>Ewallet</v>
      </c>
      <c r="N21" s="3">
        <f>VLOOKUP(A21,data!$A:$AG,32,FALSE)</f>
        <v>74.79679999999999</v>
      </c>
      <c r="O21" s="9">
        <f>VLOOKUP(A21,data!$A:$AG,33,FALSE)</f>
        <v>7.2000000000000008E-2</v>
      </c>
    </row>
    <row r="22" spans="1:15" ht="15.75" x14ac:dyDescent="0.25">
      <c r="A22">
        <v>21</v>
      </c>
      <c r="B22" t="str">
        <f>VLOOKUP(A22,data!$A:$AG,2,FALSE)</f>
        <v>300-71-4605</v>
      </c>
      <c r="C22" s="7" t="str">
        <f>VLOOKUP(A22,data!$A:$AG,21,FALSE)</f>
        <v>West</v>
      </c>
      <c r="D22" s="7" t="str">
        <f>VLOOKUP(A22,data!$A:$AG,22,FALSE)</f>
        <v>Office Supplies</v>
      </c>
      <c r="E22" s="10" t="str">
        <f>VLOOKUP(A22,data!$A:$AG,23,FALSE)</f>
        <v>Binders</v>
      </c>
      <c r="F22" s="8">
        <f>VLOOKUP(A22,data!$A:$AG,24,FALSE)</f>
        <v>43521</v>
      </c>
      <c r="G22" s="3">
        <f>VLOOKUP(A22,data!$A:$AG,25,FALSE)</f>
        <v>43521</v>
      </c>
      <c r="H22" s="3">
        <f>VLOOKUP(A22,data!$A:$AG,26,FALSE)</f>
        <v>0.47500000000000003</v>
      </c>
      <c r="I22" s="1">
        <f>VLOOKUP(A22,data!$A:$AG,27,FALSE)</f>
        <v>86.04</v>
      </c>
      <c r="J22" s="2">
        <f>VLOOKUP(A22,data!$A:$AG,28,FALSE)</f>
        <v>5</v>
      </c>
      <c r="K22">
        <f>VLOOKUP(A22,data!$A:$AG,29,FALSE)</f>
        <v>21.510000000000005</v>
      </c>
      <c r="L22" s="10">
        <f>VLOOKUP(A22,data!$A:$AG,30,FALSE)</f>
        <v>430.20000000000005</v>
      </c>
      <c r="M22" s="4" t="str">
        <f>VLOOKUP(A22,data!$A:$AG,31,FALSE)</f>
        <v>Ewallet</v>
      </c>
      <c r="N22" s="3">
        <f>VLOOKUP(A22,data!$A:$AG,32,FALSE)</f>
        <v>410.10966000000002</v>
      </c>
      <c r="O22" s="9">
        <f>VLOOKUP(A22,data!$A:$AG,33,FALSE)</f>
        <v>4.6699999999999998E-2</v>
      </c>
    </row>
    <row r="23" spans="1:15" ht="15.75" x14ac:dyDescent="0.25">
      <c r="A23">
        <v>22</v>
      </c>
      <c r="B23" t="str">
        <f>VLOOKUP(A23,data!$A:$AG,2,FALSE)</f>
        <v>371-85-5789</v>
      </c>
      <c r="C23" s="7" t="str">
        <f>VLOOKUP(A23,data!$A:$AG,21,FALSE)</f>
        <v>Central</v>
      </c>
      <c r="D23" s="7" t="str">
        <f>VLOOKUP(A23,data!$A:$AG,22,FALSE)</f>
        <v>Office Supplies</v>
      </c>
      <c r="E23" s="10" t="str">
        <f>VLOOKUP(A23,data!$A:$AG,23,FALSE)</f>
        <v>Art</v>
      </c>
      <c r="F23" s="8">
        <f>VLOOKUP(A23,data!$A:$AG,24,FALSE)</f>
        <v>43529</v>
      </c>
      <c r="G23" s="3">
        <f>VLOOKUP(A23,data!$A:$AG,25,FALSE)</f>
        <v>43529</v>
      </c>
      <c r="H23" s="3">
        <f>VLOOKUP(A23,data!$A:$AG,26,FALSE)</f>
        <v>0.44444444444444442</v>
      </c>
      <c r="I23" s="1">
        <f>VLOOKUP(A23,data!$A:$AG,27,FALSE)</f>
        <v>87.98</v>
      </c>
      <c r="J23" s="2">
        <f>VLOOKUP(A23,data!$A:$AG,28,FALSE)</f>
        <v>3</v>
      </c>
      <c r="K23">
        <f>VLOOKUP(A23,data!$A:$AG,29,FALSE)</f>
        <v>13.197000000000001</v>
      </c>
      <c r="L23" s="10">
        <f>VLOOKUP(A23,data!$A:$AG,30,FALSE)</f>
        <v>263.94</v>
      </c>
      <c r="M23" s="4" t="str">
        <f>VLOOKUP(A23,data!$A:$AG,31,FALSE)</f>
        <v>Ewallet</v>
      </c>
      <c r="N23" s="3">
        <f>VLOOKUP(A23,data!$A:$AG,32,FALSE)</f>
        <v>251.614002</v>
      </c>
      <c r="O23" s="9">
        <f>VLOOKUP(A23,data!$A:$AG,33,FALSE)</f>
        <v>4.6699999999999998E-2</v>
      </c>
    </row>
    <row r="24" spans="1:15" ht="15.75" x14ac:dyDescent="0.25">
      <c r="A24">
        <v>23</v>
      </c>
      <c r="B24" t="str">
        <f>VLOOKUP(A24,data!$A:$AG,2,FALSE)</f>
        <v>273-16-6619</v>
      </c>
      <c r="C24" s="7" t="str">
        <f>VLOOKUP(A24,data!$A:$AG,21,FALSE)</f>
        <v>Central</v>
      </c>
      <c r="D24" s="7" t="str">
        <f>VLOOKUP(A24,data!$A:$AG,22,FALSE)</f>
        <v>Office Supplies</v>
      </c>
      <c r="E24" s="10" t="str">
        <f>VLOOKUP(A24,data!$A:$AG,23,FALSE)</f>
        <v>Appliances</v>
      </c>
      <c r="F24" s="8">
        <f>VLOOKUP(A24,data!$A:$AG,24,FALSE)</f>
        <v>43539</v>
      </c>
      <c r="G24" s="3">
        <f>VLOOKUP(A24,data!$A:$AG,25,FALSE)</f>
        <v>43539</v>
      </c>
      <c r="H24" s="3">
        <f>VLOOKUP(A24,data!$A:$AG,26,FALSE)</f>
        <v>0.51388888888888895</v>
      </c>
      <c r="I24" s="1">
        <f>VLOOKUP(A24,data!$A:$AG,27,FALSE)</f>
        <v>33.200000000000003</v>
      </c>
      <c r="J24" s="2">
        <f>VLOOKUP(A24,data!$A:$AG,28,FALSE)</f>
        <v>2</v>
      </c>
      <c r="K24">
        <f>VLOOKUP(A24,data!$A:$AG,29,FALSE)</f>
        <v>3.3200000000000003</v>
      </c>
      <c r="L24" s="10">
        <f>VLOOKUP(A24,data!$A:$AG,30,FALSE)</f>
        <v>66.400000000000006</v>
      </c>
      <c r="M24" s="4" t="str">
        <f>VLOOKUP(A24,data!$A:$AG,31,FALSE)</f>
        <v>Credit card</v>
      </c>
      <c r="N24" s="3">
        <f>VLOOKUP(A24,data!$A:$AG,32,FALSE)</f>
        <v>63.299120000000002</v>
      </c>
      <c r="O24" s="9">
        <f>VLOOKUP(A24,data!$A:$AG,33,FALSE)</f>
        <v>4.6699999999999998E-2</v>
      </c>
    </row>
    <row r="25" spans="1:15" ht="15.75" x14ac:dyDescent="0.25">
      <c r="A25">
        <v>24</v>
      </c>
      <c r="B25" t="str">
        <f>VLOOKUP(A25,data!$A:$AG,2,FALSE)</f>
        <v>636-48-8204</v>
      </c>
      <c r="C25" s="7" t="str">
        <f>VLOOKUP(A25,data!$A:$AG,21,FALSE)</f>
        <v>East</v>
      </c>
      <c r="D25" s="7" t="str">
        <f>VLOOKUP(A25,data!$A:$AG,22,FALSE)</f>
        <v>Furniture</v>
      </c>
      <c r="E25" s="10" t="str">
        <f>VLOOKUP(A25,data!$A:$AG,23,FALSE)</f>
        <v>Chairs</v>
      </c>
      <c r="F25" s="8">
        <f>VLOOKUP(A25,data!$A:$AG,24,FALSE)</f>
        <v>43513</v>
      </c>
      <c r="G25" s="3">
        <f>VLOOKUP(A25,data!$A:$AG,25,FALSE)</f>
        <v>43513</v>
      </c>
      <c r="H25" s="3">
        <f>VLOOKUP(A25,data!$A:$AG,26,FALSE)</f>
        <v>0.46875</v>
      </c>
      <c r="I25" s="1">
        <f>VLOOKUP(A25,data!$A:$AG,27,FALSE)</f>
        <v>34.56</v>
      </c>
      <c r="J25" s="2">
        <f>VLOOKUP(A25,data!$A:$AG,28,FALSE)</f>
        <v>5</v>
      </c>
      <c r="K25">
        <f>VLOOKUP(A25,data!$A:$AG,29,FALSE)</f>
        <v>8.64</v>
      </c>
      <c r="L25" s="10">
        <f>VLOOKUP(A25,data!$A:$AG,30,FALSE)</f>
        <v>172.8</v>
      </c>
      <c r="M25" s="4" t="str">
        <f>VLOOKUP(A25,data!$A:$AG,31,FALSE)</f>
        <v>Ewallet</v>
      </c>
      <c r="N25" s="3">
        <f>VLOOKUP(A25,data!$A:$AG,32,FALSE)</f>
        <v>154.31040000000002</v>
      </c>
      <c r="O25" s="9">
        <f>VLOOKUP(A25,data!$A:$AG,33,FALSE)</f>
        <v>0.107</v>
      </c>
    </row>
    <row r="26" spans="1:15" ht="15.75" x14ac:dyDescent="0.25">
      <c r="A26">
        <v>25</v>
      </c>
      <c r="B26" t="str">
        <f>VLOOKUP(A26,data!$A:$AG,2,FALSE)</f>
        <v>549-59-1358</v>
      </c>
      <c r="C26" s="7" t="str">
        <f>VLOOKUP(A26,data!$A:$AG,21,FALSE)</f>
        <v>West</v>
      </c>
      <c r="D26" s="7" t="str">
        <f>VLOOKUP(A26,data!$A:$AG,22,FALSE)</f>
        <v>Furniture</v>
      </c>
      <c r="E26" s="10" t="str">
        <f>VLOOKUP(A26,data!$A:$AG,23,FALSE)</f>
        <v>Tables</v>
      </c>
      <c r="F26" s="8">
        <f>VLOOKUP(A26,data!$A:$AG,24,FALSE)</f>
        <v>43526</v>
      </c>
      <c r="G26" s="3">
        <f>VLOOKUP(A26,data!$A:$AG,25,FALSE)</f>
        <v>43526</v>
      </c>
      <c r="H26" s="3">
        <f>VLOOKUP(A26,data!$A:$AG,26,FALSE)</f>
        <v>0.73333333333333339</v>
      </c>
      <c r="I26" s="1">
        <f>VLOOKUP(A26,data!$A:$AG,27,FALSE)</f>
        <v>88.63</v>
      </c>
      <c r="J26" s="2">
        <f>VLOOKUP(A26,data!$A:$AG,28,FALSE)</f>
        <v>3</v>
      </c>
      <c r="K26">
        <f>VLOOKUP(A26,data!$A:$AG,29,FALSE)</f>
        <v>13.294499999999999</v>
      </c>
      <c r="L26" s="10">
        <f>VLOOKUP(A26,data!$A:$AG,30,FALSE)</f>
        <v>265.89</v>
      </c>
      <c r="M26" s="4" t="str">
        <f>VLOOKUP(A26,data!$A:$AG,31,FALSE)</f>
        <v>Ewallet</v>
      </c>
      <c r="N26" s="3">
        <f>VLOOKUP(A26,data!$A:$AG,32,FALSE)</f>
        <v>237.43976999999998</v>
      </c>
      <c r="O26" s="9">
        <f>VLOOKUP(A26,data!$A:$AG,33,FALSE)</f>
        <v>0.107</v>
      </c>
    </row>
    <row r="27" spans="1:15" ht="15.75" x14ac:dyDescent="0.25">
      <c r="A27">
        <v>26</v>
      </c>
      <c r="B27" t="str">
        <f>VLOOKUP(A27,data!$A:$AG,2,FALSE)</f>
        <v>227-03-5010</v>
      </c>
      <c r="C27" s="7" t="str">
        <f>VLOOKUP(A27,data!$A:$AG,21,FALSE)</f>
        <v>West</v>
      </c>
      <c r="D27" s="7" t="str">
        <f>VLOOKUP(A27,data!$A:$AG,22,FALSE)</f>
        <v>Office Supplies</v>
      </c>
      <c r="E27" s="10" t="str">
        <f>VLOOKUP(A27,data!$A:$AG,23,FALSE)</f>
        <v>Binders</v>
      </c>
      <c r="F27" s="8">
        <f>VLOOKUP(A27,data!$A:$AG,24,FALSE)</f>
        <v>43546</v>
      </c>
      <c r="G27" s="3">
        <f>VLOOKUP(A27,data!$A:$AG,25,FALSE)</f>
        <v>43546</v>
      </c>
      <c r="H27" s="3">
        <f>VLOOKUP(A27,data!$A:$AG,26,FALSE)</f>
        <v>0.80555555555555547</v>
      </c>
      <c r="I27" s="1">
        <f>VLOOKUP(A27,data!$A:$AG,27,FALSE)</f>
        <v>52.59</v>
      </c>
      <c r="J27" s="2">
        <f>VLOOKUP(A27,data!$A:$AG,28,FALSE)</f>
        <v>8</v>
      </c>
      <c r="K27">
        <f>VLOOKUP(A27,data!$A:$AG,29,FALSE)</f>
        <v>21.036000000000001</v>
      </c>
      <c r="L27" s="10">
        <f>VLOOKUP(A27,data!$A:$AG,30,FALSE)</f>
        <v>420.72</v>
      </c>
      <c r="M27" s="4" t="str">
        <f>VLOOKUP(A27,data!$A:$AG,31,FALSE)</f>
        <v>Credit card</v>
      </c>
      <c r="N27" s="3">
        <f>VLOOKUP(A27,data!$A:$AG,32,FALSE)</f>
        <v>401.07237600000002</v>
      </c>
      <c r="O27" s="9">
        <f>VLOOKUP(A27,data!$A:$AG,33,FALSE)</f>
        <v>4.6699999999999998E-2</v>
      </c>
    </row>
    <row r="28" spans="1:15" ht="15.75" x14ac:dyDescent="0.25">
      <c r="A28">
        <v>27</v>
      </c>
      <c r="B28" t="str">
        <f>VLOOKUP(A28,data!$A:$AG,2,FALSE)</f>
        <v>649-29-6775</v>
      </c>
      <c r="C28" s="7" t="str">
        <f>VLOOKUP(A28,data!$A:$AG,21,FALSE)</f>
        <v>West</v>
      </c>
      <c r="D28" s="7" t="str">
        <f>VLOOKUP(A28,data!$A:$AG,22,FALSE)</f>
        <v>Technology</v>
      </c>
      <c r="E28" s="10" t="str">
        <f>VLOOKUP(A28,data!$A:$AG,23,FALSE)</f>
        <v>Accessories</v>
      </c>
      <c r="F28" s="8">
        <f>VLOOKUP(A28,data!$A:$AG,24,FALSE)</f>
        <v>43504</v>
      </c>
      <c r="G28" s="3">
        <f>VLOOKUP(A28,data!$A:$AG,25,FALSE)</f>
        <v>43504</v>
      </c>
      <c r="H28" s="3">
        <f>VLOOKUP(A28,data!$A:$AG,26,FALSE)</f>
        <v>0.64652777777777781</v>
      </c>
      <c r="I28" s="1">
        <f>VLOOKUP(A28,data!$A:$AG,27,FALSE)</f>
        <v>33.520000000000003</v>
      </c>
      <c r="J28" s="2">
        <f>VLOOKUP(A28,data!$A:$AG,28,FALSE)</f>
        <v>1</v>
      </c>
      <c r="K28">
        <f>VLOOKUP(A28,data!$A:$AG,29,FALSE)</f>
        <v>1.6760000000000002</v>
      </c>
      <c r="L28" s="10">
        <f>VLOOKUP(A28,data!$A:$AG,30,FALSE)</f>
        <v>33.520000000000003</v>
      </c>
      <c r="M28" s="4" t="str">
        <f>VLOOKUP(A28,data!$A:$AG,31,FALSE)</f>
        <v>Cash</v>
      </c>
      <c r="N28" s="3">
        <f>VLOOKUP(A28,data!$A:$AG,32,FALSE)</f>
        <v>31.106560000000002</v>
      </c>
      <c r="O28" s="9">
        <f>VLOOKUP(A28,data!$A:$AG,33,FALSE)</f>
        <v>7.2000000000000008E-2</v>
      </c>
    </row>
    <row r="29" spans="1:15" ht="15.75" x14ac:dyDescent="0.25">
      <c r="A29">
        <v>28</v>
      </c>
      <c r="B29" t="str">
        <f>VLOOKUP(A29,data!$A:$AG,2,FALSE)</f>
        <v>189-17-4241</v>
      </c>
      <c r="C29" s="7" t="str">
        <f>VLOOKUP(A29,data!$A:$AG,21,FALSE)</f>
        <v>East</v>
      </c>
      <c r="D29" s="7" t="str">
        <f>VLOOKUP(A29,data!$A:$AG,22,FALSE)</f>
        <v>Furniture</v>
      </c>
      <c r="E29" s="10" t="str">
        <f>VLOOKUP(A29,data!$A:$AG,23,FALSE)</f>
        <v>Bookcases</v>
      </c>
      <c r="F29" s="8">
        <f>VLOOKUP(A29,data!$A:$AG,24,FALSE)</f>
        <v>43534</v>
      </c>
      <c r="G29" s="3">
        <f>VLOOKUP(A29,data!$A:$AG,25,FALSE)</f>
        <v>43534</v>
      </c>
      <c r="H29" s="3">
        <f>VLOOKUP(A29,data!$A:$AG,26,FALSE)</f>
        <v>0.51180555555555551</v>
      </c>
      <c r="I29" s="1">
        <f>VLOOKUP(A29,data!$A:$AG,27,FALSE)</f>
        <v>87.67</v>
      </c>
      <c r="J29" s="2">
        <f>VLOOKUP(A29,data!$A:$AG,28,FALSE)</f>
        <v>2</v>
      </c>
      <c r="K29">
        <f>VLOOKUP(A29,data!$A:$AG,29,FALSE)</f>
        <v>8.7670000000000012</v>
      </c>
      <c r="L29" s="10">
        <f>VLOOKUP(A29,data!$A:$AG,30,FALSE)</f>
        <v>175.34</v>
      </c>
      <c r="M29" s="4" t="str">
        <f>VLOOKUP(A29,data!$A:$AG,31,FALSE)</f>
        <v>Credit card</v>
      </c>
      <c r="N29" s="3">
        <f>VLOOKUP(A29,data!$A:$AG,32,FALSE)</f>
        <v>156.57862</v>
      </c>
      <c r="O29" s="9">
        <f>VLOOKUP(A29,data!$A:$AG,33,FALSE)</f>
        <v>0.107</v>
      </c>
    </row>
    <row r="30" spans="1:15" ht="15.75" x14ac:dyDescent="0.25">
      <c r="A30">
        <v>29</v>
      </c>
      <c r="B30" t="str">
        <f>VLOOKUP(A30,data!$A:$AG,2,FALSE)</f>
        <v>145-94-9061</v>
      </c>
      <c r="C30" s="7" t="str">
        <f>VLOOKUP(A30,data!$A:$AG,21,FALSE)</f>
        <v>East</v>
      </c>
      <c r="D30" s="7" t="str">
        <f>VLOOKUP(A30,data!$A:$AG,22,FALSE)</f>
        <v>Office Supplies</v>
      </c>
      <c r="E30" s="10" t="str">
        <f>VLOOKUP(A30,data!$A:$AG,23,FALSE)</f>
        <v>Binders</v>
      </c>
      <c r="F30" s="8">
        <f>VLOOKUP(A30,data!$A:$AG,24,FALSE)</f>
        <v>43490</v>
      </c>
      <c r="G30" s="3">
        <f>VLOOKUP(A30,data!$A:$AG,25,FALSE)</f>
        <v>43490</v>
      </c>
      <c r="H30" s="3">
        <f>VLOOKUP(A30,data!$A:$AG,26,FALSE)</f>
        <v>0.82500000000000007</v>
      </c>
      <c r="I30" s="1">
        <f>VLOOKUP(A30,data!$A:$AG,27,FALSE)</f>
        <v>88.36</v>
      </c>
      <c r="J30" s="2">
        <f>VLOOKUP(A30,data!$A:$AG,28,FALSE)</f>
        <v>5</v>
      </c>
      <c r="K30">
        <f>VLOOKUP(A30,data!$A:$AG,29,FALSE)</f>
        <v>22.090000000000003</v>
      </c>
      <c r="L30" s="10">
        <f>VLOOKUP(A30,data!$A:$AG,30,FALSE)</f>
        <v>441.8</v>
      </c>
      <c r="M30" s="4" t="str">
        <f>VLOOKUP(A30,data!$A:$AG,31,FALSE)</f>
        <v>Cash</v>
      </c>
      <c r="N30" s="3">
        <f>VLOOKUP(A30,data!$A:$AG,32,FALSE)</f>
        <v>421.16793999999999</v>
      </c>
      <c r="O30" s="9">
        <f>VLOOKUP(A30,data!$A:$AG,33,FALSE)</f>
        <v>4.6699999999999998E-2</v>
      </c>
    </row>
    <row r="31" spans="1:15" ht="15.75" x14ac:dyDescent="0.25">
      <c r="A31">
        <v>30</v>
      </c>
      <c r="B31" t="str">
        <f>VLOOKUP(A31,data!$A:$AG,2,FALSE)</f>
        <v>848-62-7243</v>
      </c>
      <c r="C31" s="7" t="str">
        <f>VLOOKUP(A31,data!$A:$AG,21,FALSE)</f>
        <v>East</v>
      </c>
      <c r="D31" s="7" t="str">
        <f>VLOOKUP(A31,data!$A:$AG,22,FALSE)</f>
        <v>Furniture</v>
      </c>
      <c r="E31" s="10" t="str">
        <f>VLOOKUP(A31,data!$A:$AG,23,FALSE)</f>
        <v>Furnishings</v>
      </c>
      <c r="F31" s="8">
        <f>VLOOKUP(A31,data!$A:$AG,24,FALSE)</f>
        <v>43539</v>
      </c>
      <c r="G31" s="3">
        <f>VLOOKUP(A31,data!$A:$AG,25,FALSE)</f>
        <v>43539</v>
      </c>
      <c r="H31" s="3">
        <f>VLOOKUP(A31,data!$A:$AG,26,FALSE)</f>
        <v>0.65</v>
      </c>
      <c r="I31" s="1">
        <f>VLOOKUP(A31,data!$A:$AG,27,FALSE)</f>
        <v>24.89</v>
      </c>
      <c r="J31" s="2">
        <f>VLOOKUP(A31,data!$A:$AG,28,FALSE)</f>
        <v>9</v>
      </c>
      <c r="K31">
        <f>VLOOKUP(A31,data!$A:$AG,29,FALSE)</f>
        <v>11.2005</v>
      </c>
      <c r="L31" s="10">
        <f>VLOOKUP(A31,data!$A:$AG,30,FALSE)</f>
        <v>224.01</v>
      </c>
      <c r="M31" s="4" t="str">
        <f>VLOOKUP(A31,data!$A:$AG,31,FALSE)</f>
        <v>Cash</v>
      </c>
      <c r="N31" s="3">
        <f>VLOOKUP(A31,data!$A:$AG,32,FALSE)</f>
        <v>200.04093</v>
      </c>
      <c r="O31" s="9">
        <f>VLOOKUP(A31,data!$A:$AG,33,FALSE)</f>
        <v>0.107</v>
      </c>
    </row>
    <row r="32" spans="1:15" ht="15.75" x14ac:dyDescent="0.25">
      <c r="A32">
        <v>31</v>
      </c>
      <c r="B32" t="str">
        <f>VLOOKUP(A32,data!$A:$AG,2,FALSE)</f>
        <v>871-79-8483</v>
      </c>
      <c r="C32" s="7" t="str">
        <f>VLOOKUP(A32,data!$A:$AG,21,FALSE)</f>
        <v>East</v>
      </c>
      <c r="D32" s="7" t="str">
        <f>VLOOKUP(A32,data!$A:$AG,22,FALSE)</f>
        <v>Office Supplies</v>
      </c>
      <c r="E32" s="10" t="str">
        <f>VLOOKUP(A32,data!$A:$AG,23,FALSE)</f>
        <v>Envelopes</v>
      </c>
      <c r="F32" s="8">
        <f>VLOOKUP(A32,data!$A:$AG,24,FALSE)</f>
        <v>43521</v>
      </c>
      <c r="G32" s="3">
        <f>VLOOKUP(A32,data!$A:$AG,25,FALSE)</f>
        <v>43521</v>
      </c>
      <c r="H32" s="3">
        <f>VLOOKUP(A32,data!$A:$AG,26,FALSE)</f>
        <v>0.81874999999999998</v>
      </c>
      <c r="I32" s="1">
        <f>VLOOKUP(A32,data!$A:$AG,27,FALSE)</f>
        <v>94.13</v>
      </c>
      <c r="J32" s="2">
        <f>VLOOKUP(A32,data!$A:$AG,28,FALSE)</f>
        <v>5</v>
      </c>
      <c r="K32">
        <f>VLOOKUP(A32,data!$A:$AG,29,FALSE)</f>
        <v>23.532499999999999</v>
      </c>
      <c r="L32" s="10">
        <f>VLOOKUP(A32,data!$A:$AG,30,FALSE)</f>
        <v>470.65</v>
      </c>
      <c r="M32" s="4" t="str">
        <f>VLOOKUP(A32,data!$A:$AG,31,FALSE)</f>
        <v>Credit card</v>
      </c>
      <c r="N32" s="3">
        <f>VLOOKUP(A32,data!$A:$AG,32,FALSE)</f>
        <v>448.67064499999998</v>
      </c>
      <c r="O32" s="9">
        <f>VLOOKUP(A32,data!$A:$AG,33,FALSE)</f>
        <v>4.6699999999999998E-2</v>
      </c>
    </row>
    <row r="33" spans="1:15" ht="15.75" x14ac:dyDescent="0.25">
      <c r="A33">
        <v>32</v>
      </c>
      <c r="B33" t="str">
        <f>VLOOKUP(A33,data!$A:$AG,2,FALSE)</f>
        <v>149-71-6266</v>
      </c>
      <c r="C33" s="7" t="str">
        <f>VLOOKUP(A33,data!$A:$AG,21,FALSE)</f>
        <v>East</v>
      </c>
      <c r="D33" s="7" t="str">
        <f>VLOOKUP(A33,data!$A:$AG,22,FALSE)</f>
        <v>Office Supplies</v>
      </c>
      <c r="E33" s="10" t="str">
        <f>VLOOKUP(A33,data!$A:$AG,23,FALSE)</f>
        <v>Art</v>
      </c>
      <c r="F33" s="8">
        <f>VLOOKUP(A33,data!$A:$AG,24,FALSE)</f>
        <v>43493</v>
      </c>
      <c r="G33" s="3">
        <f>VLOOKUP(A33,data!$A:$AG,25,FALSE)</f>
        <v>43493</v>
      </c>
      <c r="H33" s="3">
        <f>VLOOKUP(A33,data!$A:$AG,26,FALSE)</f>
        <v>0.52986111111111112</v>
      </c>
      <c r="I33" s="1">
        <f>VLOOKUP(A33,data!$A:$AG,27,FALSE)</f>
        <v>78.069999999999993</v>
      </c>
      <c r="J33" s="2">
        <f>VLOOKUP(A33,data!$A:$AG,28,FALSE)</f>
        <v>9</v>
      </c>
      <c r="K33">
        <f>VLOOKUP(A33,data!$A:$AG,29,FALSE)</f>
        <v>35.131499999999996</v>
      </c>
      <c r="L33" s="10">
        <f>VLOOKUP(A33,data!$A:$AG,30,FALSE)</f>
        <v>702.62999999999988</v>
      </c>
      <c r="M33" s="4" t="str">
        <f>VLOOKUP(A33,data!$A:$AG,31,FALSE)</f>
        <v>Cash</v>
      </c>
      <c r="N33" s="3">
        <f>VLOOKUP(A33,data!$A:$AG,32,FALSE)</f>
        <v>669.8171789999999</v>
      </c>
      <c r="O33" s="9">
        <f>VLOOKUP(A33,data!$A:$AG,33,FALSE)</f>
        <v>4.6699999999999998E-2</v>
      </c>
    </row>
    <row r="34" spans="1:15" ht="15.75" x14ac:dyDescent="0.25">
      <c r="A34">
        <v>33</v>
      </c>
      <c r="B34" t="str">
        <f>VLOOKUP(A34,data!$A:$AG,2,FALSE)</f>
        <v>640-49-2076</v>
      </c>
      <c r="C34" s="7" t="str">
        <f>VLOOKUP(A34,data!$A:$AG,21,FALSE)</f>
        <v>East</v>
      </c>
      <c r="D34" s="7" t="str">
        <f>VLOOKUP(A34,data!$A:$AG,22,FALSE)</f>
        <v>Office Supplies</v>
      </c>
      <c r="E34" s="10" t="str">
        <f>VLOOKUP(A34,data!$A:$AG,23,FALSE)</f>
        <v>Binders</v>
      </c>
      <c r="F34" s="8">
        <f>VLOOKUP(A34,data!$A:$AG,24,FALSE)</f>
        <v>43475</v>
      </c>
      <c r="G34" s="3">
        <f>VLOOKUP(A34,data!$A:$AG,25,FALSE)</f>
        <v>43475</v>
      </c>
      <c r="H34" s="3">
        <f>VLOOKUP(A34,data!$A:$AG,26,FALSE)</f>
        <v>0.61736111111111114</v>
      </c>
      <c r="I34" s="1">
        <f>VLOOKUP(A34,data!$A:$AG,27,FALSE)</f>
        <v>83.78</v>
      </c>
      <c r="J34" s="2">
        <f>VLOOKUP(A34,data!$A:$AG,28,FALSE)</f>
        <v>8</v>
      </c>
      <c r="K34">
        <f>VLOOKUP(A34,data!$A:$AG,29,FALSE)</f>
        <v>33.512</v>
      </c>
      <c r="L34" s="10">
        <f>VLOOKUP(A34,data!$A:$AG,30,FALSE)</f>
        <v>670.24</v>
      </c>
      <c r="M34" s="4" t="str">
        <f>VLOOKUP(A34,data!$A:$AG,31,FALSE)</f>
        <v>Cash</v>
      </c>
      <c r="N34" s="3">
        <f>VLOOKUP(A34,data!$A:$AG,32,FALSE)</f>
        <v>638.93979200000001</v>
      </c>
      <c r="O34" s="9">
        <f>VLOOKUP(A34,data!$A:$AG,33,FALSE)</f>
        <v>4.6699999999999998E-2</v>
      </c>
    </row>
    <row r="35" spans="1:15" ht="15.75" x14ac:dyDescent="0.25">
      <c r="A35">
        <v>34</v>
      </c>
      <c r="B35" t="str">
        <f>VLOOKUP(A35,data!$A:$AG,2,FALSE)</f>
        <v>595-11-5460</v>
      </c>
      <c r="C35" s="7" t="str">
        <f>VLOOKUP(A35,data!$A:$AG,21,FALSE)</f>
        <v>East</v>
      </c>
      <c r="D35" s="7" t="str">
        <f>VLOOKUP(A35,data!$A:$AG,22,FALSE)</f>
        <v>Office Supplies</v>
      </c>
      <c r="E35" s="10" t="str">
        <f>VLOOKUP(A35,data!$A:$AG,23,FALSE)</f>
        <v>Art</v>
      </c>
      <c r="F35" s="8">
        <f>VLOOKUP(A35,data!$A:$AG,24,FALSE)</f>
        <v>43539</v>
      </c>
      <c r="G35" s="3">
        <f>VLOOKUP(A35,data!$A:$AG,25,FALSE)</f>
        <v>43539</v>
      </c>
      <c r="H35" s="3">
        <f>VLOOKUP(A35,data!$A:$AG,26,FALSE)</f>
        <v>0.42499999999999999</v>
      </c>
      <c r="I35" s="1">
        <f>VLOOKUP(A35,data!$A:$AG,27,FALSE)</f>
        <v>96.58</v>
      </c>
      <c r="J35" s="2">
        <f>VLOOKUP(A35,data!$A:$AG,28,FALSE)</f>
        <v>2</v>
      </c>
      <c r="K35">
        <f>VLOOKUP(A35,data!$A:$AG,29,FALSE)</f>
        <v>9.6580000000000013</v>
      </c>
      <c r="L35" s="10">
        <f>VLOOKUP(A35,data!$A:$AG,30,FALSE)</f>
        <v>193.16</v>
      </c>
      <c r="M35" s="4" t="str">
        <f>VLOOKUP(A35,data!$A:$AG,31,FALSE)</f>
        <v>Credit card</v>
      </c>
      <c r="N35" s="3">
        <f>VLOOKUP(A35,data!$A:$AG,32,FALSE)</f>
        <v>184.13942800000001</v>
      </c>
      <c r="O35" s="9">
        <f>VLOOKUP(A35,data!$A:$AG,33,FALSE)</f>
        <v>4.6699999999999998E-2</v>
      </c>
    </row>
    <row r="36" spans="1:15" ht="15.75" x14ac:dyDescent="0.25">
      <c r="A36">
        <v>35</v>
      </c>
      <c r="B36" t="str">
        <f>VLOOKUP(A36,data!$A:$AG,2,FALSE)</f>
        <v>183-56-6882</v>
      </c>
      <c r="C36" s="7" t="str">
        <f>VLOOKUP(A36,data!$A:$AG,21,FALSE)</f>
        <v>Central</v>
      </c>
      <c r="D36" s="7" t="str">
        <f>VLOOKUP(A36,data!$A:$AG,22,FALSE)</f>
        <v>Office Supplies</v>
      </c>
      <c r="E36" s="10" t="str">
        <f>VLOOKUP(A36,data!$A:$AG,23,FALSE)</f>
        <v>Paper</v>
      </c>
      <c r="F36" s="8">
        <f>VLOOKUP(A36,data!$A:$AG,24,FALSE)</f>
        <v>43502</v>
      </c>
      <c r="G36" s="3">
        <f>VLOOKUP(A36,data!$A:$AG,25,FALSE)</f>
        <v>43502</v>
      </c>
      <c r="H36" s="3">
        <f>VLOOKUP(A36,data!$A:$AG,26,FALSE)</f>
        <v>0.4458333333333333</v>
      </c>
      <c r="I36" s="1">
        <f>VLOOKUP(A36,data!$A:$AG,27,FALSE)</f>
        <v>99.42</v>
      </c>
      <c r="J36" s="2">
        <f>VLOOKUP(A36,data!$A:$AG,28,FALSE)</f>
        <v>4</v>
      </c>
      <c r="K36">
        <f>VLOOKUP(A36,data!$A:$AG,29,FALSE)</f>
        <v>19.884</v>
      </c>
      <c r="L36" s="10">
        <f>VLOOKUP(A36,data!$A:$AG,30,FALSE)</f>
        <v>397.68</v>
      </c>
      <c r="M36" s="4" t="str">
        <f>VLOOKUP(A36,data!$A:$AG,31,FALSE)</f>
        <v>Ewallet</v>
      </c>
      <c r="N36" s="3">
        <f>VLOOKUP(A36,data!$A:$AG,32,FALSE)</f>
        <v>379.10834399999999</v>
      </c>
      <c r="O36" s="9">
        <f>VLOOKUP(A36,data!$A:$AG,33,FALSE)</f>
        <v>4.6699999999999998E-2</v>
      </c>
    </row>
    <row r="37" spans="1:15" ht="15.75" x14ac:dyDescent="0.25">
      <c r="A37">
        <v>36</v>
      </c>
      <c r="B37" t="str">
        <f>VLOOKUP(A37,data!$A:$AG,2,FALSE)</f>
        <v>232-16-2483</v>
      </c>
      <c r="C37" s="7" t="str">
        <f>VLOOKUP(A37,data!$A:$AG,21,FALSE)</f>
        <v>Central</v>
      </c>
      <c r="D37" s="7" t="str">
        <f>VLOOKUP(A37,data!$A:$AG,22,FALSE)</f>
        <v>Technology</v>
      </c>
      <c r="E37" s="10" t="str">
        <f>VLOOKUP(A37,data!$A:$AG,23,FALSE)</f>
        <v>Phones</v>
      </c>
      <c r="F37" s="8">
        <f>VLOOKUP(A37,data!$A:$AG,24,FALSE)</f>
        <v>43472</v>
      </c>
      <c r="G37" s="3">
        <f>VLOOKUP(A37,data!$A:$AG,25,FALSE)</f>
        <v>43472</v>
      </c>
      <c r="H37" s="3">
        <f>VLOOKUP(A37,data!$A:$AG,26,FALSE)</f>
        <v>0.51944444444444449</v>
      </c>
      <c r="I37" s="1">
        <f>VLOOKUP(A37,data!$A:$AG,27,FALSE)</f>
        <v>68.12</v>
      </c>
      <c r="J37" s="2">
        <f>VLOOKUP(A37,data!$A:$AG,28,FALSE)</f>
        <v>1</v>
      </c>
      <c r="K37">
        <f>VLOOKUP(A37,data!$A:$AG,29,FALSE)</f>
        <v>3.4060000000000006</v>
      </c>
      <c r="L37" s="10">
        <f>VLOOKUP(A37,data!$A:$AG,30,FALSE)</f>
        <v>68.12</v>
      </c>
      <c r="M37" s="4" t="str">
        <f>VLOOKUP(A37,data!$A:$AG,31,FALSE)</f>
        <v>Ewallet</v>
      </c>
      <c r="N37" s="3">
        <f>VLOOKUP(A37,data!$A:$AG,32,FALSE)</f>
        <v>63.215360000000004</v>
      </c>
      <c r="O37" s="9">
        <f>VLOOKUP(A37,data!$A:$AG,33,FALSE)</f>
        <v>7.2000000000000008E-2</v>
      </c>
    </row>
    <row r="38" spans="1:15" ht="15.75" x14ac:dyDescent="0.25">
      <c r="A38">
        <v>37</v>
      </c>
      <c r="B38" t="str">
        <f>VLOOKUP(A38,data!$A:$AG,2,FALSE)</f>
        <v>129-29-8530</v>
      </c>
      <c r="C38" s="7" t="str">
        <f>VLOOKUP(A38,data!$A:$AG,21,FALSE)</f>
        <v>Central</v>
      </c>
      <c r="D38" s="7" t="str">
        <f>VLOOKUP(A38,data!$A:$AG,22,FALSE)</f>
        <v>Furniture</v>
      </c>
      <c r="E38" s="10" t="str">
        <f>VLOOKUP(A38,data!$A:$AG,23,FALSE)</f>
        <v>Furnishings</v>
      </c>
      <c r="F38" s="8">
        <f>VLOOKUP(A38,data!$A:$AG,24,FALSE)</f>
        <v>43534</v>
      </c>
      <c r="G38" s="3">
        <f>VLOOKUP(A38,data!$A:$AG,25,FALSE)</f>
        <v>43534</v>
      </c>
      <c r="H38" s="3">
        <f>VLOOKUP(A38,data!$A:$AG,26,FALSE)</f>
        <v>0.80208333333333337</v>
      </c>
      <c r="I38" s="1">
        <f>VLOOKUP(A38,data!$A:$AG,27,FALSE)</f>
        <v>62.62</v>
      </c>
      <c r="J38" s="2">
        <f>VLOOKUP(A38,data!$A:$AG,28,FALSE)</f>
        <v>5</v>
      </c>
      <c r="K38">
        <f>VLOOKUP(A38,data!$A:$AG,29,FALSE)</f>
        <v>15.654999999999999</v>
      </c>
      <c r="L38" s="10">
        <f>VLOOKUP(A38,data!$A:$AG,30,FALSE)</f>
        <v>313.09999999999997</v>
      </c>
      <c r="M38" s="4" t="str">
        <f>VLOOKUP(A38,data!$A:$AG,31,FALSE)</f>
        <v>Ewallet</v>
      </c>
      <c r="N38" s="3">
        <f>VLOOKUP(A38,data!$A:$AG,32,FALSE)</f>
        <v>279.59829999999999</v>
      </c>
      <c r="O38" s="9">
        <f>VLOOKUP(A38,data!$A:$AG,33,FALSE)</f>
        <v>0.107</v>
      </c>
    </row>
    <row r="39" spans="1:15" ht="15.75" x14ac:dyDescent="0.25">
      <c r="A39">
        <v>38</v>
      </c>
      <c r="B39" t="str">
        <f>VLOOKUP(A39,data!$A:$AG,2,FALSE)</f>
        <v>272-65-1806</v>
      </c>
      <c r="C39" s="7" t="str">
        <f>VLOOKUP(A39,data!$A:$AG,21,FALSE)</f>
        <v>Central</v>
      </c>
      <c r="D39" s="7" t="str">
        <f>VLOOKUP(A39,data!$A:$AG,22,FALSE)</f>
        <v>Office Supplies</v>
      </c>
      <c r="E39" s="10" t="str">
        <f>VLOOKUP(A39,data!$A:$AG,23,FALSE)</f>
        <v>Envelopes</v>
      </c>
      <c r="F39" s="8">
        <f>VLOOKUP(A39,data!$A:$AG,24,FALSE)</f>
        <v>43480</v>
      </c>
      <c r="G39" s="3">
        <f>VLOOKUP(A39,data!$A:$AG,25,FALSE)</f>
        <v>43480</v>
      </c>
      <c r="H39" s="3">
        <f>VLOOKUP(A39,data!$A:$AG,26,FALSE)</f>
        <v>0.72013888888888899</v>
      </c>
      <c r="I39" s="1">
        <f>VLOOKUP(A39,data!$A:$AG,27,FALSE)</f>
        <v>60.88</v>
      </c>
      <c r="J39" s="2">
        <f>VLOOKUP(A39,data!$A:$AG,28,FALSE)</f>
        <v>9</v>
      </c>
      <c r="K39">
        <f>VLOOKUP(A39,data!$A:$AG,29,FALSE)</f>
        <v>27.396000000000004</v>
      </c>
      <c r="L39" s="10">
        <f>VLOOKUP(A39,data!$A:$AG,30,FALSE)</f>
        <v>547.92000000000007</v>
      </c>
      <c r="M39" s="4" t="str">
        <f>VLOOKUP(A39,data!$A:$AG,31,FALSE)</f>
        <v>Ewallet</v>
      </c>
      <c r="N39" s="3">
        <f>VLOOKUP(A39,data!$A:$AG,32,FALSE)</f>
        <v>522.33213600000011</v>
      </c>
      <c r="O39" s="9">
        <f>VLOOKUP(A39,data!$A:$AG,33,FALSE)</f>
        <v>4.6699999999999998E-2</v>
      </c>
    </row>
    <row r="40" spans="1:15" ht="15.75" x14ac:dyDescent="0.25">
      <c r="A40">
        <v>39</v>
      </c>
      <c r="B40" t="str">
        <f>VLOOKUP(A40,data!$A:$AG,2,FALSE)</f>
        <v>333-73-7901</v>
      </c>
      <c r="C40" s="7" t="str">
        <f>VLOOKUP(A40,data!$A:$AG,21,FALSE)</f>
        <v>Central</v>
      </c>
      <c r="D40" s="7" t="str">
        <f>VLOOKUP(A40,data!$A:$AG,22,FALSE)</f>
        <v>Furniture</v>
      </c>
      <c r="E40" s="10" t="str">
        <f>VLOOKUP(A40,data!$A:$AG,23,FALSE)</f>
        <v>Bookcases</v>
      </c>
      <c r="F40" s="8">
        <f>VLOOKUP(A40,data!$A:$AG,24,FALSE)</f>
        <v>43547</v>
      </c>
      <c r="G40" s="3">
        <f>VLOOKUP(A40,data!$A:$AG,25,FALSE)</f>
        <v>43547</v>
      </c>
      <c r="H40" s="3">
        <f>VLOOKUP(A40,data!$A:$AG,26,FALSE)</f>
        <v>0.55833333333333335</v>
      </c>
      <c r="I40" s="1">
        <f>VLOOKUP(A40,data!$A:$AG,27,FALSE)</f>
        <v>54.92</v>
      </c>
      <c r="J40" s="2">
        <f>VLOOKUP(A40,data!$A:$AG,28,FALSE)</f>
        <v>8</v>
      </c>
      <c r="K40">
        <f>VLOOKUP(A40,data!$A:$AG,29,FALSE)</f>
        <v>21.968000000000004</v>
      </c>
      <c r="L40" s="10">
        <f>VLOOKUP(A40,data!$A:$AG,30,FALSE)</f>
        <v>439.36</v>
      </c>
      <c r="M40" s="4" t="str">
        <f>VLOOKUP(A40,data!$A:$AG,31,FALSE)</f>
        <v>Ewallet</v>
      </c>
      <c r="N40" s="3">
        <f>VLOOKUP(A40,data!$A:$AG,32,FALSE)</f>
        <v>392.34848</v>
      </c>
      <c r="O40" s="9">
        <f>VLOOKUP(A40,data!$A:$AG,33,FALSE)</f>
        <v>0.107</v>
      </c>
    </row>
    <row r="41" spans="1:15" ht="15.75" x14ac:dyDescent="0.25">
      <c r="A41">
        <v>40</v>
      </c>
      <c r="B41" t="str">
        <f>VLOOKUP(A41,data!$A:$AG,2,FALSE)</f>
        <v>777-82-7220</v>
      </c>
      <c r="C41" s="7" t="str">
        <f>VLOOKUP(A41,data!$A:$AG,21,FALSE)</f>
        <v>Central</v>
      </c>
      <c r="D41" s="7" t="str">
        <f>VLOOKUP(A41,data!$A:$AG,22,FALSE)</f>
        <v>Furniture</v>
      </c>
      <c r="E41" s="10" t="str">
        <f>VLOOKUP(A41,data!$A:$AG,23,FALSE)</f>
        <v>Chairs</v>
      </c>
      <c r="F41" s="8">
        <f>VLOOKUP(A41,data!$A:$AG,24,FALSE)</f>
        <v>43527</v>
      </c>
      <c r="G41" s="3">
        <f>VLOOKUP(A41,data!$A:$AG,25,FALSE)</f>
        <v>43527</v>
      </c>
      <c r="H41" s="3">
        <f>VLOOKUP(A41,data!$A:$AG,26,FALSE)</f>
        <v>0.54236111111111118</v>
      </c>
      <c r="I41" s="1">
        <f>VLOOKUP(A41,data!$A:$AG,27,FALSE)</f>
        <v>30.12</v>
      </c>
      <c r="J41" s="2">
        <f>VLOOKUP(A41,data!$A:$AG,28,FALSE)</f>
        <v>8</v>
      </c>
      <c r="K41">
        <f>VLOOKUP(A41,data!$A:$AG,29,FALSE)</f>
        <v>12.048000000000002</v>
      </c>
      <c r="L41" s="10">
        <f>VLOOKUP(A41,data!$A:$AG,30,FALSE)</f>
        <v>240.96</v>
      </c>
      <c r="M41" s="4" t="str">
        <f>VLOOKUP(A41,data!$A:$AG,31,FALSE)</f>
        <v>Cash</v>
      </c>
      <c r="N41" s="3">
        <f>VLOOKUP(A41,data!$A:$AG,32,FALSE)</f>
        <v>215.17728</v>
      </c>
      <c r="O41" s="9">
        <f>VLOOKUP(A41,data!$A:$AG,33,FALSE)</f>
        <v>0.107</v>
      </c>
    </row>
    <row r="42" spans="1:15" ht="15.75" x14ac:dyDescent="0.25">
      <c r="A42">
        <v>41</v>
      </c>
      <c r="B42" t="str">
        <f>VLOOKUP(A42,data!$A:$AG,2,FALSE)</f>
        <v>280-35-5823</v>
      </c>
      <c r="C42" s="7" t="str">
        <f>VLOOKUP(A42,data!$A:$AG,21,FALSE)</f>
        <v>Central</v>
      </c>
      <c r="D42" s="7" t="str">
        <f>VLOOKUP(A42,data!$A:$AG,22,FALSE)</f>
        <v>Technology</v>
      </c>
      <c r="E42" s="10" t="str">
        <f>VLOOKUP(A42,data!$A:$AG,23,FALSE)</f>
        <v>Phones</v>
      </c>
      <c r="F42" s="8">
        <f>VLOOKUP(A42,data!$A:$AG,24,FALSE)</f>
        <v>43482</v>
      </c>
      <c r="G42" s="3">
        <f>VLOOKUP(A42,data!$A:$AG,25,FALSE)</f>
        <v>43482</v>
      </c>
      <c r="H42" s="3">
        <f>VLOOKUP(A42,data!$A:$AG,26,FALSE)</f>
        <v>0.78125</v>
      </c>
      <c r="I42" s="1">
        <f>VLOOKUP(A42,data!$A:$AG,27,FALSE)</f>
        <v>86.72</v>
      </c>
      <c r="J42" s="2">
        <f>VLOOKUP(A42,data!$A:$AG,28,FALSE)</f>
        <v>1</v>
      </c>
      <c r="K42">
        <f>VLOOKUP(A42,data!$A:$AG,29,FALSE)</f>
        <v>4.3360000000000003</v>
      </c>
      <c r="L42" s="10">
        <f>VLOOKUP(A42,data!$A:$AG,30,FALSE)</f>
        <v>86.72</v>
      </c>
      <c r="M42" s="4" t="str">
        <f>VLOOKUP(A42,data!$A:$AG,31,FALSE)</f>
        <v>Ewallet</v>
      </c>
      <c r="N42" s="3">
        <f>VLOOKUP(A42,data!$A:$AG,32,FALSE)</f>
        <v>80.476159999999993</v>
      </c>
      <c r="O42" s="9">
        <f>VLOOKUP(A42,data!$A:$AG,33,FALSE)</f>
        <v>7.2000000000000008E-2</v>
      </c>
    </row>
    <row r="43" spans="1:15" ht="15.75" x14ac:dyDescent="0.25">
      <c r="A43">
        <v>42</v>
      </c>
      <c r="B43" t="str">
        <f>VLOOKUP(A43,data!$A:$AG,2,FALSE)</f>
        <v>554-53-8700</v>
      </c>
      <c r="C43" s="7" t="str">
        <f>VLOOKUP(A43,data!$A:$AG,21,FALSE)</f>
        <v>Central</v>
      </c>
      <c r="D43" s="7" t="str">
        <f>VLOOKUP(A43,data!$A:$AG,22,FALSE)</f>
        <v>Technology</v>
      </c>
      <c r="E43" s="10" t="str">
        <f>VLOOKUP(A43,data!$A:$AG,23,FALSE)</f>
        <v>Phones</v>
      </c>
      <c r="F43" s="8">
        <f>VLOOKUP(A43,data!$A:$AG,24,FALSE)</f>
        <v>43498</v>
      </c>
      <c r="G43" s="3">
        <f>VLOOKUP(A43,data!$A:$AG,25,FALSE)</f>
        <v>43498</v>
      </c>
      <c r="H43" s="3">
        <f>VLOOKUP(A43,data!$A:$AG,26,FALSE)</f>
        <v>0.42430555555555555</v>
      </c>
      <c r="I43" s="1">
        <f>VLOOKUP(A43,data!$A:$AG,27,FALSE)</f>
        <v>56.11</v>
      </c>
      <c r="J43" s="2">
        <f>VLOOKUP(A43,data!$A:$AG,28,FALSE)</f>
        <v>2</v>
      </c>
      <c r="K43">
        <f>VLOOKUP(A43,data!$A:$AG,29,FALSE)</f>
        <v>5.6110000000000007</v>
      </c>
      <c r="L43" s="10">
        <f>VLOOKUP(A43,data!$A:$AG,30,FALSE)</f>
        <v>112.22</v>
      </c>
      <c r="M43" s="4" t="str">
        <f>VLOOKUP(A43,data!$A:$AG,31,FALSE)</f>
        <v>Cash</v>
      </c>
      <c r="N43" s="3">
        <f>VLOOKUP(A43,data!$A:$AG,32,FALSE)</f>
        <v>104.14015999999999</v>
      </c>
      <c r="O43" s="9">
        <f>VLOOKUP(A43,data!$A:$AG,33,FALSE)</f>
        <v>7.2000000000000008E-2</v>
      </c>
    </row>
    <row r="44" spans="1:15" ht="15.75" x14ac:dyDescent="0.25">
      <c r="A44">
        <v>43</v>
      </c>
      <c r="B44" t="str">
        <f>VLOOKUP(A44,data!$A:$AG,2,FALSE)</f>
        <v>354-25-5821</v>
      </c>
      <c r="C44" s="7" t="str">
        <f>VLOOKUP(A44,data!$A:$AG,21,FALSE)</f>
        <v>West</v>
      </c>
      <c r="D44" s="7" t="str">
        <f>VLOOKUP(A44,data!$A:$AG,22,FALSE)</f>
        <v>Office Supplies</v>
      </c>
      <c r="E44" s="10" t="str">
        <f>VLOOKUP(A44,data!$A:$AG,23,FALSE)</f>
        <v>Storage</v>
      </c>
      <c r="F44" s="8">
        <f>VLOOKUP(A44,data!$A:$AG,24,FALSE)</f>
        <v>43504</v>
      </c>
      <c r="G44" s="3">
        <f>VLOOKUP(A44,data!$A:$AG,25,FALSE)</f>
        <v>43504</v>
      </c>
      <c r="H44" s="3">
        <f>VLOOKUP(A44,data!$A:$AG,26,FALSE)</f>
        <v>0.54375000000000007</v>
      </c>
      <c r="I44" s="1">
        <f>VLOOKUP(A44,data!$A:$AG,27,FALSE)</f>
        <v>69.12</v>
      </c>
      <c r="J44" s="2">
        <f>VLOOKUP(A44,data!$A:$AG,28,FALSE)</f>
        <v>6</v>
      </c>
      <c r="K44">
        <f>VLOOKUP(A44,data!$A:$AG,29,FALSE)</f>
        <v>20.736000000000004</v>
      </c>
      <c r="L44" s="10">
        <f>VLOOKUP(A44,data!$A:$AG,30,FALSE)</f>
        <v>414.72</v>
      </c>
      <c r="M44" s="4" t="str">
        <f>VLOOKUP(A44,data!$A:$AG,31,FALSE)</f>
        <v>Cash</v>
      </c>
      <c r="N44" s="3">
        <f>VLOOKUP(A44,data!$A:$AG,32,FALSE)</f>
        <v>395.352576</v>
      </c>
      <c r="O44" s="9">
        <f>VLOOKUP(A44,data!$A:$AG,33,FALSE)</f>
        <v>4.6699999999999998E-2</v>
      </c>
    </row>
    <row r="45" spans="1:15" ht="15.75" x14ac:dyDescent="0.25">
      <c r="A45">
        <v>44</v>
      </c>
      <c r="B45" t="str">
        <f>VLOOKUP(A45,data!$A:$AG,2,FALSE)</f>
        <v>228-96-1411</v>
      </c>
      <c r="C45" s="7" t="str">
        <f>VLOOKUP(A45,data!$A:$AG,21,FALSE)</f>
        <v>South</v>
      </c>
      <c r="D45" s="7" t="str">
        <f>VLOOKUP(A45,data!$A:$AG,22,FALSE)</f>
        <v>Office Supplies</v>
      </c>
      <c r="E45" s="10" t="str">
        <f>VLOOKUP(A45,data!$A:$AG,23,FALSE)</f>
        <v>Storage</v>
      </c>
      <c r="F45" s="8">
        <f>VLOOKUP(A45,data!$A:$AG,24,FALSE)</f>
        <v>43528</v>
      </c>
      <c r="G45" s="3">
        <f>VLOOKUP(A45,data!$A:$AG,25,FALSE)</f>
        <v>43528</v>
      </c>
      <c r="H45" s="3">
        <f>VLOOKUP(A45,data!$A:$AG,26,FALSE)</f>
        <v>0.86041666666666661</v>
      </c>
      <c r="I45" s="1">
        <f>VLOOKUP(A45,data!$A:$AG,27,FALSE)</f>
        <v>98.7</v>
      </c>
      <c r="J45" s="2">
        <f>VLOOKUP(A45,data!$A:$AG,28,FALSE)</f>
        <v>8</v>
      </c>
      <c r="K45">
        <f>VLOOKUP(A45,data!$A:$AG,29,FALSE)</f>
        <v>39.480000000000004</v>
      </c>
      <c r="L45" s="10">
        <f>VLOOKUP(A45,data!$A:$AG,30,FALSE)</f>
        <v>789.6</v>
      </c>
      <c r="M45" s="4" t="str">
        <f>VLOOKUP(A45,data!$A:$AG,31,FALSE)</f>
        <v>Cash</v>
      </c>
      <c r="N45" s="3">
        <f>VLOOKUP(A45,data!$A:$AG,32,FALSE)</f>
        <v>752.72568000000001</v>
      </c>
      <c r="O45" s="9">
        <f>VLOOKUP(A45,data!$A:$AG,33,FALSE)</f>
        <v>4.6699999999999998E-2</v>
      </c>
    </row>
    <row r="46" spans="1:15" ht="15.75" x14ac:dyDescent="0.25">
      <c r="A46">
        <v>45</v>
      </c>
      <c r="B46" t="str">
        <f>VLOOKUP(A46,data!$A:$AG,2,FALSE)</f>
        <v>617-15-4209</v>
      </c>
      <c r="C46" s="7" t="str">
        <f>VLOOKUP(A46,data!$A:$AG,21,FALSE)</f>
        <v>Central</v>
      </c>
      <c r="D46" s="7" t="str">
        <f>VLOOKUP(A46,data!$A:$AG,22,FALSE)</f>
        <v>Technology</v>
      </c>
      <c r="E46" s="10" t="str">
        <f>VLOOKUP(A46,data!$A:$AG,23,FALSE)</f>
        <v>Accessories</v>
      </c>
      <c r="F46" s="8">
        <f>VLOOKUP(A46,data!$A:$AG,24,FALSE)</f>
        <v>43540</v>
      </c>
      <c r="G46" s="3">
        <f>VLOOKUP(A46,data!$A:$AG,25,FALSE)</f>
        <v>43540</v>
      </c>
      <c r="H46" s="3">
        <f>VLOOKUP(A46,data!$A:$AG,26,FALSE)</f>
        <v>0.82430555555555562</v>
      </c>
      <c r="I46" s="1">
        <f>VLOOKUP(A46,data!$A:$AG,27,FALSE)</f>
        <v>15.37</v>
      </c>
      <c r="J46" s="2">
        <f>VLOOKUP(A46,data!$A:$AG,28,FALSE)</f>
        <v>2</v>
      </c>
      <c r="K46">
        <f>VLOOKUP(A46,data!$A:$AG,29,FALSE)</f>
        <v>1.5369999999999999</v>
      </c>
      <c r="L46" s="10">
        <f>VLOOKUP(A46,data!$A:$AG,30,FALSE)</f>
        <v>30.74</v>
      </c>
      <c r="M46" s="4" t="str">
        <f>VLOOKUP(A46,data!$A:$AG,31,FALSE)</f>
        <v>Cash</v>
      </c>
      <c r="N46" s="3">
        <f>VLOOKUP(A46,data!$A:$AG,32,FALSE)</f>
        <v>28.526719999999997</v>
      </c>
      <c r="O46" s="9">
        <f>VLOOKUP(A46,data!$A:$AG,33,FALSE)</f>
        <v>7.2000000000000008E-2</v>
      </c>
    </row>
    <row r="47" spans="1:15" ht="15.75" x14ac:dyDescent="0.25">
      <c r="A47">
        <v>46</v>
      </c>
      <c r="B47" t="str">
        <f>VLOOKUP(A47,data!$A:$AG,2,FALSE)</f>
        <v>132-32-9879</v>
      </c>
      <c r="C47" s="7" t="str">
        <f>VLOOKUP(A47,data!$A:$AG,21,FALSE)</f>
        <v>Central</v>
      </c>
      <c r="D47" s="7" t="str">
        <f>VLOOKUP(A47,data!$A:$AG,22,FALSE)</f>
        <v>Office Supplies</v>
      </c>
      <c r="E47" s="10" t="str">
        <f>VLOOKUP(A47,data!$A:$AG,23,FALSE)</f>
        <v>Binders</v>
      </c>
      <c r="F47" s="8">
        <f>VLOOKUP(A47,data!$A:$AG,24,FALSE)</f>
        <v>43533</v>
      </c>
      <c r="G47" s="3">
        <f>VLOOKUP(A47,data!$A:$AG,25,FALSE)</f>
        <v>43533</v>
      </c>
      <c r="H47" s="3">
        <f>VLOOKUP(A47,data!$A:$AG,26,FALSE)</f>
        <v>0.75</v>
      </c>
      <c r="I47" s="1">
        <f>VLOOKUP(A47,data!$A:$AG,27,FALSE)</f>
        <v>93.96</v>
      </c>
      <c r="J47" s="2">
        <f>VLOOKUP(A47,data!$A:$AG,28,FALSE)</f>
        <v>4</v>
      </c>
      <c r="K47">
        <f>VLOOKUP(A47,data!$A:$AG,29,FALSE)</f>
        <v>18.791999999999998</v>
      </c>
      <c r="L47" s="10">
        <f>VLOOKUP(A47,data!$A:$AG,30,FALSE)</f>
        <v>375.84</v>
      </c>
      <c r="M47" s="4" t="str">
        <f>VLOOKUP(A47,data!$A:$AG,31,FALSE)</f>
        <v>Cash</v>
      </c>
      <c r="N47" s="3">
        <f>VLOOKUP(A47,data!$A:$AG,32,FALSE)</f>
        <v>358.28827200000001</v>
      </c>
      <c r="O47" s="9">
        <f>VLOOKUP(A47,data!$A:$AG,33,FALSE)</f>
        <v>4.6699999999999998E-2</v>
      </c>
    </row>
    <row r="48" spans="1:15" ht="15.75" x14ac:dyDescent="0.25">
      <c r="A48">
        <v>47</v>
      </c>
      <c r="B48" t="str">
        <f>VLOOKUP(A48,data!$A:$AG,2,FALSE)</f>
        <v>370-41-7321</v>
      </c>
      <c r="C48" s="7" t="str">
        <f>VLOOKUP(A48,data!$A:$AG,21,FALSE)</f>
        <v>Central</v>
      </c>
      <c r="D48" s="7" t="str">
        <f>VLOOKUP(A48,data!$A:$AG,22,FALSE)</f>
        <v>Office Supplies</v>
      </c>
      <c r="E48" s="10" t="str">
        <f>VLOOKUP(A48,data!$A:$AG,23,FALSE)</f>
        <v>Storage</v>
      </c>
      <c r="F48" s="8">
        <f>VLOOKUP(A48,data!$A:$AG,24,FALSE)</f>
        <v>43523</v>
      </c>
      <c r="G48" s="3">
        <f>VLOOKUP(A48,data!$A:$AG,25,FALSE)</f>
        <v>43523</v>
      </c>
      <c r="H48" s="3">
        <f>VLOOKUP(A48,data!$A:$AG,26,FALSE)</f>
        <v>0.72499999999999998</v>
      </c>
      <c r="I48" s="1">
        <f>VLOOKUP(A48,data!$A:$AG,27,FALSE)</f>
        <v>56.69</v>
      </c>
      <c r="J48" s="2">
        <f>VLOOKUP(A48,data!$A:$AG,28,FALSE)</f>
        <v>9</v>
      </c>
      <c r="K48">
        <f>VLOOKUP(A48,data!$A:$AG,29,FALSE)</f>
        <v>25.5105</v>
      </c>
      <c r="L48" s="10">
        <f>VLOOKUP(A48,data!$A:$AG,30,FALSE)</f>
        <v>510.21</v>
      </c>
      <c r="M48" s="4" t="str">
        <f>VLOOKUP(A48,data!$A:$AG,31,FALSE)</f>
        <v>Credit card</v>
      </c>
      <c r="N48" s="3">
        <f>VLOOKUP(A48,data!$A:$AG,32,FALSE)</f>
        <v>486.38319300000001</v>
      </c>
      <c r="O48" s="9">
        <f>VLOOKUP(A48,data!$A:$AG,33,FALSE)</f>
        <v>4.6699999999999998E-2</v>
      </c>
    </row>
    <row r="49" spans="1:15" ht="15.75" x14ac:dyDescent="0.25">
      <c r="A49">
        <v>48</v>
      </c>
      <c r="B49" t="str">
        <f>VLOOKUP(A49,data!$A:$AG,2,FALSE)</f>
        <v>727-46-3608</v>
      </c>
      <c r="C49" s="7" t="str">
        <f>VLOOKUP(A49,data!$A:$AG,21,FALSE)</f>
        <v>East</v>
      </c>
      <c r="D49" s="7" t="str">
        <f>VLOOKUP(A49,data!$A:$AG,22,FALSE)</f>
        <v>Technology</v>
      </c>
      <c r="E49" s="10" t="str">
        <f>VLOOKUP(A49,data!$A:$AG,23,FALSE)</f>
        <v>Accessories</v>
      </c>
      <c r="F49" s="8">
        <f>VLOOKUP(A49,data!$A:$AG,24,FALSE)</f>
        <v>43502</v>
      </c>
      <c r="G49" s="3">
        <f>VLOOKUP(A49,data!$A:$AG,25,FALSE)</f>
        <v>43502</v>
      </c>
      <c r="H49" s="3">
        <f>VLOOKUP(A49,data!$A:$AG,26,FALSE)</f>
        <v>0.65763888888888888</v>
      </c>
      <c r="I49" s="1">
        <f>VLOOKUP(A49,data!$A:$AG,27,FALSE)</f>
        <v>20.010000000000002</v>
      </c>
      <c r="J49" s="2">
        <f>VLOOKUP(A49,data!$A:$AG,28,FALSE)</f>
        <v>9</v>
      </c>
      <c r="K49">
        <f>VLOOKUP(A49,data!$A:$AG,29,FALSE)</f>
        <v>9.0045000000000002</v>
      </c>
      <c r="L49" s="10">
        <f>VLOOKUP(A49,data!$A:$AG,30,FALSE)</f>
        <v>180.09</v>
      </c>
      <c r="M49" s="4" t="str">
        <f>VLOOKUP(A49,data!$A:$AG,31,FALSE)</f>
        <v>Ewallet</v>
      </c>
      <c r="N49" s="3">
        <f>VLOOKUP(A49,data!$A:$AG,32,FALSE)</f>
        <v>167.12352000000001</v>
      </c>
      <c r="O49" s="9">
        <f>VLOOKUP(A49,data!$A:$AG,33,FALSE)</f>
        <v>7.2000000000000008E-2</v>
      </c>
    </row>
    <row r="50" spans="1:15" ht="15.75" x14ac:dyDescent="0.25">
      <c r="A50">
        <v>49</v>
      </c>
      <c r="B50" t="str">
        <f>VLOOKUP(A50,data!$A:$AG,2,FALSE)</f>
        <v>669-54-1719</v>
      </c>
      <c r="C50" s="7" t="str">
        <f>VLOOKUP(A50,data!$A:$AG,21,FALSE)</f>
        <v>East</v>
      </c>
      <c r="D50" s="7" t="str">
        <f>VLOOKUP(A50,data!$A:$AG,22,FALSE)</f>
        <v>Technology</v>
      </c>
      <c r="E50" s="10" t="str">
        <f>VLOOKUP(A50,data!$A:$AG,23,FALSE)</f>
        <v>Phones</v>
      </c>
      <c r="F50" s="8">
        <f>VLOOKUP(A50,data!$A:$AG,24,FALSE)</f>
        <v>43506</v>
      </c>
      <c r="G50" s="3">
        <f>VLOOKUP(A50,data!$A:$AG,25,FALSE)</f>
        <v>43506</v>
      </c>
      <c r="H50" s="3">
        <f>VLOOKUP(A50,data!$A:$AG,26,FALSE)</f>
        <v>0.53125</v>
      </c>
      <c r="I50" s="1">
        <f>VLOOKUP(A50,data!$A:$AG,27,FALSE)</f>
        <v>18.93</v>
      </c>
      <c r="J50" s="2">
        <f>VLOOKUP(A50,data!$A:$AG,28,FALSE)</f>
        <v>6</v>
      </c>
      <c r="K50">
        <f>VLOOKUP(A50,data!$A:$AG,29,FALSE)</f>
        <v>5.6790000000000003</v>
      </c>
      <c r="L50" s="10">
        <f>VLOOKUP(A50,data!$A:$AG,30,FALSE)</f>
        <v>113.58</v>
      </c>
      <c r="M50" s="4" t="str">
        <f>VLOOKUP(A50,data!$A:$AG,31,FALSE)</f>
        <v>Credit card</v>
      </c>
      <c r="N50" s="3">
        <f>VLOOKUP(A50,data!$A:$AG,32,FALSE)</f>
        <v>105.40223999999999</v>
      </c>
      <c r="O50" s="9">
        <f>VLOOKUP(A50,data!$A:$AG,33,FALSE)</f>
        <v>7.2000000000000008E-2</v>
      </c>
    </row>
    <row r="51" spans="1:15" ht="15.75" x14ac:dyDescent="0.25">
      <c r="A51">
        <v>50</v>
      </c>
      <c r="B51" t="str">
        <f>VLOOKUP(A51,data!$A:$AG,2,FALSE)</f>
        <v>574-22-5561</v>
      </c>
      <c r="C51" s="7" t="str">
        <f>VLOOKUP(A51,data!$A:$AG,21,FALSE)</f>
        <v>Central</v>
      </c>
      <c r="D51" s="7" t="str">
        <f>VLOOKUP(A51,data!$A:$AG,22,FALSE)</f>
        <v>Office Supplies</v>
      </c>
      <c r="E51" s="10" t="str">
        <f>VLOOKUP(A51,data!$A:$AG,23,FALSE)</f>
        <v>Binders</v>
      </c>
      <c r="F51" s="8">
        <f>VLOOKUP(A51,data!$A:$AG,24,FALSE)</f>
        <v>43543</v>
      </c>
      <c r="G51" s="3">
        <f>VLOOKUP(A51,data!$A:$AG,25,FALSE)</f>
        <v>43543</v>
      </c>
      <c r="H51" s="3">
        <f>VLOOKUP(A51,data!$A:$AG,26,FALSE)</f>
        <v>0.71388888888888891</v>
      </c>
      <c r="I51" s="1">
        <f>VLOOKUP(A51,data!$A:$AG,27,FALSE)</f>
        <v>82.63</v>
      </c>
      <c r="J51" s="2">
        <f>VLOOKUP(A51,data!$A:$AG,28,FALSE)</f>
        <v>10</v>
      </c>
      <c r="K51">
        <f>VLOOKUP(A51,data!$A:$AG,29,FALSE)</f>
        <v>41.314999999999998</v>
      </c>
      <c r="L51" s="10">
        <f>VLOOKUP(A51,data!$A:$AG,30,FALSE)</f>
        <v>826.3</v>
      </c>
      <c r="M51" s="4" t="str">
        <f>VLOOKUP(A51,data!$A:$AG,31,FALSE)</f>
        <v>Ewallet</v>
      </c>
      <c r="N51" s="3">
        <f>VLOOKUP(A51,data!$A:$AG,32,FALSE)</f>
        <v>787.71178999999995</v>
      </c>
      <c r="O51" s="9">
        <f>VLOOKUP(A51,data!$A:$AG,33,FALSE)</f>
        <v>4.6699999999999998E-2</v>
      </c>
    </row>
    <row r="52" spans="1:15" ht="15.75" x14ac:dyDescent="0.25">
      <c r="A52">
        <v>51</v>
      </c>
      <c r="B52" t="str">
        <f>VLOOKUP(A52,data!$A:$AG,2,FALSE)</f>
        <v>326-78-5178</v>
      </c>
      <c r="C52" s="7" t="str">
        <f>VLOOKUP(A52,data!$A:$AG,21,FALSE)</f>
        <v>Central</v>
      </c>
      <c r="D52" s="7" t="str">
        <f>VLOOKUP(A52,data!$A:$AG,22,FALSE)</f>
        <v>Office Supplies</v>
      </c>
      <c r="E52" s="10" t="str">
        <f>VLOOKUP(A52,data!$A:$AG,23,FALSE)</f>
        <v>Labels</v>
      </c>
      <c r="F52" s="8">
        <f>VLOOKUP(A52,data!$A:$AG,24,FALSE)</f>
        <v>43499</v>
      </c>
      <c r="G52" s="3">
        <f>VLOOKUP(A52,data!$A:$AG,25,FALSE)</f>
        <v>43499</v>
      </c>
      <c r="H52" s="3">
        <f>VLOOKUP(A52,data!$A:$AG,26,FALSE)</f>
        <v>0.42986111111111108</v>
      </c>
      <c r="I52" s="1">
        <f>VLOOKUP(A52,data!$A:$AG,27,FALSE)</f>
        <v>91.4</v>
      </c>
      <c r="J52" s="2">
        <f>VLOOKUP(A52,data!$A:$AG,28,FALSE)</f>
        <v>7</v>
      </c>
      <c r="K52">
        <f>VLOOKUP(A52,data!$A:$AG,29,FALSE)</f>
        <v>31.990000000000006</v>
      </c>
      <c r="L52" s="10">
        <f>VLOOKUP(A52,data!$A:$AG,30,FALSE)</f>
        <v>639.80000000000007</v>
      </c>
      <c r="M52" s="4" t="str">
        <f>VLOOKUP(A52,data!$A:$AG,31,FALSE)</f>
        <v>Cash</v>
      </c>
      <c r="N52" s="3">
        <f>VLOOKUP(A52,data!$A:$AG,32,FALSE)</f>
        <v>609.9213400000001</v>
      </c>
      <c r="O52" s="9">
        <f>VLOOKUP(A52,data!$A:$AG,33,FALSE)</f>
        <v>4.6699999999999998E-2</v>
      </c>
    </row>
    <row r="53" spans="1:15" ht="15.75" x14ac:dyDescent="0.25">
      <c r="A53">
        <v>52</v>
      </c>
      <c r="B53" t="str">
        <f>VLOOKUP(A53,data!$A:$AG,2,FALSE)</f>
        <v>162-48-8011</v>
      </c>
      <c r="C53" s="7" t="str">
        <f>VLOOKUP(A53,data!$A:$AG,21,FALSE)</f>
        <v>Central</v>
      </c>
      <c r="D53" s="7" t="str">
        <f>VLOOKUP(A53,data!$A:$AG,22,FALSE)</f>
        <v>Furniture</v>
      </c>
      <c r="E53" s="10" t="str">
        <f>VLOOKUP(A53,data!$A:$AG,23,FALSE)</f>
        <v>Furnishings</v>
      </c>
      <c r="F53" s="8">
        <f>VLOOKUP(A53,data!$A:$AG,24,FALSE)</f>
        <v>43506</v>
      </c>
      <c r="G53" s="3">
        <f>VLOOKUP(A53,data!$A:$AG,25,FALSE)</f>
        <v>43506</v>
      </c>
      <c r="H53" s="3">
        <f>VLOOKUP(A53,data!$A:$AG,26,FALSE)</f>
        <v>0.63194444444444442</v>
      </c>
      <c r="I53" s="1">
        <f>VLOOKUP(A53,data!$A:$AG,27,FALSE)</f>
        <v>44.59</v>
      </c>
      <c r="J53" s="2">
        <f>VLOOKUP(A53,data!$A:$AG,28,FALSE)</f>
        <v>5</v>
      </c>
      <c r="K53">
        <f>VLOOKUP(A53,data!$A:$AG,29,FALSE)</f>
        <v>11.147500000000001</v>
      </c>
      <c r="L53" s="10">
        <f>VLOOKUP(A53,data!$A:$AG,30,FALSE)</f>
        <v>222.95000000000002</v>
      </c>
      <c r="M53" s="4" t="str">
        <f>VLOOKUP(A53,data!$A:$AG,31,FALSE)</f>
        <v>Cash</v>
      </c>
      <c r="N53" s="3">
        <f>VLOOKUP(A53,data!$A:$AG,32,FALSE)</f>
        <v>199.09435000000002</v>
      </c>
      <c r="O53" s="9">
        <f>VLOOKUP(A53,data!$A:$AG,33,FALSE)</f>
        <v>0.107</v>
      </c>
    </row>
    <row r="54" spans="1:15" ht="15.75" x14ac:dyDescent="0.25">
      <c r="A54">
        <v>53</v>
      </c>
      <c r="B54" t="str">
        <f>VLOOKUP(A54,data!$A:$AG,2,FALSE)</f>
        <v>616-24-2851</v>
      </c>
      <c r="C54" s="7" t="str">
        <f>VLOOKUP(A54,data!$A:$AG,21,FALSE)</f>
        <v>Central</v>
      </c>
      <c r="D54" s="7" t="str">
        <f>VLOOKUP(A54,data!$A:$AG,22,FALSE)</f>
        <v>Furniture</v>
      </c>
      <c r="E54" s="10" t="str">
        <f>VLOOKUP(A54,data!$A:$AG,23,FALSE)</f>
        <v>Chairs</v>
      </c>
      <c r="F54" s="8">
        <f>VLOOKUP(A54,data!$A:$AG,24,FALSE)</f>
        <v>43546</v>
      </c>
      <c r="G54" s="3">
        <f>VLOOKUP(A54,data!$A:$AG,25,FALSE)</f>
        <v>43546</v>
      </c>
      <c r="H54" s="3">
        <f>VLOOKUP(A54,data!$A:$AG,26,FALSE)</f>
        <v>0.61249999999999993</v>
      </c>
      <c r="I54" s="1">
        <f>VLOOKUP(A54,data!$A:$AG,27,FALSE)</f>
        <v>17.87</v>
      </c>
      <c r="J54" s="2">
        <f>VLOOKUP(A54,data!$A:$AG,28,FALSE)</f>
        <v>4</v>
      </c>
      <c r="K54">
        <f>VLOOKUP(A54,data!$A:$AG,29,FALSE)</f>
        <v>3.5740000000000003</v>
      </c>
      <c r="L54" s="10">
        <f>VLOOKUP(A54,data!$A:$AG,30,FALSE)</f>
        <v>71.48</v>
      </c>
      <c r="M54" s="4" t="str">
        <f>VLOOKUP(A54,data!$A:$AG,31,FALSE)</f>
        <v>Ewallet</v>
      </c>
      <c r="N54" s="3">
        <f>VLOOKUP(A54,data!$A:$AG,32,FALSE)</f>
        <v>63.831640000000007</v>
      </c>
      <c r="O54" s="9">
        <f>VLOOKUP(A54,data!$A:$AG,33,FALSE)</f>
        <v>0.107</v>
      </c>
    </row>
    <row r="55" spans="1:15" ht="15.75" x14ac:dyDescent="0.25">
      <c r="A55">
        <v>54</v>
      </c>
      <c r="B55" t="str">
        <f>VLOOKUP(A55,data!$A:$AG,2,FALSE)</f>
        <v>778-71-5554</v>
      </c>
      <c r="C55" s="7" t="str">
        <f>VLOOKUP(A55,data!$A:$AG,21,FALSE)</f>
        <v>East</v>
      </c>
      <c r="D55" s="7" t="str">
        <f>VLOOKUP(A55,data!$A:$AG,22,FALSE)</f>
        <v>Office Supplies</v>
      </c>
      <c r="E55" s="10" t="str">
        <f>VLOOKUP(A55,data!$A:$AG,23,FALSE)</f>
        <v>Fasteners</v>
      </c>
      <c r="F55" s="8">
        <f>VLOOKUP(A55,data!$A:$AG,24,FALSE)</f>
        <v>43490</v>
      </c>
      <c r="G55" s="3">
        <f>VLOOKUP(A55,data!$A:$AG,25,FALSE)</f>
        <v>43490</v>
      </c>
      <c r="H55" s="3">
        <f>VLOOKUP(A55,data!$A:$AG,26,FALSE)</f>
        <v>0.65694444444444444</v>
      </c>
      <c r="I55" s="1">
        <f>VLOOKUP(A55,data!$A:$AG,27,FALSE)</f>
        <v>15.43</v>
      </c>
      <c r="J55" s="2">
        <f>VLOOKUP(A55,data!$A:$AG,28,FALSE)</f>
        <v>1</v>
      </c>
      <c r="K55">
        <f>VLOOKUP(A55,data!$A:$AG,29,FALSE)</f>
        <v>0.77150000000000007</v>
      </c>
      <c r="L55" s="10">
        <f>VLOOKUP(A55,data!$A:$AG,30,FALSE)</f>
        <v>15.43</v>
      </c>
      <c r="M55" s="4" t="str">
        <f>VLOOKUP(A55,data!$A:$AG,31,FALSE)</f>
        <v>Credit card</v>
      </c>
      <c r="N55" s="3">
        <f>VLOOKUP(A55,data!$A:$AG,32,FALSE)</f>
        <v>14.709419</v>
      </c>
      <c r="O55" s="9">
        <f>VLOOKUP(A55,data!$A:$AG,33,FALSE)</f>
        <v>4.6699999999999998E-2</v>
      </c>
    </row>
    <row r="56" spans="1:15" ht="15.75" x14ac:dyDescent="0.25">
      <c r="A56">
        <v>55</v>
      </c>
      <c r="B56" t="str">
        <f>VLOOKUP(A56,data!$A:$AG,2,FALSE)</f>
        <v>242-55-6721</v>
      </c>
      <c r="C56" s="7" t="str">
        <f>VLOOKUP(A56,data!$A:$AG,21,FALSE)</f>
        <v>East</v>
      </c>
      <c r="D56" s="7" t="str">
        <f>VLOOKUP(A56,data!$A:$AG,22,FALSE)</f>
        <v>Technology</v>
      </c>
      <c r="E56" s="10" t="str">
        <f>VLOOKUP(A56,data!$A:$AG,23,FALSE)</f>
        <v>Phones</v>
      </c>
      <c r="F56" s="8">
        <f>VLOOKUP(A56,data!$A:$AG,24,FALSE)</f>
        <v>43531</v>
      </c>
      <c r="G56" s="3">
        <f>VLOOKUP(A56,data!$A:$AG,25,FALSE)</f>
        <v>43531</v>
      </c>
      <c r="H56" s="3">
        <f>VLOOKUP(A56,data!$A:$AG,26,FALSE)</f>
        <v>0.49236111111111108</v>
      </c>
      <c r="I56" s="1">
        <f>VLOOKUP(A56,data!$A:$AG,27,FALSE)</f>
        <v>16.16</v>
      </c>
      <c r="J56" s="2">
        <f>VLOOKUP(A56,data!$A:$AG,28,FALSE)</f>
        <v>2</v>
      </c>
      <c r="K56">
        <f>VLOOKUP(A56,data!$A:$AG,29,FALSE)</f>
        <v>1.6160000000000001</v>
      </c>
      <c r="L56" s="10">
        <f>VLOOKUP(A56,data!$A:$AG,30,FALSE)</f>
        <v>32.32</v>
      </c>
      <c r="M56" s="4" t="str">
        <f>VLOOKUP(A56,data!$A:$AG,31,FALSE)</f>
        <v>Ewallet</v>
      </c>
      <c r="N56" s="3">
        <f>VLOOKUP(A56,data!$A:$AG,32,FALSE)</f>
        <v>29.99296</v>
      </c>
      <c r="O56" s="9">
        <f>VLOOKUP(A56,data!$A:$AG,33,FALSE)</f>
        <v>7.2000000000000008E-2</v>
      </c>
    </row>
    <row r="57" spans="1:15" ht="15.75" x14ac:dyDescent="0.25">
      <c r="A57">
        <v>56</v>
      </c>
      <c r="B57" t="str">
        <f>VLOOKUP(A57,data!$A:$AG,2,FALSE)</f>
        <v>399-46-5918</v>
      </c>
      <c r="C57" s="7" t="str">
        <f>VLOOKUP(A57,data!$A:$AG,21,FALSE)</f>
        <v>East</v>
      </c>
      <c r="D57" s="7" t="str">
        <f>VLOOKUP(A57,data!$A:$AG,22,FALSE)</f>
        <v>Office Supplies</v>
      </c>
      <c r="E57" s="10" t="str">
        <f>VLOOKUP(A57,data!$A:$AG,23,FALSE)</f>
        <v>Storage</v>
      </c>
      <c r="F57" s="8">
        <f>VLOOKUP(A57,data!$A:$AG,24,FALSE)</f>
        <v>43524</v>
      </c>
      <c r="G57" s="3">
        <f>VLOOKUP(A57,data!$A:$AG,25,FALSE)</f>
        <v>43524</v>
      </c>
      <c r="H57" s="3">
        <f>VLOOKUP(A57,data!$A:$AG,26,FALSE)</f>
        <v>0.79236111111111107</v>
      </c>
      <c r="I57" s="1">
        <f>VLOOKUP(A57,data!$A:$AG,27,FALSE)</f>
        <v>85.98</v>
      </c>
      <c r="J57" s="2">
        <f>VLOOKUP(A57,data!$A:$AG,28,FALSE)</f>
        <v>8</v>
      </c>
      <c r="K57">
        <f>VLOOKUP(A57,data!$A:$AG,29,FALSE)</f>
        <v>34.392000000000003</v>
      </c>
      <c r="L57" s="10">
        <f>VLOOKUP(A57,data!$A:$AG,30,FALSE)</f>
        <v>687.84</v>
      </c>
      <c r="M57" s="4" t="str">
        <f>VLOOKUP(A57,data!$A:$AG,31,FALSE)</f>
        <v>Cash</v>
      </c>
      <c r="N57" s="3">
        <f>VLOOKUP(A57,data!$A:$AG,32,FALSE)</f>
        <v>655.71787200000006</v>
      </c>
      <c r="O57" s="9">
        <f>VLOOKUP(A57,data!$A:$AG,33,FALSE)</f>
        <v>4.6699999999999998E-2</v>
      </c>
    </row>
    <row r="58" spans="1:15" ht="15.75" x14ac:dyDescent="0.25">
      <c r="A58">
        <v>57</v>
      </c>
      <c r="B58" t="str">
        <f>VLOOKUP(A58,data!$A:$AG,2,FALSE)</f>
        <v>106-35-6779</v>
      </c>
      <c r="C58" s="7" t="str">
        <f>VLOOKUP(A58,data!$A:$AG,21,FALSE)</f>
        <v>East</v>
      </c>
      <c r="D58" s="7" t="str">
        <f>VLOOKUP(A58,data!$A:$AG,22,FALSE)</f>
        <v>Office Supplies</v>
      </c>
      <c r="E58" s="10" t="str">
        <f>VLOOKUP(A58,data!$A:$AG,23,FALSE)</f>
        <v>Paper</v>
      </c>
      <c r="F58" s="8">
        <f>VLOOKUP(A58,data!$A:$AG,24,FALSE)</f>
        <v>43551</v>
      </c>
      <c r="G58" s="3">
        <f>VLOOKUP(A58,data!$A:$AG,25,FALSE)</f>
        <v>43551</v>
      </c>
      <c r="H58" s="3">
        <f>VLOOKUP(A58,data!$A:$AG,26,FALSE)</f>
        <v>0.47638888888888892</v>
      </c>
      <c r="I58" s="1">
        <f>VLOOKUP(A58,data!$A:$AG,27,FALSE)</f>
        <v>44.34</v>
      </c>
      <c r="J58" s="2">
        <f>VLOOKUP(A58,data!$A:$AG,28,FALSE)</f>
        <v>2</v>
      </c>
      <c r="K58">
        <f>VLOOKUP(A58,data!$A:$AG,29,FALSE)</f>
        <v>4.4340000000000002</v>
      </c>
      <c r="L58" s="10">
        <f>VLOOKUP(A58,data!$A:$AG,30,FALSE)</f>
        <v>88.68</v>
      </c>
      <c r="M58" s="4" t="str">
        <f>VLOOKUP(A58,data!$A:$AG,31,FALSE)</f>
        <v>Cash</v>
      </c>
      <c r="N58" s="3">
        <f>VLOOKUP(A58,data!$A:$AG,32,FALSE)</f>
        <v>84.538644000000005</v>
      </c>
      <c r="O58" s="9">
        <f>VLOOKUP(A58,data!$A:$AG,33,FALSE)</f>
        <v>4.6699999999999998E-2</v>
      </c>
    </row>
    <row r="59" spans="1:15" ht="15.75" x14ac:dyDescent="0.25">
      <c r="A59">
        <v>58</v>
      </c>
      <c r="B59" t="str">
        <f>VLOOKUP(A59,data!$A:$AG,2,FALSE)</f>
        <v>635-40-6220</v>
      </c>
      <c r="C59" s="7" t="str">
        <f>VLOOKUP(A59,data!$A:$AG,21,FALSE)</f>
        <v>East</v>
      </c>
      <c r="D59" s="7" t="str">
        <f>VLOOKUP(A59,data!$A:$AG,22,FALSE)</f>
        <v>Furniture</v>
      </c>
      <c r="E59" s="10" t="str">
        <f>VLOOKUP(A59,data!$A:$AG,23,FALSE)</f>
        <v>Chairs</v>
      </c>
      <c r="F59" s="8">
        <f>VLOOKUP(A59,data!$A:$AG,24,FALSE)</f>
        <v>43503</v>
      </c>
      <c r="G59" s="3">
        <f>VLOOKUP(A59,data!$A:$AG,25,FALSE)</f>
        <v>43503</v>
      </c>
      <c r="H59" s="3">
        <f>VLOOKUP(A59,data!$A:$AG,26,FALSE)</f>
        <v>0.4777777777777778</v>
      </c>
      <c r="I59" s="1">
        <f>VLOOKUP(A59,data!$A:$AG,27,FALSE)</f>
        <v>89.6</v>
      </c>
      <c r="J59" s="2">
        <f>VLOOKUP(A59,data!$A:$AG,28,FALSE)</f>
        <v>8</v>
      </c>
      <c r="K59">
        <f>VLOOKUP(A59,data!$A:$AG,29,FALSE)</f>
        <v>35.839999999999996</v>
      </c>
      <c r="L59" s="10">
        <f>VLOOKUP(A59,data!$A:$AG,30,FALSE)</f>
        <v>716.8</v>
      </c>
      <c r="M59" s="4" t="str">
        <f>VLOOKUP(A59,data!$A:$AG,31,FALSE)</f>
        <v>Ewallet</v>
      </c>
      <c r="N59" s="3">
        <f>VLOOKUP(A59,data!$A:$AG,32,FALSE)</f>
        <v>640.10239999999999</v>
      </c>
      <c r="O59" s="9">
        <f>VLOOKUP(A59,data!$A:$AG,33,FALSE)</f>
        <v>0.107</v>
      </c>
    </row>
    <row r="60" spans="1:15" ht="15.75" x14ac:dyDescent="0.25">
      <c r="A60">
        <v>59</v>
      </c>
      <c r="B60" t="str">
        <f>VLOOKUP(A60,data!$A:$AG,2,FALSE)</f>
        <v>817-48-8732</v>
      </c>
      <c r="C60" s="7" t="str">
        <f>VLOOKUP(A60,data!$A:$AG,21,FALSE)</f>
        <v>East</v>
      </c>
      <c r="D60" s="7" t="str">
        <f>VLOOKUP(A60,data!$A:$AG,22,FALSE)</f>
        <v>Office Supplies</v>
      </c>
      <c r="E60" s="10" t="str">
        <f>VLOOKUP(A60,data!$A:$AG,23,FALSE)</f>
        <v>Paper</v>
      </c>
      <c r="F60" s="8">
        <f>VLOOKUP(A60,data!$A:$AG,24,FALSE)</f>
        <v>43485</v>
      </c>
      <c r="G60" s="3">
        <f>VLOOKUP(A60,data!$A:$AG,25,FALSE)</f>
        <v>43485</v>
      </c>
      <c r="H60" s="3">
        <f>VLOOKUP(A60,data!$A:$AG,26,FALSE)</f>
        <v>0.66319444444444442</v>
      </c>
      <c r="I60" s="1">
        <f>VLOOKUP(A60,data!$A:$AG,27,FALSE)</f>
        <v>72.349999999999994</v>
      </c>
      <c r="J60" s="2">
        <f>VLOOKUP(A60,data!$A:$AG,28,FALSE)</f>
        <v>10</v>
      </c>
      <c r="K60">
        <f>VLOOKUP(A60,data!$A:$AG,29,FALSE)</f>
        <v>36.175000000000004</v>
      </c>
      <c r="L60" s="10">
        <f>VLOOKUP(A60,data!$A:$AG,30,FALSE)</f>
        <v>723.5</v>
      </c>
      <c r="M60" s="4" t="str">
        <f>VLOOKUP(A60,data!$A:$AG,31,FALSE)</f>
        <v>Cash</v>
      </c>
      <c r="N60" s="3">
        <f>VLOOKUP(A60,data!$A:$AG,32,FALSE)</f>
        <v>689.71254999999996</v>
      </c>
      <c r="O60" s="9">
        <f>VLOOKUP(A60,data!$A:$AG,33,FALSE)</f>
        <v>4.6699999999999998E-2</v>
      </c>
    </row>
    <row r="61" spans="1:15" ht="15.75" x14ac:dyDescent="0.25">
      <c r="A61">
        <v>60</v>
      </c>
      <c r="B61" t="str">
        <f>VLOOKUP(A61,data!$A:$AG,2,FALSE)</f>
        <v>120-06-4233</v>
      </c>
      <c r="C61" s="7" t="str">
        <f>VLOOKUP(A61,data!$A:$AG,21,FALSE)</f>
        <v>East</v>
      </c>
      <c r="D61" s="7" t="str">
        <f>VLOOKUP(A61,data!$A:$AG,22,FALSE)</f>
        <v>Technology</v>
      </c>
      <c r="E61" s="10" t="str">
        <f>VLOOKUP(A61,data!$A:$AG,23,FALSE)</f>
        <v>Accessories</v>
      </c>
      <c r="F61" s="8">
        <f>VLOOKUP(A61,data!$A:$AG,24,FALSE)</f>
        <v>43536</v>
      </c>
      <c r="G61" s="3">
        <f>VLOOKUP(A61,data!$A:$AG,25,FALSE)</f>
        <v>43536</v>
      </c>
      <c r="H61" s="3">
        <f>VLOOKUP(A61,data!$A:$AG,26,FALSE)</f>
        <v>0.85833333333333339</v>
      </c>
      <c r="I61" s="1">
        <f>VLOOKUP(A61,data!$A:$AG,27,FALSE)</f>
        <v>30.61</v>
      </c>
      <c r="J61" s="2">
        <f>VLOOKUP(A61,data!$A:$AG,28,FALSE)</f>
        <v>6</v>
      </c>
      <c r="K61">
        <f>VLOOKUP(A61,data!$A:$AG,29,FALSE)</f>
        <v>9.1829999999999998</v>
      </c>
      <c r="L61" s="10">
        <f>VLOOKUP(A61,data!$A:$AG,30,FALSE)</f>
        <v>183.66</v>
      </c>
      <c r="M61" s="4" t="str">
        <f>VLOOKUP(A61,data!$A:$AG,31,FALSE)</f>
        <v>Cash</v>
      </c>
      <c r="N61" s="3">
        <f>VLOOKUP(A61,data!$A:$AG,32,FALSE)</f>
        <v>170.43647999999999</v>
      </c>
      <c r="O61" s="9">
        <f>VLOOKUP(A61,data!$A:$AG,33,FALSE)</f>
        <v>7.2000000000000008E-2</v>
      </c>
    </row>
    <row r="62" spans="1:15" ht="15.75" x14ac:dyDescent="0.25">
      <c r="A62">
        <v>61</v>
      </c>
      <c r="B62" t="str">
        <f>VLOOKUP(A62,data!$A:$AG,2,FALSE)</f>
        <v>285-68-5083</v>
      </c>
      <c r="C62" s="7" t="str">
        <f>VLOOKUP(A62,data!$A:$AG,21,FALSE)</f>
        <v>East</v>
      </c>
      <c r="D62" s="7" t="str">
        <f>VLOOKUP(A62,data!$A:$AG,22,FALSE)</f>
        <v>Office Supplies</v>
      </c>
      <c r="E62" s="10" t="str">
        <f>VLOOKUP(A62,data!$A:$AG,23,FALSE)</f>
        <v>Binders</v>
      </c>
      <c r="F62" s="8">
        <f>VLOOKUP(A62,data!$A:$AG,24,FALSE)</f>
        <v>43511</v>
      </c>
      <c r="G62" s="3">
        <f>VLOOKUP(A62,data!$A:$AG,25,FALSE)</f>
        <v>43511</v>
      </c>
      <c r="H62" s="3">
        <f>VLOOKUP(A62,data!$A:$AG,26,FALSE)</f>
        <v>0.74097222222222225</v>
      </c>
      <c r="I62" s="1">
        <f>VLOOKUP(A62,data!$A:$AG,27,FALSE)</f>
        <v>24.74</v>
      </c>
      <c r="J62" s="2">
        <f>VLOOKUP(A62,data!$A:$AG,28,FALSE)</f>
        <v>3</v>
      </c>
      <c r="K62">
        <f>VLOOKUP(A62,data!$A:$AG,29,FALSE)</f>
        <v>3.7110000000000003</v>
      </c>
      <c r="L62" s="10">
        <f>VLOOKUP(A62,data!$A:$AG,30,FALSE)</f>
        <v>74.22</v>
      </c>
      <c r="M62" s="4" t="str">
        <f>VLOOKUP(A62,data!$A:$AG,31,FALSE)</f>
        <v>Credit card</v>
      </c>
      <c r="N62" s="3">
        <f>VLOOKUP(A62,data!$A:$AG,32,FALSE)</f>
        <v>70.753925999999993</v>
      </c>
      <c r="O62" s="9">
        <f>VLOOKUP(A62,data!$A:$AG,33,FALSE)</f>
        <v>4.6699999999999998E-2</v>
      </c>
    </row>
    <row r="63" spans="1:15" ht="15.75" x14ac:dyDescent="0.25">
      <c r="A63">
        <v>62</v>
      </c>
      <c r="B63" t="str">
        <f>VLOOKUP(A63,data!$A:$AG,2,FALSE)</f>
        <v>803-83-5989</v>
      </c>
      <c r="C63" s="7" t="str">
        <f>VLOOKUP(A63,data!$A:$AG,21,FALSE)</f>
        <v>East</v>
      </c>
      <c r="D63" s="7" t="str">
        <f>VLOOKUP(A63,data!$A:$AG,22,FALSE)</f>
        <v>Office Supplies</v>
      </c>
      <c r="E63" s="10" t="str">
        <f>VLOOKUP(A63,data!$A:$AG,23,FALSE)</f>
        <v>Art</v>
      </c>
      <c r="F63" s="8">
        <f>VLOOKUP(A63,data!$A:$AG,24,FALSE)</f>
        <v>43520</v>
      </c>
      <c r="G63" s="3">
        <f>VLOOKUP(A63,data!$A:$AG,25,FALSE)</f>
        <v>43520</v>
      </c>
      <c r="H63" s="3">
        <f>VLOOKUP(A63,data!$A:$AG,26,FALSE)</f>
        <v>0.4548611111111111</v>
      </c>
      <c r="I63" s="1">
        <f>VLOOKUP(A63,data!$A:$AG,27,FALSE)</f>
        <v>55.73</v>
      </c>
      <c r="J63" s="2">
        <f>VLOOKUP(A63,data!$A:$AG,28,FALSE)</f>
        <v>6</v>
      </c>
      <c r="K63">
        <f>VLOOKUP(A63,data!$A:$AG,29,FALSE)</f>
        <v>16.719000000000001</v>
      </c>
      <c r="L63" s="10">
        <f>VLOOKUP(A63,data!$A:$AG,30,FALSE)</f>
        <v>334.38</v>
      </c>
      <c r="M63" s="4" t="str">
        <f>VLOOKUP(A63,data!$A:$AG,31,FALSE)</f>
        <v>Ewallet</v>
      </c>
      <c r="N63" s="3">
        <f>VLOOKUP(A63,data!$A:$AG,32,FALSE)</f>
        <v>318.764454</v>
      </c>
      <c r="O63" s="9">
        <f>VLOOKUP(A63,data!$A:$AG,33,FALSE)</f>
        <v>4.6699999999999998E-2</v>
      </c>
    </row>
    <row r="64" spans="1:15" ht="15.75" x14ac:dyDescent="0.25">
      <c r="A64">
        <v>63</v>
      </c>
      <c r="B64" t="str">
        <f>VLOOKUP(A64,data!$A:$AG,2,FALSE)</f>
        <v>347-34-2234</v>
      </c>
      <c r="C64" s="7" t="str">
        <f>VLOOKUP(A64,data!$A:$AG,21,FALSE)</f>
        <v>West</v>
      </c>
      <c r="D64" s="7" t="str">
        <f>VLOOKUP(A64,data!$A:$AG,22,FALSE)</f>
        <v>Technology</v>
      </c>
      <c r="E64" s="10" t="str">
        <f>VLOOKUP(A64,data!$A:$AG,23,FALSE)</f>
        <v>Accessories</v>
      </c>
      <c r="F64" s="8">
        <f>VLOOKUP(A64,data!$A:$AG,24,FALSE)</f>
        <v>43499</v>
      </c>
      <c r="G64" s="3">
        <f>VLOOKUP(A64,data!$A:$AG,25,FALSE)</f>
        <v>43499</v>
      </c>
      <c r="H64" s="3">
        <f>VLOOKUP(A64,data!$A:$AG,26,FALSE)</f>
        <v>0.56944444444444442</v>
      </c>
      <c r="I64" s="1">
        <f>VLOOKUP(A64,data!$A:$AG,27,FALSE)</f>
        <v>55.07</v>
      </c>
      <c r="J64" s="2">
        <f>VLOOKUP(A64,data!$A:$AG,28,FALSE)</f>
        <v>9</v>
      </c>
      <c r="K64">
        <f>VLOOKUP(A64,data!$A:$AG,29,FALSE)</f>
        <v>24.781500000000001</v>
      </c>
      <c r="L64" s="10">
        <f>VLOOKUP(A64,data!$A:$AG,30,FALSE)</f>
        <v>495.63</v>
      </c>
      <c r="M64" s="4" t="str">
        <f>VLOOKUP(A64,data!$A:$AG,31,FALSE)</f>
        <v>Ewallet</v>
      </c>
      <c r="N64" s="3">
        <f>VLOOKUP(A64,data!$A:$AG,32,FALSE)</f>
        <v>459.94463999999999</v>
      </c>
      <c r="O64" s="9">
        <f>VLOOKUP(A64,data!$A:$AG,33,FALSE)</f>
        <v>7.2000000000000008E-2</v>
      </c>
    </row>
    <row r="65" spans="1:15" ht="15.75" x14ac:dyDescent="0.25">
      <c r="A65">
        <v>64</v>
      </c>
      <c r="B65" t="str">
        <f>VLOOKUP(A65,data!$A:$AG,2,FALSE)</f>
        <v>199-75-8169</v>
      </c>
      <c r="C65" s="7" t="str">
        <f>VLOOKUP(A65,data!$A:$AG,21,FALSE)</f>
        <v>West</v>
      </c>
      <c r="D65" s="7" t="str">
        <f>VLOOKUP(A65,data!$A:$AG,22,FALSE)</f>
        <v>Office Supplies</v>
      </c>
      <c r="E65" s="10" t="str">
        <f>VLOOKUP(A65,data!$A:$AG,23,FALSE)</f>
        <v>Binders</v>
      </c>
      <c r="F65" s="8">
        <f>VLOOKUP(A65,data!$A:$AG,24,FALSE)</f>
        <v>43530</v>
      </c>
      <c r="G65" s="3">
        <f>VLOOKUP(A65,data!$A:$AG,25,FALSE)</f>
        <v>43530</v>
      </c>
      <c r="H65" s="3">
        <f>VLOOKUP(A65,data!$A:$AG,26,FALSE)</f>
        <v>0.51874999999999993</v>
      </c>
      <c r="I65" s="1">
        <f>VLOOKUP(A65,data!$A:$AG,27,FALSE)</f>
        <v>15.81</v>
      </c>
      <c r="J65" s="2">
        <f>VLOOKUP(A65,data!$A:$AG,28,FALSE)</f>
        <v>10</v>
      </c>
      <c r="K65">
        <f>VLOOKUP(A65,data!$A:$AG,29,FALSE)</f>
        <v>7.9050000000000002</v>
      </c>
      <c r="L65" s="10">
        <f>VLOOKUP(A65,data!$A:$AG,30,FALSE)</f>
        <v>158.1</v>
      </c>
      <c r="M65" s="4" t="str">
        <f>VLOOKUP(A65,data!$A:$AG,31,FALSE)</f>
        <v>Credit card</v>
      </c>
      <c r="N65" s="3">
        <f>VLOOKUP(A65,data!$A:$AG,32,FALSE)</f>
        <v>150.71672999999998</v>
      </c>
      <c r="O65" s="9">
        <f>VLOOKUP(A65,data!$A:$AG,33,FALSE)</f>
        <v>4.6699999999999998E-2</v>
      </c>
    </row>
    <row r="66" spans="1:15" ht="15.75" x14ac:dyDescent="0.25">
      <c r="A66">
        <v>65</v>
      </c>
      <c r="B66" t="str">
        <f>VLOOKUP(A66,data!$A:$AG,2,FALSE)</f>
        <v>853-23-2453</v>
      </c>
      <c r="C66" s="7" t="str">
        <f>VLOOKUP(A66,data!$A:$AG,21,FALSE)</f>
        <v>West</v>
      </c>
      <c r="D66" s="7" t="str">
        <f>VLOOKUP(A66,data!$A:$AG,22,FALSE)</f>
        <v>Office Supplies</v>
      </c>
      <c r="E66" s="10" t="str">
        <f>VLOOKUP(A66,data!$A:$AG,23,FALSE)</f>
        <v>Paper</v>
      </c>
      <c r="F66" s="8">
        <f>VLOOKUP(A66,data!$A:$AG,24,FALSE)</f>
        <v>43510</v>
      </c>
      <c r="G66" s="3">
        <f>VLOOKUP(A66,data!$A:$AG,25,FALSE)</f>
        <v>43510</v>
      </c>
      <c r="H66" s="3">
        <f>VLOOKUP(A66,data!$A:$AG,26,FALSE)</f>
        <v>0.60763888888888895</v>
      </c>
      <c r="I66" s="1">
        <f>VLOOKUP(A66,data!$A:$AG,27,FALSE)</f>
        <v>75.739999999999995</v>
      </c>
      <c r="J66" s="2">
        <f>VLOOKUP(A66,data!$A:$AG,28,FALSE)</f>
        <v>4</v>
      </c>
      <c r="K66">
        <f>VLOOKUP(A66,data!$A:$AG,29,FALSE)</f>
        <v>15.148</v>
      </c>
      <c r="L66" s="10">
        <f>VLOOKUP(A66,data!$A:$AG,30,FALSE)</f>
        <v>302.95999999999998</v>
      </c>
      <c r="M66" s="4" t="str">
        <f>VLOOKUP(A66,data!$A:$AG,31,FALSE)</f>
        <v>Cash</v>
      </c>
      <c r="N66" s="3">
        <f>VLOOKUP(A66,data!$A:$AG,32,FALSE)</f>
        <v>288.81176799999997</v>
      </c>
      <c r="O66" s="9">
        <f>VLOOKUP(A66,data!$A:$AG,33,FALSE)</f>
        <v>4.6699999999999998E-2</v>
      </c>
    </row>
    <row r="67" spans="1:15" ht="15.75" x14ac:dyDescent="0.25">
      <c r="A67">
        <v>66</v>
      </c>
      <c r="B67" t="str">
        <f>VLOOKUP(A67,data!$A:$AG,2,FALSE)</f>
        <v>877-22-3308</v>
      </c>
      <c r="C67" s="7" t="str">
        <f>VLOOKUP(A67,data!$A:$AG,21,FALSE)</f>
        <v>West</v>
      </c>
      <c r="D67" s="7" t="str">
        <f>VLOOKUP(A67,data!$A:$AG,22,FALSE)</f>
        <v>Furniture</v>
      </c>
      <c r="E67" s="10" t="str">
        <f>VLOOKUP(A67,data!$A:$AG,23,FALSE)</f>
        <v>Furnishings</v>
      </c>
      <c r="F67" s="8">
        <f>VLOOKUP(A67,data!$A:$AG,24,FALSE)</f>
        <v>43537</v>
      </c>
      <c r="G67" s="3">
        <f>VLOOKUP(A67,data!$A:$AG,25,FALSE)</f>
        <v>43537</v>
      </c>
      <c r="H67" s="3">
        <f>VLOOKUP(A67,data!$A:$AG,26,FALSE)</f>
        <v>0.69444444444444453</v>
      </c>
      <c r="I67" s="1">
        <f>VLOOKUP(A67,data!$A:$AG,27,FALSE)</f>
        <v>15.87</v>
      </c>
      <c r="J67" s="2">
        <f>VLOOKUP(A67,data!$A:$AG,28,FALSE)</f>
        <v>10</v>
      </c>
      <c r="K67">
        <f>VLOOKUP(A67,data!$A:$AG,29,FALSE)</f>
        <v>7.9349999999999996</v>
      </c>
      <c r="L67" s="10">
        <f>VLOOKUP(A67,data!$A:$AG,30,FALSE)</f>
        <v>158.69999999999999</v>
      </c>
      <c r="M67" s="4" t="str">
        <f>VLOOKUP(A67,data!$A:$AG,31,FALSE)</f>
        <v>Cash</v>
      </c>
      <c r="N67" s="3">
        <f>VLOOKUP(A67,data!$A:$AG,32,FALSE)</f>
        <v>141.7191</v>
      </c>
      <c r="O67" s="9">
        <f>VLOOKUP(A67,data!$A:$AG,33,FALSE)</f>
        <v>0.107</v>
      </c>
    </row>
    <row r="68" spans="1:15" ht="15.75" x14ac:dyDescent="0.25">
      <c r="A68">
        <v>67</v>
      </c>
      <c r="B68" t="str">
        <f>VLOOKUP(A68,data!$A:$AG,2,FALSE)</f>
        <v>838-78-4295</v>
      </c>
      <c r="C68" s="7" t="str">
        <f>VLOOKUP(A68,data!$A:$AG,21,FALSE)</f>
        <v>Central</v>
      </c>
      <c r="D68" s="7" t="str">
        <f>VLOOKUP(A68,data!$A:$AG,22,FALSE)</f>
        <v>Furniture</v>
      </c>
      <c r="E68" s="10" t="str">
        <f>VLOOKUP(A68,data!$A:$AG,23,FALSE)</f>
        <v>Chairs</v>
      </c>
      <c r="F68" s="8">
        <f>VLOOKUP(A68,data!$A:$AG,24,FALSE)</f>
        <v>43506</v>
      </c>
      <c r="G68" s="3">
        <f>VLOOKUP(A68,data!$A:$AG,25,FALSE)</f>
        <v>43506</v>
      </c>
      <c r="H68" s="3">
        <f>VLOOKUP(A68,data!$A:$AG,26,FALSE)</f>
        <v>0.65486111111111112</v>
      </c>
      <c r="I68" s="1">
        <f>VLOOKUP(A68,data!$A:$AG,27,FALSE)</f>
        <v>33.47</v>
      </c>
      <c r="J68" s="2">
        <f>VLOOKUP(A68,data!$A:$AG,28,FALSE)</f>
        <v>2</v>
      </c>
      <c r="K68">
        <f>VLOOKUP(A68,data!$A:$AG,29,FALSE)</f>
        <v>3.347</v>
      </c>
      <c r="L68" s="10">
        <f>VLOOKUP(A68,data!$A:$AG,30,FALSE)</f>
        <v>66.94</v>
      </c>
      <c r="M68" s="4" t="str">
        <f>VLOOKUP(A68,data!$A:$AG,31,FALSE)</f>
        <v>Ewallet</v>
      </c>
      <c r="N68" s="3">
        <f>VLOOKUP(A68,data!$A:$AG,32,FALSE)</f>
        <v>59.777419999999999</v>
      </c>
      <c r="O68" s="9">
        <f>VLOOKUP(A68,data!$A:$AG,33,FALSE)</f>
        <v>0.107</v>
      </c>
    </row>
    <row r="69" spans="1:15" ht="15.75" x14ac:dyDescent="0.25">
      <c r="A69">
        <v>68</v>
      </c>
      <c r="B69" t="str">
        <f>VLOOKUP(A69,data!$A:$AG,2,FALSE)</f>
        <v>109-28-2512</v>
      </c>
      <c r="C69" s="7" t="str">
        <f>VLOOKUP(A69,data!$A:$AG,21,FALSE)</f>
        <v>West</v>
      </c>
      <c r="D69" s="7" t="str">
        <f>VLOOKUP(A69,data!$A:$AG,22,FALSE)</f>
        <v>Office Supplies</v>
      </c>
      <c r="E69" s="10" t="str">
        <f>VLOOKUP(A69,data!$A:$AG,23,FALSE)</f>
        <v>Art</v>
      </c>
      <c r="F69" s="8">
        <f>VLOOKUP(A69,data!$A:$AG,24,FALSE)</f>
        <v>43472</v>
      </c>
      <c r="G69" s="3">
        <f>VLOOKUP(A69,data!$A:$AG,25,FALSE)</f>
        <v>43472</v>
      </c>
      <c r="H69" s="3">
        <f>VLOOKUP(A69,data!$A:$AG,26,FALSE)</f>
        <v>0.62569444444444444</v>
      </c>
      <c r="I69" s="1">
        <f>VLOOKUP(A69,data!$A:$AG,27,FALSE)</f>
        <v>97.61</v>
      </c>
      <c r="J69" s="2">
        <f>VLOOKUP(A69,data!$A:$AG,28,FALSE)</f>
        <v>6</v>
      </c>
      <c r="K69">
        <f>VLOOKUP(A69,data!$A:$AG,29,FALSE)</f>
        <v>29.283000000000001</v>
      </c>
      <c r="L69" s="10">
        <f>VLOOKUP(A69,data!$A:$AG,30,FALSE)</f>
        <v>585.66</v>
      </c>
      <c r="M69" s="4" t="str">
        <f>VLOOKUP(A69,data!$A:$AG,31,FALSE)</f>
        <v>Ewallet</v>
      </c>
      <c r="N69" s="3">
        <f>VLOOKUP(A69,data!$A:$AG,32,FALSE)</f>
        <v>558.30967799999996</v>
      </c>
      <c r="O69" s="9">
        <f>VLOOKUP(A69,data!$A:$AG,33,FALSE)</f>
        <v>4.6699999999999998E-2</v>
      </c>
    </row>
    <row r="70" spans="1:15" ht="15.75" x14ac:dyDescent="0.25">
      <c r="A70">
        <v>69</v>
      </c>
      <c r="B70" t="str">
        <f>VLOOKUP(A70,data!$A:$AG,2,FALSE)</f>
        <v>232-11-3025</v>
      </c>
      <c r="C70" s="7" t="str">
        <f>VLOOKUP(A70,data!$A:$AG,21,FALSE)</f>
        <v>West</v>
      </c>
      <c r="D70" s="7" t="str">
        <f>VLOOKUP(A70,data!$A:$AG,22,FALSE)</f>
        <v>Technology</v>
      </c>
      <c r="E70" s="10" t="str">
        <f>VLOOKUP(A70,data!$A:$AG,23,FALSE)</f>
        <v>Phones</v>
      </c>
      <c r="F70" s="8">
        <f>VLOOKUP(A70,data!$A:$AG,24,FALSE)</f>
        <v>43489</v>
      </c>
      <c r="G70" s="3">
        <f>VLOOKUP(A70,data!$A:$AG,25,FALSE)</f>
        <v>43489</v>
      </c>
      <c r="H70" s="3">
        <f>VLOOKUP(A70,data!$A:$AG,26,FALSE)</f>
        <v>0.41944444444444445</v>
      </c>
      <c r="I70" s="1">
        <f>VLOOKUP(A70,data!$A:$AG,27,FALSE)</f>
        <v>78.77</v>
      </c>
      <c r="J70" s="2">
        <f>VLOOKUP(A70,data!$A:$AG,28,FALSE)</f>
        <v>10</v>
      </c>
      <c r="K70">
        <f>VLOOKUP(A70,data!$A:$AG,29,FALSE)</f>
        <v>39.384999999999998</v>
      </c>
      <c r="L70" s="10">
        <f>VLOOKUP(A70,data!$A:$AG,30,FALSE)</f>
        <v>787.69999999999993</v>
      </c>
      <c r="M70" s="4" t="str">
        <f>VLOOKUP(A70,data!$A:$AG,31,FALSE)</f>
        <v>Cash</v>
      </c>
      <c r="N70" s="3">
        <f>VLOOKUP(A70,data!$A:$AG,32,FALSE)</f>
        <v>730.98559999999998</v>
      </c>
      <c r="O70" s="9">
        <f>VLOOKUP(A70,data!$A:$AG,33,FALSE)</f>
        <v>7.2000000000000008E-2</v>
      </c>
    </row>
    <row r="71" spans="1:15" ht="15.75" x14ac:dyDescent="0.25">
      <c r="A71">
        <v>70</v>
      </c>
      <c r="B71" t="str">
        <f>VLOOKUP(A71,data!$A:$AG,2,FALSE)</f>
        <v>382-03-4532</v>
      </c>
      <c r="C71" s="7" t="str">
        <f>VLOOKUP(A71,data!$A:$AG,21,FALSE)</f>
        <v>South</v>
      </c>
      <c r="D71" s="7" t="str">
        <f>VLOOKUP(A71,data!$A:$AG,22,FALSE)</f>
        <v>Office Supplies</v>
      </c>
      <c r="E71" s="10" t="str">
        <f>VLOOKUP(A71,data!$A:$AG,23,FALSE)</f>
        <v>Paper</v>
      </c>
      <c r="F71" s="8">
        <f>VLOOKUP(A71,data!$A:$AG,24,FALSE)</f>
        <v>43498</v>
      </c>
      <c r="G71" s="3">
        <f>VLOOKUP(A71,data!$A:$AG,25,FALSE)</f>
        <v>43498</v>
      </c>
      <c r="H71" s="3">
        <f>VLOOKUP(A71,data!$A:$AG,26,FALSE)</f>
        <v>0.78472222222222221</v>
      </c>
      <c r="I71" s="1">
        <f>VLOOKUP(A71,data!$A:$AG,27,FALSE)</f>
        <v>18.329999999999998</v>
      </c>
      <c r="J71" s="2">
        <f>VLOOKUP(A71,data!$A:$AG,28,FALSE)</f>
        <v>1</v>
      </c>
      <c r="K71">
        <f>VLOOKUP(A71,data!$A:$AG,29,FALSE)</f>
        <v>0.91649999999999998</v>
      </c>
      <c r="L71" s="10">
        <f>VLOOKUP(A71,data!$A:$AG,30,FALSE)</f>
        <v>18.329999999999998</v>
      </c>
      <c r="M71" s="4" t="str">
        <f>VLOOKUP(A71,data!$A:$AG,31,FALSE)</f>
        <v>Cash</v>
      </c>
      <c r="N71" s="3">
        <f>VLOOKUP(A71,data!$A:$AG,32,FALSE)</f>
        <v>17.473989</v>
      </c>
      <c r="O71" s="9">
        <f>VLOOKUP(A71,data!$A:$AG,33,FALSE)</f>
        <v>4.6699999999999998E-2</v>
      </c>
    </row>
    <row r="72" spans="1:15" ht="15.75" x14ac:dyDescent="0.25">
      <c r="A72">
        <v>71</v>
      </c>
      <c r="B72" t="str">
        <f>VLOOKUP(A72,data!$A:$AG,2,FALSE)</f>
        <v>393-65-2792</v>
      </c>
      <c r="C72" s="7" t="str">
        <f>VLOOKUP(A72,data!$A:$AG,21,FALSE)</f>
        <v>East</v>
      </c>
      <c r="D72" s="7" t="str">
        <f>VLOOKUP(A72,data!$A:$AG,22,FALSE)</f>
        <v>Office Supplies</v>
      </c>
      <c r="E72" s="10" t="str">
        <f>VLOOKUP(A72,data!$A:$AG,23,FALSE)</f>
        <v>Binders</v>
      </c>
      <c r="F72" s="8">
        <f>VLOOKUP(A72,data!$A:$AG,24,FALSE)</f>
        <v>43471</v>
      </c>
      <c r="G72" s="3">
        <f>VLOOKUP(A72,data!$A:$AG,25,FALSE)</f>
        <v>43471</v>
      </c>
      <c r="H72" s="3">
        <f>VLOOKUP(A72,data!$A:$AG,26,FALSE)</f>
        <v>0.53194444444444444</v>
      </c>
      <c r="I72" s="1">
        <f>VLOOKUP(A72,data!$A:$AG,27,FALSE)</f>
        <v>89.48</v>
      </c>
      <c r="J72" s="2">
        <f>VLOOKUP(A72,data!$A:$AG,28,FALSE)</f>
        <v>10</v>
      </c>
      <c r="K72">
        <f>VLOOKUP(A72,data!$A:$AG,29,FALSE)</f>
        <v>44.740000000000009</v>
      </c>
      <c r="L72" s="10">
        <f>VLOOKUP(A72,data!$A:$AG,30,FALSE)</f>
        <v>894.80000000000007</v>
      </c>
      <c r="M72" s="4" t="str">
        <f>VLOOKUP(A72,data!$A:$AG,31,FALSE)</f>
        <v>Credit card</v>
      </c>
      <c r="N72" s="3">
        <f>VLOOKUP(A72,data!$A:$AG,32,FALSE)</f>
        <v>853.0128400000001</v>
      </c>
      <c r="O72" s="9">
        <f>VLOOKUP(A72,data!$A:$AG,33,FALSE)</f>
        <v>4.6699999999999998E-2</v>
      </c>
    </row>
    <row r="73" spans="1:15" ht="15.75" x14ac:dyDescent="0.25">
      <c r="A73">
        <v>72</v>
      </c>
      <c r="B73" t="str">
        <f>VLOOKUP(A73,data!$A:$AG,2,FALSE)</f>
        <v>796-12-2025</v>
      </c>
      <c r="C73" s="7" t="str">
        <f>VLOOKUP(A73,data!$A:$AG,21,FALSE)</f>
        <v>East</v>
      </c>
      <c r="D73" s="7" t="str">
        <f>VLOOKUP(A73,data!$A:$AG,22,FALSE)</f>
        <v>Office Supplies</v>
      </c>
      <c r="E73" s="10" t="str">
        <f>VLOOKUP(A73,data!$A:$AG,23,FALSE)</f>
        <v>Paper</v>
      </c>
      <c r="F73" s="8">
        <f>VLOOKUP(A73,data!$A:$AG,24,FALSE)</f>
        <v>43507</v>
      </c>
      <c r="G73" s="3">
        <f>VLOOKUP(A73,data!$A:$AG,25,FALSE)</f>
        <v>43507</v>
      </c>
      <c r="H73" s="3">
        <f>VLOOKUP(A73,data!$A:$AG,26,FALSE)</f>
        <v>0.67986111111111114</v>
      </c>
      <c r="I73" s="1">
        <f>VLOOKUP(A73,data!$A:$AG,27,FALSE)</f>
        <v>62.12</v>
      </c>
      <c r="J73" s="2">
        <f>VLOOKUP(A73,data!$A:$AG,28,FALSE)</f>
        <v>10</v>
      </c>
      <c r="K73">
        <f>VLOOKUP(A73,data!$A:$AG,29,FALSE)</f>
        <v>31.06</v>
      </c>
      <c r="L73" s="10">
        <f>VLOOKUP(A73,data!$A:$AG,30,FALSE)</f>
        <v>621.19999999999993</v>
      </c>
      <c r="M73" s="4" t="str">
        <f>VLOOKUP(A73,data!$A:$AG,31,FALSE)</f>
        <v>Cash</v>
      </c>
      <c r="N73" s="3">
        <f>VLOOKUP(A73,data!$A:$AG,32,FALSE)</f>
        <v>592.18995999999993</v>
      </c>
      <c r="O73" s="9">
        <f>VLOOKUP(A73,data!$A:$AG,33,FALSE)</f>
        <v>4.6699999999999998E-2</v>
      </c>
    </row>
    <row r="74" spans="1:15" ht="15.75" x14ac:dyDescent="0.25">
      <c r="A74">
        <v>73</v>
      </c>
      <c r="B74" t="str">
        <f>VLOOKUP(A74,data!$A:$AG,2,FALSE)</f>
        <v>510-95-6347</v>
      </c>
      <c r="C74" s="7" t="str">
        <f>VLOOKUP(A74,data!$A:$AG,21,FALSE)</f>
        <v>South</v>
      </c>
      <c r="D74" s="7" t="str">
        <f>VLOOKUP(A74,data!$A:$AG,22,FALSE)</f>
        <v>Furniture</v>
      </c>
      <c r="E74" s="10" t="str">
        <f>VLOOKUP(A74,data!$A:$AG,23,FALSE)</f>
        <v>Chairs</v>
      </c>
      <c r="F74" s="8">
        <f>VLOOKUP(A74,data!$A:$AG,24,FALSE)</f>
        <v>43529</v>
      </c>
      <c r="G74" s="3">
        <f>VLOOKUP(A74,data!$A:$AG,25,FALSE)</f>
        <v>43529</v>
      </c>
      <c r="H74" s="3">
        <f>VLOOKUP(A74,data!$A:$AG,26,FALSE)</f>
        <v>0.76180555555555562</v>
      </c>
      <c r="I74" s="1">
        <f>VLOOKUP(A74,data!$A:$AG,27,FALSE)</f>
        <v>48.52</v>
      </c>
      <c r="J74" s="2">
        <f>VLOOKUP(A74,data!$A:$AG,28,FALSE)</f>
        <v>3</v>
      </c>
      <c r="K74">
        <f>VLOOKUP(A74,data!$A:$AG,29,FALSE)</f>
        <v>7.2780000000000005</v>
      </c>
      <c r="L74" s="10">
        <f>VLOOKUP(A74,data!$A:$AG,30,FALSE)</f>
        <v>145.56</v>
      </c>
      <c r="M74" s="4" t="str">
        <f>VLOOKUP(A74,data!$A:$AG,31,FALSE)</f>
        <v>Ewallet</v>
      </c>
      <c r="N74" s="3">
        <f>VLOOKUP(A74,data!$A:$AG,32,FALSE)</f>
        <v>129.98508000000001</v>
      </c>
      <c r="O74" s="9">
        <f>VLOOKUP(A74,data!$A:$AG,33,FALSE)</f>
        <v>0.107</v>
      </c>
    </row>
    <row r="75" spans="1:15" ht="15.75" x14ac:dyDescent="0.25">
      <c r="A75">
        <v>74</v>
      </c>
      <c r="B75" t="str">
        <f>VLOOKUP(A75,data!$A:$AG,2,FALSE)</f>
        <v>841-35-6630</v>
      </c>
      <c r="C75" s="7" t="str">
        <f>VLOOKUP(A75,data!$A:$AG,21,FALSE)</f>
        <v>South</v>
      </c>
      <c r="D75" s="7" t="str">
        <f>VLOOKUP(A75,data!$A:$AG,22,FALSE)</f>
        <v>Furniture</v>
      </c>
      <c r="E75" s="10" t="str">
        <f>VLOOKUP(A75,data!$A:$AG,23,FALSE)</f>
        <v>Furnishings</v>
      </c>
      <c r="F75" s="8">
        <f>VLOOKUP(A75,data!$A:$AG,24,FALSE)</f>
        <v>43533</v>
      </c>
      <c r="G75" s="3">
        <f>VLOOKUP(A75,data!$A:$AG,25,FALSE)</f>
        <v>43533</v>
      </c>
      <c r="H75" s="3">
        <f>VLOOKUP(A75,data!$A:$AG,26,FALSE)</f>
        <v>0.76458333333333339</v>
      </c>
      <c r="I75" s="1">
        <f>VLOOKUP(A75,data!$A:$AG,27,FALSE)</f>
        <v>75.91</v>
      </c>
      <c r="J75" s="2">
        <f>VLOOKUP(A75,data!$A:$AG,28,FALSE)</f>
        <v>6</v>
      </c>
      <c r="K75">
        <f>VLOOKUP(A75,data!$A:$AG,29,FALSE)</f>
        <v>22.773</v>
      </c>
      <c r="L75" s="10">
        <f>VLOOKUP(A75,data!$A:$AG,30,FALSE)</f>
        <v>455.46</v>
      </c>
      <c r="M75" s="4" t="str">
        <f>VLOOKUP(A75,data!$A:$AG,31,FALSE)</f>
        <v>Cash</v>
      </c>
      <c r="N75" s="3">
        <f>VLOOKUP(A75,data!$A:$AG,32,FALSE)</f>
        <v>406.72577999999999</v>
      </c>
      <c r="O75" s="9">
        <f>VLOOKUP(A75,data!$A:$AG,33,FALSE)</f>
        <v>0.107</v>
      </c>
    </row>
    <row r="76" spans="1:15" ht="15.75" x14ac:dyDescent="0.25">
      <c r="A76">
        <v>75</v>
      </c>
      <c r="B76" t="str">
        <f>VLOOKUP(A76,data!$A:$AG,2,FALSE)</f>
        <v>287-21-9091</v>
      </c>
      <c r="C76" s="7" t="str">
        <f>VLOOKUP(A76,data!$A:$AG,21,FALSE)</f>
        <v>South</v>
      </c>
      <c r="D76" s="7" t="str">
        <f>VLOOKUP(A76,data!$A:$AG,22,FALSE)</f>
        <v>Office Supplies</v>
      </c>
      <c r="E76" s="10" t="str">
        <f>VLOOKUP(A76,data!$A:$AG,23,FALSE)</f>
        <v>Storage</v>
      </c>
      <c r="F76" s="8">
        <f>VLOOKUP(A76,data!$A:$AG,24,FALSE)</f>
        <v>43487</v>
      </c>
      <c r="G76" s="3">
        <f>VLOOKUP(A76,data!$A:$AG,25,FALSE)</f>
        <v>43487</v>
      </c>
      <c r="H76" s="3">
        <f>VLOOKUP(A76,data!$A:$AG,26,FALSE)</f>
        <v>0.4548611111111111</v>
      </c>
      <c r="I76" s="1">
        <f>VLOOKUP(A76,data!$A:$AG,27,FALSE)</f>
        <v>74.67</v>
      </c>
      <c r="J76" s="2">
        <f>VLOOKUP(A76,data!$A:$AG,28,FALSE)</f>
        <v>9</v>
      </c>
      <c r="K76">
        <f>VLOOKUP(A76,data!$A:$AG,29,FALSE)</f>
        <v>33.601500000000001</v>
      </c>
      <c r="L76" s="10">
        <f>VLOOKUP(A76,data!$A:$AG,30,FALSE)</f>
        <v>672.03</v>
      </c>
      <c r="M76" s="4" t="str">
        <f>VLOOKUP(A76,data!$A:$AG,31,FALSE)</f>
        <v>Ewallet</v>
      </c>
      <c r="N76" s="3">
        <f>VLOOKUP(A76,data!$A:$AG,32,FALSE)</f>
        <v>640.64619900000002</v>
      </c>
      <c r="O76" s="9">
        <f>VLOOKUP(A76,data!$A:$AG,33,FALSE)</f>
        <v>4.6699999999999998E-2</v>
      </c>
    </row>
    <row r="77" spans="1:15" ht="15.75" x14ac:dyDescent="0.25">
      <c r="A77">
        <v>76</v>
      </c>
      <c r="B77" t="str">
        <f>VLOOKUP(A77,data!$A:$AG,2,FALSE)</f>
        <v>732-94-0499</v>
      </c>
      <c r="C77" s="7" t="str">
        <f>VLOOKUP(A77,data!$A:$AG,21,FALSE)</f>
        <v>Central</v>
      </c>
      <c r="D77" s="7" t="str">
        <f>VLOOKUP(A77,data!$A:$AG,22,FALSE)</f>
        <v>Office Supplies</v>
      </c>
      <c r="E77" s="10" t="str">
        <f>VLOOKUP(A77,data!$A:$AG,23,FALSE)</f>
        <v>Binders</v>
      </c>
      <c r="F77" s="8">
        <f>VLOOKUP(A77,data!$A:$AG,24,FALSE)</f>
        <v>43478</v>
      </c>
      <c r="G77" s="3">
        <f>VLOOKUP(A77,data!$A:$AG,25,FALSE)</f>
        <v>43478</v>
      </c>
      <c r="H77" s="3">
        <f>VLOOKUP(A77,data!$A:$AG,26,FALSE)</f>
        <v>0.71111111111111114</v>
      </c>
      <c r="I77" s="1">
        <f>VLOOKUP(A77,data!$A:$AG,27,FALSE)</f>
        <v>41.65</v>
      </c>
      <c r="J77" s="2">
        <f>VLOOKUP(A77,data!$A:$AG,28,FALSE)</f>
        <v>10</v>
      </c>
      <c r="K77">
        <f>VLOOKUP(A77,data!$A:$AG,29,FALSE)</f>
        <v>20.825000000000003</v>
      </c>
      <c r="L77" s="10">
        <f>VLOOKUP(A77,data!$A:$AG,30,FALSE)</f>
        <v>416.5</v>
      </c>
      <c r="M77" s="4" t="str">
        <f>VLOOKUP(A77,data!$A:$AG,31,FALSE)</f>
        <v>Credit card</v>
      </c>
      <c r="N77" s="3">
        <f>VLOOKUP(A77,data!$A:$AG,32,FALSE)</f>
        <v>397.04944999999998</v>
      </c>
      <c r="O77" s="9">
        <f>VLOOKUP(A77,data!$A:$AG,33,FALSE)</f>
        <v>4.6699999999999998E-2</v>
      </c>
    </row>
    <row r="78" spans="1:15" ht="15.75" x14ac:dyDescent="0.25">
      <c r="A78">
        <v>77</v>
      </c>
      <c r="B78" t="str">
        <f>VLOOKUP(A78,data!$A:$AG,2,FALSE)</f>
        <v>263-10-3913</v>
      </c>
      <c r="C78" s="7" t="str">
        <f>VLOOKUP(A78,data!$A:$AG,21,FALSE)</f>
        <v>Central</v>
      </c>
      <c r="D78" s="7" t="str">
        <f>VLOOKUP(A78,data!$A:$AG,22,FALSE)</f>
        <v>Furniture</v>
      </c>
      <c r="E78" s="10" t="str">
        <f>VLOOKUP(A78,data!$A:$AG,23,FALSE)</f>
        <v>Furnishings</v>
      </c>
      <c r="F78" s="8">
        <f>VLOOKUP(A78,data!$A:$AG,24,FALSE)</f>
        <v>43474</v>
      </c>
      <c r="G78" s="3">
        <f>VLOOKUP(A78,data!$A:$AG,25,FALSE)</f>
        <v>43474</v>
      </c>
      <c r="H78" s="3">
        <f>VLOOKUP(A78,data!$A:$AG,26,FALSE)</f>
        <v>0.59722222222222221</v>
      </c>
      <c r="I78" s="1">
        <f>VLOOKUP(A78,data!$A:$AG,27,FALSE)</f>
        <v>49.04</v>
      </c>
      <c r="J78" s="2">
        <f>VLOOKUP(A78,data!$A:$AG,28,FALSE)</f>
        <v>9</v>
      </c>
      <c r="K78">
        <f>VLOOKUP(A78,data!$A:$AG,29,FALSE)</f>
        <v>22.068000000000001</v>
      </c>
      <c r="L78" s="10">
        <f>VLOOKUP(A78,data!$A:$AG,30,FALSE)</f>
        <v>441.36</v>
      </c>
      <c r="M78" s="4" t="str">
        <f>VLOOKUP(A78,data!$A:$AG,31,FALSE)</f>
        <v>Credit card</v>
      </c>
      <c r="N78" s="3">
        <f>VLOOKUP(A78,data!$A:$AG,32,FALSE)</f>
        <v>394.13448</v>
      </c>
      <c r="O78" s="9">
        <f>VLOOKUP(A78,data!$A:$AG,33,FALSE)</f>
        <v>0.107</v>
      </c>
    </row>
    <row r="79" spans="1:15" ht="15.75" x14ac:dyDescent="0.25">
      <c r="A79">
        <v>78</v>
      </c>
      <c r="B79" t="str">
        <f>VLOOKUP(A79,data!$A:$AG,2,FALSE)</f>
        <v>381-20-0914</v>
      </c>
      <c r="C79" s="7" t="str">
        <f>VLOOKUP(A79,data!$A:$AG,21,FALSE)</f>
        <v>Central</v>
      </c>
      <c r="D79" s="7" t="str">
        <f>VLOOKUP(A79,data!$A:$AG,22,FALSE)</f>
        <v>Office Supplies</v>
      </c>
      <c r="E79" s="10" t="str">
        <f>VLOOKUP(A79,data!$A:$AG,23,FALSE)</f>
        <v>Storage</v>
      </c>
      <c r="F79" s="8">
        <f>VLOOKUP(A79,data!$A:$AG,24,FALSE)</f>
        <v>43477</v>
      </c>
      <c r="G79" s="3">
        <f>VLOOKUP(A79,data!$A:$AG,25,FALSE)</f>
        <v>43477</v>
      </c>
      <c r="H79" s="3">
        <f>VLOOKUP(A79,data!$A:$AG,26,FALSE)</f>
        <v>0.65833333333333333</v>
      </c>
      <c r="I79" s="1">
        <f>VLOOKUP(A79,data!$A:$AG,27,FALSE)</f>
        <v>20.010000000000002</v>
      </c>
      <c r="J79" s="2">
        <f>VLOOKUP(A79,data!$A:$AG,28,FALSE)</f>
        <v>9</v>
      </c>
      <c r="K79">
        <f>VLOOKUP(A79,data!$A:$AG,29,FALSE)</f>
        <v>9.0045000000000002</v>
      </c>
      <c r="L79" s="10">
        <f>VLOOKUP(A79,data!$A:$AG,30,FALSE)</f>
        <v>180.09</v>
      </c>
      <c r="M79" s="4" t="str">
        <f>VLOOKUP(A79,data!$A:$AG,31,FALSE)</f>
        <v>Credit card</v>
      </c>
      <c r="N79" s="3">
        <f>VLOOKUP(A79,data!$A:$AG,32,FALSE)</f>
        <v>171.67979700000001</v>
      </c>
      <c r="O79" s="9">
        <f>VLOOKUP(A79,data!$A:$AG,33,FALSE)</f>
        <v>4.6699999999999998E-2</v>
      </c>
    </row>
    <row r="80" spans="1:15" ht="15.75" x14ac:dyDescent="0.25">
      <c r="A80">
        <v>79</v>
      </c>
      <c r="B80" t="str">
        <f>VLOOKUP(A80,data!$A:$AG,2,FALSE)</f>
        <v>829-49-1914</v>
      </c>
      <c r="C80" s="7" t="str">
        <f>VLOOKUP(A80,data!$A:$AG,21,FALSE)</f>
        <v>South</v>
      </c>
      <c r="D80" s="7" t="str">
        <f>VLOOKUP(A80,data!$A:$AG,22,FALSE)</f>
        <v>Furniture</v>
      </c>
      <c r="E80" s="10" t="str">
        <f>VLOOKUP(A80,data!$A:$AG,23,FALSE)</f>
        <v>Furnishings</v>
      </c>
      <c r="F80" s="8">
        <f>VLOOKUP(A80,data!$A:$AG,24,FALSE)</f>
        <v>43529</v>
      </c>
      <c r="G80" s="3">
        <f>VLOOKUP(A80,data!$A:$AG,25,FALSE)</f>
        <v>43529</v>
      </c>
      <c r="H80" s="3">
        <f>VLOOKUP(A80,data!$A:$AG,26,FALSE)</f>
        <v>0.68333333333333324</v>
      </c>
      <c r="I80" s="1">
        <f>VLOOKUP(A80,data!$A:$AG,27,FALSE)</f>
        <v>78.31</v>
      </c>
      <c r="J80" s="2">
        <f>VLOOKUP(A80,data!$A:$AG,28,FALSE)</f>
        <v>10</v>
      </c>
      <c r="K80">
        <f>VLOOKUP(A80,data!$A:$AG,29,FALSE)</f>
        <v>39.155000000000001</v>
      </c>
      <c r="L80" s="10">
        <f>VLOOKUP(A80,data!$A:$AG,30,FALSE)</f>
        <v>783.1</v>
      </c>
      <c r="M80" s="4" t="str">
        <f>VLOOKUP(A80,data!$A:$AG,31,FALSE)</f>
        <v>Ewallet</v>
      </c>
      <c r="N80" s="3">
        <f>VLOOKUP(A80,data!$A:$AG,32,FALSE)</f>
        <v>699.30830000000003</v>
      </c>
      <c r="O80" s="9">
        <f>VLOOKUP(A80,data!$A:$AG,33,FALSE)</f>
        <v>0.107</v>
      </c>
    </row>
    <row r="81" spans="1:15" ht="15.75" x14ac:dyDescent="0.25">
      <c r="A81">
        <v>80</v>
      </c>
      <c r="B81" t="str">
        <f>VLOOKUP(A81,data!$A:$AG,2,FALSE)</f>
        <v>756-01-7507</v>
      </c>
      <c r="C81" s="7" t="str">
        <f>VLOOKUP(A81,data!$A:$AG,21,FALSE)</f>
        <v>South</v>
      </c>
      <c r="D81" s="7" t="str">
        <f>VLOOKUP(A81,data!$A:$AG,22,FALSE)</f>
        <v>Office Supplies</v>
      </c>
      <c r="E81" s="10" t="str">
        <f>VLOOKUP(A81,data!$A:$AG,23,FALSE)</f>
        <v>Appliances</v>
      </c>
      <c r="F81" s="8">
        <f>VLOOKUP(A81,data!$A:$AG,24,FALSE)</f>
        <v>43487</v>
      </c>
      <c r="G81" s="3">
        <f>VLOOKUP(A81,data!$A:$AG,25,FALSE)</f>
        <v>43487</v>
      </c>
      <c r="H81" s="3">
        <f>VLOOKUP(A81,data!$A:$AG,26,FALSE)</f>
        <v>0.78888888888888886</v>
      </c>
      <c r="I81" s="1">
        <f>VLOOKUP(A81,data!$A:$AG,27,FALSE)</f>
        <v>20.38</v>
      </c>
      <c r="J81" s="2">
        <f>VLOOKUP(A81,data!$A:$AG,28,FALSE)</f>
        <v>5</v>
      </c>
      <c r="K81">
        <f>VLOOKUP(A81,data!$A:$AG,29,FALSE)</f>
        <v>5.0949999999999998</v>
      </c>
      <c r="L81" s="10">
        <f>VLOOKUP(A81,data!$A:$AG,30,FALSE)</f>
        <v>101.89999999999999</v>
      </c>
      <c r="M81" s="4" t="str">
        <f>VLOOKUP(A81,data!$A:$AG,31,FALSE)</f>
        <v>Cash</v>
      </c>
      <c r="N81" s="3">
        <f>VLOOKUP(A81,data!$A:$AG,32,FALSE)</f>
        <v>97.141269999999992</v>
      </c>
      <c r="O81" s="9">
        <f>VLOOKUP(A81,data!$A:$AG,33,FALSE)</f>
        <v>4.6699999999999998E-2</v>
      </c>
    </row>
    <row r="82" spans="1:15" ht="15.75" x14ac:dyDescent="0.25">
      <c r="A82">
        <v>81</v>
      </c>
      <c r="B82" t="str">
        <f>VLOOKUP(A82,data!$A:$AG,2,FALSE)</f>
        <v>870-72-4431</v>
      </c>
      <c r="C82" s="7" t="str">
        <f>VLOOKUP(A82,data!$A:$AG,21,FALSE)</f>
        <v>South</v>
      </c>
      <c r="D82" s="7" t="str">
        <f>VLOOKUP(A82,data!$A:$AG,22,FALSE)</f>
        <v>Office Supplies</v>
      </c>
      <c r="E82" s="10" t="str">
        <f>VLOOKUP(A82,data!$A:$AG,23,FALSE)</f>
        <v>Binders</v>
      </c>
      <c r="F82" s="8">
        <f>VLOOKUP(A82,data!$A:$AG,24,FALSE)</f>
        <v>43486</v>
      </c>
      <c r="G82" s="3">
        <f>VLOOKUP(A82,data!$A:$AG,25,FALSE)</f>
        <v>43486</v>
      </c>
      <c r="H82" s="3">
        <f>VLOOKUP(A82,data!$A:$AG,26,FALSE)</f>
        <v>0.61249999999999993</v>
      </c>
      <c r="I82" s="1">
        <f>VLOOKUP(A82,data!$A:$AG,27,FALSE)</f>
        <v>99.19</v>
      </c>
      <c r="J82" s="2">
        <f>VLOOKUP(A82,data!$A:$AG,28,FALSE)</f>
        <v>6</v>
      </c>
      <c r="K82">
        <f>VLOOKUP(A82,data!$A:$AG,29,FALSE)</f>
        <v>29.757000000000001</v>
      </c>
      <c r="L82" s="10">
        <f>VLOOKUP(A82,data!$A:$AG,30,FALSE)</f>
        <v>595.14</v>
      </c>
      <c r="M82" s="4" t="str">
        <f>VLOOKUP(A82,data!$A:$AG,31,FALSE)</f>
        <v>Credit card</v>
      </c>
      <c r="N82" s="3">
        <f>VLOOKUP(A82,data!$A:$AG,32,FALSE)</f>
        <v>567.34696199999996</v>
      </c>
      <c r="O82" s="9">
        <f>VLOOKUP(A82,data!$A:$AG,33,FALSE)</f>
        <v>4.6699999999999998E-2</v>
      </c>
    </row>
    <row r="83" spans="1:15" ht="15.75" x14ac:dyDescent="0.25">
      <c r="A83">
        <v>82</v>
      </c>
      <c r="B83" t="str">
        <f>VLOOKUP(A83,data!$A:$AG,2,FALSE)</f>
        <v>847-38-7188</v>
      </c>
      <c r="C83" s="7" t="str">
        <f>VLOOKUP(A83,data!$A:$AG,21,FALSE)</f>
        <v>West</v>
      </c>
      <c r="D83" s="7" t="str">
        <f>VLOOKUP(A83,data!$A:$AG,22,FALSE)</f>
        <v>Office Supplies</v>
      </c>
      <c r="E83" s="10" t="str">
        <f>VLOOKUP(A83,data!$A:$AG,23,FALSE)</f>
        <v>Art</v>
      </c>
      <c r="F83" s="8">
        <f>VLOOKUP(A83,data!$A:$AG,24,FALSE)</f>
        <v>43491</v>
      </c>
      <c r="G83" s="3">
        <f>VLOOKUP(A83,data!$A:$AG,25,FALSE)</f>
        <v>43491</v>
      </c>
      <c r="H83" s="3">
        <f>VLOOKUP(A83,data!$A:$AG,26,FALSE)</f>
        <v>0.8305555555555556</v>
      </c>
      <c r="I83" s="1">
        <f>VLOOKUP(A83,data!$A:$AG,27,FALSE)</f>
        <v>96.68</v>
      </c>
      <c r="J83" s="2">
        <f>VLOOKUP(A83,data!$A:$AG,28,FALSE)</f>
        <v>3</v>
      </c>
      <c r="K83">
        <f>VLOOKUP(A83,data!$A:$AG,29,FALSE)</f>
        <v>14.502000000000002</v>
      </c>
      <c r="L83" s="10">
        <f>VLOOKUP(A83,data!$A:$AG,30,FALSE)</f>
        <v>290.04000000000002</v>
      </c>
      <c r="M83" s="4" t="str">
        <f>VLOOKUP(A83,data!$A:$AG,31,FALSE)</f>
        <v>Ewallet</v>
      </c>
      <c r="N83" s="3">
        <f>VLOOKUP(A83,data!$A:$AG,32,FALSE)</f>
        <v>276.49513200000001</v>
      </c>
      <c r="O83" s="9">
        <f>VLOOKUP(A83,data!$A:$AG,33,FALSE)</f>
        <v>4.6699999999999998E-2</v>
      </c>
    </row>
    <row r="84" spans="1:15" ht="15.75" x14ac:dyDescent="0.25">
      <c r="A84">
        <v>83</v>
      </c>
      <c r="B84" t="str">
        <f>VLOOKUP(A84,data!$A:$AG,2,FALSE)</f>
        <v>480-63-2856</v>
      </c>
      <c r="C84" s="7" t="str">
        <f>VLOOKUP(A84,data!$A:$AG,21,FALSE)</f>
        <v>West</v>
      </c>
      <c r="D84" s="7" t="str">
        <f>VLOOKUP(A84,data!$A:$AG,22,FALSE)</f>
        <v>Office Supplies</v>
      </c>
      <c r="E84" s="10" t="str">
        <f>VLOOKUP(A84,data!$A:$AG,23,FALSE)</f>
        <v>Storage</v>
      </c>
      <c r="F84" s="8">
        <f>VLOOKUP(A84,data!$A:$AG,24,FALSE)</f>
        <v>43488</v>
      </c>
      <c r="G84" s="3">
        <f>VLOOKUP(A84,data!$A:$AG,25,FALSE)</f>
        <v>43488</v>
      </c>
      <c r="H84" s="3">
        <f>VLOOKUP(A84,data!$A:$AG,26,FALSE)</f>
        <v>0.77569444444444446</v>
      </c>
      <c r="I84" s="1">
        <f>VLOOKUP(A84,data!$A:$AG,27,FALSE)</f>
        <v>19.25</v>
      </c>
      <c r="J84" s="2">
        <f>VLOOKUP(A84,data!$A:$AG,28,FALSE)</f>
        <v>8</v>
      </c>
      <c r="K84">
        <f>VLOOKUP(A84,data!$A:$AG,29,FALSE)</f>
        <v>7.7</v>
      </c>
      <c r="L84" s="10">
        <f>VLOOKUP(A84,data!$A:$AG,30,FALSE)</f>
        <v>154</v>
      </c>
      <c r="M84" s="4" t="str">
        <f>VLOOKUP(A84,data!$A:$AG,31,FALSE)</f>
        <v>Ewallet</v>
      </c>
      <c r="N84" s="3">
        <f>VLOOKUP(A84,data!$A:$AG,32,FALSE)</f>
        <v>146.8082</v>
      </c>
      <c r="O84" s="9">
        <f>VLOOKUP(A84,data!$A:$AG,33,FALSE)</f>
        <v>4.6699999999999998E-2</v>
      </c>
    </row>
    <row r="85" spans="1:15" ht="15.75" x14ac:dyDescent="0.25">
      <c r="A85">
        <v>84</v>
      </c>
      <c r="B85" t="str">
        <f>VLOOKUP(A85,data!$A:$AG,2,FALSE)</f>
        <v>787-56-0757</v>
      </c>
      <c r="C85" s="7" t="str">
        <f>VLOOKUP(A85,data!$A:$AG,21,FALSE)</f>
        <v>South</v>
      </c>
      <c r="D85" s="7" t="str">
        <f>VLOOKUP(A85,data!$A:$AG,22,FALSE)</f>
        <v>Office Supplies</v>
      </c>
      <c r="E85" s="10" t="str">
        <f>VLOOKUP(A85,data!$A:$AG,23,FALSE)</f>
        <v>Envelopes</v>
      </c>
      <c r="F85" s="8">
        <f>VLOOKUP(A85,data!$A:$AG,24,FALSE)</f>
        <v>43519</v>
      </c>
      <c r="G85" s="3">
        <f>VLOOKUP(A85,data!$A:$AG,25,FALSE)</f>
        <v>43519</v>
      </c>
      <c r="H85" s="3">
        <f>VLOOKUP(A85,data!$A:$AG,26,FALSE)</f>
        <v>0.78125</v>
      </c>
      <c r="I85" s="1">
        <f>VLOOKUP(A85,data!$A:$AG,27,FALSE)</f>
        <v>80.36</v>
      </c>
      <c r="J85" s="2">
        <f>VLOOKUP(A85,data!$A:$AG,28,FALSE)</f>
        <v>4</v>
      </c>
      <c r="K85">
        <f>VLOOKUP(A85,data!$A:$AG,29,FALSE)</f>
        <v>16.071999999999999</v>
      </c>
      <c r="L85" s="10">
        <f>VLOOKUP(A85,data!$A:$AG,30,FALSE)</f>
        <v>321.44</v>
      </c>
      <c r="M85" s="4" t="str">
        <f>VLOOKUP(A85,data!$A:$AG,31,FALSE)</f>
        <v>Credit card</v>
      </c>
      <c r="N85" s="3">
        <f>VLOOKUP(A85,data!$A:$AG,32,FALSE)</f>
        <v>306.42875199999997</v>
      </c>
      <c r="O85" s="9">
        <f>VLOOKUP(A85,data!$A:$AG,33,FALSE)</f>
        <v>4.6699999999999998E-2</v>
      </c>
    </row>
    <row r="86" spans="1:15" ht="15.75" x14ac:dyDescent="0.25">
      <c r="A86">
        <v>85</v>
      </c>
      <c r="B86" t="str">
        <f>VLOOKUP(A86,data!$A:$AG,2,FALSE)</f>
        <v>360-39-5055</v>
      </c>
      <c r="C86" s="7" t="str">
        <f>VLOOKUP(A86,data!$A:$AG,21,FALSE)</f>
        <v>Central</v>
      </c>
      <c r="D86" s="7" t="str">
        <f>VLOOKUP(A86,data!$A:$AG,22,FALSE)</f>
        <v>Office Supplies</v>
      </c>
      <c r="E86" s="10" t="str">
        <f>VLOOKUP(A86,data!$A:$AG,23,FALSE)</f>
        <v>Storage</v>
      </c>
      <c r="F86" s="8">
        <f>VLOOKUP(A86,data!$A:$AG,24,FALSE)</f>
        <v>43533</v>
      </c>
      <c r="G86" s="3">
        <f>VLOOKUP(A86,data!$A:$AG,25,FALSE)</f>
        <v>43533</v>
      </c>
      <c r="H86" s="3">
        <f>VLOOKUP(A86,data!$A:$AG,26,FALSE)</f>
        <v>0.4284722222222222</v>
      </c>
      <c r="I86" s="1">
        <f>VLOOKUP(A86,data!$A:$AG,27,FALSE)</f>
        <v>48.91</v>
      </c>
      <c r="J86" s="2">
        <f>VLOOKUP(A86,data!$A:$AG,28,FALSE)</f>
        <v>5</v>
      </c>
      <c r="K86">
        <f>VLOOKUP(A86,data!$A:$AG,29,FALSE)</f>
        <v>12.227499999999999</v>
      </c>
      <c r="L86" s="10">
        <f>VLOOKUP(A86,data!$A:$AG,30,FALSE)</f>
        <v>244.54999999999998</v>
      </c>
      <c r="M86" s="4" t="str">
        <f>VLOOKUP(A86,data!$A:$AG,31,FALSE)</f>
        <v>Cash</v>
      </c>
      <c r="N86" s="3">
        <f>VLOOKUP(A86,data!$A:$AG,32,FALSE)</f>
        <v>233.12951499999997</v>
      </c>
      <c r="O86" s="9">
        <f>VLOOKUP(A86,data!$A:$AG,33,FALSE)</f>
        <v>4.6699999999999998E-2</v>
      </c>
    </row>
    <row r="87" spans="1:15" ht="15.75" x14ac:dyDescent="0.25">
      <c r="A87">
        <v>86</v>
      </c>
      <c r="B87" t="str">
        <f>VLOOKUP(A87,data!$A:$AG,2,FALSE)</f>
        <v>730-50-9884</v>
      </c>
      <c r="C87" s="7" t="str">
        <f>VLOOKUP(A87,data!$A:$AG,21,FALSE)</f>
        <v>Central</v>
      </c>
      <c r="D87" s="7" t="str">
        <f>VLOOKUP(A87,data!$A:$AG,22,FALSE)</f>
        <v>Furniture</v>
      </c>
      <c r="E87" s="10" t="str">
        <f>VLOOKUP(A87,data!$A:$AG,23,FALSE)</f>
        <v>Chairs</v>
      </c>
      <c r="F87" s="8">
        <f>VLOOKUP(A87,data!$A:$AG,24,FALSE)</f>
        <v>43529</v>
      </c>
      <c r="G87" s="3">
        <f>VLOOKUP(A87,data!$A:$AG,25,FALSE)</f>
        <v>43529</v>
      </c>
      <c r="H87" s="3">
        <f>VLOOKUP(A87,data!$A:$AG,26,FALSE)</f>
        <v>0.60486111111111118</v>
      </c>
      <c r="I87" s="1">
        <f>VLOOKUP(A87,data!$A:$AG,27,FALSE)</f>
        <v>83.06</v>
      </c>
      <c r="J87" s="2">
        <f>VLOOKUP(A87,data!$A:$AG,28,FALSE)</f>
        <v>7</v>
      </c>
      <c r="K87">
        <f>VLOOKUP(A87,data!$A:$AG,29,FALSE)</f>
        <v>29.071000000000005</v>
      </c>
      <c r="L87" s="10">
        <f>VLOOKUP(A87,data!$A:$AG,30,FALSE)</f>
        <v>581.42000000000007</v>
      </c>
      <c r="M87" s="4" t="str">
        <f>VLOOKUP(A87,data!$A:$AG,31,FALSE)</f>
        <v>Ewallet</v>
      </c>
      <c r="N87" s="3">
        <f>VLOOKUP(A87,data!$A:$AG,32,FALSE)</f>
        <v>519.20806000000005</v>
      </c>
      <c r="O87" s="9">
        <f>VLOOKUP(A87,data!$A:$AG,33,FALSE)</f>
        <v>0.107</v>
      </c>
    </row>
    <row r="88" spans="1:15" ht="15.75" x14ac:dyDescent="0.25">
      <c r="A88">
        <v>87</v>
      </c>
      <c r="B88" t="str">
        <f>VLOOKUP(A88,data!$A:$AG,2,FALSE)</f>
        <v>362-58-8315</v>
      </c>
      <c r="C88" s="7" t="str">
        <f>VLOOKUP(A88,data!$A:$AG,21,FALSE)</f>
        <v>Central</v>
      </c>
      <c r="D88" s="7" t="str">
        <f>VLOOKUP(A88,data!$A:$AG,22,FALSE)</f>
        <v>Technology</v>
      </c>
      <c r="E88" s="10" t="str">
        <f>VLOOKUP(A88,data!$A:$AG,23,FALSE)</f>
        <v>Accessories</v>
      </c>
      <c r="F88" s="8">
        <f>VLOOKUP(A88,data!$A:$AG,24,FALSE)</f>
        <v>43549</v>
      </c>
      <c r="G88" s="3">
        <f>VLOOKUP(A88,data!$A:$AG,25,FALSE)</f>
        <v>43549</v>
      </c>
      <c r="H88" s="3">
        <f>VLOOKUP(A88,data!$A:$AG,26,FALSE)</f>
        <v>0.43263888888888885</v>
      </c>
      <c r="I88" s="1">
        <f>VLOOKUP(A88,data!$A:$AG,27,FALSE)</f>
        <v>76.52</v>
      </c>
      <c r="J88" s="2">
        <f>VLOOKUP(A88,data!$A:$AG,28,FALSE)</f>
        <v>5</v>
      </c>
      <c r="K88">
        <f>VLOOKUP(A88,data!$A:$AG,29,FALSE)</f>
        <v>19.13</v>
      </c>
      <c r="L88" s="10">
        <f>VLOOKUP(A88,data!$A:$AG,30,FALSE)</f>
        <v>382.59999999999997</v>
      </c>
      <c r="M88" s="4" t="str">
        <f>VLOOKUP(A88,data!$A:$AG,31,FALSE)</f>
        <v>Cash</v>
      </c>
      <c r="N88" s="3">
        <f>VLOOKUP(A88,data!$A:$AG,32,FALSE)</f>
        <v>355.05279999999999</v>
      </c>
      <c r="O88" s="9">
        <f>VLOOKUP(A88,data!$A:$AG,33,FALSE)</f>
        <v>7.2000000000000008E-2</v>
      </c>
    </row>
    <row r="89" spans="1:15" ht="15.75" x14ac:dyDescent="0.25">
      <c r="A89">
        <v>88</v>
      </c>
      <c r="B89" t="str">
        <f>VLOOKUP(A89,data!$A:$AG,2,FALSE)</f>
        <v>633-44-8566</v>
      </c>
      <c r="C89" s="7" t="str">
        <f>VLOOKUP(A89,data!$A:$AG,21,FALSE)</f>
        <v>Central</v>
      </c>
      <c r="D89" s="7" t="str">
        <f>VLOOKUP(A89,data!$A:$AG,22,FALSE)</f>
        <v>Office Supplies</v>
      </c>
      <c r="E89" s="10" t="str">
        <f>VLOOKUP(A89,data!$A:$AG,23,FALSE)</f>
        <v>Labels</v>
      </c>
      <c r="F89" s="8">
        <f>VLOOKUP(A89,data!$A:$AG,24,FALSE)</f>
        <v>43551</v>
      </c>
      <c r="G89" s="3">
        <f>VLOOKUP(A89,data!$A:$AG,25,FALSE)</f>
        <v>43551</v>
      </c>
      <c r="H89" s="3">
        <f>VLOOKUP(A89,data!$A:$AG,26,FALSE)</f>
        <v>0.85763888888888884</v>
      </c>
      <c r="I89" s="1">
        <f>VLOOKUP(A89,data!$A:$AG,27,FALSE)</f>
        <v>49.38</v>
      </c>
      <c r="J89" s="2">
        <f>VLOOKUP(A89,data!$A:$AG,28,FALSE)</f>
        <v>7</v>
      </c>
      <c r="K89">
        <f>VLOOKUP(A89,data!$A:$AG,29,FALSE)</f>
        <v>17.283000000000001</v>
      </c>
      <c r="L89" s="10">
        <f>VLOOKUP(A89,data!$A:$AG,30,FALSE)</f>
        <v>345.66</v>
      </c>
      <c r="M89" s="4" t="str">
        <f>VLOOKUP(A89,data!$A:$AG,31,FALSE)</f>
        <v>Credit card</v>
      </c>
      <c r="N89" s="3">
        <f>VLOOKUP(A89,data!$A:$AG,32,FALSE)</f>
        <v>329.51767800000005</v>
      </c>
      <c r="O89" s="9">
        <f>VLOOKUP(A89,data!$A:$AG,33,FALSE)</f>
        <v>4.6699999999999998E-2</v>
      </c>
    </row>
    <row r="90" spans="1:15" ht="15.75" x14ac:dyDescent="0.25">
      <c r="A90">
        <v>89</v>
      </c>
      <c r="B90" t="str">
        <f>VLOOKUP(A90,data!$A:$AG,2,FALSE)</f>
        <v>504-35-8843</v>
      </c>
      <c r="C90" s="7" t="str">
        <f>VLOOKUP(A90,data!$A:$AG,21,FALSE)</f>
        <v>Central</v>
      </c>
      <c r="D90" s="7" t="str">
        <f>VLOOKUP(A90,data!$A:$AG,22,FALSE)</f>
        <v>Office Supplies</v>
      </c>
      <c r="E90" s="10" t="str">
        <f>VLOOKUP(A90,data!$A:$AG,23,FALSE)</f>
        <v>Storage</v>
      </c>
      <c r="F90" s="8">
        <f>VLOOKUP(A90,data!$A:$AG,24,FALSE)</f>
        <v>43467</v>
      </c>
      <c r="G90" s="3">
        <f>VLOOKUP(A90,data!$A:$AG,25,FALSE)</f>
        <v>43467</v>
      </c>
      <c r="H90" s="3">
        <f>VLOOKUP(A90,data!$A:$AG,26,FALSE)</f>
        <v>0.70624999999999993</v>
      </c>
      <c r="I90" s="1">
        <f>VLOOKUP(A90,data!$A:$AG,27,FALSE)</f>
        <v>42.47</v>
      </c>
      <c r="J90" s="2">
        <f>VLOOKUP(A90,data!$A:$AG,28,FALSE)</f>
        <v>1</v>
      </c>
      <c r="K90">
        <f>VLOOKUP(A90,data!$A:$AG,29,FALSE)</f>
        <v>2.1234999999999999</v>
      </c>
      <c r="L90" s="10">
        <f>VLOOKUP(A90,data!$A:$AG,30,FALSE)</f>
        <v>42.47</v>
      </c>
      <c r="M90" s="4" t="str">
        <f>VLOOKUP(A90,data!$A:$AG,31,FALSE)</f>
        <v>Cash</v>
      </c>
      <c r="N90" s="3">
        <f>VLOOKUP(A90,data!$A:$AG,32,FALSE)</f>
        <v>40.486651000000002</v>
      </c>
      <c r="O90" s="9">
        <f>VLOOKUP(A90,data!$A:$AG,33,FALSE)</f>
        <v>4.6699999999999998E-2</v>
      </c>
    </row>
    <row r="91" spans="1:15" ht="15.75" x14ac:dyDescent="0.25">
      <c r="A91">
        <v>90</v>
      </c>
      <c r="B91" t="str">
        <f>VLOOKUP(A91,data!$A:$AG,2,FALSE)</f>
        <v>318-68-5053</v>
      </c>
      <c r="C91" s="7" t="str">
        <f>VLOOKUP(A91,data!$A:$AG,21,FALSE)</f>
        <v>West</v>
      </c>
      <c r="D91" s="7" t="str">
        <f>VLOOKUP(A91,data!$A:$AG,22,FALSE)</f>
        <v>Office Supplies</v>
      </c>
      <c r="E91" s="10" t="str">
        <f>VLOOKUP(A91,data!$A:$AG,23,FALSE)</f>
        <v>Art</v>
      </c>
      <c r="F91" s="8">
        <f>VLOOKUP(A91,data!$A:$AG,24,FALSE)</f>
        <v>43523</v>
      </c>
      <c r="G91" s="3">
        <f>VLOOKUP(A91,data!$A:$AG,25,FALSE)</f>
        <v>43523</v>
      </c>
      <c r="H91" s="3">
        <f>VLOOKUP(A91,data!$A:$AG,26,FALSE)</f>
        <v>0.74652777777777779</v>
      </c>
      <c r="I91" s="1">
        <f>VLOOKUP(A91,data!$A:$AG,27,FALSE)</f>
        <v>76.989999999999995</v>
      </c>
      <c r="J91" s="2">
        <f>VLOOKUP(A91,data!$A:$AG,28,FALSE)</f>
        <v>6</v>
      </c>
      <c r="K91">
        <f>VLOOKUP(A91,data!$A:$AG,29,FALSE)</f>
        <v>23.096999999999998</v>
      </c>
      <c r="L91" s="10">
        <f>VLOOKUP(A91,data!$A:$AG,30,FALSE)</f>
        <v>461.93999999999994</v>
      </c>
      <c r="M91" s="4" t="str">
        <f>VLOOKUP(A91,data!$A:$AG,31,FALSE)</f>
        <v>Cash</v>
      </c>
      <c r="N91" s="3">
        <f>VLOOKUP(A91,data!$A:$AG,32,FALSE)</f>
        <v>440.36740199999997</v>
      </c>
      <c r="O91" s="9">
        <f>VLOOKUP(A91,data!$A:$AG,33,FALSE)</f>
        <v>4.6699999999999998E-2</v>
      </c>
    </row>
    <row r="92" spans="1:15" ht="15.75" x14ac:dyDescent="0.25">
      <c r="A92">
        <v>91</v>
      </c>
      <c r="B92" t="str">
        <f>VLOOKUP(A92,data!$A:$AG,2,FALSE)</f>
        <v>565-80-5980</v>
      </c>
      <c r="C92" s="7" t="str">
        <f>VLOOKUP(A92,data!$A:$AG,21,FALSE)</f>
        <v>West</v>
      </c>
      <c r="D92" s="7" t="str">
        <f>VLOOKUP(A92,data!$A:$AG,22,FALSE)</f>
        <v>Technology</v>
      </c>
      <c r="E92" s="10" t="str">
        <f>VLOOKUP(A92,data!$A:$AG,23,FALSE)</f>
        <v>Phones</v>
      </c>
      <c r="F92" s="8">
        <f>VLOOKUP(A92,data!$A:$AG,24,FALSE)</f>
        <v>43488</v>
      </c>
      <c r="G92" s="3">
        <f>VLOOKUP(A92,data!$A:$AG,25,FALSE)</f>
        <v>43488</v>
      </c>
      <c r="H92" s="3">
        <f>VLOOKUP(A92,data!$A:$AG,26,FALSE)</f>
        <v>0.43402777777777773</v>
      </c>
      <c r="I92" s="1">
        <f>VLOOKUP(A92,data!$A:$AG,27,FALSE)</f>
        <v>47.38</v>
      </c>
      <c r="J92" s="2">
        <f>VLOOKUP(A92,data!$A:$AG,28,FALSE)</f>
        <v>4</v>
      </c>
      <c r="K92">
        <f>VLOOKUP(A92,data!$A:$AG,29,FALSE)</f>
        <v>9.4760000000000009</v>
      </c>
      <c r="L92" s="10">
        <f>VLOOKUP(A92,data!$A:$AG,30,FALSE)</f>
        <v>189.52</v>
      </c>
      <c r="M92" s="4" t="str">
        <f>VLOOKUP(A92,data!$A:$AG,31,FALSE)</f>
        <v>Cash</v>
      </c>
      <c r="N92" s="3">
        <f>VLOOKUP(A92,data!$A:$AG,32,FALSE)</f>
        <v>175.87456</v>
      </c>
      <c r="O92" s="9">
        <f>VLOOKUP(A92,data!$A:$AG,33,FALSE)</f>
        <v>7.2000000000000008E-2</v>
      </c>
    </row>
    <row r="93" spans="1:15" ht="15.75" x14ac:dyDescent="0.25">
      <c r="A93">
        <v>92</v>
      </c>
      <c r="B93" t="str">
        <f>VLOOKUP(A93,data!$A:$AG,2,FALSE)</f>
        <v>225-32-0908</v>
      </c>
      <c r="C93" s="7" t="str">
        <f>VLOOKUP(A93,data!$A:$AG,21,FALSE)</f>
        <v>West</v>
      </c>
      <c r="D93" s="7" t="str">
        <f>VLOOKUP(A93,data!$A:$AG,22,FALSE)</f>
        <v>Office Supplies</v>
      </c>
      <c r="E93" s="10" t="str">
        <f>VLOOKUP(A93,data!$A:$AG,23,FALSE)</f>
        <v>Paper</v>
      </c>
      <c r="F93" s="8">
        <f>VLOOKUP(A93,data!$A:$AG,24,FALSE)</f>
        <v>43491</v>
      </c>
      <c r="G93" s="3">
        <f>VLOOKUP(A93,data!$A:$AG,25,FALSE)</f>
        <v>43491</v>
      </c>
      <c r="H93" s="3">
        <f>VLOOKUP(A93,data!$A:$AG,26,FALSE)</f>
        <v>0.82916666666666661</v>
      </c>
      <c r="I93" s="1">
        <f>VLOOKUP(A93,data!$A:$AG,27,FALSE)</f>
        <v>44.86</v>
      </c>
      <c r="J93" s="2">
        <f>VLOOKUP(A93,data!$A:$AG,28,FALSE)</f>
        <v>10</v>
      </c>
      <c r="K93">
        <f>VLOOKUP(A93,data!$A:$AG,29,FALSE)</f>
        <v>22.430000000000003</v>
      </c>
      <c r="L93" s="10">
        <f>VLOOKUP(A93,data!$A:$AG,30,FALSE)</f>
        <v>448.6</v>
      </c>
      <c r="M93" s="4" t="str">
        <f>VLOOKUP(A93,data!$A:$AG,31,FALSE)</f>
        <v>Ewallet</v>
      </c>
      <c r="N93" s="3">
        <f>VLOOKUP(A93,data!$A:$AG,32,FALSE)</f>
        <v>427.65038000000004</v>
      </c>
      <c r="O93" s="9">
        <f>VLOOKUP(A93,data!$A:$AG,33,FALSE)</f>
        <v>4.6699999999999998E-2</v>
      </c>
    </row>
    <row r="94" spans="1:15" ht="15.75" x14ac:dyDescent="0.25">
      <c r="A94">
        <v>93</v>
      </c>
      <c r="B94" t="str">
        <f>VLOOKUP(A94,data!$A:$AG,2,FALSE)</f>
        <v>873-51-0671</v>
      </c>
      <c r="C94" s="7" t="str">
        <f>VLOOKUP(A94,data!$A:$AG,21,FALSE)</f>
        <v>Central</v>
      </c>
      <c r="D94" s="7" t="str">
        <f>VLOOKUP(A94,data!$A:$AG,22,FALSE)</f>
        <v>Office Supplies</v>
      </c>
      <c r="E94" s="10" t="str">
        <f>VLOOKUP(A94,data!$A:$AG,23,FALSE)</f>
        <v>Paper</v>
      </c>
      <c r="F94" s="8">
        <f>VLOOKUP(A94,data!$A:$AG,24,FALSE)</f>
        <v>43475</v>
      </c>
      <c r="G94" s="3">
        <f>VLOOKUP(A94,data!$A:$AG,25,FALSE)</f>
        <v>43475</v>
      </c>
      <c r="H94" s="3">
        <f>VLOOKUP(A94,data!$A:$AG,26,FALSE)</f>
        <v>0.6958333333333333</v>
      </c>
      <c r="I94" s="1">
        <f>VLOOKUP(A94,data!$A:$AG,27,FALSE)</f>
        <v>21.98</v>
      </c>
      <c r="J94" s="2">
        <f>VLOOKUP(A94,data!$A:$AG,28,FALSE)</f>
        <v>7</v>
      </c>
      <c r="K94">
        <f>VLOOKUP(A94,data!$A:$AG,29,FALSE)</f>
        <v>7.6930000000000014</v>
      </c>
      <c r="L94" s="10">
        <f>VLOOKUP(A94,data!$A:$AG,30,FALSE)</f>
        <v>153.86000000000001</v>
      </c>
      <c r="M94" s="4" t="str">
        <f>VLOOKUP(A94,data!$A:$AG,31,FALSE)</f>
        <v>Ewallet</v>
      </c>
      <c r="N94" s="3">
        <f>VLOOKUP(A94,data!$A:$AG,32,FALSE)</f>
        <v>146.67473800000002</v>
      </c>
      <c r="O94" s="9">
        <f>VLOOKUP(A94,data!$A:$AG,33,FALSE)</f>
        <v>4.6699999999999998E-2</v>
      </c>
    </row>
    <row r="95" spans="1:15" ht="15.75" x14ac:dyDescent="0.25">
      <c r="A95">
        <v>94</v>
      </c>
      <c r="B95" t="str">
        <f>VLOOKUP(A95,data!$A:$AG,2,FALSE)</f>
        <v>152-08-9985</v>
      </c>
      <c r="C95" s="7" t="str">
        <f>VLOOKUP(A95,data!$A:$AG,21,FALSE)</f>
        <v>Central</v>
      </c>
      <c r="D95" s="7" t="str">
        <f>VLOOKUP(A95,data!$A:$AG,22,FALSE)</f>
        <v>Furniture</v>
      </c>
      <c r="E95" s="10" t="str">
        <f>VLOOKUP(A95,data!$A:$AG,23,FALSE)</f>
        <v>Furnishings</v>
      </c>
      <c r="F95" s="8">
        <f>VLOOKUP(A95,data!$A:$AG,24,FALSE)</f>
        <v>43536</v>
      </c>
      <c r="G95" s="3">
        <f>VLOOKUP(A95,data!$A:$AG,25,FALSE)</f>
        <v>43536</v>
      </c>
      <c r="H95" s="3">
        <f>VLOOKUP(A95,data!$A:$AG,26,FALSE)</f>
        <v>0.50624999999999998</v>
      </c>
      <c r="I95" s="1">
        <f>VLOOKUP(A95,data!$A:$AG,27,FALSE)</f>
        <v>64.36</v>
      </c>
      <c r="J95" s="2">
        <f>VLOOKUP(A95,data!$A:$AG,28,FALSE)</f>
        <v>9</v>
      </c>
      <c r="K95">
        <f>VLOOKUP(A95,data!$A:$AG,29,FALSE)</f>
        <v>28.962000000000003</v>
      </c>
      <c r="L95" s="10">
        <f>VLOOKUP(A95,data!$A:$AG,30,FALSE)</f>
        <v>579.24</v>
      </c>
      <c r="M95" s="4" t="str">
        <f>VLOOKUP(A95,data!$A:$AG,31,FALSE)</f>
        <v>Credit card</v>
      </c>
      <c r="N95" s="3">
        <f>VLOOKUP(A95,data!$A:$AG,32,FALSE)</f>
        <v>517.26132000000007</v>
      </c>
      <c r="O95" s="9">
        <f>VLOOKUP(A95,data!$A:$AG,33,FALSE)</f>
        <v>0.107</v>
      </c>
    </row>
    <row r="96" spans="1:15" ht="15.75" x14ac:dyDescent="0.25">
      <c r="A96">
        <v>95</v>
      </c>
      <c r="B96" t="str">
        <f>VLOOKUP(A96,data!$A:$AG,2,FALSE)</f>
        <v>512-91-0811</v>
      </c>
      <c r="C96" s="7" t="str">
        <f>VLOOKUP(A96,data!$A:$AG,21,FALSE)</f>
        <v>Central</v>
      </c>
      <c r="D96" s="7" t="str">
        <f>VLOOKUP(A96,data!$A:$AG,22,FALSE)</f>
        <v>Office Supplies</v>
      </c>
      <c r="E96" s="10" t="str">
        <f>VLOOKUP(A96,data!$A:$AG,23,FALSE)</f>
        <v>Binders</v>
      </c>
      <c r="F96" s="8">
        <f>VLOOKUP(A96,data!$A:$AG,24,FALSE)</f>
        <v>43502</v>
      </c>
      <c r="G96" s="3">
        <f>VLOOKUP(A96,data!$A:$AG,25,FALSE)</f>
        <v>43502</v>
      </c>
      <c r="H96" s="3">
        <f>VLOOKUP(A96,data!$A:$AG,26,FALSE)</f>
        <v>0.83680555555555547</v>
      </c>
      <c r="I96" s="1">
        <f>VLOOKUP(A96,data!$A:$AG,27,FALSE)</f>
        <v>89.75</v>
      </c>
      <c r="J96" s="2">
        <f>VLOOKUP(A96,data!$A:$AG,28,FALSE)</f>
        <v>1</v>
      </c>
      <c r="K96">
        <f>VLOOKUP(A96,data!$A:$AG,29,FALSE)</f>
        <v>4.4874999999999998</v>
      </c>
      <c r="L96" s="10">
        <f>VLOOKUP(A96,data!$A:$AG,30,FALSE)</f>
        <v>89.75</v>
      </c>
      <c r="M96" s="4" t="str">
        <f>VLOOKUP(A96,data!$A:$AG,31,FALSE)</f>
        <v>Credit card</v>
      </c>
      <c r="N96" s="3">
        <f>VLOOKUP(A96,data!$A:$AG,32,FALSE)</f>
        <v>85.558674999999994</v>
      </c>
      <c r="O96" s="9">
        <f>VLOOKUP(A96,data!$A:$AG,33,FALSE)</f>
        <v>4.6699999999999998E-2</v>
      </c>
    </row>
    <row r="97" spans="1:15" ht="15.75" x14ac:dyDescent="0.25">
      <c r="A97">
        <v>96</v>
      </c>
      <c r="B97" t="str">
        <f>VLOOKUP(A97,data!$A:$AG,2,FALSE)</f>
        <v>594-34-4444</v>
      </c>
      <c r="C97" s="7" t="str">
        <f>VLOOKUP(A97,data!$A:$AG,21,FALSE)</f>
        <v>West</v>
      </c>
      <c r="D97" s="7" t="str">
        <f>VLOOKUP(A97,data!$A:$AG,22,FALSE)</f>
        <v>Office Supplies</v>
      </c>
      <c r="E97" s="10" t="str">
        <f>VLOOKUP(A97,data!$A:$AG,23,FALSE)</f>
        <v>Binders</v>
      </c>
      <c r="F97" s="8">
        <f>VLOOKUP(A97,data!$A:$AG,24,FALSE)</f>
        <v>43532</v>
      </c>
      <c r="G97" s="3">
        <f>VLOOKUP(A97,data!$A:$AG,25,FALSE)</f>
        <v>43532</v>
      </c>
      <c r="H97" s="3">
        <f>VLOOKUP(A97,data!$A:$AG,26,FALSE)</f>
        <v>0.85972222222222217</v>
      </c>
      <c r="I97" s="1">
        <f>VLOOKUP(A97,data!$A:$AG,27,FALSE)</f>
        <v>97.16</v>
      </c>
      <c r="J97" s="2">
        <f>VLOOKUP(A97,data!$A:$AG,28,FALSE)</f>
        <v>1</v>
      </c>
      <c r="K97">
        <f>VLOOKUP(A97,data!$A:$AG,29,FALSE)</f>
        <v>4.8580000000000005</v>
      </c>
      <c r="L97" s="10">
        <f>VLOOKUP(A97,data!$A:$AG,30,FALSE)</f>
        <v>97.16</v>
      </c>
      <c r="M97" s="4" t="str">
        <f>VLOOKUP(A97,data!$A:$AG,31,FALSE)</f>
        <v>Ewallet</v>
      </c>
      <c r="N97" s="3">
        <f>VLOOKUP(A97,data!$A:$AG,32,FALSE)</f>
        <v>92.622627999999992</v>
      </c>
      <c r="O97" s="9">
        <f>VLOOKUP(A97,data!$A:$AG,33,FALSE)</f>
        <v>4.6699999999999998E-2</v>
      </c>
    </row>
    <row r="98" spans="1:15" ht="15.75" x14ac:dyDescent="0.25">
      <c r="A98">
        <v>97</v>
      </c>
      <c r="B98" t="str">
        <f>VLOOKUP(A98,data!$A:$AG,2,FALSE)</f>
        <v>766-85-7061</v>
      </c>
      <c r="C98" s="7" t="str">
        <f>VLOOKUP(A98,data!$A:$AG,21,FALSE)</f>
        <v>East</v>
      </c>
      <c r="D98" s="7" t="str">
        <f>VLOOKUP(A98,data!$A:$AG,22,FALSE)</f>
        <v>Furniture</v>
      </c>
      <c r="E98" s="10" t="str">
        <f>VLOOKUP(A98,data!$A:$AG,23,FALSE)</f>
        <v>Furnishings</v>
      </c>
      <c r="F98" s="8">
        <f>VLOOKUP(A98,data!$A:$AG,24,FALSE)</f>
        <v>43553</v>
      </c>
      <c r="G98" s="3">
        <f>VLOOKUP(A98,data!$A:$AG,25,FALSE)</f>
        <v>43553</v>
      </c>
      <c r="H98" s="3">
        <f>VLOOKUP(A98,data!$A:$AG,26,FALSE)</f>
        <v>0.43402777777777773</v>
      </c>
      <c r="I98" s="1">
        <f>VLOOKUP(A98,data!$A:$AG,27,FALSE)</f>
        <v>87.87</v>
      </c>
      <c r="J98" s="2">
        <f>VLOOKUP(A98,data!$A:$AG,28,FALSE)</f>
        <v>10</v>
      </c>
      <c r="K98">
        <f>VLOOKUP(A98,data!$A:$AG,29,FALSE)</f>
        <v>43.935000000000002</v>
      </c>
      <c r="L98" s="10">
        <f>VLOOKUP(A98,data!$A:$AG,30,FALSE)</f>
        <v>878.7</v>
      </c>
      <c r="M98" s="4" t="str">
        <f>VLOOKUP(A98,data!$A:$AG,31,FALSE)</f>
        <v>Ewallet</v>
      </c>
      <c r="N98" s="3">
        <f>VLOOKUP(A98,data!$A:$AG,32,FALSE)</f>
        <v>784.67910000000006</v>
      </c>
      <c r="O98" s="9">
        <f>VLOOKUP(A98,data!$A:$AG,33,FALSE)</f>
        <v>0.107</v>
      </c>
    </row>
    <row r="99" spans="1:15" ht="15.75" x14ac:dyDescent="0.25">
      <c r="A99">
        <v>98</v>
      </c>
      <c r="B99" t="str">
        <f>VLOOKUP(A99,data!$A:$AG,2,FALSE)</f>
        <v>871-39-9221</v>
      </c>
      <c r="C99" s="7" t="str">
        <f>VLOOKUP(A99,data!$A:$AG,21,FALSE)</f>
        <v>West</v>
      </c>
      <c r="D99" s="7" t="str">
        <f>VLOOKUP(A99,data!$A:$AG,22,FALSE)</f>
        <v>Office Supplies</v>
      </c>
      <c r="E99" s="10" t="str">
        <f>VLOOKUP(A99,data!$A:$AG,23,FALSE)</f>
        <v>Binders</v>
      </c>
      <c r="F99" s="8">
        <f>VLOOKUP(A99,data!$A:$AG,24,FALSE)</f>
        <v>43505</v>
      </c>
      <c r="G99" s="3">
        <f>VLOOKUP(A99,data!$A:$AG,25,FALSE)</f>
        <v>43505</v>
      </c>
      <c r="H99" s="3">
        <f>VLOOKUP(A99,data!$A:$AG,26,FALSE)</f>
        <v>0.5493055555555556</v>
      </c>
      <c r="I99" s="1">
        <f>VLOOKUP(A99,data!$A:$AG,27,FALSE)</f>
        <v>12.45</v>
      </c>
      <c r="J99" s="2">
        <f>VLOOKUP(A99,data!$A:$AG,28,FALSE)</f>
        <v>6</v>
      </c>
      <c r="K99">
        <f>VLOOKUP(A99,data!$A:$AG,29,FALSE)</f>
        <v>3.7349999999999994</v>
      </c>
      <c r="L99" s="10">
        <f>VLOOKUP(A99,data!$A:$AG,30,FALSE)</f>
        <v>74.699999999999989</v>
      </c>
      <c r="M99" s="4" t="str">
        <f>VLOOKUP(A99,data!$A:$AG,31,FALSE)</f>
        <v>Cash</v>
      </c>
      <c r="N99" s="3">
        <f>VLOOKUP(A99,data!$A:$AG,32,FALSE)</f>
        <v>71.21150999999999</v>
      </c>
      <c r="O99" s="9">
        <f>VLOOKUP(A99,data!$A:$AG,33,FALSE)</f>
        <v>4.6699999999999998E-2</v>
      </c>
    </row>
    <row r="100" spans="1:15" ht="15.75" x14ac:dyDescent="0.25">
      <c r="A100">
        <v>99</v>
      </c>
      <c r="B100" t="str">
        <f>VLOOKUP(A100,data!$A:$AG,2,FALSE)</f>
        <v>865-92-6136</v>
      </c>
      <c r="C100" s="7" t="str">
        <f>VLOOKUP(A100,data!$A:$AG,21,FALSE)</f>
        <v>Central</v>
      </c>
      <c r="D100" s="7" t="str">
        <f>VLOOKUP(A100,data!$A:$AG,22,FALSE)</f>
        <v>Office Supplies</v>
      </c>
      <c r="E100" s="10" t="str">
        <f>VLOOKUP(A100,data!$A:$AG,23,FALSE)</f>
        <v>Appliances</v>
      </c>
      <c r="F100" s="8">
        <f>VLOOKUP(A100,data!$A:$AG,24,FALSE)</f>
        <v>43547</v>
      </c>
      <c r="G100" s="3">
        <f>VLOOKUP(A100,data!$A:$AG,25,FALSE)</f>
        <v>43547</v>
      </c>
      <c r="H100" s="3">
        <f>VLOOKUP(A100,data!$A:$AG,26,FALSE)</f>
        <v>0.42777777777777781</v>
      </c>
      <c r="I100" s="1">
        <f>VLOOKUP(A100,data!$A:$AG,27,FALSE)</f>
        <v>52.75</v>
      </c>
      <c r="J100" s="2">
        <f>VLOOKUP(A100,data!$A:$AG,28,FALSE)</f>
        <v>3</v>
      </c>
      <c r="K100">
        <f>VLOOKUP(A100,data!$A:$AG,29,FALSE)</f>
        <v>7.9125000000000005</v>
      </c>
      <c r="L100" s="10">
        <f>VLOOKUP(A100,data!$A:$AG,30,FALSE)</f>
        <v>158.25</v>
      </c>
      <c r="M100" s="4" t="str">
        <f>VLOOKUP(A100,data!$A:$AG,31,FALSE)</f>
        <v>Ewallet</v>
      </c>
      <c r="N100" s="3">
        <f>VLOOKUP(A100,data!$A:$AG,32,FALSE)</f>
        <v>150.859725</v>
      </c>
      <c r="O100" s="9">
        <f>VLOOKUP(A100,data!$A:$AG,33,FALSE)</f>
        <v>4.6699999999999998E-2</v>
      </c>
    </row>
    <row r="101" spans="1:15" ht="15.75" x14ac:dyDescent="0.25">
      <c r="A101">
        <v>100</v>
      </c>
      <c r="B101" t="str">
        <f>VLOOKUP(A101,data!$A:$AG,2,FALSE)</f>
        <v>733-01-9107</v>
      </c>
      <c r="C101" s="7" t="str">
        <f>VLOOKUP(A101,data!$A:$AG,21,FALSE)</f>
        <v>Central</v>
      </c>
      <c r="D101" s="7" t="str">
        <f>VLOOKUP(A101,data!$A:$AG,22,FALSE)</f>
        <v>Office Supplies</v>
      </c>
      <c r="E101" s="10" t="str">
        <f>VLOOKUP(A101,data!$A:$AG,23,FALSE)</f>
        <v>Paper</v>
      </c>
      <c r="F101" s="8">
        <f>VLOOKUP(A101,data!$A:$AG,24,FALSE)</f>
        <v>43529</v>
      </c>
      <c r="G101" s="3">
        <f>VLOOKUP(A101,data!$A:$AG,25,FALSE)</f>
        <v>43529</v>
      </c>
      <c r="H101" s="3">
        <f>VLOOKUP(A101,data!$A:$AG,26,FALSE)</f>
        <v>0.7597222222222223</v>
      </c>
      <c r="I101" s="1">
        <f>VLOOKUP(A101,data!$A:$AG,27,FALSE)</f>
        <v>82.7</v>
      </c>
      <c r="J101" s="2">
        <f>VLOOKUP(A101,data!$A:$AG,28,FALSE)</f>
        <v>6</v>
      </c>
      <c r="K101">
        <f>VLOOKUP(A101,data!$A:$AG,29,FALSE)</f>
        <v>24.810000000000002</v>
      </c>
      <c r="L101" s="10">
        <f>VLOOKUP(A101,data!$A:$AG,30,FALSE)</f>
        <v>496.20000000000005</v>
      </c>
      <c r="M101" s="4" t="str">
        <f>VLOOKUP(A101,data!$A:$AG,31,FALSE)</f>
        <v>Cash</v>
      </c>
      <c r="N101" s="3">
        <f>VLOOKUP(A101,data!$A:$AG,32,FALSE)</f>
        <v>473.02746000000002</v>
      </c>
      <c r="O101" s="9">
        <f>VLOOKUP(A101,data!$A:$AG,33,FALSE)</f>
        <v>4.6699999999999998E-2</v>
      </c>
    </row>
    <row r="102" spans="1:15" ht="15.75" x14ac:dyDescent="0.25">
      <c r="A102">
        <v>101</v>
      </c>
      <c r="B102" t="str">
        <f>VLOOKUP(A102,data!$A:$AG,2,FALSE)</f>
        <v>163-56-7055</v>
      </c>
      <c r="C102" s="7" t="str">
        <f>VLOOKUP(A102,data!$A:$AG,21,FALSE)</f>
        <v>Central</v>
      </c>
      <c r="D102" s="7" t="str">
        <f>VLOOKUP(A102,data!$A:$AG,22,FALSE)</f>
        <v>Technology</v>
      </c>
      <c r="E102" s="10" t="str">
        <f>VLOOKUP(A102,data!$A:$AG,23,FALSE)</f>
        <v>Accessories</v>
      </c>
      <c r="F102" s="8">
        <f>VLOOKUP(A102,data!$A:$AG,24,FALSE)</f>
        <v>43550</v>
      </c>
      <c r="G102" s="3">
        <f>VLOOKUP(A102,data!$A:$AG,25,FALSE)</f>
        <v>43550</v>
      </c>
      <c r="H102" s="3">
        <f>VLOOKUP(A102,data!$A:$AG,26,FALSE)</f>
        <v>0.80555555555555547</v>
      </c>
      <c r="I102" s="1">
        <f>VLOOKUP(A102,data!$A:$AG,27,FALSE)</f>
        <v>48.71</v>
      </c>
      <c r="J102" s="2">
        <f>VLOOKUP(A102,data!$A:$AG,28,FALSE)</f>
        <v>1</v>
      </c>
      <c r="K102">
        <f>VLOOKUP(A102,data!$A:$AG,29,FALSE)</f>
        <v>2.4355000000000002</v>
      </c>
      <c r="L102" s="10">
        <f>VLOOKUP(A102,data!$A:$AG,30,FALSE)</f>
        <v>48.71</v>
      </c>
      <c r="M102" s="4" t="str">
        <f>VLOOKUP(A102,data!$A:$AG,31,FALSE)</f>
        <v>Cash</v>
      </c>
      <c r="N102" s="3">
        <f>VLOOKUP(A102,data!$A:$AG,32,FALSE)</f>
        <v>45.20288</v>
      </c>
      <c r="O102" s="9">
        <f>VLOOKUP(A102,data!$A:$AG,33,FALSE)</f>
        <v>7.2000000000000008E-2</v>
      </c>
    </row>
    <row r="103" spans="1:15" ht="15.75" x14ac:dyDescent="0.25">
      <c r="A103">
        <v>102</v>
      </c>
      <c r="B103" t="str">
        <f>VLOOKUP(A103,data!$A:$AG,2,FALSE)</f>
        <v>189-98-2939</v>
      </c>
      <c r="C103" s="7" t="str">
        <f>VLOOKUP(A103,data!$A:$AG,21,FALSE)</f>
        <v>Central</v>
      </c>
      <c r="D103" s="7" t="str">
        <f>VLOOKUP(A103,data!$A:$AG,22,FALSE)</f>
        <v>Office Supplies</v>
      </c>
      <c r="E103" s="10" t="str">
        <f>VLOOKUP(A103,data!$A:$AG,23,FALSE)</f>
        <v>Binders</v>
      </c>
      <c r="F103" s="8">
        <f>VLOOKUP(A103,data!$A:$AG,24,FALSE)</f>
        <v>43525</v>
      </c>
      <c r="G103" s="3">
        <f>VLOOKUP(A103,data!$A:$AG,25,FALSE)</f>
        <v>43525</v>
      </c>
      <c r="H103" s="3">
        <f>VLOOKUP(A103,data!$A:$AG,26,FALSE)</f>
        <v>0.55694444444444446</v>
      </c>
      <c r="I103" s="1">
        <f>VLOOKUP(A103,data!$A:$AG,27,FALSE)</f>
        <v>78.55</v>
      </c>
      <c r="J103" s="2">
        <f>VLOOKUP(A103,data!$A:$AG,28,FALSE)</f>
        <v>9</v>
      </c>
      <c r="K103">
        <f>VLOOKUP(A103,data!$A:$AG,29,FALSE)</f>
        <v>35.347499999999997</v>
      </c>
      <c r="L103" s="10">
        <f>VLOOKUP(A103,data!$A:$AG,30,FALSE)</f>
        <v>706.94999999999993</v>
      </c>
      <c r="M103" s="4" t="str">
        <f>VLOOKUP(A103,data!$A:$AG,31,FALSE)</f>
        <v>Cash</v>
      </c>
      <c r="N103" s="3">
        <f>VLOOKUP(A103,data!$A:$AG,32,FALSE)</f>
        <v>673.93543499999998</v>
      </c>
      <c r="O103" s="9">
        <f>VLOOKUP(A103,data!$A:$AG,33,FALSE)</f>
        <v>4.6699999999999998E-2</v>
      </c>
    </row>
    <row r="104" spans="1:15" ht="15.75" x14ac:dyDescent="0.25">
      <c r="A104">
        <v>103</v>
      </c>
      <c r="B104" t="str">
        <f>VLOOKUP(A104,data!$A:$AG,2,FALSE)</f>
        <v>551-21-3069</v>
      </c>
      <c r="C104" s="7" t="str">
        <f>VLOOKUP(A104,data!$A:$AG,21,FALSE)</f>
        <v>Central</v>
      </c>
      <c r="D104" s="7" t="str">
        <f>VLOOKUP(A104,data!$A:$AG,22,FALSE)</f>
        <v>Office Supplies</v>
      </c>
      <c r="E104" s="10" t="str">
        <f>VLOOKUP(A104,data!$A:$AG,23,FALSE)</f>
        <v>Paper</v>
      </c>
      <c r="F104" s="8">
        <f>VLOOKUP(A104,data!$A:$AG,24,FALSE)</f>
        <v>43497</v>
      </c>
      <c r="G104" s="3">
        <f>VLOOKUP(A104,data!$A:$AG,25,FALSE)</f>
        <v>43497</v>
      </c>
      <c r="H104" s="3">
        <f>VLOOKUP(A104,data!$A:$AG,26,FALSE)</f>
        <v>0.4770833333333333</v>
      </c>
      <c r="I104" s="1">
        <f>VLOOKUP(A104,data!$A:$AG,27,FALSE)</f>
        <v>23.07</v>
      </c>
      <c r="J104" s="2">
        <f>VLOOKUP(A104,data!$A:$AG,28,FALSE)</f>
        <v>9</v>
      </c>
      <c r="K104">
        <f>VLOOKUP(A104,data!$A:$AG,29,FALSE)</f>
        <v>10.381500000000001</v>
      </c>
      <c r="L104" s="10">
        <f>VLOOKUP(A104,data!$A:$AG,30,FALSE)</f>
        <v>207.63</v>
      </c>
      <c r="M104" s="4" t="str">
        <f>VLOOKUP(A104,data!$A:$AG,31,FALSE)</f>
        <v>Cash</v>
      </c>
      <c r="N104" s="3">
        <f>VLOOKUP(A104,data!$A:$AG,32,FALSE)</f>
        <v>197.93367899999998</v>
      </c>
      <c r="O104" s="9">
        <f>VLOOKUP(A104,data!$A:$AG,33,FALSE)</f>
        <v>4.6699999999999998E-2</v>
      </c>
    </row>
    <row r="105" spans="1:15" ht="15.75" x14ac:dyDescent="0.25">
      <c r="A105">
        <v>104</v>
      </c>
      <c r="B105" t="str">
        <f>VLOOKUP(A105,data!$A:$AG,2,FALSE)</f>
        <v>212-62-1842</v>
      </c>
      <c r="C105" s="7" t="str">
        <f>VLOOKUP(A105,data!$A:$AG,21,FALSE)</f>
        <v>West</v>
      </c>
      <c r="D105" s="7" t="str">
        <f>VLOOKUP(A105,data!$A:$AG,22,FALSE)</f>
        <v>Technology</v>
      </c>
      <c r="E105" s="10" t="str">
        <f>VLOOKUP(A105,data!$A:$AG,23,FALSE)</f>
        <v>Accessories</v>
      </c>
      <c r="F105" s="8">
        <f>VLOOKUP(A105,data!$A:$AG,24,FALSE)</f>
        <v>43552</v>
      </c>
      <c r="G105" s="3">
        <f>VLOOKUP(A105,data!$A:$AG,25,FALSE)</f>
        <v>43552</v>
      </c>
      <c r="H105" s="3">
        <f>VLOOKUP(A105,data!$A:$AG,26,FALSE)</f>
        <v>0.6972222222222223</v>
      </c>
      <c r="I105" s="1">
        <f>VLOOKUP(A105,data!$A:$AG,27,FALSE)</f>
        <v>58.26</v>
      </c>
      <c r="J105" s="2">
        <f>VLOOKUP(A105,data!$A:$AG,28,FALSE)</f>
        <v>6</v>
      </c>
      <c r="K105">
        <f>VLOOKUP(A105,data!$A:$AG,29,FALSE)</f>
        <v>17.478000000000002</v>
      </c>
      <c r="L105" s="10">
        <f>VLOOKUP(A105,data!$A:$AG,30,FALSE)</f>
        <v>349.56</v>
      </c>
      <c r="M105" s="4" t="str">
        <f>VLOOKUP(A105,data!$A:$AG,31,FALSE)</f>
        <v>Cash</v>
      </c>
      <c r="N105" s="3">
        <f>VLOOKUP(A105,data!$A:$AG,32,FALSE)</f>
        <v>324.39168000000001</v>
      </c>
      <c r="O105" s="9">
        <f>VLOOKUP(A105,data!$A:$AG,33,FALSE)</f>
        <v>7.2000000000000008E-2</v>
      </c>
    </row>
    <row r="106" spans="1:15" ht="15.75" x14ac:dyDescent="0.25">
      <c r="A106">
        <v>105</v>
      </c>
      <c r="B106" t="str">
        <f>VLOOKUP(A106,data!$A:$AG,2,FALSE)</f>
        <v>716-39-1409</v>
      </c>
      <c r="C106" s="7" t="str">
        <f>VLOOKUP(A106,data!$A:$AG,21,FALSE)</f>
        <v>West</v>
      </c>
      <c r="D106" s="7" t="str">
        <f>VLOOKUP(A106,data!$A:$AG,22,FALSE)</f>
        <v>Furniture</v>
      </c>
      <c r="E106" s="10" t="str">
        <f>VLOOKUP(A106,data!$A:$AG,23,FALSE)</f>
        <v>Furnishings</v>
      </c>
      <c r="F106" s="8">
        <f>VLOOKUP(A106,data!$A:$AG,24,FALSE)</f>
        <v>43543</v>
      </c>
      <c r="G106" s="3">
        <f>VLOOKUP(A106,data!$A:$AG,25,FALSE)</f>
        <v>43543</v>
      </c>
      <c r="H106" s="3">
        <f>VLOOKUP(A106,data!$A:$AG,26,FALSE)</f>
        <v>0.7631944444444444</v>
      </c>
      <c r="I106" s="1">
        <f>VLOOKUP(A106,data!$A:$AG,27,FALSE)</f>
        <v>30.35</v>
      </c>
      <c r="J106" s="2">
        <f>VLOOKUP(A106,data!$A:$AG,28,FALSE)</f>
        <v>7</v>
      </c>
      <c r="K106">
        <f>VLOOKUP(A106,data!$A:$AG,29,FALSE)</f>
        <v>10.622500000000002</v>
      </c>
      <c r="L106" s="10">
        <f>VLOOKUP(A106,data!$A:$AG,30,FALSE)</f>
        <v>212.45000000000002</v>
      </c>
      <c r="M106" s="4" t="str">
        <f>VLOOKUP(A106,data!$A:$AG,31,FALSE)</f>
        <v>Cash</v>
      </c>
      <c r="N106" s="3">
        <f>VLOOKUP(A106,data!$A:$AG,32,FALSE)</f>
        <v>189.71785000000003</v>
      </c>
      <c r="O106" s="9">
        <f>VLOOKUP(A106,data!$A:$AG,33,FALSE)</f>
        <v>0.107</v>
      </c>
    </row>
    <row r="107" spans="1:15" ht="15.75" x14ac:dyDescent="0.25">
      <c r="A107">
        <v>106</v>
      </c>
      <c r="B107" t="str">
        <f>VLOOKUP(A107,data!$A:$AG,2,FALSE)</f>
        <v>704-48-3927</v>
      </c>
      <c r="C107" s="7" t="str">
        <f>VLOOKUP(A107,data!$A:$AG,21,FALSE)</f>
        <v>West</v>
      </c>
      <c r="D107" s="7" t="str">
        <f>VLOOKUP(A107,data!$A:$AG,22,FALSE)</f>
        <v>Office Supplies</v>
      </c>
      <c r="E107" s="10" t="str">
        <f>VLOOKUP(A107,data!$A:$AG,23,FALSE)</f>
        <v>Binders</v>
      </c>
      <c r="F107" s="8">
        <f>VLOOKUP(A107,data!$A:$AG,24,FALSE)</f>
        <v>43477</v>
      </c>
      <c r="G107" s="3">
        <f>VLOOKUP(A107,data!$A:$AG,25,FALSE)</f>
        <v>43477</v>
      </c>
      <c r="H107" s="3">
        <f>VLOOKUP(A107,data!$A:$AG,26,FALSE)</f>
        <v>0.61805555555555558</v>
      </c>
      <c r="I107" s="1">
        <f>VLOOKUP(A107,data!$A:$AG,27,FALSE)</f>
        <v>88.67</v>
      </c>
      <c r="J107" s="2">
        <f>VLOOKUP(A107,data!$A:$AG,28,FALSE)</f>
        <v>10</v>
      </c>
      <c r="K107">
        <f>VLOOKUP(A107,data!$A:$AG,29,FALSE)</f>
        <v>44.335000000000008</v>
      </c>
      <c r="L107" s="10">
        <f>VLOOKUP(A107,data!$A:$AG,30,FALSE)</f>
        <v>886.7</v>
      </c>
      <c r="M107" s="4" t="str">
        <f>VLOOKUP(A107,data!$A:$AG,31,FALSE)</f>
        <v>Ewallet</v>
      </c>
      <c r="N107" s="3">
        <f>VLOOKUP(A107,data!$A:$AG,32,FALSE)</f>
        <v>845.29111</v>
      </c>
      <c r="O107" s="9">
        <f>VLOOKUP(A107,data!$A:$AG,33,FALSE)</f>
        <v>4.6699999999999998E-2</v>
      </c>
    </row>
    <row r="108" spans="1:15" ht="15.75" x14ac:dyDescent="0.25">
      <c r="A108">
        <v>107</v>
      </c>
      <c r="B108" t="str">
        <f>VLOOKUP(A108,data!$A:$AG,2,FALSE)</f>
        <v>628-34-3388</v>
      </c>
      <c r="C108" s="7" t="str">
        <f>VLOOKUP(A108,data!$A:$AG,21,FALSE)</f>
        <v>South</v>
      </c>
      <c r="D108" s="7" t="str">
        <f>VLOOKUP(A108,data!$A:$AG,22,FALSE)</f>
        <v>Technology</v>
      </c>
      <c r="E108" s="10" t="str">
        <f>VLOOKUP(A108,data!$A:$AG,23,FALSE)</f>
        <v>Accessories</v>
      </c>
      <c r="F108" s="8">
        <f>VLOOKUP(A108,data!$A:$AG,24,FALSE)</f>
        <v>43470</v>
      </c>
      <c r="G108" s="3">
        <f>VLOOKUP(A108,data!$A:$AG,25,FALSE)</f>
        <v>43470</v>
      </c>
      <c r="H108" s="3">
        <f>VLOOKUP(A108,data!$A:$AG,26,FALSE)</f>
        <v>0.87083333333333324</v>
      </c>
      <c r="I108" s="1">
        <f>VLOOKUP(A108,data!$A:$AG,27,FALSE)</f>
        <v>27.38</v>
      </c>
      <c r="J108" s="2">
        <f>VLOOKUP(A108,data!$A:$AG,28,FALSE)</f>
        <v>6</v>
      </c>
      <c r="K108">
        <f>VLOOKUP(A108,data!$A:$AG,29,FALSE)</f>
        <v>8.2140000000000004</v>
      </c>
      <c r="L108" s="10">
        <f>VLOOKUP(A108,data!$A:$AG,30,FALSE)</f>
        <v>164.28</v>
      </c>
      <c r="M108" s="4" t="str">
        <f>VLOOKUP(A108,data!$A:$AG,31,FALSE)</f>
        <v>Credit card</v>
      </c>
      <c r="N108" s="3">
        <f>VLOOKUP(A108,data!$A:$AG,32,FALSE)</f>
        <v>152.45184</v>
      </c>
      <c r="O108" s="9">
        <f>VLOOKUP(A108,data!$A:$AG,33,FALSE)</f>
        <v>7.2000000000000008E-2</v>
      </c>
    </row>
    <row r="109" spans="1:15" ht="15.75" x14ac:dyDescent="0.25">
      <c r="A109">
        <v>108</v>
      </c>
      <c r="B109" t="str">
        <f>VLOOKUP(A109,data!$A:$AG,2,FALSE)</f>
        <v>630-74-5166</v>
      </c>
      <c r="C109" s="7" t="str">
        <f>VLOOKUP(A109,data!$A:$AG,21,FALSE)</f>
        <v>South</v>
      </c>
      <c r="D109" s="7" t="str">
        <f>VLOOKUP(A109,data!$A:$AG,22,FALSE)</f>
        <v>Technology</v>
      </c>
      <c r="E109" s="10" t="str">
        <f>VLOOKUP(A109,data!$A:$AG,23,FALSE)</f>
        <v>Phones</v>
      </c>
      <c r="F109" s="8">
        <f>VLOOKUP(A109,data!$A:$AG,24,FALSE)</f>
        <v>43546</v>
      </c>
      <c r="G109" s="3">
        <f>VLOOKUP(A109,data!$A:$AG,25,FALSE)</f>
        <v>43546</v>
      </c>
      <c r="H109" s="3">
        <f>VLOOKUP(A109,data!$A:$AG,26,FALSE)</f>
        <v>0.84652777777777777</v>
      </c>
      <c r="I109" s="1">
        <f>VLOOKUP(A109,data!$A:$AG,27,FALSE)</f>
        <v>62.13</v>
      </c>
      <c r="J109" s="2">
        <f>VLOOKUP(A109,data!$A:$AG,28,FALSE)</f>
        <v>6</v>
      </c>
      <c r="K109">
        <f>VLOOKUP(A109,data!$A:$AG,29,FALSE)</f>
        <v>18.639000000000003</v>
      </c>
      <c r="L109" s="10">
        <f>VLOOKUP(A109,data!$A:$AG,30,FALSE)</f>
        <v>372.78000000000003</v>
      </c>
      <c r="M109" s="4" t="str">
        <f>VLOOKUP(A109,data!$A:$AG,31,FALSE)</f>
        <v>Cash</v>
      </c>
      <c r="N109" s="3">
        <f>VLOOKUP(A109,data!$A:$AG,32,FALSE)</f>
        <v>345.93984</v>
      </c>
      <c r="O109" s="9">
        <f>VLOOKUP(A109,data!$A:$AG,33,FALSE)</f>
        <v>7.2000000000000008E-2</v>
      </c>
    </row>
    <row r="110" spans="1:15" ht="15.75" x14ac:dyDescent="0.25">
      <c r="A110">
        <v>109</v>
      </c>
      <c r="B110" t="str">
        <f>VLOOKUP(A110,data!$A:$AG,2,FALSE)</f>
        <v>588-01-7461</v>
      </c>
      <c r="C110" s="7" t="str">
        <f>VLOOKUP(A110,data!$A:$AG,21,FALSE)</f>
        <v>South</v>
      </c>
      <c r="D110" s="7" t="str">
        <f>VLOOKUP(A110,data!$A:$AG,22,FALSE)</f>
        <v>Office Supplies</v>
      </c>
      <c r="E110" s="10" t="str">
        <f>VLOOKUP(A110,data!$A:$AG,23,FALSE)</f>
        <v>Art</v>
      </c>
      <c r="F110" s="8">
        <f>VLOOKUP(A110,data!$A:$AG,24,FALSE)</f>
        <v>43548</v>
      </c>
      <c r="G110" s="3">
        <f>VLOOKUP(A110,data!$A:$AG,25,FALSE)</f>
        <v>43548</v>
      </c>
      <c r="H110" s="3">
        <f>VLOOKUP(A110,data!$A:$AG,26,FALSE)</f>
        <v>0.4465277777777778</v>
      </c>
      <c r="I110" s="1">
        <f>VLOOKUP(A110,data!$A:$AG,27,FALSE)</f>
        <v>33.979999999999997</v>
      </c>
      <c r="J110" s="2">
        <f>VLOOKUP(A110,data!$A:$AG,28,FALSE)</f>
        <v>9</v>
      </c>
      <c r="K110">
        <f>VLOOKUP(A110,data!$A:$AG,29,FALSE)</f>
        <v>15.291</v>
      </c>
      <c r="L110" s="10">
        <f>VLOOKUP(A110,data!$A:$AG,30,FALSE)</f>
        <v>305.82</v>
      </c>
      <c r="M110" s="4" t="str">
        <f>VLOOKUP(A110,data!$A:$AG,31,FALSE)</f>
        <v>Cash</v>
      </c>
      <c r="N110" s="3">
        <f>VLOOKUP(A110,data!$A:$AG,32,FALSE)</f>
        <v>291.538206</v>
      </c>
      <c r="O110" s="9">
        <f>VLOOKUP(A110,data!$A:$AG,33,FALSE)</f>
        <v>4.6699999999999998E-2</v>
      </c>
    </row>
    <row r="111" spans="1:15" ht="15.75" x14ac:dyDescent="0.25">
      <c r="A111">
        <v>110</v>
      </c>
      <c r="B111" t="str">
        <f>VLOOKUP(A111,data!$A:$AG,2,FALSE)</f>
        <v>861-77-0145</v>
      </c>
      <c r="C111" s="7" t="str">
        <f>VLOOKUP(A111,data!$A:$AG,21,FALSE)</f>
        <v>Central</v>
      </c>
      <c r="D111" s="7" t="str">
        <f>VLOOKUP(A111,data!$A:$AG,22,FALSE)</f>
        <v>Technology</v>
      </c>
      <c r="E111" s="10" t="str">
        <f>VLOOKUP(A111,data!$A:$AG,23,FALSE)</f>
        <v>Accessories</v>
      </c>
      <c r="F111" s="8">
        <f>VLOOKUP(A111,data!$A:$AG,24,FALSE)</f>
        <v>43527</v>
      </c>
      <c r="G111" s="3">
        <f>VLOOKUP(A111,data!$A:$AG,25,FALSE)</f>
        <v>43527</v>
      </c>
      <c r="H111" s="3">
        <f>VLOOKUP(A111,data!$A:$AG,26,FALSE)</f>
        <v>0.60416666666666663</v>
      </c>
      <c r="I111" s="1">
        <f>VLOOKUP(A111,data!$A:$AG,27,FALSE)</f>
        <v>81.97</v>
      </c>
      <c r="J111" s="2">
        <f>VLOOKUP(A111,data!$A:$AG,28,FALSE)</f>
        <v>10</v>
      </c>
      <c r="K111">
        <f>VLOOKUP(A111,data!$A:$AG,29,FALSE)</f>
        <v>40.985000000000007</v>
      </c>
      <c r="L111" s="10">
        <f>VLOOKUP(A111,data!$A:$AG,30,FALSE)</f>
        <v>819.7</v>
      </c>
      <c r="M111" s="4" t="str">
        <f>VLOOKUP(A111,data!$A:$AG,31,FALSE)</f>
        <v>Cash</v>
      </c>
      <c r="N111" s="3">
        <f>VLOOKUP(A111,data!$A:$AG,32,FALSE)</f>
        <v>760.6816</v>
      </c>
      <c r="O111" s="9">
        <f>VLOOKUP(A111,data!$A:$AG,33,FALSE)</f>
        <v>7.2000000000000008E-2</v>
      </c>
    </row>
    <row r="112" spans="1:15" ht="15.75" x14ac:dyDescent="0.25">
      <c r="A112">
        <v>111</v>
      </c>
      <c r="B112" t="str">
        <f>VLOOKUP(A112,data!$A:$AG,2,FALSE)</f>
        <v>479-26-8945</v>
      </c>
      <c r="C112" s="7" t="str">
        <f>VLOOKUP(A112,data!$A:$AG,21,FALSE)</f>
        <v>East</v>
      </c>
      <c r="D112" s="7" t="str">
        <f>VLOOKUP(A112,data!$A:$AG,22,FALSE)</f>
        <v>Furniture</v>
      </c>
      <c r="E112" s="10" t="str">
        <f>VLOOKUP(A112,data!$A:$AG,23,FALSE)</f>
        <v>Furnishings</v>
      </c>
      <c r="F112" s="8">
        <f>VLOOKUP(A112,data!$A:$AG,24,FALSE)</f>
        <v>43501</v>
      </c>
      <c r="G112" s="3">
        <f>VLOOKUP(A112,data!$A:$AG,25,FALSE)</f>
        <v>43501</v>
      </c>
      <c r="H112" s="3">
        <f>VLOOKUP(A112,data!$A:$AG,26,FALSE)</f>
        <v>0.48055555555555557</v>
      </c>
      <c r="I112" s="1">
        <f>VLOOKUP(A112,data!$A:$AG,27,FALSE)</f>
        <v>16.489999999999998</v>
      </c>
      <c r="J112" s="2">
        <f>VLOOKUP(A112,data!$A:$AG,28,FALSE)</f>
        <v>2</v>
      </c>
      <c r="K112">
        <f>VLOOKUP(A112,data!$A:$AG,29,FALSE)</f>
        <v>1.649</v>
      </c>
      <c r="L112" s="10">
        <f>VLOOKUP(A112,data!$A:$AG,30,FALSE)</f>
        <v>32.979999999999997</v>
      </c>
      <c r="M112" s="4" t="str">
        <f>VLOOKUP(A112,data!$A:$AG,31,FALSE)</f>
        <v>Ewallet</v>
      </c>
      <c r="N112" s="3">
        <f>VLOOKUP(A112,data!$A:$AG,32,FALSE)</f>
        <v>29.451139999999999</v>
      </c>
      <c r="O112" s="9">
        <f>VLOOKUP(A112,data!$A:$AG,33,FALSE)</f>
        <v>0.107</v>
      </c>
    </row>
    <row r="113" spans="1:15" ht="15.75" x14ac:dyDescent="0.25">
      <c r="A113">
        <v>112</v>
      </c>
      <c r="B113" t="str">
        <f>VLOOKUP(A113,data!$A:$AG,2,FALSE)</f>
        <v>210-67-5886</v>
      </c>
      <c r="C113" s="7" t="str">
        <f>VLOOKUP(A113,data!$A:$AG,21,FALSE)</f>
        <v>Central</v>
      </c>
      <c r="D113" s="7" t="str">
        <f>VLOOKUP(A113,data!$A:$AG,22,FALSE)</f>
        <v>Office Supplies</v>
      </c>
      <c r="E113" s="10" t="str">
        <f>VLOOKUP(A113,data!$A:$AG,23,FALSE)</f>
        <v>Art</v>
      </c>
      <c r="F113" s="8">
        <f>VLOOKUP(A113,data!$A:$AG,24,FALSE)</f>
        <v>43501</v>
      </c>
      <c r="G113" s="3">
        <f>VLOOKUP(A113,data!$A:$AG,25,FALSE)</f>
        <v>43501</v>
      </c>
      <c r="H113" s="3">
        <f>VLOOKUP(A113,data!$A:$AG,26,FALSE)</f>
        <v>0.44513888888888892</v>
      </c>
      <c r="I113" s="1">
        <f>VLOOKUP(A113,data!$A:$AG,27,FALSE)</f>
        <v>98.21</v>
      </c>
      <c r="J113" s="2">
        <f>VLOOKUP(A113,data!$A:$AG,28,FALSE)</f>
        <v>3</v>
      </c>
      <c r="K113">
        <f>VLOOKUP(A113,data!$A:$AG,29,FALSE)</f>
        <v>14.7315</v>
      </c>
      <c r="L113" s="10">
        <f>VLOOKUP(A113,data!$A:$AG,30,FALSE)</f>
        <v>294.63</v>
      </c>
      <c r="M113" s="4" t="str">
        <f>VLOOKUP(A113,data!$A:$AG,31,FALSE)</f>
        <v>Credit card</v>
      </c>
      <c r="N113" s="3">
        <f>VLOOKUP(A113,data!$A:$AG,32,FALSE)</f>
        <v>280.87077899999997</v>
      </c>
      <c r="O113" s="9">
        <f>VLOOKUP(A113,data!$A:$AG,33,FALSE)</f>
        <v>4.6699999999999998E-2</v>
      </c>
    </row>
    <row r="114" spans="1:15" ht="15.75" x14ac:dyDescent="0.25">
      <c r="A114">
        <v>113</v>
      </c>
      <c r="B114" t="str">
        <f>VLOOKUP(A114,data!$A:$AG,2,FALSE)</f>
        <v>227-78-1148</v>
      </c>
      <c r="C114" s="7" t="str">
        <f>VLOOKUP(A114,data!$A:$AG,21,FALSE)</f>
        <v>Central</v>
      </c>
      <c r="D114" s="7" t="str">
        <f>VLOOKUP(A114,data!$A:$AG,22,FALSE)</f>
        <v>Office Supplies</v>
      </c>
      <c r="E114" s="10" t="str">
        <f>VLOOKUP(A114,data!$A:$AG,23,FALSE)</f>
        <v>Binders</v>
      </c>
      <c r="F114" s="8">
        <f>VLOOKUP(A114,data!$A:$AG,24,FALSE)</f>
        <v>43511</v>
      </c>
      <c r="G114" s="3">
        <f>VLOOKUP(A114,data!$A:$AG,25,FALSE)</f>
        <v>43511</v>
      </c>
      <c r="H114" s="3">
        <f>VLOOKUP(A114,data!$A:$AG,26,FALSE)</f>
        <v>0.53055555555555556</v>
      </c>
      <c r="I114" s="1">
        <f>VLOOKUP(A114,data!$A:$AG,27,FALSE)</f>
        <v>72.84</v>
      </c>
      <c r="J114" s="2">
        <f>VLOOKUP(A114,data!$A:$AG,28,FALSE)</f>
        <v>7</v>
      </c>
      <c r="K114">
        <f>VLOOKUP(A114,data!$A:$AG,29,FALSE)</f>
        <v>25.494</v>
      </c>
      <c r="L114" s="10">
        <f>VLOOKUP(A114,data!$A:$AG,30,FALSE)</f>
        <v>509.88</v>
      </c>
      <c r="M114" s="4" t="str">
        <f>VLOOKUP(A114,data!$A:$AG,31,FALSE)</f>
        <v>Cash</v>
      </c>
      <c r="N114" s="3">
        <f>VLOOKUP(A114,data!$A:$AG,32,FALSE)</f>
        <v>486.06860399999999</v>
      </c>
      <c r="O114" s="9">
        <f>VLOOKUP(A114,data!$A:$AG,33,FALSE)</f>
        <v>4.6699999999999998E-2</v>
      </c>
    </row>
    <row r="115" spans="1:15" ht="15.75" x14ac:dyDescent="0.25">
      <c r="A115">
        <v>114</v>
      </c>
      <c r="B115" t="str">
        <f>VLOOKUP(A115,data!$A:$AG,2,FALSE)</f>
        <v>645-44-1170</v>
      </c>
      <c r="C115" s="7" t="str">
        <f>VLOOKUP(A115,data!$A:$AG,21,FALSE)</f>
        <v>East</v>
      </c>
      <c r="D115" s="7" t="str">
        <f>VLOOKUP(A115,data!$A:$AG,22,FALSE)</f>
        <v>Office Supplies</v>
      </c>
      <c r="E115" s="10" t="str">
        <f>VLOOKUP(A115,data!$A:$AG,23,FALSE)</f>
        <v>Fasteners</v>
      </c>
      <c r="F115" s="8">
        <f>VLOOKUP(A115,data!$A:$AG,24,FALSE)</f>
        <v>43484</v>
      </c>
      <c r="G115" s="3">
        <f>VLOOKUP(A115,data!$A:$AG,25,FALSE)</f>
        <v>43484</v>
      </c>
      <c r="H115" s="3">
        <f>VLOOKUP(A115,data!$A:$AG,26,FALSE)</f>
        <v>0.83819444444444446</v>
      </c>
      <c r="I115" s="1">
        <f>VLOOKUP(A115,data!$A:$AG,27,FALSE)</f>
        <v>58.07</v>
      </c>
      <c r="J115" s="2">
        <f>VLOOKUP(A115,data!$A:$AG,28,FALSE)</f>
        <v>9</v>
      </c>
      <c r="K115">
        <f>VLOOKUP(A115,data!$A:$AG,29,FALSE)</f>
        <v>26.131500000000003</v>
      </c>
      <c r="L115" s="10">
        <f>VLOOKUP(A115,data!$A:$AG,30,FALSE)</f>
        <v>522.63</v>
      </c>
      <c r="M115" s="4" t="str">
        <f>VLOOKUP(A115,data!$A:$AG,31,FALSE)</f>
        <v>Ewallet</v>
      </c>
      <c r="N115" s="3">
        <f>VLOOKUP(A115,data!$A:$AG,32,FALSE)</f>
        <v>498.22317900000002</v>
      </c>
      <c r="O115" s="9">
        <f>VLOOKUP(A115,data!$A:$AG,33,FALSE)</f>
        <v>4.6699999999999998E-2</v>
      </c>
    </row>
    <row r="116" spans="1:15" ht="15.75" x14ac:dyDescent="0.25">
      <c r="A116">
        <v>115</v>
      </c>
      <c r="B116" t="str">
        <f>VLOOKUP(A116,data!$A:$AG,2,FALSE)</f>
        <v>237-01-6122</v>
      </c>
      <c r="C116" s="7" t="str">
        <f>VLOOKUP(A116,data!$A:$AG,21,FALSE)</f>
        <v>East</v>
      </c>
      <c r="D116" s="7" t="str">
        <f>VLOOKUP(A116,data!$A:$AG,22,FALSE)</f>
        <v>Office Supplies</v>
      </c>
      <c r="E116" s="10" t="str">
        <f>VLOOKUP(A116,data!$A:$AG,23,FALSE)</f>
        <v>Envelopes</v>
      </c>
      <c r="F116" s="8">
        <f>VLOOKUP(A116,data!$A:$AG,24,FALSE)</f>
        <v>43497</v>
      </c>
      <c r="G116" s="3">
        <f>VLOOKUP(A116,data!$A:$AG,25,FALSE)</f>
        <v>43497</v>
      </c>
      <c r="H116" s="3">
        <f>VLOOKUP(A116,data!$A:$AG,26,FALSE)</f>
        <v>0.85486111111111107</v>
      </c>
      <c r="I116" s="1">
        <f>VLOOKUP(A116,data!$A:$AG,27,FALSE)</f>
        <v>80.790000000000006</v>
      </c>
      <c r="J116" s="2">
        <f>VLOOKUP(A116,data!$A:$AG,28,FALSE)</f>
        <v>9</v>
      </c>
      <c r="K116">
        <f>VLOOKUP(A116,data!$A:$AG,29,FALSE)</f>
        <v>36.355499999999999</v>
      </c>
      <c r="L116" s="10">
        <f>VLOOKUP(A116,data!$A:$AG,30,FALSE)</f>
        <v>727.11</v>
      </c>
      <c r="M116" s="4" t="str">
        <f>VLOOKUP(A116,data!$A:$AG,31,FALSE)</f>
        <v>Credit card</v>
      </c>
      <c r="N116" s="3">
        <f>VLOOKUP(A116,data!$A:$AG,32,FALSE)</f>
        <v>693.15396299999998</v>
      </c>
      <c r="O116" s="9">
        <f>VLOOKUP(A116,data!$A:$AG,33,FALSE)</f>
        <v>4.6699999999999998E-2</v>
      </c>
    </row>
    <row r="117" spans="1:15" ht="15.75" x14ac:dyDescent="0.25">
      <c r="A117">
        <v>116</v>
      </c>
      <c r="B117" t="str">
        <f>VLOOKUP(A117,data!$A:$AG,2,FALSE)</f>
        <v>225-98-1496</v>
      </c>
      <c r="C117" s="7" t="str">
        <f>VLOOKUP(A117,data!$A:$AG,21,FALSE)</f>
        <v>East</v>
      </c>
      <c r="D117" s="7" t="str">
        <f>VLOOKUP(A117,data!$A:$AG,22,FALSE)</f>
        <v>Office Supplies</v>
      </c>
      <c r="E117" s="10" t="str">
        <f>VLOOKUP(A117,data!$A:$AG,23,FALSE)</f>
        <v>Paper</v>
      </c>
      <c r="F117" s="8">
        <f>VLOOKUP(A117,data!$A:$AG,24,FALSE)</f>
        <v>43526</v>
      </c>
      <c r="G117" s="3">
        <f>VLOOKUP(A117,data!$A:$AG,25,FALSE)</f>
        <v>43526</v>
      </c>
      <c r="H117" s="3">
        <f>VLOOKUP(A117,data!$A:$AG,26,FALSE)</f>
        <v>0.54236111111111118</v>
      </c>
      <c r="I117" s="1">
        <f>VLOOKUP(A117,data!$A:$AG,27,FALSE)</f>
        <v>27.02</v>
      </c>
      <c r="J117" s="2">
        <f>VLOOKUP(A117,data!$A:$AG,28,FALSE)</f>
        <v>3</v>
      </c>
      <c r="K117">
        <f>VLOOKUP(A117,data!$A:$AG,29,FALSE)</f>
        <v>4.0529999999999999</v>
      </c>
      <c r="L117" s="10">
        <f>VLOOKUP(A117,data!$A:$AG,30,FALSE)</f>
        <v>81.06</v>
      </c>
      <c r="M117" s="4" t="str">
        <f>VLOOKUP(A117,data!$A:$AG,31,FALSE)</f>
        <v>Credit card</v>
      </c>
      <c r="N117" s="3">
        <f>VLOOKUP(A117,data!$A:$AG,32,FALSE)</f>
        <v>77.274498000000008</v>
      </c>
      <c r="O117" s="9">
        <f>VLOOKUP(A117,data!$A:$AG,33,FALSE)</f>
        <v>4.6699999999999998E-2</v>
      </c>
    </row>
    <row r="118" spans="1:15" ht="15.75" x14ac:dyDescent="0.25">
      <c r="A118">
        <v>117</v>
      </c>
      <c r="B118" t="str">
        <f>VLOOKUP(A118,data!$A:$AG,2,FALSE)</f>
        <v>291-32-1427</v>
      </c>
      <c r="C118" s="7" t="str">
        <f>VLOOKUP(A118,data!$A:$AG,21,FALSE)</f>
        <v>East</v>
      </c>
      <c r="D118" s="7" t="str">
        <f>VLOOKUP(A118,data!$A:$AG,22,FALSE)</f>
        <v>Office Supplies</v>
      </c>
      <c r="E118" s="10" t="str">
        <f>VLOOKUP(A118,data!$A:$AG,23,FALSE)</f>
        <v>Envelopes</v>
      </c>
      <c r="F118" s="8">
        <f>VLOOKUP(A118,data!$A:$AG,24,FALSE)</f>
        <v>43529</v>
      </c>
      <c r="G118" s="3">
        <f>VLOOKUP(A118,data!$A:$AG,25,FALSE)</f>
        <v>43529</v>
      </c>
      <c r="H118" s="3">
        <f>VLOOKUP(A118,data!$A:$AG,26,FALSE)</f>
        <v>0.52013888888888882</v>
      </c>
      <c r="I118" s="1">
        <f>VLOOKUP(A118,data!$A:$AG,27,FALSE)</f>
        <v>21.94</v>
      </c>
      <c r="J118" s="2">
        <f>VLOOKUP(A118,data!$A:$AG,28,FALSE)</f>
        <v>5</v>
      </c>
      <c r="K118">
        <f>VLOOKUP(A118,data!$A:$AG,29,FALSE)</f>
        <v>5.4850000000000003</v>
      </c>
      <c r="L118" s="10">
        <f>VLOOKUP(A118,data!$A:$AG,30,FALSE)</f>
        <v>109.7</v>
      </c>
      <c r="M118" s="4" t="str">
        <f>VLOOKUP(A118,data!$A:$AG,31,FALSE)</f>
        <v>Ewallet</v>
      </c>
      <c r="N118" s="3">
        <f>VLOOKUP(A118,data!$A:$AG,32,FALSE)</f>
        <v>104.57701</v>
      </c>
      <c r="O118" s="9">
        <f>VLOOKUP(A118,data!$A:$AG,33,FALSE)</f>
        <v>4.6699999999999998E-2</v>
      </c>
    </row>
    <row r="119" spans="1:15" ht="15.75" x14ac:dyDescent="0.25">
      <c r="A119">
        <v>118</v>
      </c>
      <c r="B119" t="str">
        <f>VLOOKUP(A119,data!$A:$AG,2,FALSE)</f>
        <v>659-65-8956</v>
      </c>
      <c r="C119" s="7" t="str">
        <f>VLOOKUP(A119,data!$A:$AG,21,FALSE)</f>
        <v>West</v>
      </c>
      <c r="D119" s="7" t="str">
        <f>VLOOKUP(A119,data!$A:$AG,22,FALSE)</f>
        <v>Furniture</v>
      </c>
      <c r="E119" s="10" t="str">
        <f>VLOOKUP(A119,data!$A:$AG,23,FALSE)</f>
        <v>Tables</v>
      </c>
      <c r="F119" s="8">
        <f>VLOOKUP(A119,data!$A:$AG,24,FALSE)</f>
        <v>43481</v>
      </c>
      <c r="G119" s="3">
        <f>VLOOKUP(A119,data!$A:$AG,25,FALSE)</f>
        <v>43481</v>
      </c>
      <c r="H119" s="3">
        <f>VLOOKUP(A119,data!$A:$AG,26,FALSE)</f>
        <v>0.6430555555555556</v>
      </c>
      <c r="I119" s="1">
        <f>VLOOKUP(A119,data!$A:$AG,27,FALSE)</f>
        <v>51.36</v>
      </c>
      <c r="J119" s="2">
        <f>VLOOKUP(A119,data!$A:$AG,28,FALSE)</f>
        <v>1</v>
      </c>
      <c r="K119">
        <f>VLOOKUP(A119,data!$A:$AG,29,FALSE)</f>
        <v>2.5680000000000001</v>
      </c>
      <c r="L119" s="10">
        <f>VLOOKUP(A119,data!$A:$AG,30,FALSE)</f>
        <v>51.36</v>
      </c>
      <c r="M119" s="4" t="str">
        <f>VLOOKUP(A119,data!$A:$AG,31,FALSE)</f>
        <v>Ewallet</v>
      </c>
      <c r="N119" s="3">
        <f>VLOOKUP(A119,data!$A:$AG,32,FALSE)</f>
        <v>45.86448</v>
      </c>
      <c r="O119" s="9">
        <f>VLOOKUP(A119,data!$A:$AG,33,FALSE)</f>
        <v>0.107</v>
      </c>
    </row>
    <row r="120" spans="1:15" ht="15.75" x14ac:dyDescent="0.25">
      <c r="A120">
        <v>119</v>
      </c>
      <c r="B120" t="str">
        <f>VLOOKUP(A120,data!$A:$AG,2,FALSE)</f>
        <v>642-32-2990</v>
      </c>
      <c r="C120" s="7" t="str">
        <f>VLOOKUP(A120,data!$A:$AG,21,FALSE)</f>
        <v>South</v>
      </c>
      <c r="D120" s="7" t="str">
        <f>VLOOKUP(A120,data!$A:$AG,22,FALSE)</f>
        <v>Office Supplies</v>
      </c>
      <c r="E120" s="10" t="str">
        <f>VLOOKUP(A120,data!$A:$AG,23,FALSE)</f>
        <v>Binders</v>
      </c>
      <c r="F120" s="8">
        <f>VLOOKUP(A120,data!$A:$AG,24,FALSE)</f>
        <v>43498</v>
      </c>
      <c r="G120" s="3">
        <f>VLOOKUP(A120,data!$A:$AG,25,FALSE)</f>
        <v>43498</v>
      </c>
      <c r="H120" s="3">
        <f>VLOOKUP(A120,data!$A:$AG,26,FALSE)</f>
        <v>0.8666666666666667</v>
      </c>
      <c r="I120" s="1">
        <f>VLOOKUP(A120,data!$A:$AG,27,FALSE)</f>
        <v>10.96</v>
      </c>
      <c r="J120" s="2">
        <f>VLOOKUP(A120,data!$A:$AG,28,FALSE)</f>
        <v>10</v>
      </c>
      <c r="K120">
        <f>VLOOKUP(A120,data!$A:$AG,29,FALSE)</f>
        <v>5.48</v>
      </c>
      <c r="L120" s="10">
        <f>VLOOKUP(A120,data!$A:$AG,30,FALSE)</f>
        <v>109.60000000000001</v>
      </c>
      <c r="M120" s="4" t="str">
        <f>VLOOKUP(A120,data!$A:$AG,31,FALSE)</f>
        <v>Ewallet</v>
      </c>
      <c r="N120" s="3">
        <f>VLOOKUP(A120,data!$A:$AG,32,FALSE)</f>
        <v>104.48168000000001</v>
      </c>
      <c r="O120" s="9">
        <f>VLOOKUP(A120,data!$A:$AG,33,FALSE)</f>
        <v>4.6699999999999998E-2</v>
      </c>
    </row>
    <row r="121" spans="1:15" ht="15.75" x14ac:dyDescent="0.25">
      <c r="A121">
        <v>120</v>
      </c>
      <c r="B121" t="str">
        <f>VLOOKUP(A121,data!$A:$AG,2,FALSE)</f>
        <v>378-24-2715</v>
      </c>
      <c r="C121" s="7" t="str">
        <f>VLOOKUP(A121,data!$A:$AG,21,FALSE)</f>
        <v>East</v>
      </c>
      <c r="D121" s="7" t="str">
        <f>VLOOKUP(A121,data!$A:$AG,22,FALSE)</f>
        <v>Furniture</v>
      </c>
      <c r="E121" s="10" t="str">
        <f>VLOOKUP(A121,data!$A:$AG,23,FALSE)</f>
        <v>Furnishings</v>
      </c>
      <c r="F121" s="8">
        <f>VLOOKUP(A121,data!$A:$AG,24,FALSE)</f>
        <v>43485</v>
      </c>
      <c r="G121" s="3">
        <f>VLOOKUP(A121,data!$A:$AG,25,FALSE)</f>
        <v>43485</v>
      </c>
      <c r="H121" s="3">
        <f>VLOOKUP(A121,data!$A:$AG,26,FALSE)</f>
        <v>0.85972222222222217</v>
      </c>
      <c r="I121" s="1">
        <f>VLOOKUP(A121,data!$A:$AG,27,FALSE)</f>
        <v>53.44</v>
      </c>
      <c r="J121" s="2">
        <f>VLOOKUP(A121,data!$A:$AG,28,FALSE)</f>
        <v>2</v>
      </c>
      <c r="K121">
        <f>VLOOKUP(A121,data!$A:$AG,29,FALSE)</f>
        <v>5.3440000000000003</v>
      </c>
      <c r="L121" s="10">
        <f>VLOOKUP(A121,data!$A:$AG,30,FALSE)</f>
        <v>106.88</v>
      </c>
      <c r="M121" s="4" t="str">
        <f>VLOOKUP(A121,data!$A:$AG,31,FALSE)</f>
        <v>Ewallet</v>
      </c>
      <c r="N121" s="3">
        <f>VLOOKUP(A121,data!$A:$AG,32,FALSE)</f>
        <v>95.443839999999994</v>
      </c>
      <c r="O121" s="9">
        <f>VLOOKUP(A121,data!$A:$AG,33,FALSE)</f>
        <v>0.107</v>
      </c>
    </row>
    <row r="122" spans="1:15" ht="15.75" x14ac:dyDescent="0.25">
      <c r="A122">
        <v>121</v>
      </c>
      <c r="B122" t="str">
        <f>VLOOKUP(A122,data!$A:$AG,2,FALSE)</f>
        <v>638-60-7125</v>
      </c>
      <c r="C122" s="7" t="str">
        <f>VLOOKUP(A122,data!$A:$AG,21,FALSE)</f>
        <v>East</v>
      </c>
      <c r="D122" s="7" t="str">
        <f>VLOOKUP(A122,data!$A:$AG,22,FALSE)</f>
        <v>Office Supplies</v>
      </c>
      <c r="E122" s="10" t="str">
        <f>VLOOKUP(A122,data!$A:$AG,23,FALSE)</f>
        <v>Binders</v>
      </c>
      <c r="F122" s="8">
        <f>VLOOKUP(A122,data!$A:$AG,24,FALSE)</f>
        <v>43510</v>
      </c>
      <c r="G122" s="3">
        <f>VLOOKUP(A122,data!$A:$AG,25,FALSE)</f>
        <v>43510</v>
      </c>
      <c r="H122" s="3">
        <f>VLOOKUP(A122,data!$A:$AG,26,FALSE)</f>
        <v>0.7104166666666667</v>
      </c>
      <c r="I122" s="1">
        <f>VLOOKUP(A122,data!$A:$AG,27,FALSE)</f>
        <v>99.56</v>
      </c>
      <c r="J122" s="2">
        <f>VLOOKUP(A122,data!$A:$AG,28,FALSE)</f>
        <v>8</v>
      </c>
      <c r="K122">
        <f>VLOOKUP(A122,data!$A:$AG,29,FALSE)</f>
        <v>39.824000000000005</v>
      </c>
      <c r="L122" s="10">
        <f>VLOOKUP(A122,data!$A:$AG,30,FALSE)</f>
        <v>796.48</v>
      </c>
      <c r="M122" s="4" t="str">
        <f>VLOOKUP(A122,data!$A:$AG,31,FALSE)</f>
        <v>Credit card</v>
      </c>
      <c r="N122" s="3">
        <f>VLOOKUP(A122,data!$A:$AG,32,FALSE)</f>
        <v>759.28438400000005</v>
      </c>
      <c r="O122" s="9">
        <f>VLOOKUP(A122,data!$A:$AG,33,FALSE)</f>
        <v>4.6699999999999998E-2</v>
      </c>
    </row>
    <row r="123" spans="1:15" ht="15.75" x14ac:dyDescent="0.25">
      <c r="A123">
        <v>122</v>
      </c>
      <c r="B123" t="str">
        <f>VLOOKUP(A123,data!$A:$AG,2,FALSE)</f>
        <v>659-36-1684</v>
      </c>
      <c r="C123" s="7" t="str">
        <f>VLOOKUP(A123,data!$A:$AG,21,FALSE)</f>
        <v>East</v>
      </c>
      <c r="D123" s="7" t="str">
        <f>VLOOKUP(A123,data!$A:$AG,22,FALSE)</f>
        <v>Office Supplies</v>
      </c>
      <c r="E123" s="10" t="str">
        <f>VLOOKUP(A123,data!$A:$AG,23,FALSE)</f>
        <v>Storage</v>
      </c>
      <c r="F123" s="8">
        <f>VLOOKUP(A123,data!$A:$AG,24,FALSE)</f>
        <v>43477</v>
      </c>
      <c r="G123" s="3">
        <f>VLOOKUP(A123,data!$A:$AG,25,FALSE)</f>
        <v>43477</v>
      </c>
      <c r="H123" s="3">
        <f>VLOOKUP(A123,data!$A:$AG,26,FALSE)</f>
        <v>0.50138888888888888</v>
      </c>
      <c r="I123" s="1">
        <f>VLOOKUP(A123,data!$A:$AG,27,FALSE)</f>
        <v>57.12</v>
      </c>
      <c r="J123" s="2">
        <f>VLOOKUP(A123,data!$A:$AG,28,FALSE)</f>
        <v>7</v>
      </c>
      <c r="K123">
        <f>VLOOKUP(A123,data!$A:$AG,29,FALSE)</f>
        <v>19.992000000000001</v>
      </c>
      <c r="L123" s="10">
        <f>VLOOKUP(A123,data!$A:$AG,30,FALSE)</f>
        <v>399.84</v>
      </c>
      <c r="M123" s="4" t="str">
        <f>VLOOKUP(A123,data!$A:$AG,31,FALSE)</f>
        <v>Credit card</v>
      </c>
      <c r="N123" s="3">
        <f>VLOOKUP(A123,data!$A:$AG,32,FALSE)</f>
        <v>381.16747199999998</v>
      </c>
      <c r="O123" s="9">
        <f>VLOOKUP(A123,data!$A:$AG,33,FALSE)</f>
        <v>4.6699999999999998E-2</v>
      </c>
    </row>
    <row r="124" spans="1:15" ht="15.75" x14ac:dyDescent="0.25">
      <c r="A124">
        <v>123</v>
      </c>
      <c r="B124" t="str">
        <f>VLOOKUP(A124,data!$A:$AG,2,FALSE)</f>
        <v>219-22-9386</v>
      </c>
      <c r="C124" s="7" t="str">
        <f>VLOOKUP(A124,data!$A:$AG,21,FALSE)</f>
        <v>East</v>
      </c>
      <c r="D124" s="7" t="str">
        <f>VLOOKUP(A124,data!$A:$AG,22,FALSE)</f>
        <v>Office Supplies</v>
      </c>
      <c r="E124" s="10" t="str">
        <f>VLOOKUP(A124,data!$A:$AG,23,FALSE)</f>
        <v>Envelopes</v>
      </c>
      <c r="F124" s="8">
        <f>VLOOKUP(A124,data!$A:$AG,24,FALSE)</f>
        <v>43533</v>
      </c>
      <c r="G124" s="3">
        <f>VLOOKUP(A124,data!$A:$AG,25,FALSE)</f>
        <v>43533</v>
      </c>
      <c r="H124" s="3">
        <f>VLOOKUP(A124,data!$A:$AG,26,FALSE)</f>
        <v>0.72638888888888886</v>
      </c>
      <c r="I124" s="1">
        <f>VLOOKUP(A124,data!$A:$AG,27,FALSE)</f>
        <v>99.96</v>
      </c>
      <c r="J124" s="2">
        <f>VLOOKUP(A124,data!$A:$AG,28,FALSE)</f>
        <v>9</v>
      </c>
      <c r="K124">
        <f>VLOOKUP(A124,data!$A:$AG,29,FALSE)</f>
        <v>44.981999999999999</v>
      </c>
      <c r="L124" s="10">
        <f>VLOOKUP(A124,data!$A:$AG,30,FALSE)</f>
        <v>899.64</v>
      </c>
      <c r="M124" s="4" t="str">
        <f>VLOOKUP(A124,data!$A:$AG,31,FALSE)</f>
        <v>Credit card</v>
      </c>
      <c r="N124" s="3">
        <f>VLOOKUP(A124,data!$A:$AG,32,FALSE)</f>
        <v>857.62681199999997</v>
      </c>
      <c r="O124" s="9">
        <f>VLOOKUP(A124,data!$A:$AG,33,FALSE)</f>
        <v>4.6699999999999998E-2</v>
      </c>
    </row>
    <row r="125" spans="1:15" ht="15.75" x14ac:dyDescent="0.25">
      <c r="A125">
        <v>124</v>
      </c>
      <c r="B125" t="str">
        <f>VLOOKUP(A125,data!$A:$AG,2,FALSE)</f>
        <v>336-78-2147</v>
      </c>
      <c r="C125" s="7" t="str">
        <f>VLOOKUP(A125,data!$A:$AG,21,FALSE)</f>
        <v>East</v>
      </c>
      <c r="D125" s="7" t="str">
        <f>VLOOKUP(A125,data!$A:$AG,22,FALSE)</f>
        <v>Technology</v>
      </c>
      <c r="E125" s="10" t="str">
        <f>VLOOKUP(A125,data!$A:$AG,23,FALSE)</f>
        <v>Phones</v>
      </c>
      <c r="F125" s="8">
        <f>VLOOKUP(A125,data!$A:$AG,24,FALSE)</f>
        <v>43537</v>
      </c>
      <c r="G125" s="3">
        <f>VLOOKUP(A125,data!$A:$AG,25,FALSE)</f>
        <v>43537</v>
      </c>
      <c r="H125" s="3">
        <f>VLOOKUP(A125,data!$A:$AG,26,FALSE)</f>
        <v>0.82777777777777783</v>
      </c>
      <c r="I125" s="1">
        <f>VLOOKUP(A125,data!$A:$AG,27,FALSE)</f>
        <v>63.91</v>
      </c>
      <c r="J125" s="2">
        <f>VLOOKUP(A125,data!$A:$AG,28,FALSE)</f>
        <v>8</v>
      </c>
      <c r="K125">
        <f>VLOOKUP(A125,data!$A:$AG,29,FALSE)</f>
        <v>25.564</v>
      </c>
      <c r="L125" s="10">
        <f>VLOOKUP(A125,data!$A:$AG,30,FALSE)</f>
        <v>511.28</v>
      </c>
      <c r="M125" s="4" t="str">
        <f>VLOOKUP(A125,data!$A:$AG,31,FALSE)</f>
        <v>Credit card</v>
      </c>
      <c r="N125" s="3">
        <f>VLOOKUP(A125,data!$A:$AG,32,FALSE)</f>
        <v>474.46783999999997</v>
      </c>
      <c r="O125" s="9">
        <f>VLOOKUP(A125,data!$A:$AG,33,FALSE)</f>
        <v>7.2000000000000008E-2</v>
      </c>
    </row>
    <row r="126" spans="1:15" ht="15.75" x14ac:dyDescent="0.25">
      <c r="A126">
        <v>125</v>
      </c>
      <c r="B126" t="str">
        <f>VLOOKUP(A126,data!$A:$AG,2,FALSE)</f>
        <v>268-27-6179</v>
      </c>
      <c r="C126" s="7" t="str">
        <f>VLOOKUP(A126,data!$A:$AG,21,FALSE)</f>
        <v>Central</v>
      </c>
      <c r="D126" s="7" t="str">
        <f>VLOOKUP(A126,data!$A:$AG,22,FALSE)</f>
        <v>Furniture</v>
      </c>
      <c r="E126" s="10" t="str">
        <f>VLOOKUP(A126,data!$A:$AG,23,FALSE)</f>
        <v>Chairs</v>
      </c>
      <c r="F126" s="8">
        <f>VLOOKUP(A126,data!$A:$AG,24,FALSE)</f>
        <v>43533</v>
      </c>
      <c r="G126" s="3">
        <f>VLOOKUP(A126,data!$A:$AG,25,FALSE)</f>
        <v>43533</v>
      </c>
      <c r="H126" s="3">
        <f>VLOOKUP(A126,data!$A:$AG,26,FALSE)</f>
        <v>0.62291666666666667</v>
      </c>
      <c r="I126" s="1">
        <f>VLOOKUP(A126,data!$A:$AG,27,FALSE)</f>
        <v>56.47</v>
      </c>
      <c r="J126" s="2">
        <f>VLOOKUP(A126,data!$A:$AG,28,FALSE)</f>
        <v>8</v>
      </c>
      <c r="K126">
        <f>VLOOKUP(A126,data!$A:$AG,29,FALSE)</f>
        <v>22.588000000000001</v>
      </c>
      <c r="L126" s="10">
        <f>VLOOKUP(A126,data!$A:$AG,30,FALSE)</f>
        <v>451.76</v>
      </c>
      <c r="M126" s="4" t="str">
        <f>VLOOKUP(A126,data!$A:$AG,31,FALSE)</f>
        <v>Ewallet</v>
      </c>
      <c r="N126" s="3">
        <f>VLOOKUP(A126,data!$A:$AG,32,FALSE)</f>
        <v>403.42167999999998</v>
      </c>
      <c r="O126" s="9">
        <f>VLOOKUP(A126,data!$A:$AG,33,FALSE)</f>
        <v>0.107</v>
      </c>
    </row>
    <row r="127" spans="1:15" ht="15.75" x14ac:dyDescent="0.25">
      <c r="A127">
        <v>126</v>
      </c>
      <c r="B127" t="str">
        <f>VLOOKUP(A127,data!$A:$AG,2,FALSE)</f>
        <v>668-90-8900</v>
      </c>
      <c r="C127" s="7" t="str">
        <f>VLOOKUP(A127,data!$A:$AG,21,FALSE)</f>
        <v>Central</v>
      </c>
      <c r="D127" s="7" t="str">
        <f>VLOOKUP(A127,data!$A:$AG,22,FALSE)</f>
        <v>Furniture</v>
      </c>
      <c r="E127" s="10" t="str">
        <f>VLOOKUP(A127,data!$A:$AG,23,FALSE)</f>
        <v>Tables</v>
      </c>
      <c r="F127" s="8">
        <f>VLOOKUP(A127,data!$A:$AG,24,FALSE)</f>
        <v>43534</v>
      </c>
      <c r="G127" s="3">
        <f>VLOOKUP(A127,data!$A:$AG,25,FALSE)</f>
        <v>43534</v>
      </c>
      <c r="H127" s="3">
        <f>VLOOKUP(A127,data!$A:$AG,26,FALSE)</f>
        <v>0.78055555555555556</v>
      </c>
      <c r="I127" s="1">
        <f>VLOOKUP(A127,data!$A:$AG,27,FALSE)</f>
        <v>93.69</v>
      </c>
      <c r="J127" s="2">
        <f>VLOOKUP(A127,data!$A:$AG,28,FALSE)</f>
        <v>7</v>
      </c>
      <c r="K127">
        <f>VLOOKUP(A127,data!$A:$AG,29,FALSE)</f>
        <v>32.791499999999999</v>
      </c>
      <c r="L127" s="10">
        <f>VLOOKUP(A127,data!$A:$AG,30,FALSE)</f>
        <v>655.82999999999993</v>
      </c>
      <c r="M127" s="4" t="str">
        <f>VLOOKUP(A127,data!$A:$AG,31,FALSE)</f>
        <v>Credit card</v>
      </c>
      <c r="N127" s="3">
        <f>VLOOKUP(A127,data!$A:$AG,32,FALSE)</f>
        <v>585.65618999999992</v>
      </c>
      <c r="O127" s="9">
        <f>VLOOKUP(A127,data!$A:$AG,33,FALSE)</f>
        <v>0.107</v>
      </c>
    </row>
    <row r="128" spans="1:15" ht="15.75" x14ac:dyDescent="0.25">
      <c r="A128">
        <v>127</v>
      </c>
      <c r="B128" t="str">
        <f>VLOOKUP(A128,data!$A:$AG,2,FALSE)</f>
        <v>870-54-3162</v>
      </c>
      <c r="C128" s="7" t="str">
        <f>VLOOKUP(A128,data!$A:$AG,21,FALSE)</f>
        <v>West</v>
      </c>
      <c r="D128" s="7" t="str">
        <f>VLOOKUP(A128,data!$A:$AG,22,FALSE)</f>
        <v>Office Supplies</v>
      </c>
      <c r="E128" s="10" t="str">
        <f>VLOOKUP(A128,data!$A:$AG,23,FALSE)</f>
        <v>Binders</v>
      </c>
      <c r="F128" s="8">
        <f>VLOOKUP(A128,data!$A:$AG,24,FALSE)</f>
        <v>43492</v>
      </c>
      <c r="G128" s="3">
        <f>VLOOKUP(A128,data!$A:$AG,25,FALSE)</f>
        <v>43492</v>
      </c>
      <c r="H128" s="3">
        <f>VLOOKUP(A128,data!$A:$AG,26,FALSE)</f>
        <v>0.55972222222222223</v>
      </c>
      <c r="I128" s="1">
        <f>VLOOKUP(A128,data!$A:$AG,27,FALSE)</f>
        <v>32.25</v>
      </c>
      <c r="J128" s="2">
        <f>VLOOKUP(A128,data!$A:$AG,28,FALSE)</f>
        <v>5</v>
      </c>
      <c r="K128">
        <f>VLOOKUP(A128,data!$A:$AG,29,FALSE)</f>
        <v>8.0625</v>
      </c>
      <c r="L128" s="10">
        <f>VLOOKUP(A128,data!$A:$AG,30,FALSE)</f>
        <v>161.25</v>
      </c>
      <c r="M128" s="4" t="str">
        <f>VLOOKUP(A128,data!$A:$AG,31,FALSE)</f>
        <v>Cash</v>
      </c>
      <c r="N128" s="3">
        <f>VLOOKUP(A128,data!$A:$AG,32,FALSE)</f>
        <v>153.71962500000001</v>
      </c>
      <c r="O128" s="9">
        <f>VLOOKUP(A128,data!$A:$AG,33,FALSE)</f>
        <v>4.6699999999999998E-2</v>
      </c>
    </row>
    <row r="129" spans="1:15" ht="15.75" x14ac:dyDescent="0.25">
      <c r="A129">
        <v>128</v>
      </c>
      <c r="B129" t="str">
        <f>VLOOKUP(A129,data!$A:$AG,2,FALSE)</f>
        <v>189-08-9157</v>
      </c>
      <c r="C129" s="7" t="str">
        <f>VLOOKUP(A129,data!$A:$AG,21,FALSE)</f>
        <v>West</v>
      </c>
      <c r="D129" s="7" t="str">
        <f>VLOOKUP(A129,data!$A:$AG,22,FALSE)</f>
        <v>Office Supplies</v>
      </c>
      <c r="E129" s="10" t="str">
        <f>VLOOKUP(A129,data!$A:$AG,23,FALSE)</f>
        <v>Storage</v>
      </c>
      <c r="F129" s="8">
        <f>VLOOKUP(A129,data!$A:$AG,24,FALSE)</f>
        <v>43473</v>
      </c>
      <c r="G129" s="3">
        <f>VLOOKUP(A129,data!$A:$AG,25,FALSE)</f>
        <v>43473</v>
      </c>
      <c r="H129" s="3">
        <f>VLOOKUP(A129,data!$A:$AG,26,FALSE)</f>
        <v>0.67847222222222225</v>
      </c>
      <c r="I129" s="1">
        <f>VLOOKUP(A129,data!$A:$AG,27,FALSE)</f>
        <v>31.73</v>
      </c>
      <c r="J129" s="2">
        <f>VLOOKUP(A129,data!$A:$AG,28,FALSE)</f>
        <v>9</v>
      </c>
      <c r="K129">
        <f>VLOOKUP(A129,data!$A:$AG,29,FALSE)</f>
        <v>14.278500000000001</v>
      </c>
      <c r="L129" s="10">
        <f>VLOOKUP(A129,data!$A:$AG,30,FALSE)</f>
        <v>285.57</v>
      </c>
      <c r="M129" s="4" t="str">
        <f>VLOOKUP(A129,data!$A:$AG,31,FALSE)</f>
        <v>Credit card</v>
      </c>
      <c r="N129" s="3">
        <f>VLOOKUP(A129,data!$A:$AG,32,FALSE)</f>
        <v>272.233881</v>
      </c>
      <c r="O129" s="9">
        <f>VLOOKUP(A129,data!$A:$AG,33,FALSE)</f>
        <v>4.6699999999999998E-2</v>
      </c>
    </row>
    <row r="130" spans="1:15" ht="15.75" x14ac:dyDescent="0.25">
      <c r="A130">
        <v>129</v>
      </c>
      <c r="B130" t="str">
        <f>VLOOKUP(A130,data!$A:$AG,2,FALSE)</f>
        <v>663-86-9076</v>
      </c>
      <c r="C130" s="7" t="str">
        <f>VLOOKUP(A130,data!$A:$AG,21,FALSE)</f>
        <v>West</v>
      </c>
      <c r="D130" s="7" t="str">
        <f>VLOOKUP(A130,data!$A:$AG,22,FALSE)</f>
        <v>Furniture</v>
      </c>
      <c r="E130" s="10" t="str">
        <f>VLOOKUP(A130,data!$A:$AG,23,FALSE)</f>
        <v>Chairs</v>
      </c>
      <c r="F130" s="8">
        <f>VLOOKUP(A130,data!$A:$AG,24,FALSE)</f>
        <v>43473</v>
      </c>
      <c r="G130" s="3">
        <f>VLOOKUP(A130,data!$A:$AG,25,FALSE)</f>
        <v>43473</v>
      </c>
      <c r="H130" s="3">
        <f>VLOOKUP(A130,data!$A:$AG,26,FALSE)</f>
        <v>0.6645833333333333</v>
      </c>
      <c r="I130" s="1">
        <f>VLOOKUP(A130,data!$A:$AG,27,FALSE)</f>
        <v>68.540000000000006</v>
      </c>
      <c r="J130" s="2">
        <f>VLOOKUP(A130,data!$A:$AG,28,FALSE)</f>
        <v>8</v>
      </c>
      <c r="K130">
        <f>VLOOKUP(A130,data!$A:$AG,29,FALSE)</f>
        <v>27.416000000000004</v>
      </c>
      <c r="L130" s="10">
        <f>VLOOKUP(A130,data!$A:$AG,30,FALSE)</f>
        <v>548.32000000000005</v>
      </c>
      <c r="M130" s="4" t="str">
        <f>VLOOKUP(A130,data!$A:$AG,31,FALSE)</f>
        <v>Ewallet</v>
      </c>
      <c r="N130" s="3">
        <f>VLOOKUP(A130,data!$A:$AG,32,FALSE)</f>
        <v>489.64976000000001</v>
      </c>
      <c r="O130" s="9">
        <f>VLOOKUP(A130,data!$A:$AG,33,FALSE)</f>
        <v>0.107</v>
      </c>
    </row>
    <row r="131" spans="1:15" ht="15.75" x14ac:dyDescent="0.25">
      <c r="A131">
        <v>130</v>
      </c>
      <c r="B131" t="str">
        <f>VLOOKUP(A131,data!$A:$AG,2,FALSE)</f>
        <v>549-84-7482</v>
      </c>
      <c r="C131" s="7" t="str">
        <f>VLOOKUP(A131,data!$A:$AG,21,FALSE)</f>
        <v>West</v>
      </c>
      <c r="D131" s="7" t="str">
        <f>VLOOKUP(A131,data!$A:$AG,22,FALSE)</f>
        <v>Furniture</v>
      </c>
      <c r="E131" s="10" t="str">
        <f>VLOOKUP(A131,data!$A:$AG,23,FALSE)</f>
        <v>Furnishings</v>
      </c>
      <c r="F131" s="8">
        <f>VLOOKUP(A131,data!$A:$AG,24,FALSE)</f>
        <v>43504</v>
      </c>
      <c r="G131" s="3">
        <f>VLOOKUP(A131,data!$A:$AG,25,FALSE)</f>
        <v>43504</v>
      </c>
      <c r="H131" s="3">
        <f>VLOOKUP(A131,data!$A:$AG,26,FALSE)</f>
        <v>0.46875</v>
      </c>
      <c r="I131" s="1">
        <f>VLOOKUP(A131,data!$A:$AG,27,FALSE)</f>
        <v>90.28</v>
      </c>
      <c r="J131" s="2">
        <f>VLOOKUP(A131,data!$A:$AG,28,FALSE)</f>
        <v>9</v>
      </c>
      <c r="K131">
        <f>VLOOKUP(A131,data!$A:$AG,29,FALSE)</f>
        <v>40.626000000000005</v>
      </c>
      <c r="L131" s="10">
        <f>VLOOKUP(A131,data!$A:$AG,30,FALSE)</f>
        <v>812.52</v>
      </c>
      <c r="M131" s="4" t="str">
        <f>VLOOKUP(A131,data!$A:$AG,31,FALSE)</f>
        <v>Ewallet</v>
      </c>
      <c r="N131" s="3">
        <f>VLOOKUP(A131,data!$A:$AG,32,FALSE)</f>
        <v>725.58035999999993</v>
      </c>
      <c r="O131" s="9">
        <f>VLOOKUP(A131,data!$A:$AG,33,FALSE)</f>
        <v>0.107</v>
      </c>
    </row>
    <row r="132" spans="1:15" ht="15.75" x14ac:dyDescent="0.25">
      <c r="A132">
        <v>131</v>
      </c>
      <c r="B132" t="str">
        <f>VLOOKUP(A132,data!$A:$AG,2,FALSE)</f>
        <v>191-10-6171</v>
      </c>
      <c r="C132" s="7" t="str">
        <f>VLOOKUP(A132,data!$A:$AG,21,FALSE)</f>
        <v>East</v>
      </c>
      <c r="D132" s="7" t="str">
        <f>VLOOKUP(A132,data!$A:$AG,22,FALSE)</f>
        <v>Technology</v>
      </c>
      <c r="E132" s="10" t="str">
        <f>VLOOKUP(A132,data!$A:$AG,23,FALSE)</f>
        <v>Phones</v>
      </c>
      <c r="F132" s="8">
        <f>VLOOKUP(A132,data!$A:$AG,24,FALSE)</f>
        <v>43490</v>
      </c>
      <c r="G132" s="3">
        <f>VLOOKUP(A132,data!$A:$AG,25,FALSE)</f>
        <v>43490</v>
      </c>
      <c r="H132" s="3">
        <f>VLOOKUP(A132,data!$A:$AG,26,FALSE)</f>
        <v>0.5541666666666667</v>
      </c>
      <c r="I132" s="1">
        <f>VLOOKUP(A132,data!$A:$AG,27,FALSE)</f>
        <v>39.619999999999997</v>
      </c>
      <c r="J132" s="2">
        <f>VLOOKUP(A132,data!$A:$AG,28,FALSE)</f>
        <v>7</v>
      </c>
      <c r="K132">
        <f>VLOOKUP(A132,data!$A:$AG,29,FALSE)</f>
        <v>13.866999999999999</v>
      </c>
      <c r="L132" s="10">
        <f>VLOOKUP(A132,data!$A:$AG,30,FALSE)</f>
        <v>277.33999999999997</v>
      </c>
      <c r="M132" s="4" t="str">
        <f>VLOOKUP(A132,data!$A:$AG,31,FALSE)</f>
        <v>Cash</v>
      </c>
      <c r="N132" s="3">
        <f>VLOOKUP(A132,data!$A:$AG,32,FALSE)</f>
        <v>257.37151999999998</v>
      </c>
      <c r="O132" s="9">
        <f>VLOOKUP(A132,data!$A:$AG,33,FALSE)</f>
        <v>7.2000000000000008E-2</v>
      </c>
    </row>
    <row r="133" spans="1:15" ht="15.75" x14ac:dyDescent="0.25">
      <c r="A133">
        <v>132</v>
      </c>
      <c r="B133" t="str">
        <f>VLOOKUP(A133,data!$A:$AG,2,FALSE)</f>
        <v>802-70-5316</v>
      </c>
      <c r="C133" s="7" t="str">
        <f>VLOOKUP(A133,data!$A:$AG,21,FALSE)</f>
        <v>East</v>
      </c>
      <c r="D133" s="7" t="str">
        <f>VLOOKUP(A133,data!$A:$AG,22,FALSE)</f>
        <v>Office Supplies</v>
      </c>
      <c r="E133" s="10" t="str">
        <f>VLOOKUP(A133,data!$A:$AG,23,FALSE)</f>
        <v>Paper</v>
      </c>
      <c r="F133" s="8">
        <f>VLOOKUP(A133,data!$A:$AG,24,FALSE)</f>
        <v>43530</v>
      </c>
      <c r="G133" s="3">
        <f>VLOOKUP(A133,data!$A:$AG,25,FALSE)</f>
        <v>43530</v>
      </c>
      <c r="H133" s="3">
        <f>VLOOKUP(A133,data!$A:$AG,26,FALSE)</f>
        <v>0.8569444444444444</v>
      </c>
      <c r="I133" s="1">
        <f>VLOOKUP(A133,data!$A:$AG,27,FALSE)</f>
        <v>92.13</v>
      </c>
      <c r="J133" s="2">
        <f>VLOOKUP(A133,data!$A:$AG,28,FALSE)</f>
        <v>6</v>
      </c>
      <c r="K133">
        <f>VLOOKUP(A133,data!$A:$AG,29,FALSE)</f>
        <v>27.638999999999999</v>
      </c>
      <c r="L133" s="10">
        <f>VLOOKUP(A133,data!$A:$AG,30,FALSE)</f>
        <v>552.78</v>
      </c>
      <c r="M133" s="4" t="str">
        <f>VLOOKUP(A133,data!$A:$AG,31,FALSE)</f>
        <v>Cash</v>
      </c>
      <c r="N133" s="3">
        <f>VLOOKUP(A133,data!$A:$AG,32,FALSE)</f>
        <v>526.96517399999993</v>
      </c>
      <c r="O133" s="9">
        <f>VLOOKUP(A133,data!$A:$AG,33,FALSE)</f>
        <v>4.6699999999999998E-2</v>
      </c>
    </row>
    <row r="134" spans="1:15" ht="15.75" x14ac:dyDescent="0.25">
      <c r="A134">
        <v>133</v>
      </c>
      <c r="B134" t="str">
        <f>VLOOKUP(A134,data!$A:$AG,2,FALSE)</f>
        <v>695-51-0018</v>
      </c>
      <c r="C134" s="7" t="str">
        <f>VLOOKUP(A134,data!$A:$AG,21,FALSE)</f>
        <v>East</v>
      </c>
      <c r="D134" s="7" t="str">
        <f>VLOOKUP(A134,data!$A:$AG,22,FALSE)</f>
        <v>Office Supplies</v>
      </c>
      <c r="E134" s="10" t="str">
        <f>VLOOKUP(A134,data!$A:$AG,23,FALSE)</f>
        <v>Fasteners</v>
      </c>
      <c r="F134" s="8">
        <f>VLOOKUP(A134,data!$A:$AG,24,FALSE)</f>
        <v>43506</v>
      </c>
      <c r="G134" s="3">
        <f>VLOOKUP(A134,data!$A:$AG,25,FALSE)</f>
        <v>43506</v>
      </c>
      <c r="H134" s="3">
        <f>VLOOKUP(A134,data!$A:$AG,26,FALSE)</f>
        <v>0.77500000000000002</v>
      </c>
      <c r="I134" s="1">
        <f>VLOOKUP(A134,data!$A:$AG,27,FALSE)</f>
        <v>34.840000000000003</v>
      </c>
      <c r="J134" s="2">
        <f>VLOOKUP(A134,data!$A:$AG,28,FALSE)</f>
        <v>4</v>
      </c>
      <c r="K134">
        <f>VLOOKUP(A134,data!$A:$AG,29,FALSE)</f>
        <v>6.9680000000000009</v>
      </c>
      <c r="L134" s="10">
        <f>VLOOKUP(A134,data!$A:$AG,30,FALSE)</f>
        <v>139.36000000000001</v>
      </c>
      <c r="M134" s="4" t="str">
        <f>VLOOKUP(A134,data!$A:$AG,31,FALSE)</f>
        <v>Cash</v>
      </c>
      <c r="N134" s="3">
        <f>VLOOKUP(A134,data!$A:$AG,32,FALSE)</f>
        <v>132.851888</v>
      </c>
      <c r="O134" s="9">
        <f>VLOOKUP(A134,data!$A:$AG,33,FALSE)</f>
        <v>4.6699999999999998E-2</v>
      </c>
    </row>
    <row r="135" spans="1:15" ht="15.75" x14ac:dyDescent="0.25">
      <c r="A135">
        <v>134</v>
      </c>
      <c r="B135" t="str">
        <f>VLOOKUP(A135,data!$A:$AG,2,FALSE)</f>
        <v>590-83-4591</v>
      </c>
      <c r="C135" s="7" t="str">
        <f>VLOOKUP(A135,data!$A:$AG,21,FALSE)</f>
        <v>West</v>
      </c>
      <c r="D135" s="7" t="str">
        <f>VLOOKUP(A135,data!$A:$AG,22,FALSE)</f>
        <v>Office Supplies</v>
      </c>
      <c r="E135" s="10" t="str">
        <f>VLOOKUP(A135,data!$A:$AG,23,FALSE)</f>
        <v>Paper</v>
      </c>
      <c r="F135" s="8">
        <f>VLOOKUP(A135,data!$A:$AG,24,FALSE)</f>
        <v>43513</v>
      </c>
      <c r="G135" s="3">
        <f>VLOOKUP(A135,data!$A:$AG,25,FALSE)</f>
        <v>43513</v>
      </c>
      <c r="H135" s="3">
        <f>VLOOKUP(A135,data!$A:$AG,26,FALSE)</f>
        <v>0.61111111111111105</v>
      </c>
      <c r="I135" s="1">
        <f>VLOOKUP(A135,data!$A:$AG,27,FALSE)</f>
        <v>87.45</v>
      </c>
      <c r="J135" s="2">
        <f>VLOOKUP(A135,data!$A:$AG,28,FALSE)</f>
        <v>6</v>
      </c>
      <c r="K135">
        <f>VLOOKUP(A135,data!$A:$AG,29,FALSE)</f>
        <v>26.235000000000003</v>
      </c>
      <c r="L135" s="10">
        <f>VLOOKUP(A135,data!$A:$AG,30,FALSE)</f>
        <v>524.70000000000005</v>
      </c>
      <c r="M135" s="4" t="str">
        <f>VLOOKUP(A135,data!$A:$AG,31,FALSE)</f>
        <v>Credit card</v>
      </c>
      <c r="N135" s="3">
        <f>VLOOKUP(A135,data!$A:$AG,32,FALSE)</f>
        <v>500.19651000000005</v>
      </c>
      <c r="O135" s="9">
        <f>VLOOKUP(A135,data!$A:$AG,33,FALSE)</f>
        <v>4.6699999999999998E-2</v>
      </c>
    </row>
    <row r="136" spans="1:15" ht="15.75" x14ac:dyDescent="0.25">
      <c r="A136">
        <v>135</v>
      </c>
      <c r="B136" t="str">
        <f>VLOOKUP(A136,data!$A:$AG,2,FALSE)</f>
        <v>483-71-1164</v>
      </c>
      <c r="C136" s="7" t="str">
        <f>VLOOKUP(A136,data!$A:$AG,21,FALSE)</f>
        <v>West</v>
      </c>
      <c r="D136" s="7" t="str">
        <f>VLOOKUP(A136,data!$A:$AG,22,FALSE)</f>
        <v>Office Supplies</v>
      </c>
      <c r="E136" s="10" t="str">
        <f>VLOOKUP(A136,data!$A:$AG,23,FALSE)</f>
        <v>Paper</v>
      </c>
      <c r="F136" s="8">
        <f>VLOOKUP(A136,data!$A:$AG,24,FALSE)</f>
        <v>43532</v>
      </c>
      <c r="G136" s="3">
        <f>VLOOKUP(A136,data!$A:$AG,25,FALSE)</f>
        <v>43532</v>
      </c>
      <c r="H136" s="3">
        <f>VLOOKUP(A136,data!$A:$AG,26,FALSE)</f>
        <v>0.69652777777777775</v>
      </c>
      <c r="I136" s="1">
        <f>VLOOKUP(A136,data!$A:$AG,27,FALSE)</f>
        <v>81.3</v>
      </c>
      <c r="J136" s="2">
        <f>VLOOKUP(A136,data!$A:$AG,28,FALSE)</f>
        <v>6</v>
      </c>
      <c r="K136">
        <f>VLOOKUP(A136,data!$A:$AG,29,FALSE)</f>
        <v>24.39</v>
      </c>
      <c r="L136" s="10">
        <f>VLOOKUP(A136,data!$A:$AG,30,FALSE)</f>
        <v>487.79999999999995</v>
      </c>
      <c r="M136" s="4" t="str">
        <f>VLOOKUP(A136,data!$A:$AG,31,FALSE)</f>
        <v>Ewallet</v>
      </c>
      <c r="N136" s="3">
        <f>VLOOKUP(A136,data!$A:$AG,32,FALSE)</f>
        <v>465.01973999999996</v>
      </c>
      <c r="O136" s="9">
        <f>VLOOKUP(A136,data!$A:$AG,33,FALSE)</f>
        <v>4.6699999999999998E-2</v>
      </c>
    </row>
    <row r="137" spans="1:15" ht="15.75" x14ac:dyDescent="0.25">
      <c r="A137">
        <v>136</v>
      </c>
      <c r="B137" t="str">
        <f>VLOOKUP(A137,data!$A:$AG,2,FALSE)</f>
        <v>597-78-7908</v>
      </c>
      <c r="C137" s="7" t="str">
        <f>VLOOKUP(A137,data!$A:$AG,21,FALSE)</f>
        <v>West</v>
      </c>
      <c r="D137" s="7" t="str">
        <f>VLOOKUP(A137,data!$A:$AG,22,FALSE)</f>
        <v>Office Supplies</v>
      </c>
      <c r="E137" s="10" t="str">
        <f>VLOOKUP(A137,data!$A:$AG,23,FALSE)</f>
        <v>Art</v>
      </c>
      <c r="F137" s="8">
        <f>VLOOKUP(A137,data!$A:$AG,24,FALSE)</f>
        <v>43514</v>
      </c>
      <c r="G137" s="3">
        <f>VLOOKUP(A137,data!$A:$AG,25,FALSE)</f>
        <v>43514</v>
      </c>
      <c r="H137" s="3">
        <f>VLOOKUP(A137,data!$A:$AG,26,FALSE)</f>
        <v>0.81874999999999998</v>
      </c>
      <c r="I137" s="1">
        <f>VLOOKUP(A137,data!$A:$AG,27,FALSE)</f>
        <v>90.22</v>
      </c>
      <c r="J137" s="2">
        <f>VLOOKUP(A137,data!$A:$AG,28,FALSE)</f>
        <v>3</v>
      </c>
      <c r="K137">
        <f>VLOOKUP(A137,data!$A:$AG,29,FALSE)</f>
        <v>13.532999999999999</v>
      </c>
      <c r="L137" s="10">
        <f>VLOOKUP(A137,data!$A:$AG,30,FALSE)</f>
        <v>270.65999999999997</v>
      </c>
      <c r="M137" s="4" t="str">
        <f>VLOOKUP(A137,data!$A:$AG,31,FALSE)</f>
        <v>Cash</v>
      </c>
      <c r="N137" s="3">
        <f>VLOOKUP(A137,data!$A:$AG,32,FALSE)</f>
        <v>258.02017799999999</v>
      </c>
      <c r="O137" s="9">
        <f>VLOOKUP(A137,data!$A:$AG,33,FALSE)</f>
        <v>4.6699999999999998E-2</v>
      </c>
    </row>
    <row r="138" spans="1:15" ht="15.75" x14ac:dyDescent="0.25">
      <c r="A138">
        <v>137</v>
      </c>
      <c r="B138" t="str">
        <f>VLOOKUP(A138,data!$A:$AG,2,FALSE)</f>
        <v>700-81-1757</v>
      </c>
      <c r="C138" s="7" t="str">
        <f>VLOOKUP(A138,data!$A:$AG,21,FALSE)</f>
        <v>West</v>
      </c>
      <c r="D138" s="7" t="str">
        <f>VLOOKUP(A138,data!$A:$AG,22,FALSE)</f>
        <v>Office Supplies</v>
      </c>
      <c r="E138" s="10" t="str">
        <f>VLOOKUP(A138,data!$A:$AG,23,FALSE)</f>
        <v>Fasteners</v>
      </c>
      <c r="F138" s="8">
        <f>VLOOKUP(A138,data!$A:$AG,24,FALSE)</f>
        <v>43483</v>
      </c>
      <c r="G138" s="3">
        <f>VLOOKUP(A138,data!$A:$AG,25,FALSE)</f>
        <v>43483</v>
      </c>
      <c r="H138" s="3">
        <f>VLOOKUP(A138,data!$A:$AG,26,FALSE)</f>
        <v>0.87430555555555556</v>
      </c>
      <c r="I138" s="1">
        <f>VLOOKUP(A138,data!$A:$AG,27,FALSE)</f>
        <v>26.31</v>
      </c>
      <c r="J138" s="2">
        <f>VLOOKUP(A138,data!$A:$AG,28,FALSE)</f>
        <v>5</v>
      </c>
      <c r="K138">
        <f>VLOOKUP(A138,data!$A:$AG,29,FALSE)</f>
        <v>6.5774999999999997</v>
      </c>
      <c r="L138" s="10">
        <f>VLOOKUP(A138,data!$A:$AG,30,FALSE)</f>
        <v>131.54999999999998</v>
      </c>
      <c r="M138" s="4" t="str">
        <f>VLOOKUP(A138,data!$A:$AG,31,FALSE)</f>
        <v>Credit card</v>
      </c>
      <c r="N138" s="3">
        <f>VLOOKUP(A138,data!$A:$AG,32,FALSE)</f>
        <v>125.40661499999999</v>
      </c>
      <c r="O138" s="9">
        <f>VLOOKUP(A138,data!$A:$AG,33,FALSE)</f>
        <v>4.6699999999999998E-2</v>
      </c>
    </row>
    <row r="139" spans="1:15" ht="15.75" x14ac:dyDescent="0.25">
      <c r="A139">
        <v>138</v>
      </c>
      <c r="B139" t="str">
        <f>VLOOKUP(A139,data!$A:$AG,2,FALSE)</f>
        <v>354-39-5160</v>
      </c>
      <c r="C139" s="7" t="str">
        <f>VLOOKUP(A139,data!$A:$AG,21,FALSE)</f>
        <v>West</v>
      </c>
      <c r="D139" s="7" t="str">
        <f>VLOOKUP(A139,data!$A:$AG,22,FALSE)</f>
        <v>Office Supplies</v>
      </c>
      <c r="E139" s="10" t="str">
        <f>VLOOKUP(A139,data!$A:$AG,23,FALSE)</f>
        <v>Binders</v>
      </c>
      <c r="F139" s="8">
        <f>VLOOKUP(A139,data!$A:$AG,24,FALSE)</f>
        <v>43514</v>
      </c>
      <c r="G139" s="3">
        <f>VLOOKUP(A139,data!$A:$AG,25,FALSE)</f>
        <v>43514</v>
      </c>
      <c r="H139" s="3">
        <f>VLOOKUP(A139,data!$A:$AG,26,FALSE)</f>
        <v>0.65208333333333335</v>
      </c>
      <c r="I139" s="1">
        <f>VLOOKUP(A139,data!$A:$AG,27,FALSE)</f>
        <v>34.42</v>
      </c>
      <c r="J139" s="2">
        <f>VLOOKUP(A139,data!$A:$AG,28,FALSE)</f>
        <v>6</v>
      </c>
      <c r="K139">
        <f>VLOOKUP(A139,data!$A:$AG,29,FALSE)</f>
        <v>10.326000000000001</v>
      </c>
      <c r="L139" s="10">
        <f>VLOOKUP(A139,data!$A:$AG,30,FALSE)</f>
        <v>206.52</v>
      </c>
      <c r="M139" s="4" t="str">
        <f>VLOOKUP(A139,data!$A:$AG,31,FALSE)</f>
        <v>Cash</v>
      </c>
      <c r="N139" s="3">
        <f>VLOOKUP(A139,data!$A:$AG,32,FALSE)</f>
        <v>196.875516</v>
      </c>
      <c r="O139" s="9">
        <f>VLOOKUP(A139,data!$A:$AG,33,FALSE)</f>
        <v>4.6699999999999998E-2</v>
      </c>
    </row>
    <row r="140" spans="1:15" ht="15.75" x14ac:dyDescent="0.25">
      <c r="A140">
        <v>139</v>
      </c>
      <c r="B140" t="str">
        <f>VLOOKUP(A140,data!$A:$AG,2,FALSE)</f>
        <v>241-72-9525</v>
      </c>
      <c r="C140" s="7" t="str">
        <f>VLOOKUP(A140,data!$A:$AG,21,FALSE)</f>
        <v>West</v>
      </c>
      <c r="D140" s="7" t="str">
        <f>VLOOKUP(A140,data!$A:$AG,22,FALSE)</f>
        <v>Office Supplies</v>
      </c>
      <c r="E140" s="10" t="str">
        <f>VLOOKUP(A140,data!$A:$AG,23,FALSE)</f>
        <v>Supplies</v>
      </c>
      <c r="F140" s="8">
        <f>VLOOKUP(A140,data!$A:$AG,24,FALSE)</f>
        <v>43512</v>
      </c>
      <c r="G140" s="3">
        <f>VLOOKUP(A140,data!$A:$AG,25,FALSE)</f>
        <v>43512</v>
      </c>
      <c r="H140" s="3">
        <f>VLOOKUP(A140,data!$A:$AG,26,FALSE)</f>
        <v>0.51458333333333328</v>
      </c>
      <c r="I140" s="1">
        <f>VLOOKUP(A140,data!$A:$AG,27,FALSE)</f>
        <v>51.91</v>
      </c>
      <c r="J140" s="2">
        <f>VLOOKUP(A140,data!$A:$AG,28,FALSE)</f>
        <v>10</v>
      </c>
      <c r="K140">
        <f>VLOOKUP(A140,data!$A:$AG,29,FALSE)</f>
        <v>25.954999999999998</v>
      </c>
      <c r="L140" s="10">
        <f>VLOOKUP(A140,data!$A:$AG,30,FALSE)</f>
        <v>519.09999999999991</v>
      </c>
      <c r="M140" s="4" t="str">
        <f>VLOOKUP(A140,data!$A:$AG,31,FALSE)</f>
        <v>Cash</v>
      </c>
      <c r="N140" s="3">
        <f>VLOOKUP(A140,data!$A:$AG,32,FALSE)</f>
        <v>494.85802999999993</v>
      </c>
      <c r="O140" s="9">
        <f>VLOOKUP(A140,data!$A:$AG,33,FALSE)</f>
        <v>4.6699999999999998E-2</v>
      </c>
    </row>
    <row r="141" spans="1:15" ht="15.75" x14ac:dyDescent="0.25">
      <c r="A141">
        <v>140</v>
      </c>
      <c r="B141" t="str">
        <f>VLOOKUP(A141,data!$A:$AG,2,FALSE)</f>
        <v>575-30-8091</v>
      </c>
      <c r="C141" s="7" t="str">
        <f>VLOOKUP(A141,data!$A:$AG,21,FALSE)</f>
        <v>West</v>
      </c>
      <c r="D141" s="7" t="str">
        <f>VLOOKUP(A141,data!$A:$AG,22,FALSE)</f>
        <v>Furniture</v>
      </c>
      <c r="E141" s="10" t="str">
        <f>VLOOKUP(A141,data!$A:$AG,23,FALSE)</f>
        <v>Furnishings</v>
      </c>
      <c r="F141" s="8">
        <f>VLOOKUP(A141,data!$A:$AG,24,FALSE)</f>
        <v>43540</v>
      </c>
      <c r="G141" s="3">
        <f>VLOOKUP(A141,data!$A:$AG,25,FALSE)</f>
        <v>43540</v>
      </c>
      <c r="H141" s="3">
        <f>VLOOKUP(A141,data!$A:$AG,26,FALSE)</f>
        <v>0.80902777777777779</v>
      </c>
      <c r="I141" s="1">
        <f>VLOOKUP(A141,data!$A:$AG,27,FALSE)</f>
        <v>72.5</v>
      </c>
      <c r="J141" s="2">
        <f>VLOOKUP(A141,data!$A:$AG,28,FALSE)</f>
        <v>8</v>
      </c>
      <c r="K141">
        <f>VLOOKUP(A141,data!$A:$AG,29,FALSE)</f>
        <v>29</v>
      </c>
      <c r="L141" s="10">
        <f>VLOOKUP(A141,data!$A:$AG,30,FALSE)</f>
        <v>580</v>
      </c>
      <c r="M141" s="4" t="str">
        <f>VLOOKUP(A141,data!$A:$AG,31,FALSE)</f>
        <v>Ewallet</v>
      </c>
      <c r="N141" s="3">
        <f>VLOOKUP(A141,data!$A:$AG,32,FALSE)</f>
        <v>517.94000000000005</v>
      </c>
      <c r="O141" s="9">
        <f>VLOOKUP(A141,data!$A:$AG,33,FALSE)</f>
        <v>0.107</v>
      </c>
    </row>
    <row r="142" spans="1:15" ht="15.75" x14ac:dyDescent="0.25">
      <c r="A142">
        <v>141</v>
      </c>
      <c r="B142" t="str">
        <f>VLOOKUP(A142,data!$A:$AG,2,FALSE)</f>
        <v>731-81-9469</v>
      </c>
      <c r="C142" s="7" t="str">
        <f>VLOOKUP(A142,data!$A:$AG,21,FALSE)</f>
        <v>East</v>
      </c>
      <c r="D142" s="7" t="str">
        <f>VLOOKUP(A142,data!$A:$AG,22,FALSE)</f>
        <v>Furniture</v>
      </c>
      <c r="E142" s="10" t="str">
        <f>VLOOKUP(A142,data!$A:$AG,23,FALSE)</f>
        <v>Furnishings</v>
      </c>
      <c r="F142" s="8">
        <f>VLOOKUP(A142,data!$A:$AG,24,FALSE)</f>
        <v>43488</v>
      </c>
      <c r="G142" s="3">
        <f>VLOOKUP(A142,data!$A:$AG,25,FALSE)</f>
        <v>43488</v>
      </c>
      <c r="H142" s="3">
        <f>VLOOKUP(A142,data!$A:$AG,26,FALSE)</f>
        <v>0.54166666666666663</v>
      </c>
      <c r="I142" s="1">
        <f>VLOOKUP(A142,data!$A:$AG,27,FALSE)</f>
        <v>89.8</v>
      </c>
      <c r="J142" s="2">
        <f>VLOOKUP(A142,data!$A:$AG,28,FALSE)</f>
        <v>10</v>
      </c>
      <c r="K142">
        <f>VLOOKUP(A142,data!$A:$AG,29,FALSE)</f>
        <v>44.900000000000006</v>
      </c>
      <c r="L142" s="10">
        <f>VLOOKUP(A142,data!$A:$AG,30,FALSE)</f>
        <v>898</v>
      </c>
      <c r="M142" s="4" t="str">
        <f>VLOOKUP(A142,data!$A:$AG,31,FALSE)</f>
        <v>Credit card</v>
      </c>
      <c r="N142" s="3">
        <f>VLOOKUP(A142,data!$A:$AG,32,FALSE)</f>
        <v>801.91399999999999</v>
      </c>
      <c r="O142" s="9">
        <f>VLOOKUP(A142,data!$A:$AG,33,FALSE)</f>
        <v>0.107</v>
      </c>
    </row>
    <row r="143" spans="1:15" ht="15.75" x14ac:dyDescent="0.25">
      <c r="A143">
        <v>142</v>
      </c>
      <c r="B143" t="str">
        <f>VLOOKUP(A143,data!$A:$AG,2,FALSE)</f>
        <v>280-17-4359</v>
      </c>
      <c r="C143" s="7" t="str">
        <f>VLOOKUP(A143,data!$A:$AG,21,FALSE)</f>
        <v>West</v>
      </c>
      <c r="D143" s="7" t="str">
        <f>VLOOKUP(A143,data!$A:$AG,22,FALSE)</f>
        <v>Office Supplies</v>
      </c>
      <c r="E143" s="10" t="str">
        <f>VLOOKUP(A143,data!$A:$AG,23,FALSE)</f>
        <v>Art</v>
      </c>
      <c r="F143" s="8">
        <f>VLOOKUP(A143,data!$A:$AG,24,FALSE)</f>
        <v>43490</v>
      </c>
      <c r="G143" s="3">
        <f>VLOOKUP(A143,data!$A:$AG,25,FALSE)</f>
        <v>43490</v>
      </c>
      <c r="H143" s="3">
        <f>VLOOKUP(A143,data!$A:$AG,26,FALSE)</f>
        <v>0.57500000000000007</v>
      </c>
      <c r="I143" s="1">
        <f>VLOOKUP(A143,data!$A:$AG,27,FALSE)</f>
        <v>90.5</v>
      </c>
      <c r="J143" s="2">
        <f>VLOOKUP(A143,data!$A:$AG,28,FALSE)</f>
        <v>10</v>
      </c>
      <c r="K143">
        <f>VLOOKUP(A143,data!$A:$AG,29,FALSE)</f>
        <v>45.25</v>
      </c>
      <c r="L143" s="10">
        <f>VLOOKUP(A143,data!$A:$AG,30,FALSE)</f>
        <v>905</v>
      </c>
      <c r="M143" s="4" t="str">
        <f>VLOOKUP(A143,data!$A:$AG,31,FALSE)</f>
        <v>Cash</v>
      </c>
      <c r="N143" s="3">
        <f>VLOOKUP(A143,data!$A:$AG,32,FALSE)</f>
        <v>862.73649999999998</v>
      </c>
      <c r="O143" s="9">
        <f>VLOOKUP(A143,data!$A:$AG,33,FALSE)</f>
        <v>4.6699999999999998E-2</v>
      </c>
    </row>
    <row r="144" spans="1:15" ht="15.75" x14ac:dyDescent="0.25">
      <c r="A144">
        <v>143</v>
      </c>
      <c r="B144" t="str">
        <f>VLOOKUP(A144,data!$A:$AG,2,FALSE)</f>
        <v>338-65-2210</v>
      </c>
      <c r="C144" s="7" t="str">
        <f>VLOOKUP(A144,data!$A:$AG,21,FALSE)</f>
        <v>West</v>
      </c>
      <c r="D144" s="7" t="str">
        <f>VLOOKUP(A144,data!$A:$AG,22,FALSE)</f>
        <v>Office Supplies</v>
      </c>
      <c r="E144" s="10" t="str">
        <f>VLOOKUP(A144,data!$A:$AG,23,FALSE)</f>
        <v>Envelopes</v>
      </c>
      <c r="F144" s="8">
        <f>VLOOKUP(A144,data!$A:$AG,24,FALSE)</f>
        <v>43501</v>
      </c>
      <c r="G144" s="3">
        <f>VLOOKUP(A144,data!$A:$AG,25,FALSE)</f>
        <v>43501</v>
      </c>
      <c r="H144" s="3">
        <f>VLOOKUP(A144,data!$A:$AG,26,FALSE)</f>
        <v>0.83124999999999993</v>
      </c>
      <c r="I144" s="1">
        <f>VLOOKUP(A144,data!$A:$AG,27,FALSE)</f>
        <v>68.599999999999994</v>
      </c>
      <c r="J144" s="2">
        <f>VLOOKUP(A144,data!$A:$AG,28,FALSE)</f>
        <v>10</v>
      </c>
      <c r="K144">
        <f>VLOOKUP(A144,data!$A:$AG,29,FALSE)</f>
        <v>34.300000000000004</v>
      </c>
      <c r="L144" s="10">
        <f>VLOOKUP(A144,data!$A:$AG,30,FALSE)</f>
        <v>686</v>
      </c>
      <c r="M144" s="4" t="str">
        <f>VLOOKUP(A144,data!$A:$AG,31,FALSE)</f>
        <v>Cash</v>
      </c>
      <c r="N144" s="3">
        <f>VLOOKUP(A144,data!$A:$AG,32,FALSE)</f>
        <v>653.96379999999999</v>
      </c>
      <c r="O144" s="9">
        <f>VLOOKUP(A144,data!$A:$AG,33,FALSE)</f>
        <v>4.6699999999999998E-2</v>
      </c>
    </row>
    <row r="145" spans="1:15" ht="15.75" x14ac:dyDescent="0.25">
      <c r="A145">
        <v>144</v>
      </c>
      <c r="B145" t="str">
        <f>VLOOKUP(A145,data!$A:$AG,2,FALSE)</f>
        <v>488-25-4221</v>
      </c>
      <c r="C145" s="7" t="str">
        <f>VLOOKUP(A145,data!$A:$AG,21,FALSE)</f>
        <v>West</v>
      </c>
      <c r="D145" s="7" t="str">
        <f>VLOOKUP(A145,data!$A:$AG,22,FALSE)</f>
        <v>Office Supplies</v>
      </c>
      <c r="E145" s="10" t="str">
        <f>VLOOKUP(A145,data!$A:$AG,23,FALSE)</f>
        <v>Paper</v>
      </c>
      <c r="F145" s="8">
        <f>VLOOKUP(A145,data!$A:$AG,24,FALSE)</f>
        <v>43518</v>
      </c>
      <c r="G145" s="3">
        <f>VLOOKUP(A145,data!$A:$AG,25,FALSE)</f>
        <v>43518</v>
      </c>
      <c r="H145" s="3">
        <f>VLOOKUP(A145,data!$A:$AG,26,FALSE)</f>
        <v>0.44166666666666665</v>
      </c>
      <c r="I145" s="1">
        <f>VLOOKUP(A145,data!$A:$AG,27,FALSE)</f>
        <v>30.41</v>
      </c>
      <c r="J145" s="2">
        <f>VLOOKUP(A145,data!$A:$AG,28,FALSE)</f>
        <v>1</v>
      </c>
      <c r="K145">
        <f>VLOOKUP(A145,data!$A:$AG,29,FALSE)</f>
        <v>1.5205000000000002</v>
      </c>
      <c r="L145" s="10">
        <f>VLOOKUP(A145,data!$A:$AG,30,FALSE)</f>
        <v>30.41</v>
      </c>
      <c r="M145" s="4" t="str">
        <f>VLOOKUP(A145,data!$A:$AG,31,FALSE)</f>
        <v>Credit card</v>
      </c>
      <c r="N145" s="3">
        <f>VLOOKUP(A145,data!$A:$AG,32,FALSE)</f>
        <v>28.989853</v>
      </c>
      <c r="O145" s="9">
        <f>VLOOKUP(A145,data!$A:$AG,33,FALSE)</f>
        <v>4.6699999999999998E-2</v>
      </c>
    </row>
    <row r="146" spans="1:15" ht="15.75" x14ac:dyDescent="0.25">
      <c r="A146">
        <v>145</v>
      </c>
      <c r="B146" t="str">
        <f>VLOOKUP(A146,data!$A:$AG,2,FALSE)</f>
        <v>239-10-7476</v>
      </c>
      <c r="C146" s="7" t="str">
        <f>VLOOKUP(A146,data!$A:$AG,21,FALSE)</f>
        <v>Central</v>
      </c>
      <c r="D146" s="7" t="str">
        <f>VLOOKUP(A146,data!$A:$AG,22,FALSE)</f>
        <v>Office Supplies</v>
      </c>
      <c r="E146" s="10" t="str">
        <f>VLOOKUP(A146,data!$A:$AG,23,FALSE)</f>
        <v>Appliances</v>
      </c>
      <c r="F146" s="8">
        <f>VLOOKUP(A146,data!$A:$AG,24,FALSE)</f>
        <v>43486</v>
      </c>
      <c r="G146" s="3">
        <f>VLOOKUP(A146,data!$A:$AG,25,FALSE)</f>
        <v>43486</v>
      </c>
      <c r="H146" s="3">
        <f>VLOOKUP(A146,data!$A:$AG,26,FALSE)</f>
        <v>0.69236111111111109</v>
      </c>
      <c r="I146" s="1">
        <f>VLOOKUP(A146,data!$A:$AG,27,FALSE)</f>
        <v>77.95</v>
      </c>
      <c r="J146" s="2">
        <f>VLOOKUP(A146,data!$A:$AG,28,FALSE)</f>
        <v>6</v>
      </c>
      <c r="K146">
        <f>VLOOKUP(A146,data!$A:$AG,29,FALSE)</f>
        <v>23.385000000000005</v>
      </c>
      <c r="L146" s="10">
        <f>VLOOKUP(A146,data!$A:$AG,30,FALSE)</f>
        <v>467.70000000000005</v>
      </c>
      <c r="M146" s="4" t="str">
        <f>VLOOKUP(A146,data!$A:$AG,31,FALSE)</f>
        <v>Ewallet</v>
      </c>
      <c r="N146" s="3">
        <f>VLOOKUP(A146,data!$A:$AG,32,FALSE)</f>
        <v>445.85841000000005</v>
      </c>
      <c r="O146" s="9">
        <f>VLOOKUP(A146,data!$A:$AG,33,FALSE)</f>
        <v>4.6699999999999998E-2</v>
      </c>
    </row>
    <row r="147" spans="1:15" ht="15.75" x14ac:dyDescent="0.25">
      <c r="A147">
        <v>146</v>
      </c>
      <c r="B147" t="str">
        <f>VLOOKUP(A147,data!$A:$AG,2,FALSE)</f>
        <v>458-41-1477</v>
      </c>
      <c r="C147" s="7" t="str">
        <f>VLOOKUP(A147,data!$A:$AG,21,FALSE)</f>
        <v>West</v>
      </c>
      <c r="D147" s="7" t="str">
        <f>VLOOKUP(A147,data!$A:$AG,22,FALSE)</f>
        <v>Office Supplies</v>
      </c>
      <c r="E147" s="10" t="str">
        <f>VLOOKUP(A147,data!$A:$AG,23,FALSE)</f>
        <v>Storage</v>
      </c>
      <c r="F147" s="8">
        <f>VLOOKUP(A147,data!$A:$AG,24,FALSE)</f>
        <v>43532</v>
      </c>
      <c r="G147" s="3">
        <f>VLOOKUP(A147,data!$A:$AG,25,FALSE)</f>
        <v>43532</v>
      </c>
      <c r="H147" s="3">
        <f>VLOOKUP(A147,data!$A:$AG,26,FALSE)</f>
        <v>0.71597222222222223</v>
      </c>
      <c r="I147" s="1">
        <f>VLOOKUP(A147,data!$A:$AG,27,FALSE)</f>
        <v>46.26</v>
      </c>
      <c r="J147" s="2">
        <f>VLOOKUP(A147,data!$A:$AG,28,FALSE)</f>
        <v>6</v>
      </c>
      <c r="K147">
        <f>VLOOKUP(A147,data!$A:$AG,29,FALSE)</f>
        <v>13.878</v>
      </c>
      <c r="L147" s="10">
        <f>VLOOKUP(A147,data!$A:$AG,30,FALSE)</f>
        <v>277.56</v>
      </c>
      <c r="M147" s="4" t="str">
        <f>VLOOKUP(A147,data!$A:$AG,31,FALSE)</f>
        <v>Credit card</v>
      </c>
      <c r="N147" s="3">
        <f>VLOOKUP(A147,data!$A:$AG,32,FALSE)</f>
        <v>264.59794799999997</v>
      </c>
      <c r="O147" s="9">
        <f>VLOOKUP(A147,data!$A:$AG,33,FALSE)</f>
        <v>4.6699999999999998E-2</v>
      </c>
    </row>
    <row r="148" spans="1:15" ht="15.75" x14ac:dyDescent="0.25">
      <c r="A148">
        <v>147</v>
      </c>
      <c r="B148" t="str">
        <f>VLOOKUP(A148,data!$A:$AG,2,FALSE)</f>
        <v>685-64-1609</v>
      </c>
      <c r="C148" s="7" t="str">
        <f>VLOOKUP(A148,data!$A:$AG,21,FALSE)</f>
        <v>East</v>
      </c>
      <c r="D148" s="7" t="str">
        <f>VLOOKUP(A148,data!$A:$AG,22,FALSE)</f>
        <v>Furniture</v>
      </c>
      <c r="E148" s="10" t="str">
        <f>VLOOKUP(A148,data!$A:$AG,23,FALSE)</f>
        <v>Furnishings</v>
      </c>
      <c r="F148" s="8">
        <f>VLOOKUP(A148,data!$A:$AG,24,FALSE)</f>
        <v>43506</v>
      </c>
      <c r="G148" s="3">
        <f>VLOOKUP(A148,data!$A:$AG,25,FALSE)</f>
        <v>43506</v>
      </c>
      <c r="H148" s="3">
        <f>VLOOKUP(A148,data!$A:$AG,26,FALSE)</f>
        <v>0.51944444444444449</v>
      </c>
      <c r="I148" s="1">
        <f>VLOOKUP(A148,data!$A:$AG,27,FALSE)</f>
        <v>30.14</v>
      </c>
      <c r="J148" s="2">
        <f>VLOOKUP(A148,data!$A:$AG,28,FALSE)</f>
        <v>10</v>
      </c>
      <c r="K148">
        <f>VLOOKUP(A148,data!$A:$AG,29,FALSE)</f>
        <v>15.07</v>
      </c>
      <c r="L148" s="10">
        <f>VLOOKUP(A148,data!$A:$AG,30,FALSE)</f>
        <v>301.39999999999998</v>
      </c>
      <c r="M148" s="4" t="str">
        <f>VLOOKUP(A148,data!$A:$AG,31,FALSE)</f>
        <v>Ewallet</v>
      </c>
      <c r="N148" s="3">
        <f>VLOOKUP(A148,data!$A:$AG,32,FALSE)</f>
        <v>269.15019999999998</v>
      </c>
      <c r="O148" s="9">
        <f>VLOOKUP(A148,data!$A:$AG,33,FALSE)</f>
        <v>0.107</v>
      </c>
    </row>
    <row r="149" spans="1:15" ht="15.75" x14ac:dyDescent="0.25">
      <c r="A149">
        <v>148</v>
      </c>
      <c r="B149" t="str">
        <f>VLOOKUP(A149,data!$A:$AG,2,FALSE)</f>
        <v>568-90-5112</v>
      </c>
      <c r="C149" s="7" t="str">
        <f>VLOOKUP(A149,data!$A:$AG,21,FALSE)</f>
        <v>Central</v>
      </c>
      <c r="D149" s="7" t="str">
        <f>VLOOKUP(A149,data!$A:$AG,22,FALSE)</f>
        <v>Technology</v>
      </c>
      <c r="E149" s="10" t="str">
        <f>VLOOKUP(A149,data!$A:$AG,23,FALSE)</f>
        <v>Phones</v>
      </c>
      <c r="F149" s="8">
        <f>VLOOKUP(A149,data!$A:$AG,24,FALSE)</f>
        <v>43543</v>
      </c>
      <c r="G149" s="3">
        <f>VLOOKUP(A149,data!$A:$AG,25,FALSE)</f>
        <v>43543</v>
      </c>
      <c r="H149" s="3">
        <f>VLOOKUP(A149,data!$A:$AG,26,FALSE)</f>
        <v>0.53194444444444444</v>
      </c>
      <c r="I149" s="1">
        <f>VLOOKUP(A149,data!$A:$AG,27,FALSE)</f>
        <v>66.14</v>
      </c>
      <c r="J149" s="2">
        <f>VLOOKUP(A149,data!$A:$AG,28,FALSE)</f>
        <v>4</v>
      </c>
      <c r="K149">
        <f>VLOOKUP(A149,data!$A:$AG,29,FALSE)</f>
        <v>13.228000000000002</v>
      </c>
      <c r="L149" s="10">
        <f>VLOOKUP(A149,data!$A:$AG,30,FALSE)</f>
        <v>264.56</v>
      </c>
      <c r="M149" s="4" t="str">
        <f>VLOOKUP(A149,data!$A:$AG,31,FALSE)</f>
        <v>Credit card</v>
      </c>
      <c r="N149" s="3">
        <f>VLOOKUP(A149,data!$A:$AG,32,FALSE)</f>
        <v>245.51168000000001</v>
      </c>
      <c r="O149" s="9">
        <f>VLOOKUP(A149,data!$A:$AG,33,FALSE)</f>
        <v>7.2000000000000008E-2</v>
      </c>
    </row>
    <row r="150" spans="1:15" ht="15.75" x14ac:dyDescent="0.25">
      <c r="A150">
        <v>149</v>
      </c>
      <c r="B150" t="str">
        <f>VLOOKUP(A150,data!$A:$AG,2,FALSE)</f>
        <v>262-47-2794</v>
      </c>
      <c r="C150" s="7" t="str">
        <f>VLOOKUP(A150,data!$A:$AG,21,FALSE)</f>
        <v>Central</v>
      </c>
      <c r="D150" s="7" t="str">
        <f>VLOOKUP(A150,data!$A:$AG,22,FALSE)</f>
        <v>Technology</v>
      </c>
      <c r="E150" s="10" t="str">
        <f>VLOOKUP(A150,data!$A:$AG,23,FALSE)</f>
        <v>Phones</v>
      </c>
      <c r="F150" s="8">
        <f>VLOOKUP(A150,data!$A:$AG,24,FALSE)</f>
        <v>43530</v>
      </c>
      <c r="G150" s="3">
        <f>VLOOKUP(A150,data!$A:$AG,25,FALSE)</f>
        <v>43530</v>
      </c>
      <c r="H150" s="3">
        <f>VLOOKUP(A150,data!$A:$AG,26,FALSE)</f>
        <v>0.62986111111111109</v>
      </c>
      <c r="I150" s="1">
        <f>VLOOKUP(A150,data!$A:$AG,27,FALSE)</f>
        <v>71.86</v>
      </c>
      <c r="J150" s="2">
        <f>VLOOKUP(A150,data!$A:$AG,28,FALSE)</f>
        <v>8</v>
      </c>
      <c r="K150">
        <f>VLOOKUP(A150,data!$A:$AG,29,FALSE)</f>
        <v>28.744</v>
      </c>
      <c r="L150" s="10">
        <f>VLOOKUP(A150,data!$A:$AG,30,FALSE)</f>
        <v>574.88</v>
      </c>
      <c r="M150" s="4" t="str">
        <f>VLOOKUP(A150,data!$A:$AG,31,FALSE)</f>
        <v>Credit card</v>
      </c>
      <c r="N150" s="3">
        <f>VLOOKUP(A150,data!$A:$AG,32,FALSE)</f>
        <v>533.48864000000003</v>
      </c>
      <c r="O150" s="9">
        <f>VLOOKUP(A150,data!$A:$AG,33,FALSE)</f>
        <v>7.2000000000000008E-2</v>
      </c>
    </row>
    <row r="151" spans="1:15" ht="15.75" x14ac:dyDescent="0.25">
      <c r="A151">
        <v>150</v>
      </c>
      <c r="B151" t="str">
        <f>VLOOKUP(A151,data!$A:$AG,2,FALSE)</f>
        <v>238-49-0436</v>
      </c>
      <c r="C151" s="7" t="str">
        <f>VLOOKUP(A151,data!$A:$AG,21,FALSE)</f>
        <v>Central</v>
      </c>
      <c r="D151" s="7" t="str">
        <f>VLOOKUP(A151,data!$A:$AG,22,FALSE)</f>
        <v>Furniture</v>
      </c>
      <c r="E151" s="10" t="str">
        <f>VLOOKUP(A151,data!$A:$AG,23,FALSE)</f>
        <v>Chairs</v>
      </c>
      <c r="F151" s="8">
        <f>VLOOKUP(A151,data!$A:$AG,24,FALSE)</f>
        <v>43551</v>
      </c>
      <c r="G151" s="3">
        <f>VLOOKUP(A151,data!$A:$AG,25,FALSE)</f>
        <v>43551</v>
      </c>
      <c r="H151" s="3">
        <f>VLOOKUP(A151,data!$A:$AG,26,FALSE)</f>
        <v>0.57500000000000007</v>
      </c>
      <c r="I151" s="1">
        <f>VLOOKUP(A151,data!$A:$AG,27,FALSE)</f>
        <v>32.46</v>
      </c>
      <c r="J151" s="2">
        <f>VLOOKUP(A151,data!$A:$AG,28,FALSE)</f>
        <v>8</v>
      </c>
      <c r="K151">
        <f>VLOOKUP(A151,data!$A:$AG,29,FALSE)</f>
        <v>12.984000000000002</v>
      </c>
      <c r="L151" s="10">
        <f>VLOOKUP(A151,data!$A:$AG,30,FALSE)</f>
        <v>259.68</v>
      </c>
      <c r="M151" s="4" t="str">
        <f>VLOOKUP(A151,data!$A:$AG,31,FALSE)</f>
        <v>Credit card</v>
      </c>
      <c r="N151" s="3">
        <f>VLOOKUP(A151,data!$A:$AG,32,FALSE)</f>
        <v>231.89424</v>
      </c>
      <c r="O151" s="9">
        <f>VLOOKUP(A151,data!$A:$AG,33,FALSE)</f>
        <v>0.107</v>
      </c>
    </row>
    <row r="152" spans="1:15" ht="15.75" x14ac:dyDescent="0.25">
      <c r="A152">
        <v>151</v>
      </c>
      <c r="B152" t="str">
        <f>VLOOKUP(A152,data!$A:$AG,2,FALSE)</f>
        <v>608-96-3517</v>
      </c>
      <c r="C152" s="7" t="str">
        <f>VLOOKUP(A152,data!$A:$AG,21,FALSE)</f>
        <v>Central</v>
      </c>
      <c r="D152" s="7" t="str">
        <f>VLOOKUP(A152,data!$A:$AG,22,FALSE)</f>
        <v>Office Supplies</v>
      </c>
      <c r="E152" s="10" t="str">
        <f>VLOOKUP(A152,data!$A:$AG,23,FALSE)</f>
        <v>Binders</v>
      </c>
      <c r="F152" s="8">
        <f>VLOOKUP(A152,data!$A:$AG,24,FALSE)</f>
        <v>43547</v>
      </c>
      <c r="G152" s="3">
        <f>VLOOKUP(A152,data!$A:$AG,25,FALSE)</f>
        <v>43547</v>
      </c>
      <c r="H152" s="3">
        <f>VLOOKUP(A152,data!$A:$AG,26,FALSE)</f>
        <v>0.80555555555555547</v>
      </c>
      <c r="I152" s="1">
        <f>VLOOKUP(A152,data!$A:$AG,27,FALSE)</f>
        <v>91.54</v>
      </c>
      <c r="J152" s="2">
        <f>VLOOKUP(A152,data!$A:$AG,28,FALSE)</f>
        <v>4</v>
      </c>
      <c r="K152">
        <f>VLOOKUP(A152,data!$A:$AG,29,FALSE)</f>
        <v>18.308000000000003</v>
      </c>
      <c r="L152" s="10">
        <f>VLOOKUP(A152,data!$A:$AG,30,FALSE)</f>
        <v>366.16</v>
      </c>
      <c r="M152" s="4" t="str">
        <f>VLOOKUP(A152,data!$A:$AG,31,FALSE)</f>
        <v>Credit card</v>
      </c>
      <c r="N152" s="3">
        <f>VLOOKUP(A152,data!$A:$AG,32,FALSE)</f>
        <v>349.06032800000003</v>
      </c>
      <c r="O152" s="9">
        <f>VLOOKUP(A152,data!$A:$AG,33,FALSE)</f>
        <v>4.6699999999999998E-2</v>
      </c>
    </row>
    <row r="153" spans="1:15" ht="15.75" x14ac:dyDescent="0.25">
      <c r="A153">
        <v>152</v>
      </c>
      <c r="B153" t="str">
        <f>VLOOKUP(A153,data!$A:$AG,2,FALSE)</f>
        <v>584-86-7256</v>
      </c>
      <c r="C153" s="7" t="str">
        <f>VLOOKUP(A153,data!$A:$AG,21,FALSE)</f>
        <v>West</v>
      </c>
      <c r="D153" s="7" t="str">
        <f>VLOOKUP(A153,data!$A:$AG,22,FALSE)</f>
        <v>Office Supplies</v>
      </c>
      <c r="E153" s="10" t="str">
        <f>VLOOKUP(A153,data!$A:$AG,23,FALSE)</f>
        <v>Appliances</v>
      </c>
      <c r="F153" s="8">
        <f>VLOOKUP(A153,data!$A:$AG,24,FALSE)</f>
        <v>43535</v>
      </c>
      <c r="G153" s="3">
        <f>VLOOKUP(A153,data!$A:$AG,25,FALSE)</f>
        <v>43535</v>
      </c>
      <c r="H153" s="3">
        <f>VLOOKUP(A153,data!$A:$AG,26,FALSE)</f>
        <v>0.67152777777777783</v>
      </c>
      <c r="I153" s="1">
        <f>VLOOKUP(A153,data!$A:$AG,27,FALSE)</f>
        <v>34.56</v>
      </c>
      <c r="J153" s="2">
        <f>VLOOKUP(A153,data!$A:$AG,28,FALSE)</f>
        <v>7</v>
      </c>
      <c r="K153">
        <f>VLOOKUP(A153,data!$A:$AG,29,FALSE)</f>
        <v>12.096000000000002</v>
      </c>
      <c r="L153" s="10">
        <f>VLOOKUP(A153,data!$A:$AG,30,FALSE)</f>
        <v>241.92000000000002</v>
      </c>
      <c r="M153" s="4" t="str">
        <f>VLOOKUP(A153,data!$A:$AG,31,FALSE)</f>
        <v>Credit card</v>
      </c>
      <c r="N153" s="3">
        <f>VLOOKUP(A153,data!$A:$AG,32,FALSE)</f>
        <v>230.62233600000002</v>
      </c>
      <c r="O153" s="9">
        <f>VLOOKUP(A153,data!$A:$AG,33,FALSE)</f>
        <v>4.6699999999999998E-2</v>
      </c>
    </row>
    <row r="154" spans="1:15" ht="15.75" x14ac:dyDescent="0.25">
      <c r="A154">
        <v>153</v>
      </c>
      <c r="B154" t="str">
        <f>VLOOKUP(A154,data!$A:$AG,2,FALSE)</f>
        <v>746-94-0204</v>
      </c>
      <c r="C154" s="7" t="str">
        <f>VLOOKUP(A154,data!$A:$AG,21,FALSE)</f>
        <v>West</v>
      </c>
      <c r="D154" s="7" t="str">
        <f>VLOOKUP(A154,data!$A:$AG,22,FALSE)</f>
        <v>Technology</v>
      </c>
      <c r="E154" s="10" t="str">
        <f>VLOOKUP(A154,data!$A:$AG,23,FALSE)</f>
        <v>Phones</v>
      </c>
      <c r="F154" s="8">
        <f>VLOOKUP(A154,data!$A:$AG,24,FALSE)</f>
        <v>43494</v>
      </c>
      <c r="G154" s="3">
        <f>VLOOKUP(A154,data!$A:$AG,25,FALSE)</f>
        <v>43494</v>
      </c>
      <c r="H154" s="3">
        <f>VLOOKUP(A154,data!$A:$AG,26,FALSE)</f>
        <v>0.49722222222222223</v>
      </c>
      <c r="I154" s="1">
        <f>VLOOKUP(A154,data!$A:$AG,27,FALSE)</f>
        <v>83.24</v>
      </c>
      <c r="J154" s="2">
        <f>VLOOKUP(A154,data!$A:$AG,28,FALSE)</f>
        <v>9</v>
      </c>
      <c r="K154">
        <f>VLOOKUP(A154,data!$A:$AG,29,FALSE)</f>
        <v>37.457999999999998</v>
      </c>
      <c r="L154" s="10">
        <f>VLOOKUP(A154,data!$A:$AG,30,FALSE)</f>
        <v>749.16</v>
      </c>
      <c r="M154" s="4" t="str">
        <f>VLOOKUP(A154,data!$A:$AG,31,FALSE)</f>
        <v>Credit card</v>
      </c>
      <c r="N154" s="3">
        <f>VLOOKUP(A154,data!$A:$AG,32,FALSE)</f>
        <v>695.22047999999995</v>
      </c>
      <c r="O154" s="9">
        <f>VLOOKUP(A154,data!$A:$AG,33,FALSE)</f>
        <v>7.2000000000000008E-2</v>
      </c>
    </row>
    <row r="155" spans="1:15" ht="15.75" x14ac:dyDescent="0.25">
      <c r="A155">
        <v>154</v>
      </c>
      <c r="B155" t="str">
        <f>VLOOKUP(A155,data!$A:$AG,2,FALSE)</f>
        <v>214-17-6927</v>
      </c>
      <c r="C155" s="7" t="str">
        <f>VLOOKUP(A155,data!$A:$AG,21,FALSE)</f>
        <v>West</v>
      </c>
      <c r="D155" s="7" t="str">
        <f>VLOOKUP(A155,data!$A:$AG,22,FALSE)</f>
        <v>Office Supplies</v>
      </c>
      <c r="E155" s="10" t="str">
        <f>VLOOKUP(A155,data!$A:$AG,23,FALSE)</f>
        <v>Paper</v>
      </c>
      <c r="F155" s="8">
        <f>VLOOKUP(A155,data!$A:$AG,24,FALSE)</f>
        <v>43503</v>
      </c>
      <c r="G155" s="3">
        <f>VLOOKUP(A155,data!$A:$AG,25,FALSE)</f>
        <v>43503</v>
      </c>
      <c r="H155" s="3">
        <f>VLOOKUP(A155,data!$A:$AG,26,FALSE)</f>
        <v>0.76597222222222217</v>
      </c>
      <c r="I155" s="1">
        <f>VLOOKUP(A155,data!$A:$AG,27,FALSE)</f>
        <v>16.48</v>
      </c>
      <c r="J155" s="2">
        <f>VLOOKUP(A155,data!$A:$AG,28,FALSE)</f>
        <v>6</v>
      </c>
      <c r="K155">
        <f>VLOOKUP(A155,data!$A:$AG,29,FALSE)</f>
        <v>4.944</v>
      </c>
      <c r="L155" s="10">
        <f>VLOOKUP(A155,data!$A:$AG,30,FALSE)</f>
        <v>98.88</v>
      </c>
      <c r="M155" s="4" t="str">
        <f>VLOOKUP(A155,data!$A:$AG,31,FALSE)</f>
        <v>Ewallet</v>
      </c>
      <c r="N155" s="3">
        <f>VLOOKUP(A155,data!$A:$AG,32,FALSE)</f>
        <v>94.262304</v>
      </c>
      <c r="O155" s="9">
        <f>VLOOKUP(A155,data!$A:$AG,33,FALSE)</f>
        <v>4.6699999999999998E-2</v>
      </c>
    </row>
    <row r="156" spans="1:15" ht="15.75" x14ac:dyDescent="0.25">
      <c r="A156">
        <v>155</v>
      </c>
      <c r="B156" t="str">
        <f>VLOOKUP(A156,data!$A:$AG,2,FALSE)</f>
        <v>400-89-4171</v>
      </c>
      <c r="C156" s="7" t="str">
        <f>VLOOKUP(A156,data!$A:$AG,21,FALSE)</f>
        <v>West</v>
      </c>
      <c r="D156" s="7" t="str">
        <f>VLOOKUP(A156,data!$A:$AG,22,FALSE)</f>
        <v>Office Supplies</v>
      </c>
      <c r="E156" s="10" t="str">
        <f>VLOOKUP(A156,data!$A:$AG,23,FALSE)</f>
        <v>Paper</v>
      </c>
      <c r="F156" s="8">
        <f>VLOOKUP(A156,data!$A:$AG,24,FALSE)</f>
        <v>43493</v>
      </c>
      <c r="G156" s="3">
        <f>VLOOKUP(A156,data!$A:$AG,25,FALSE)</f>
        <v>43493</v>
      </c>
      <c r="H156" s="3">
        <f>VLOOKUP(A156,data!$A:$AG,26,FALSE)</f>
        <v>0.54513888888888895</v>
      </c>
      <c r="I156" s="1">
        <f>VLOOKUP(A156,data!$A:$AG,27,FALSE)</f>
        <v>80.97</v>
      </c>
      <c r="J156" s="2">
        <f>VLOOKUP(A156,data!$A:$AG,28,FALSE)</f>
        <v>8</v>
      </c>
      <c r="K156">
        <f>VLOOKUP(A156,data!$A:$AG,29,FALSE)</f>
        <v>32.387999999999998</v>
      </c>
      <c r="L156" s="10">
        <f>VLOOKUP(A156,data!$A:$AG,30,FALSE)</f>
        <v>647.76</v>
      </c>
      <c r="M156" s="4" t="str">
        <f>VLOOKUP(A156,data!$A:$AG,31,FALSE)</f>
        <v>Cash</v>
      </c>
      <c r="N156" s="3">
        <f>VLOOKUP(A156,data!$A:$AG,32,FALSE)</f>
        <v>617.50960799999996</v>
      </c>
      <c r="O156" s="9">
        <f>VLOOKUP(A156,data!$A:$AG,33,FALSE)</f>
        <v>4.6699999999999998E-2</v>
      </c>
    </row>
    <row r="157" spans="1:15" ht="15.75" x14ac:dyDescent="0.25">
      <c r="A157">
        <v>156</v>
      </c>
      <c r="B157" t="str">
        <f>VLOOKUP(A157,data!$A:$AG,2,FALSE)</f>
        <v>782-95-9291</v>
      </c>
      <c r="C157" s="7" t="str">
        <f>VLOOKUP(A157,data!$A:$AG,21,FALSE)</f>
        <v>West</v>
      </c>
      <c r="D157" s="7" t="str">
        <f>VLOOKUP(A157,data!$A:$AG,22,FALSE)</f>
        <v>Office Supplies</v>
      </c>
      <c r="E157" s="10" t="str">
        <f>VLOOKUP(A157,data!$A:$AG,23,FALSE)</f>
        <v>Storage</v>
      </c>
      <c r="F157" s="8">
        <f>VLOOKUP(A157,data!$A:$AG,24,FALSE)</f>
        <v>43516</v>
      </c>
      <c r="G157" s="3">
        <f>VLOOKUP(A157,data!$A:$AG,25,FALSE)</f>
        <v>43516</v>
      </c>
      <c r="H157" s="3">
        <f>VLOOKUP(A157,data!$A:$AG,26,FALSE)</f>
        <v>0.66319444444444442</v>
      </c>
      <c r="I157" s="1">
        <f>VLOOKUP(A157,data!$A:$AG,27,FALSE)</f>
        <v>92.29</v>
      </c>
      <c r="J157" s="2">
        <f>VLOOKUP(A157,data!$A:$AG,28,FALSE)</f>
        <v>5</v>
      </c>
      <c r="K157">
        <f>VLOOKUP(A157,data!$A:$AG,29,FALSE)</f>
        <v>23.072500000000005</v>
      </c>
      <c r="L157" s="10">
        <f>VLOOKUP(A157,data!$A:$AG,30,FALSE)</f>
        <v>461.45000000000005</v>
      </c>
      <c r="M157" s="4" t="str">
        <f>VLOOKUP(A157,data!$A:$AG,31,FALSE)</f>
        <v>Credit card</v>
      </c>
      <c r="N157" s="3">
        <f>VLOOKUP(A157,data!$A:$AG,32,FALSE)</f>
        <v>439.90028500000005</v>
      </c>
      <c r="O157" s="9">
        <f>VLOOKUP(A157,data!$A:$AG,33,FALSE)</f>
        <v>4.6699999999999998E-2</v>
      </c>
    </row>
    <row r="158" spans="1:15" ht="15.75" x14ac:dyDescent="0.25">
      <c r="A158">
        <v>157</v>
      </c>
      <c r="B158" t="str">
        <f>VLOOKUP(A158,data!$A:$AG,2,FALSE)</f>
        <v>279-74-2924</v>
      </c>
      <c r="C158" s="7" t="str">
        <f>VLOOKUP(A158,data!$A:$AG,21,FALSE)</f>
        <v>West</v>
      </c>
      <c r="D158" s="7" t="str">
        <f>VLOOKUP(A158,data!$A:$AG,22,FALSE)</f>
        <v>Office Supplies</v>
      </c>
      <c r="E158" s="10" t="str">
        <f>VLOOKUP(A158,data!$A:$AG,23,FALSE)</f>
        <v>Art</v>
      </c>
      <c r="F158" s="8">
        <f>VLOOKUP(A158,data!$A:$AG,24,FALSE)</f>
        <v>43469</v>
      </c>
      <c r="G158" s="3">
        <f>VLOOKUP(A158,data!$A:$AG,25,FALSE)</f>
        <v>43469</v>
      </c>
      <c r="H158" s="3">
        <f>VLOOKUP(A158,data!$A:$AG,26,FALSE)</f>
        <v>0.81944444444444453</v>
      </c>
      <c r="I158" s="1">
        <f>VLOOKUP(A158,data!$A:$AG,27,FALSE)</f>
        <v>72.17</v>
      </c>
      <c r="J158" s="2">
        <f>VLOOKUP(A158,data!$A:$AG,28,FALSE)</f>
        <v>1</v>
      </c>
      <c r="K158">
        <f>VLOOKUP(A158,data!$A:$AG,29,FALSE)</f>
        <v>3.6085000000000003</v>
      </c>
      <c r="L158" s="10">
        <f>VLOOKUP(A158,data!$A:$AG,30,FALSE)</f>
        <v>72.17</v>
      </c>
      <c r="M158" s="4" t="str">
        <f>VLOOKUP(A158,data!$A:$AG,31,FALSE)</f>
        <v>Cash</v>
      </c>
      <c r="N158" s="3">
        <f>VLOOKUP(A158,data!$A:$AG,32,FALSE)</f>
        <v>68.799661</v>
      </c>
      <c r="O158" s="9">
        <f>VLOOKUP(A158,data!$A:$AG,33,FALSE)</f>
        <v>4.6699999999999998E-2</v>
      </c>
    </row>
    <row r="159" spans="1:15" ht="15.75" x14ac:dyDescent="0.25">
      <c r="A159">
        <v>158</v>
      </c>
      <c r="B159" t="str">
        <f>VLOOKUP(A159,data!$A:$AG,2,FALSE)</f>
        <v>307-85-2293</v>
      </c>
      <c r="C159" s="7" t="str">
        <f>VLOOKUP(A159,data!$A:$AG,21,FALSE)</f>
        <v>West</v>
      </c>
      <c r="D159" s="7" t="str">
        <f>VLOOKUP(A159,data!$A:$AG,22,FALSE)</f>
        <v>Furniture</v>
      </c>
      <c r="E159" s="10" t="str">
        <f>VLOOKUP(A159,data!$A:$AG,23,FALSE)</f>
        <v>Chairs</v>
      </c>
      <c r="F159" s="8">
        <f>VLOOKUP(A159,data!$A:$AG,24,FALSE)</f>
        <v>43531</v>
      </c>
      <c r="G159" s="3">
        <f>VLOOKUP(A159,data!$A:$AG,25,FALSE)</f>
        <v>43531</v>
      </c>
      <c r="H159" s="3">
        <f>VLOOKUP(A159,data!$A:$AG,26,FALSE)</f>
        <v>0.58194444444444449</v>
      </c>
      <c r="I159" s="1">
        <f>VLOOKUP(A159,data!$A:$AG,27,FALSE)</f>
        <v>50.28</v>
      </c>
      <c r="J159" s="2">
        <f>VLOOKUP(A159,data!$A:$AG,28,FALSE)</f>
        <v>5</v>
      </c>
      <c r="K159">
        <f>VLOOKUP(A159,data!$A:$AG,29,FALSE)</f>
        <v>12.57</v>
      </c>
      <c r="L159" s="10">
        <f>VLOOKUP(A159,data!$A:$AG,30,FALSE)</f>
        <v>251.4</v>
      </c>
      <c r="M159" s="4" t="str">
        <f>VLOOKUP(A159,data!$A:$AG,31,FALSE)</f>
        <v>Ewallet</v>
      </c>
      <c r="N159" s="3">
        <f>VLOOKUP(A159,data!$A:$AG,32,FALSE)</f>
        <v>224.50020000000001</v>
      </c>
      <c r="O159" s="9">
        <f>VLOOKUP(A159,data!$A:$AG,33,FALSE)</f>
        <v>0.107</v>
      </c>
    </row>
    <row r="160" spans="1:15" ht="15.75" x14ac:dyDescent="0.25">
      <c r="A160">
        <v>159</v>
      </c>
      <c r="B160" t="str">
        <f>VLOOKUP(A160,data!$A:$AG,2,FALSE)</f>
        <v>743-04-1105</v>
      </c>
      <c r="C160" s="7" t="str">
        <f>VLOOKUP(A160,data!$A:$AG,21,FALSE)</f>
        <v>Central</v>
      </c>
      <c r="D160" s="7" t="str">
        <f>VLOOKUP(A160,data!$A:$AG,22,FALSE)</f>
        <v>Office Supplies</v>
      </c>
      <c r="E160" s="10" t="str">
        <f>VLOOKUP(A160,data!$A:$AG,23,FALSE)</f>
        <v>Labels</v>
      </c>
      <c r="F160" s="8">
        <f>VLOOKUP(A160,data!$A:$AG,24,FALSE)</f>
        <v>43554</v>
      </c>
      <c r="G160" s="3">
        <f>VLOOKUP(A160,data!$A:$AG,25,FALSE)</f>
        <v>43554</v>
      </c>
      <c r="H160" s="3">
        <f>VLOOKUP(A160,data!$A:$AG,26,FALSE)</f>
        <v>0.61319444444444449</v>
      </c>
      <c r="I160" s="1">
        <f>VLOOKUP(A160,data!$A:$AG,27,FALSE)</f>
        <v>97.22</v>
      </c>
      <c r="J160" s="2">
        <f>VLOOKUP(A160,data!$A:$AG,28,FALSE)</f>
        <v>9</v>
      </c>
      <c r="K160">
        <f>VLOOKUP(A160,data!$A:$AG,29,FALSE)</f>
        <v>43.749000000000002</v>
      </c>
      <c r="L160" s="10">
        <f>VLOOKUP(A160,data!$A:$AG,30,FALSE)</f>
        <v>874.98</v>
      </c>
      <c r="M160" s="4" t="str">
        <f>VLOOKUP(A160,data!$A:$AG,31,FALSE)</f>
        <v>Ewallet</v>
      </c>
      <c r="N160" s="3">
        <f>VLOOKUP(A160,data!$A:$AG,32,FALSE)</f>
        <v>834.11843399999998</v>
      </c>
      <c r="O160" s="9">
        <f>VLOOKUP(A160,data!$A:$AG,33,FALSE)</f>
        <v>4.6699999999999998E-2</v>
      </c>
    </row>
    <row r="161" spans="1:15" ht="15.75" x14ac:dyDescent="0.25">
      <c r="A161">
        <v>160</v>
      </c>
      <c r="B161" t="str">
        <f>VLOOKUP(A161,data!$A:$AG,2,FALSE)</f>
        <v>423-57-2993</v>
      </c>
      <c r="C161" s="7" t="str">
        <f>VLOOKUP(A161,data!$A:$AG,21,FALSE)</f>
        <v>Central</v>
      </c>
      <c r="D161" s="7" t="str">
        <f>VLOOKUP(A161,data!$A:$AG,22,FALSE)</f>
        <v>Technology</v>
      </c>
      <c r="E161" s="10" t="str">
        <f>VLOOKUP(A161,data!$A:$AG,23,FALSE)</f>
        <v>Phones</v>
      </c>
      <c r="F161" s="8">
        <f>VLOOKUP(A161,data!$A:$AG,24,FALSE)</f>
        <v>43551</v>
      </c>
      <c r="G161" s="3">
        <f>VLOOKUP(A161,data!$A:$AG,25,FALSE)</f>
        <v>43551</v>
      </c>
      <c r="H161" s="3">
        <f>VLOOKUP(A161,data!$A:$AG,26,FALSE)</f>
        <v>0.8041666666666667</v>
      </c>
      <c r="I161" s="1">
        <f>VLOOKUP(A161,data!$A:$AG,27,FALSE)</f>
        <v>93.39</v>
      </c>
      <c r="J161" s="2">
        <f>VLOOKUP(A161,data!$A:$AG,28,FALSE)</f>
        <v>6</v>
      </c>
      <c r="K161">
        <f>VLOOKUP(A161,data!$A:$AG,29,FALSE)</f>
        <v>28.017000000000003</v>
      </c>
      <c r="L161" s="10">
        <f>VLOOKUP(A161,data!$A:$AG,30,FALSE)</f>
        <v>560.34</v>
      </c>
      <c r="M161" s="4" t="str">
        <f>VLOOKUP(A161,data!$A:$AG,31,FALSE)</f>
        <v>Ewallet</v>
      </c>
      <c r="N161" s="3">
        <f>VLOOKUP(A161,data!$A:$AG,32,FALSE)</f>
        <v>519.99552000000006</v>
      </c>
      <c r="O161" s="9">
        <f>VLOOKUP(A161,data!$A:$AG,33,FALSE)</f>
        <v>7.2000000000000008E-2</v>
      </c>
    </row>
    <row r="162" spans="1:15" ht="15.75" x14ac:dyDescent="0.25">
      <c r="A162">
        <v>161</v>
      </c>
      <c r="B162" t="str">
        <f>VLOOKUP(A162,data!$A:$AG,2,FALSE)</f>
        <v>894-41-5205</v>
      </c>
      <c r="C162" s="7" t="str">
        <f>VLOOKUP(A162,data!$A:$AG,21,FALSE)</f>
        <v>West</v>
      </c>
      <c r="D162" s="7" t="str">
        <f>VLOOKUP(A162,data!$A:$AG,22,FALSE)</f>
        <v>Office Supplies</v>
      </c>
      <c r="E162" s="10" t="str">
        <f>VLOOKUP(A162,data!$A:$AG,23,FALSE)</f>
        <v>Paper</v>
      </c>
      <c r="F162" s="8">
        <f>VLOOKUP(A162,data!$A:$AG,24,FALSE)</f>
        <v>43484</v>
      </c>
      <c r="G162" s="3">
        <f>VLOOKUP(A162,data!$A:$AG,25,FALSE)</f>
        <v>43484</v>
      </c>
      <c r="H162" s="3">
        <f>VLOOKUP(A162,data!$A:$AG,26,FALSE)</f>
        <v>0.81874999999999998</v>
      </c>
      <c r="I162" s="1">
        <f>VLOOKUP(A162,data!$A:$AG,27,FALSE)</f>
        <v>43.18</v>
      </c>
      <c r="J162" s="2">
        <f>VLOOKUP(A162,data!$A:$AG,28,FALSE)</f>
        <v>8</v>
      </c>
      <c r="K162">
        <f>VLOOKUP(A162,data!$A:$AG,29,FALSE)</f>
        <v>17.272000000000002</v>
      </c>
      <c r="L162" s="10">
        <f>VLOOKUP(A162,data!$A:$AG,30,FALSE)</f>
        <v>345.44</v>
      </c>
      <c r="M162" s="4" t="str">
        <f>VLOOKUP(A162,data!$A:$AG,31,FALSE)</f>
        <v>Credit card</v>
      </c>
      <c r="N162" s="3">
        <f>VLOOKUP(A162,data!$A:$AG,32,FALSE)</f>
        <v>329.307952</v>
      </c>
      <c r="O162" s="9">
        <f>VLOOKUP(A162,data!$A:$AG,33,FALSE)</f>
        <v>4.6699999999999998E-2</v>
      </c>
    </row>
    <row r="163" spans="1:15" ht="15.75" x14ac:dyDescent="0.25">
      <c r="A163">
        <v>162</v>
      </c>
      <c r="B163" t="str">
        <f>VLOOKUP(A163,data!$A:$AG,2,FALSE)</f>
        <v>275-28-0149</v>
      </c>
      <c r="C163" s="7" t="str">
        <f>VLOOKUP(A163,data!$A:$AG,21,FALSE)</f>
        <v>East</v>
      </c>
      <c r="D163" s="7" t="str">
        <f>VLOOKUP(A163,data!$A:$AG,22,FALSE)</f>
        <v>Technology</v>
      </c>
      <c r="E163" s="10" t="str">
        <f>VLOOKUP(A163,data!$A:$AG,23,FALSE)</f>
        <v>Accessories</v>
      </c>
      <c r="F163" s="8">
        <f>VLOOKUP(A163,data!$A:$AG,24,FALSE)</f>
        <v>43521</v>
      </c>
      <c r="G163" s="3">
        <f>VLOOKUP(A163,data!$A:$AG,25,FALSE)</f>
        <v>43521</v>
      </c>
      <c r="H163" s="3">
        <f>VLOOKUP(A163,data!$A:$AG,26,FALSE)</f>
        <v>0.68125000000000002</v>
      </c>
      <c r="I163" s="1">
        <f>VLOOKUP(A163,data!$A:$AG,27,FALSE)</f>
        <v>63.69</v>
      </c>
      <c r="J163" s="2">
        <f>VLOOKUP(A163,data!$A:$AG,28,FALSE)</f>
        <v>1</v>
      </c>
      <c r="K163">
        <f>VLOOKUP(A163,data!$A:$AG,29,FALSE)</f>
        <v>3.1844999999999999</v>
      </c>
      <c r="L163" s="10">
        <f>VLOOKUP(A163,data!$A:$AG,30,FALSE)</f>
        <v>63.69</v>
      </c>
      <c r="M163" s="4" t="str">
        <f>VLOOKUP(A163,data!$A:$AG,31,FALSE)</f>
        <v>Cash</v>
      </c>
      <c r="N163" s="3">
        <f>VLOOKUP(A163,data!$A:$AG,32,FALSE)</f>
        <v>59.104320000000001</v>
      </c>
      <c r="O163" s="9">
        <f>VLOOKUP(A163,data!$A:$AG,33,FALSE)</f>
        <v>7.2000000000000008E-2</v>
      </c>
    </row>
    <row r="164" spans="1:15" ht="15.75" x14ac:dyDescent="0.25">
      <c r="A164">
        <v>163</v>
      </c>
      <c r="B164" t="str">
        <f>VLOOKUP(A164,data!$A:$AG,2,FALSE)</f>
        <v>101-17-6199</v>
      </c>
      <c r="C164" s="7" t="str">
        <f>VLOOKUP(A164,data!$A:$AG,21,FALSE)</f>
        <v>West</v>
      </c>
      <c r="D164" s="7" t="str">
        <f>VLOOKUP(A164,data!$A:$AG,22,FALSE)</f>
        <v>Office Supplies</v>
      </c>
      <c r="E164" s="10" t="str">
        <f>VLOOKUP(A164,data!$A:$AG,23,FALSE)</f>
        <v>Envelopes</v>
      </c>
      <c r="F164" s="8">
        <f>VLOOKUP(A164,data!$A:$AG,24,FALSE)</f>
        <v>43537</v>
      </c>
      <c r="G164" s="3">
        <f>VLOOKUP(A164,data!$A:$AG,25,FALSE)</f>
        <v>43537</v>
      </c>
      <c r="H164" s="3">
        <f>VLOOKUP(A164,data!$A:$AG,26,FALSE)</f>
        <v>0.8222222222222223</v>
      </c>
      <c r="I164" s="1">
        <f>VLOOKUP(A164,data!$A:$AG,27,FALSE)</f>
        <v>45.79</v>
      </c>
      <c r="J164" s="2">
        <f>VLOOKUP(A164,data!$A:$AG,28,FALSE)</f>
        <v>7</v>
      </c>
      <c r="K164">
        <f>VLOOKUP(A164,data!$A:$AG,29,FALSE)</f>
        <v>16.026499999999999</v>
      </c>
      <c r="L164" s="10">
        <f>VLOOKUP(A164,data!$A:$AG,30,FALSE)</f>
        <v>320.52999999999997</v>
      </c>
      <c r="M164" s="4" t="str">
        <f>VLOOKUP(A164,data!$A:$AG,31,FALSE)</f>
        <v>Credit card</v>
      </c>
      <c r="N164" s="3">
        <f>VLOOKUP(A164,data!$A:$AG,32,FALSE)</f>
        <v>305.56124899999998</v>
      </c>
      <c r="O164" s="9">
        <f>VLOOKUP(A164,data!$A:$AG,33,FALSE)</f>
        <v>4.6699999999999998E-2</v>
      </c>
    </row>
    <row r="165" spans="1:15" ht="15.75" x14ac:dyDescent="0.25">
      <c r="A165">
        <v>164</v>
      </c>
      <c r="B165" t="str">
        <f>VLOOKUP(A165,data!$A:$AG,2,FALSE)</f>
        <v>423-80-0988</v>
      </c>
      <c r="C165" s="7" t="str">
        <f>VLOOKUP(A165,data!$A:$AG,21,FALSE)</f>
        <v>West</v>
      </c>
      <c r="D165" s="7" t="str">
        <f>VLOOKUP(A165,data!$A:$AG,22,FALSE)</f>
        <v>Office Supplies</v>
      </c>
      <c r="E165" s="10" t="str">
        <f>VLOOKUP(A165,data!$A:$AG,23,FALSE)</f>
        <v>Binders</v>
      </c>
      <c r="F165" s="8">
        <f>VLOOKUP(A165,data!$A:$AG,24,FALSE)</f>
        <v>43495</v>
      </c>
      <c r="G165" s="3">
        <f>VLOOKUP(A165,data!$A:$AG,25,FALSE)</f>
        <v>43495</v>
      </c>
      <c r="H165" s="3">
        <f>VLOOKUP(A165,data!$A:$AG,26,FALSE)</f>
        <v>0.8208333333333333</v>
      </c>
      <c r="I165" s="1">
        <f>VLOOKUP(A165,data!$A:$AG,27,FALSE)</f>
        <v>76.400000000000006</v>
      </c>
      <c r="J165" s="2">
        <f>VLOOKUP(A165,data!$A:$AG,28,FALSE)</f>
        <v>2</v>
      </c>
      <c r="K165">
        <f>VLOOKUP(A165,data!$A:$AG,29,FALSE)</f>
        <v>7.6400000000000006</v>
      </c>
      <c r="L165" s="10">
        <f>VLOOKUP(A165,data!$A:$AG,30,FALSE)</f>
        <v>152.80000000000001</v>
      </c>
      <c r="M165" s="4" t="str">
        <f>VLOOKUP(A165,data!$A:$AG,31,FALSE)</f>
        <v>Ewallet</v>
      </c>
      <c r="N165" s="3">
        <f>VLOOKUP(A165,data!$A:$AG,32,FALSE)</f>
        <v>145.66424000000001</v>
      </c>
      <c r="O165" s="9">
        <f>VLOOKUP(A165,data!$A:$AG,33,FALSE)</f>
        <v>4.6699999999999998E-2</v>
      </c>
    </row>
    <row r="166" spans="1:15" ht="15.75" x14ac:dyDescent="0.25">
      <c r="A166">
        <v>165</v>
      </c>
      <c r="B166" t="str">
        <f>VLOOKUP(A166,data!$A:$AG,2,FALSE)</f>
        <v>548-46-9322</v>
      </c>
      <c r="C166" s="7" t="str">
        <f>VLOOKUP(A166,data!$A:$AG,21,FALSE)</f>
        <v>Central</v>
      </c>
      <c r="D166" s="7" t="str">
        <f>VLOOKUP(A166,data!$A:$AG,22,FALSE)</f>
        <v>Office Supplies</v>
      </c>
      <c r="E166" s="10" t="str">
        <f>VLOOKUP(A166,data!$A:$AG,23,FALSE)</f>
        <v>Art</v>
      </c>
      <c r="F166" s="8">
        <f>VLOOKUP(A166,data!$A:$AG,24,FALSE)</f>
        <v>43516</v>
      </c>
      <c r="G166" s="3">
        <f>VLOOKUP(A166,data!$A:$AG,25,FALSE)</f>
        <v>43516</v>
      </c>
      <c r="H166" s="3">
        <f>VLOOKUP(A166,data!$A:$AG,26,FALSE)</f>
        <v>0.64166666666666672</v>
      </c>
      <c r="I166" s="1">
        <f>VLOOKUP(A166,data!$A:$AG,27,FALSE)</f>
        <v>39.9</v>
      </c>
      <c r="J166" s="2">
        <f>VLOOKUP(A166,data!$A:$AG,28,FALSE)</f>
        <v>10</v>
      </c>
      <c r="K166">
        <f>VLOOKUP(A166,data!$A:$AG,29,FALSE)</f>
        <v>19.950000000000003</v>
      </c>
      <c r="L166" s="10">
        <f>VLOOKUP(A166,data!$A:$AG,30,FALSE)</f>
        <v>399</v>
      </c>
      <c r="M166" s="4" t="str">
        <f>VLOOKUP(A166,data!$A:$AG,31,FALSE)</f>
        <v>Credit card</v>
      </c>
      <c r="N166" s="3">
        <f>VLOOKUP(A166,data!$A:$AG,32,FALSE)</f>
        <v>380.36669999999998</v>
      </c>
      <c r="O166" s="9">
        <f>VLOOKUP(A166,data!$A:$AG,33,FALSE)</f>
        <v>4.6699999999999998E-2</v>
      </c>
    </row>
    <row r="167" spans="1:15" ht="15.75" x14ac:dyDescent="0.25">
      <c r="A167">
        <v>166</v>
      </c>
      <c r="B167" t="str">
        <f>VLOOKUP(A167,data!$A:$AG,2,FALSE)</f>
        <v>505-02-0892</v>
      </c>
      <c r="C167" s="7" t="str">
        <f>VLOOKUP(A167,data!$A:$AG,21,FALSE)</f>
        <v>Central</v>
      </c>
      <c r="D167" s="7" t="str">
        <f>VLOOKUP(A167,data!$A:$AG,22,FALSE)</f>
        <v>Technology</v>
      </c>
      <c r="E167" s="10" t="str">
        <f>VLOOKUP(A167,data!$A:$AG,23,FALSE)</f>
        <v>Machines</v>
      </c>
      <c r="F167" s="8">
        <f>VLOOKUP(A167,data!$A:$AG,24,FALSE)</f>
        <v>43521</v>
      </c>
      <c r="G167" s="3">
        <f>VLOOKUP(A167,data!$A:$AG,25,FALSE)</f>
        <v>43521</v>
      </c>
      <c r="H167" s="3">
        <f>VLOOKUP(A167,data!$A:$AG,26,FALSE)</f>
        <v>0.59166666666666667</v>
      </c>
      <c r="I167" s="1">
        <f>VLOOKUP(A167,data!$A:$AG,27,FALSE)</f>
        <v>42.57</v>
      </c>
      <c r="J167" s="2">
        <f>VLOOKUP(A167,data!$A:$AG,28,FALSE)</f>
        <v>8</v>
      </c>
      <c r="K167">
        <f>VLOOKUP(A167,data!$A:$AG,29,FALSE)</f>
        <v>17.028000000000002</v>
      </c>
      <c r="L167" s="10">
        <f>VLOOKUP(A167,data!$A:$AG,30,FALSE)</f>
        <v>340.56</v>
      </c>
      <c r="M167" s="4" t="str">
        <f>VLOOKUP(A167,data!$A:$AG,31,FALSE)</f>
        <v>Ewallet</v>
      </c>
      <c r="N167" s="3">
        <f>VLOOKUP(A167,data!$A:$AG,32,FALSE)</f>
        <v>316.03967999999998</v>
      </c>
      <c r="O167" s="9">
        <f>VLOOKUP(A167,data!$A:$AG,33,FALSE)</f>
        <v>7.2000000000000008E-2</v>
      </c>
    </row>
    <row r="168" spans="1:15" ht="15.75" x14ac:dyDescent="0.25">
      <c r="A168">
        <v>167</v>
      </c>
      <c r="B168" t="str">
        <f>VLOOKUP(A168,data!$A:$AG,2,FALSE)</f>
        <v>234-65-2137</v>
      </c>
      <c r="C168" s="7" t="str">
        <f>VLOOKUP(A168,data!$A:$AG,21,FALSE)</f>
        <v>Central</v>
      </c>
      <c r="D168" s="7" t="str">
        <f>VLOOKUP(A168,data!$A:$AG,22,FALSE)</f>
        <v>Office Supplies</v>
      </c>
      <c r="E168" s="10" t="str">
        <f>VLOOKUP(A168,data!$A:$AG,23,FALSE)</f>
        <v>Storage</v>
      </c>
      <c r="F168" s="8">
        <f>VLOOKUP(A168,data!$A:$AG,24,FALSE)</f>
        <v>43481</v>
      </c>
      <c r="G168" s="3">
        <f>VLOOKUP(A168,data!$A:$AG,25,FALSE)</f>
        <v>43481</v>
      </c>
      <c r="H168" s="3">
        <f>VLOOKUP(A168,data!$A:$AG,26,FALSE)</f>
        <v>0.56388888888888888</v>
      </c>
      <c r="I168" s="1">
        <f>VLOOKUP(A168,data!$A:$AG,27,FALSE)</f>
        <v>95.58</v>
      </c>
      <c r="J168" s="2">
        <f>VLOOKUP(A168,data!$A:$AG,28,FALSE)</f>
        <v>10</v>
      </c>
      <c r="K168">
        <f>VLOOKUP(A168,data!$A:$AG,29,FALSE)</f>
        <v>47.79</v>
      </c>
      <c r="L168" s="10">
        <f>VLOOKUP(A168,data!$A:$AG,30,FALSE)</f>
        <v>955.8</v>
      </c>
      <c r="M168" s="4" t="str">
        <f>VLOOKUP(A168,data!$A:$AG,31,FALSE)</f>
        <v>Cash</v>
      </c>
      <c r="N168" s="3">
        <f>VLOOKUP(A168,data!$A:$AG,32,FALSE)</f>
        <v>911.16413999999997</v>
      </c>
      <c r="O168" s="9">
        <f>VLOOKUP(A168,data!$A:$AG,33,FALSE)</f>
        <v>4.6699999999999998E-2</v>
      </c>
    </row>
    <row r="169" spans="1:15" ht="15.75" x14ac:dyDescent="0.25">
      <c r="A169">
        <v>168</v>
      </c>
      <c r="B169" t="str">
        <f>VLOOKUP(A169,data!$A:$AG,2,FALSE)</f>
        <v>687-47-8271</v>
      </c>
      <c r="C169" s="7" t="str">
        <f>VLOOKUP(A169,data!$A:$AG,21,FALSE)</f>
        <v>Central</v>
      </c>
      <c r="D169" s="7" t="str">
        <f>VLOOKUP(A169,data!$A:$AG,22,FALSE)</f>
        <v>Furniture</v>
      </c>
      <c r="E169" s="10" t="str">
        <f>VLOOKUP(A169,data!$A:$AG,23,FALSE)</f>
        <v>Chairs</v>
      </c>
      <c r="F169" s="8">
        <f>VLOOKUP(A169,data!$A:$AG,24,FALSE)</f>
        <v>43504</v>
      </c>
      <c r="G169" s="3">
        <f>VLOOKUP(A169,data!$A:$AG,25,FALSE)</f>
        <v>43504</v>
      </c>
      <c r="H169" s="3">
        <f>VLOOKUP(A169,data!$A:$AG,26,FALSE)</f>
        <v>0.68055555555555547</v>
      </c>
      <c r="I169" s="1">
        <f>VLOOKUP(A169,data!$A:$AG,27,FALSE)</f>
        <v>98.98</v>
      </c>
      <c r="J169" s="2">
        <f>VLOOKUP(A169,data!$A:$AG,28,FALSE)</f>
        <v>10</v>
      </c>
      <c r="K169">
        <f>VLOOKUP(A169,data!$A:$AG,29,FALSE)</f>
        <v>49.490000000000009</v>
      </c>
      <c r="L169" s="10">
        <f>VLOOKUP(A169,data!$A:$AG,30,FALSE)</f>
        <v>989.80000000000007</v>
      </c>
      <c r="M169" s="4" t="str">
        <f>VLOOKUP(A169,data!$A:$AG,31,FALSE)</f>
        <v>Credit card</v>
      </c>
      <c r="N169" s="3">
        <f>VLOOKUP(A169,data!$A:$AG,32,FALSE)</f>
        <v>883.89140000000009</v>
      </c>
      <c r="O169" s="9">
        <f>VLOOKUP(A169,data!$A:$AG,33,FALSE)</f>
        <v>0.107</v>
      </c>
    </row>
    <row r="170" spans="1:15" ht="15.75" x14ac:dyDescent="0.25">
      <c r="A170">
        <v>169</v>
      </c>
      <c r="B170" t="str">
        <f>VLOOKUP(A170,data!$A:$AG,2,FALSE)</f>
        <v>796-32-9050</v>
      </c>
      <c r="C170" s="7" t="str">
        <f>VLOOKUP(A170,data!$A:$AG,21,FALSE)</f>
        <v>Central</v>
      </c>
      <c r="D170" s="7" t="str">
        <f>VLOOKUP(A170,data!$A:$AG,22,FALSE)</f>
        <v>Office Supplies</v>
      </c>
      <c r="E170" s="10" t="str">
        <f>VLOOKUP(A170,data!$A:$AG,23,FALSE)</f>
        <v>Art</v>
      </c>
      <c r="F170" s="8">
        <f>VLOOKUP(A170,data!$A:$AG,24,FALSE)</f>
        <v>43484</v>
      </c>
      <c r="G170" s="3">
        <f>VLOOKUP(A170,data!$A:$AG,25,FALSE)</f>
        <v>43484</v>
      </c>
      <c r="H170" s="3">
        <f>VLOOKUP(A170,data!$A:$AG,26,FALSE)</f>
        <v>0.68819444444444444</v>
      </c>
      <c r="I170" s="1">
        <f>VLOOKUP(A170,data!$A:$AG,27,FALSE)</f>
        <v>51.28</v>
      </c>
      <c r="J170" s="2">
        <f>VLOOKUP(A170,data!$A:$AG,28,FALSE)</f>
        <v>6</v>
      </c>
      <c r="K170">
        <f>VLOOKUP(A170,data!$A:$AG,29,FALSE)</f>
        <v>15.384</v>
      </c>
      <c r="L170" s="10">
        <f>VLOOKUP(A170,data!$A:$AG,30,FALSE)</f>
        <v>307.68</v>
      </c>
      <c r="M170" s="4" t="str">
        <f>VLOOKUP(A170,data!$A:$AG,31,FALSE)</f>
        <v>Cash</v>
      </c>
      <c r="N170" s="3">
        <f>VLOOKUP(A170,data!$A:$AG,32,FALSE)</f>
        <v>293.31134400000002</v>
      </c>
      <c r="O170" s="9">
        <f>VLOOKUP(A170,data!$A:$AG,33,FALSE)</f>
        <v>4.6699999999999998E-2</v>
      </c>
    </row>
    <row r="171" spans="1:15" ht="15.75" x14ac:dyDescent="0.25">
      <c r="A171">
        <v>170</v>
      </c>
      <c r="B171" t="str">
        <f>VLOOKUP(A171,data!$A:$AG,2,FALSE)</f>
        <v>105-31-1824</v>
      </c>
      <c r="C171" s="7" t="str">
        <f>VLOOKUP(A171,data!$A:$AG,21,FALSE)</f>
        <v>Central</v>
      </c>
      <c r="D171" s="7" t="str">
        <f>VLOOKUP(A171,data!$A:$AG,22,FALSE)</f>
        <v>Office Supplies</v>
      </c>
      <c r="E171" s="10" t="str">
        <f>VLOOKUP(A171,data!$A:$AG,23,FALSE)</f>
        <v>Appliances</v>
      </c>
      <c r="F171" s="8">
        <f>VLOOKUP(A171,data!$A:$AG,24,FALSE)</f>
        <v>43497</v>
      </c>
      <c r="G171" s="3">
        <f>VLOOKUP(A171,data!$A:$AG,25,FALSE)</f>
        <v>43497</v>
      </c>
      <c r="H171" s="3">
        <f>VLOOKUP(A171,data!$A:$AG,26,FALSE)</f>
        <v>0.63194444444444442</v>
      </c>
      <c r="I171" s="1">
        <f>VLOOKUP(A171,data!$A:$AG,27,FALSE)</f>
        <v>69.52</v>
      </c>
      <c r="J171" s="2">
        <f>VLOOKUP(A171,data!$A:$AG,28,FALSE)</f>
        <v>7</v>
      </c>
      <c r="K171">
        <f>VLOOKUP(A171,data!$A:$AG,29,FALSE)</f>
        <v>24.332000000000001</v>
      </c>
      <c r="L171" s="10">
        <f>VLOOKUP(A171,data!$A:$AG,30,FALSE)</f>
        <v>486.64</v>
      </c>
      <c r="M171" s="4" t="str">
        <f>VLOOKUP(A171,data!$A:$AG,31,FALSE)</f>
        <v>Credit card</v>
      </c>
      <c r="N171" s="3">
        <f>VLOOKUP(A171,data!$A:$AG,32,FALSE)</f>
        <v>463.91391199999998</v>
      </c>
      <c r="O171" s="9">
        <f>VLOOKUP(A171,data!$A:$AG,33,FALSE)</f>
        <v>4.6699999999999998E-2</v>
      </c>
    </row>
    <row r="172" spans="1:15" ht="15.75" x14ac:dyDescent="0.25">
      <c r="A172">
        <v>171</v>
      </c>
      <c r="B172" t="str">
        <f>VLOOKUP(A172,data!$A:$AG,2,FALSE)</f>
        <v>249-42-3782</v>
      </c>
      <c r="C172" s="7" t="str">
        <f>VLOOKUP(A172,data!$A:$AG,21,FALSE)</f>
        <v>Central</v>
      </c>
      <c r="D172" s="7" t="str">
        <f>VLOOKUP(A172,data!$A:$AG,22,FALSE)</f>
        <v>Technology</v>
      </c>
      <c r="E172" s="10" t="str">
        <f>VLOOKUP(A172,data!$A:$AG,23,FALSE)</f>
        <v>Phones</v>
      </c>
      <c r="F172" s="8">
        <f>VLOOKUP(A172,data!$A:$AG,24,FALSE)</f>
        <v>43468</v>
      </c>
      <c r="G172" s="3">
        <f>VLOOKUP(A172,data!$A:$AG,25,FALSE)</f>
        <v>43468</v>
      </c>
      <c r="H172" s="3">
        <f>VLOOKUP(A172,data!$A:$AG,26,FALSE)</f>
        <v>0.48333333333333334</v>
      </c>
      <c r="I172" s="1">
        <f>VLOOKUP(A172,data!$A:$AG,27,FALSE)</f>
        <v>70.010000000000005</v>
      </c>
      <c r="J172" s="2">
        <f>VLOOKUP(A172,data!$A:$AG,28,FALSE)</f>
        <v>5</v>
      </c>
      <c r="K172">
        <f>VLOOKUP(A172,data!$A:$AG,29,FALSE)</f>
        <v>17.502500000000001</v>
      </c>
      <c r="L172" s="10">
        <f>VLOOKUP(A172,data!$A:$AG,30,FALSE)</f>
        <v>350.05</v>
      </c>
      <c r="M172" s="4" t="str">
        <f>VLOOKUP(A172,data!$A:$AG,31,FALSE)</f>
        <v>Ewallet</v>
      </c>
      <c r="N172" s="3">
        <f>VLOOKUP(A172,data!$A:$AG,32,FALSE)</f>
        <v>324.84640000000002</v>
      </c>
      <c r="O172" s="9">
        <f>VLOOKUP(A172,data!$A:$AG,33,FALSE)</f>
        <v>7.2000000000000008E-2</v>
      </c>
    </row>
    <row r="173" spans="1:15" ht="15.75" x14ac:dyDescent="0.25">
      <c r="A173">
        <v>172</v>
      </c>
      <c r="B173" t="str">
        <f>VLOOKUP(A173,data!$A:$AG,2,FALSE)</f>
        <v>316-55-4634</v>
      </c>
      <c r="C173" s="7" t="str">
        <f>VLOOKUP(A173,data!$A:$AG,21,FALSE)</f>
        <v>West</v>
      </c>
      <c r="D173" s="7" t="str">
        <f>VLOOKUP(A173,data!$A:$AG,22,FALSE)</f>
        <v>Office Supplies</v>
      </c>
      <c r="E173" s="10" t="str">
        <f>VLOOKUP(A173,data!$A:$AG,23,FALSE)</f>
        <v>Paper</v>
      </c>
      <c r="F173" s="8">
        <f>VLOOKUP(A173,data!$A:$AG,24,FALSE)</f>
        <v>43491</v>
      </c>
      <c r="G173" s="3">
        <f>VLOOKUP(A173,data!$A:$AG,25,FALSE)</f>
        <v>43491</v>
      </c>
      <c r="H173" s="3">
        <f>VLOOKUP(A173,data!$A:$AG,26,FALSE)</f>
        <v>0.53125</v>
      </c>
      <c r="I173" s="1">
        <f>VLOOKUP(A173,data!$A:$AG,27,FALSE)</f>
        <v>80.05</v>
      </c>
      <c r="J173" s="2">
        <f>VLOOKUP(A173,data!$A:$AG,28,FALSE)</f>
        <v>5</v>
      </c>
      <c r="K173">
        <f>VLOOKUP(A173,data!$A:$AG,29,FALSE)</f>
        <v>20.012500000000003</v>
      </c>
      <c r="L173" s="10">
        <f>VLOOKUP(A173,data!$A:$AG,30,FALSE)</f>
        <v>400.25</v>
      </c>
      <c r="M173" s="4" t="str">
        <f>VLOOKUP(A173,data!$A:$AG,31,FALSE)</f>
        <v>Credit card</v>
      </c>
      <c r="N173" s="3">
        <f>VLOOKUP(A173,data!$A:$AG,32,FALSE)</f>
        <v>381.55832500000002</v>
      </c>
      <c r="O173" s="9">
        <f>VLOOKUP(A173,data!$A:$AG,33,FALSE)</f>
        <v>4.6699999999999998E-2</v>
      </c>
    </row>
    <row r="174" spans="1:15" ht="15.75" x14ac:dyDescent="0.25">
      <c r="A174">
        <v>173</v>
      </c>
      <c r="B174" t="str">
        <f>VLOOKUP(A174,data!$A:$AG,2,FALSE)</f>
        <v>733-33-4967</v>
      </c>
      <c r="C174" s="7" t="str">
        <f>VLOOKUP(A174,data!$A:$AG,21,FALSE)</f>
        <v>West</v>
      </c>
      <c r="D174" s="7" t="str">
        <f>VLOOKUP(A174,data!$A:$AG,22,FALSE)</f>
        <v>Office Supplies</v>
      </c>
      <c r="E174" s="10" t="str">
        <f>VLOOKUP(A174,data!$A:$AG,23,FALSE)</f>
        <v>Paper</v>
      </c>
      <c r="F174" s="8">
        <f>VLOOKUP(A174,data!$A:$AG,24,FALSE)</f>
        <v>43527</v>
      </c>
      <c r="G174" s="3">
        <f>VLOOKUP(A174,data!$A:$AG,25,FALSE)</f>
        <v>43527</v>
      </c>
      <c r="H174" s="3">
        <f>VLOOKUP(A174,data!$A:$AG,26,FALSE)</f>
        <v>0.80347222222222225</v>
      </c>
      <c r="I174" s="1">
        <f>VLOOKUP(A174,data!$A:$AG,27,FALSE)</f>
        <v>20.85</v>
      </c>
      <c r="J174" s="2">
        <f>VLOOKUP(A174,data!$A:$AG,28,FALSE)</f>
        <v>8</v>
      </c>
      <c r="K174">
        <f>VLOOKUP(A174,data!$A:$AG,29,FALSE)</f>
        <v>8.3400000000000016</v>
      </c>
      <c r="L174" s="10">
        <f>VLOOKUP(A174,data!$A:$AG,30,FALSE)</f>
        <v>166.8</v>
      </c>
      <c r="M174" s="4" t="str">
        <f>VLOOKUP(A174,data!$A:$AG,31,FALSE)</f>
        <v>Cash</v>
      </c>
      <c r="N174" s="3">
        <f>VLOOKUP(A174,data!$A:$AG,32,FALSE)</f>
        <v>159.01044000000002</v>
      </c>
      <c r="O174" s="9">
        <f>VLOOKUP(A174,data!$A:$AG,33,FALSE)</f>
        <v>4.6699999999999998E-2</v>
      </c>
    </row>
    <row r="175" spans="1:15" ht="15.75" x14ac:dyDescent="0.25">
      <c r="A175">
        <v>174</v>
      </c>
      <c r="B175" t="str">
        <f>VLOOKUP(A175,data!$A:$AG,2,FALSE)</f>
        <v>608-27-6295</v>
      </c>
      <c r="C175" s="7" t="str">
        <f>VLOOKUP(A175,data!$A:$AG,21,FALSE)</f>
        <v>West</v>
      </c>
      <c r="D175" s="7" t="str">
        <f>VLOOKUP(A175,data!$A:$AG,22,FALSE)</f>
        <v>Furniture</v>
      </c>
      <c r="E175" s="10" t="str">
        <f>VLOOKUP(A175,data!$A:$AG,23,FALSE)</f>
        <v>Chairs</v>
      </c>
      <c r="F175" s="8">
        <f>VLOOKUP(A175,data!$A:$AG,24,FALSE)</f>
        <v>43484</v>
      </c>
      <c r="G175" s="3">
        <f>VLOOKUP(A175,data!$A:$AG,25,FALSE)</f>
        <v>43484</v>
      </c>
      <c r="H175" s="3">
        <f>VLOOKUP(A175,data!$A:$AG,26,FALSE)</f>
        <v>0.7319444444444444</v>
      </c>
      <c r="I175" s="1">
        <f>VLOOKUP(A175,data!$A:$AG,27,FALSE)</f>
        <v>52.89</v>
      </c>
      <c r="J175" s="2">
        <f>VLOOKUP(A175,data!$A:$AG,28,FALSE)</f>
        <v>6</v>
      </c>
      <c r="K175">
        <f>VLOOKUP(A175,data!$A:$AG,29,FALSE)</f>
        <v>15.867000000000003</v>
      </c>
      <c r="L175" s="10">
        <f>VLOOKUP(A175,data!$A:$AG,30,FALSE)</f>
        <v>317.34000000000003</v>
      </c>
      <c r="M175" s="4" t="str">
        <f>VLOOKUP(A175,data!$A:$AG,31,FALSE)</f>
        <v>Credit card</v>
      </c>
      <c r="N175" s="3">
        <f>VLOOKUP(A175,data!$A:$AG,32,FALSE)</f>
        <v>283.38462000000004</v>
      </c>
      <c r="O175" s="9">
        <f>VLOOKUP(A175,data!$A:$AG,33,FALSE)</f>
        <v>0.107</v>
      </c>
    </row>
    <row r="176" spans="1:15" ht="15.75" x14ac:dyDescent="0.25">
      <c r="A176">
        <v>175</v>
      </c>
      <c r="B176" t="str">
        <f>VLOOKUP(A176,data!$A:$AG,2,FALSE)</f>
        <v>414-12-7047</v>
      </c>
      <c r="C176" s="7" t="str">
        <f>VLOOKUP(A176,data!$A:$AG,21,FALSE)</f>
        <v>Central</v>
      </c>
      <c r="D176" s="7" t="str">
        <f>VLOOKUP(A176,data!$A:$AG,22,FALSE)</f>
        <v>Office Supplies</v>
      </c>
      <c r="E176" s="10" t="str">
        <f>VLOOKUP(A176,data!$A:$AG,23,FALSE)</f>
        <v>Appliances</v>
      </c>
      <c r="F176" s="8">
        <f>VLOOKUP(A176,data!$A:$AG,24,FALSE)</f>
        <v>43483</v>
      </c>
      <c r="G176" s="3">
        <f>VLOOKUP(A176,data!$A:$AG,25,FALSE)</f>
        <v>43483</v>
      </c>
      <c r="H176" s="3">
        <f>VLOOKUP(A176,data!$A:$AG,26,FALSE)</f>
        <v>0.50277777777777777</v>
      </c>
      <c r="I176" s="1">
        <f>VLOOKUP(A176,data!$A:$AG,27,FALSE)</f>
        <v>19.79</v>
      </c>
      <c r="J176" s="2">
        <f>VLOOKUP(A176,data!$A:$AG,28,FALSE)</f>
        <v>8</v>
      </c>
      <c r="K176">
        <f>VLOOKUP(A176,data!$A:$AG,29,FALSE)</f>
        <v>7.9160000000000004</v>
      </c>
      <c r="L176" s="10">
        <f>VLOOKUP(A176,data!$A:$AG,30,FALSE)</f>
        <v>158.32</v>
      </c>
      <c r="M176" s="4" t="str">
        <f>VLOOKUP(A176,data!$A:$AG,31,FALSE)</f>
        <v>Ewallet</v>
      </c>
      <c r="N176" s="3">
        <f>VLOOKUP(A176,data!$A:$AG,32,FALSE)</f>
        <v>150.926456</v>
      </c>
      <c r="O176" s="9">
        <f>VLOOKUP(A176,data!$A:$AG,33,FALSE)</f>
        <v>4.6699999999999998E-2</v>
      </c>
    </row>
    <row r="177" spans="1:15" ht="15.75" x14ac:dyDescent="0.25">
      <c r="A177">
        <v>176</v>
      </c>
      <c r="B177" t="str">
        <f>VLOOKUP(A177,data!$A:$AG,2,FALSE)</f>
        <v>827-26-2100</v>
      </c>
      <c r="C177" s="7" t="str">
        <f>VLOOKUP(A177,data!$A:$AG,21,FALSE)</f>
        <v>Central</v>
      </c>
      <c r="D177" s="7" t="str">
        <f>VLOOKUP(A177,data!$A:$AG,22,FALSE)</f>
        <v>Office Supplies</v>
      </c>
      <c r="E177" s="10" t="str">
        <f>VLOOKUP(A177,data!$A:$AG,23,FALSE)</f>
        <v>Labels</v>
      </c>
      <c r="F177" s="8">
        <f>VLOOKUP(A177,data!$A:$AG,24,FALSE)</f>
        <v>43545</v>
      </c>
      <c r="G177" s="3">
        <f>VLOOKUP(A177,data!$A:$AG,25,FALSE)</f>
        <v>43545</v>
      </c>
      <c r="H177" s="3">
        <f>VLOOKUP(A177,data!$A:$AG,26,FALSE)</f>
        <v>0.68125000000000002</v>
      </c>
      <c r="I177" s="1">
        <f>VLOOKUP(A177,data!$A:$AG,27,FALSE)</f>
        <v>33.840000000000003</v>
      </c>
      <c r="J177" s="2">
        <f>VLOOKUP(A177,data!$A:$AG,28,FALSE)</f>
        <v>9</v>
      </c>
      <c r="K177">
        <f>VLOOKUP(A177,data!$A:$AG,29,FALSE)</f>
        <v>15.228000000000003</v>
      </c>
      <c r="L177" s="10">
        <f>VLOOKUP(A177,data!$A:$AG,30,FALSE)</f>
        <v>304.56000000000006</v>
      </c>
      <c r="M177" s="4" t="str">
        <f>VLOOKUP(A177,data!$A:$AG,31,FALSE)</f>
        <v>Ewallet</v>
      </c>
      <c r="N177" s="3">
        <f>VLOOKUP(A177,data!$A:$AG,32,FALSE)</f>
        <v>290.33704800000004</v>
      </c>
      <c r="O177" s="9">
        <f>VLOOKUP(A177,data!$A:$AG,33,FALSE)</f>
        <v>4.6699999999999998E-2</v>
      </c>
    </row>
    <row r="178" spans="1:15" ht="15.75" x14ac:dyDescent="0.25">
      <c r="A178">
        <v>177</v>
      </c>
      <c r="B178" t="str">
        <f>VLOOKUP(A178,data!$A:$AG,2,FALSE)</f>
        <v>175-54-2529</v>
      </c>
      <c r="C178" s="7" t="str">
        <f>VLOOKUP(A178,data!$A:$AG,21,FALSE)</f>
        <v>Central</v>
      </c>
      <c r="D178" s="7" t="str">
        <f>VLOOKUP(A178,data!$A:$AG,22,FALSE)</f>
        <v>Office Supplies</v>
      </c>
      <c r="E178" s="10" t="str">
        <f>VLOOKUP(A178,data!$A:$AG,23,FALSE)</f>
        <v>Appliances</v>
      </c>
      <c r="F178" s="8">
        <f>VLOOKUP(A178,data!$A:$AG,24,FALSE)</f>
        <v>43527</v>
      </c>
      <c r="G178" s="3">
        <f>VLOOKUP(A178,data!$A:$AG,25,FALSE)</f>
        <v>43527</v>
      </c>
      <c r="H178" s="3">
        <f>VLOOKUP(A178,data!$A:$AG,26,FALSE)</f>
        <v>0.7090277777777777</v>
      </c>
      <c r="I178" s="1">
        <f>VLOOKUP(A178,data!$A:$AG,27,FALSE)</f>
        <v>22.17</v>
      </c>
      <c r="J178" s="2">
        <f>VLOOKUP(A178,data!$A:$AG,28,FALSE)</f>
        <v>8</v>
      </c>
      <c r="K178">
        <f>VLOOKUP(A178,data!$A:$AG,29,FALSE)</f>
        <v>8.8680000000000003</v>
      </c>
      <c r="L178" s="10">
        <f>VLOOKUP(A178,data!$A:$AG,30,FALSE)</f>
        <v>177.36</v>
      </c>
      <c r="M178" s="4" t="str">
        <f>VLOOKUP(A178,data!$A:$AG,31,FALSE)</f>
        <v>Credit card</v>
      </c>
      <c r="N178" s="3">
        <f>VLOOKUP(A178,data!$A:$AG,32,FALSE)</f>
        <v>169.07728800000001</v>
      </c>
      <c r="O178" s="9">
        <f>VLOOKUP(A178,data!$A:$AG,33,FALSE)</f>
        <v>4.6699999999999998E-2</v>
      </c>
    </row>
    <row r="179" spans="1:15" ht="15.75" x14ac:dyDescent="0.25">
      <c r="A179">
        <v>178</v>
      </c>
      <c r="B179" t="str">
        <f>VLOOKUP(A179,data!$A:$AG,2,FALSE)</f>
        <v>139-52-2867</v>
      </c>
      <c r="C179" s="7" t="str">
        <f>VLOOKUP(A179,data!$A:$AG,21,FALSE)</f>
        <v>South</v>
      </c>
      <c r="D179" s="7" t="str">
        <f>VLOOKUP(A179,data!$A:$AG,22,FALSE)</f>
        <v>Furniture</v>
      </c>
      <c r="E179" s="10" t="str">
        <f>VLOOKUP(A179,data!$A:$AG,23,FALSE)</f>
        <v>Chairs</v>
      </c>
      <c r="F179" s="8">
        <f>VLOOKUP(A179,data!$A:$AG,24,FALSE)</f>
        <v>43509</v>
      </c>
      <c r="G179" s="3">
        <f>VLOOKUP(A179,data!$A:$AG,25,FALSE)</f>
        <v>43509</v>
      </c>
      <c r="H179" s="3">
        <f>VLOOKUP(A179,data!$A:$AG,26,FALSE)</f>
        <v>0.4513888888888889</v>
      </c>
      <c r="I179" s="1">
        <f>VLOOKUP(A179,data!$A:$AG,27,FALSE)</f>
        <v>22.51</v>
      </c>
      <c r="J179" s="2">
        <f>VLOOKUP(A179,data!$A:$AG,28,FALSE)</f>
        <v>7</v>
      </c>
      <c r="K179">
        <f>VLOOKUP(A179,data!$A:$AG,29,FALSE)</f>
        <v>7.8785000000000016</v>
      </c>
      <c r="L179" s="10">
        <f>VLOOKUP(A179,data!$A:$AG,30,FALSE)</f>
        <v>157.57000000000002</v>
      </c>
      <c r="M179" s="4" t="str">
        <f>VLOOKUP(A179,data!$A:$AG,31,FALSE)</f>
        <v>Credit card</v>
      </c>
      <c r="N179" s="3">
        <f>VLOOKUP(A179,data!$A:$AG,32,FALSE)</f>
        <v>140.71001000000001</v>
      </c>
      <c r="O179" s="9">
        <f>VLOOKUP(A179,data!$A:$AG,33,FALSE)</f>
        <v>0.107</v>
      </c>
    </row>
    <row r="180" spans="1:15" ht="15.75" x14ac:dyDescent="0.25">
      <c r="A180">
        <v>179</v>
      </c>
      <c r="B180" t="str">
        <f>VLOOKUP(A180,data!$A:$AG,2,FALSE)</f>
        <v>407-63-8975</v>
      </c>
      <c r="C180" s="7" t="str">
        <f>VLOOKUP(A180,data!$A:$AG,21,FALSE)</f>
        <v>South</v>
      </c>
      <c r="D180" s="7" t="str">
        <f>VLOOKUP(A180,data!$A:$AG,22,FALSE)</f>
        <v>Office Supplies</v>
      </c>
      <c r="E180" s="10" t="str">
        <f>VLOOKUP(A180,data!$A:$AG,23,FALSE)</f>
        <v>Supplies</v>
      </c>
      <c r="F180" s="8">
        <f>VLOOKUP(A180,data!$A:$AG,24,FALSE)</f>
        <v>43547</v>
      </c>
      <c r="G180" s="3">
        <f>VLOOKUP(A180,data!$A:$AG,25,FALSE)</f>
        <v>43547</v>
      </c>
      <c r="H180" s="3">
        <f>VLOOKUP(A180,data!$A:$AG,26,FALSE)</f>
        <v>0.8027777777777777</v>
      </c>
      <c r="I180" s="1">
        <f>VLOOKUP(A180,data!$A:$AG,27,FALSE)</f>
        <v>73.88</v>
      </c>
      <c r="J180" s="2">
        <f>VLOOKUP(A180,data!$A:$AG,28,FALSE)</f>
        <v>6</v>
      </c>
      <c r="K180">
        <f>VLOOKUP(A180,data!$A:$AG,29,FALSE)</f>
        <v>22.164000000000001</v>
      </c>
      <c r="L180" s="10">
        <f>VLOOKUP(A180,data!$A:$AG,30,FALSE)</f>
        <v>443.28</v>
      </c>
      <c r="M180" s="4" t="str">
        <f>VLOOKUP(A180,data!$A:$AG,31,FALSE)</f>
        <v>Ewallet</v>
      </c>
      <c r="N180" s="3">
        <f>VLOOKUP(A180,data!$A:$AG,32,FALSE)</f>
        <v>422.578824</v>
      </c>
      <c r="O180" s="9">
        <f>VLOOKUP(A180,data!$A:$AG,33,FALSE)</f>
        <v>4.6699999999999998E-2</v>
      </c>
    </row>
    <row r="181" spans="1:15" ht="15.75" x14ac:dyDescent="0.25">
      <c r="A181">
        <v>180</v>
      </c>
      <c r="B181" t="str">
        <f>VLOOKUP(A181,data!$A:$AG,2,FALSE)</f>
        <v>342-65-4817</v>
      </c>
      <c r="C181" s="7" t="str">
        <f>VLOOKUP(A181,data!$A:$AG,21,FALSE)</f>
        <v>East</v>
      </c>
      <c r="D181" s="7" t="str">
        <f>VLOOKUP(A181,data!$A:$AG,22,FALSE)</f>
        <v>Office Supplies</v>
      </c>
      <c r="E181" s="10" t="str">
        <f>VLOOKUP(A181,data!$A:$AG,23,FALSE)</f>
        <v>Art</v>
      </c>
      <c r="F181" s="8">
        <f>VLOOKUP(A181,data!$A:$AG,24,FALSE)</f>
        <v>43493</v>
      </c>
      <c r="G181" s="3">
        <f>VLOOKUP(A181,data!$A:$AG,25,FALSE)</f>
        <v>43493</v>
      </c>
      <c r="H181" s="3">
        <f>VLOOKUP(A181,data!$A:$AG,26,FALSE)</f>
        <v>0.69930555555555562</v>
      </c>
      <c r="I181" s="1">
        <f>VLOOKUP(A181,data!$A:$AG,27,FALSE)</f>
        <v>86.8</v>
      </c>
      <c r="J181" s="2">
        <f>VLOOKUP(A181,data!$A:$AG,28,FALSE)</f>
        <v>3</v>
      </c>
      <c r="K181">
        <f>VLOOKUP(A181,data!$A:$AG,29,FALSE)</f>
        <v>13.02</v>
      </c>
      <c r="L181" s="10">
        <f>VLOOKUP(A181,data!$A:$AG,30,FALSE)</f>
        <v>260.39999999999998</v>
      </c>
      <c r="M181" s="4" t="str">
        <f>VLOOKUP(A181,data!$A:$AG,31,FALSE)</f>
        <v>Ewallet</v>
      </c>
      <c r="N181" s="3">
        <f>VLOOKUP(A181,data!$A:$AG,32,FALSE)</f>
        <v>248.23931999999996</v>
      </c>
      <c r="O181" s="9">
        <f>VLOOKUP(A181,data!$A:$AG,33,FALSE)</f>
        <v>4.6699999999999998E-2</v>
      </c>
    </row>
    <row r="182" spans="1:15" ht="15.75" x14ac:dyDescent="0.25">
      <c r="A182">
        <v>181</v>
      </c>
      <c r="B182" t="str">
        <f>VLOOKUP(A182,data!$A:$AG,2,FALSE)</f>
        <v>130-98-8941</v>
      </c>
      <c r="C182" s="7" t="str">
        <f>VLOOKUP(A182,data!$A:$AG,21,FALSE)</f>
        <v>Central</v>
      </c>
      <c r="D182" s="7" t="str">
        <f>VLOOKUP(A182,data!$A:$AG,22,FALSE)</f>
        <v>Office Supplies</v>
      </c>
      <c r="E182" s="10" t="str">
        <f>VLOOKUP(A182,data!$A:$AG,23,FALSE)</f>
        <v>Storage</v>
      </c>
      <c r="F182" s="8">
        <f>VLOOKUP(A182,data!$A:$AG,24,FALSE)</f>
        <v>43505</v>
      </c>
      <c r="G182" s="3">
        <f>VLOOKUP(A182,data!$A:$AG,25,FALSE)</f>
        <v>43505</v>
      </c>
      <c r="H182" s="3">
        <f>VLOOKUP(A182,data!$A:$AG,26,FALSE)</f>
        <v>0.41666666666666669</v>
      </c>
      <c r="I182" s="1">
        <f>VLOOKUP(A182,data!$A:$AG,27,FALSE)</f>
        <v>64.260000000000005</v>
      </c>
      <c r="J182" s="2">
        <f>VLOOKUP(A182,data!$A:$AG,28,FALSE)</f>
        <v>7</v>
      </c>
      <c r="K182">
        <f>VLOOKUP(A182,data!$A:$AG,29,FALSE)</f>
        <v>22.491000000000003</v>
      </c>
      <c r="L182" s="10">
        <f>VLOOKUP(A182,data!$A:$AG,30,FALSE)</f>
        <v>449.82000000000005</v>
      </c>
      <c r="M182" s="4" t="str">
        <f>VLOOKUP(A182,data!$A:$AG,31,FALSE)</f>
        <v>Cash</v>
      </c>
      <c r="N182" s="3">
        <f>VLOOKUP(A182,data!$A:$AG,32,FALSE)</f>
        <v>428.81340600000004</v>
      </c>
      <c r="O182" s="9">
        <f>VLOOKUP(A182,data!$A:$AG,33,FALSE)</f>
        <v>4.6699999999999998E-2</v>
      </c>
    </row>
    <row r="183" spans="1:15" ht="15.75" x14ac:dyDescent="0.25">
      <c r="A183">
        <v>182</v>
      </c>
      <c r="B183" t="str">
        <f>VLOOKUP(A183,data!$A:$AG,2,FALSE)</f>
        <v>434-83-9547</v>
      </c>
      <c r="C183" s="7" t="str">
        <f>VLOOKUP(A183,data!$A:$AG,21,FALSE)</f>
        <v>Central</v>
      </c>
      <c r="D183" s="7" t="str">
        <f>VLOOKUP(A183,data!$A:$AG,22,FALSE)</f>
        <v>Technology</v>
      </c>
      <c r="E183" s="10" t="str">
        <f>VLOOKUP(A183,data!$A:$AG,23,FALSE)</f>
        <v>Accessories</v>
      </c>
      <c r="F183" s="8">
        <f>VLOOKUP(A183,data!$A:$AG,24,FALSE)</f>
        <v>43488</v>
      </c>
      <c r="G183" s="3">
        <f>VLOOKUP(A183,data!$A:$AG,25,FALSE)</f>
        <v>43488</v>
      </c>
      <c r="H183" s="3">
        <f>VLOOKUP(A183,data!$A:$AG,26,FALSE)</f>
        <v>0.49374999999999997</v>
      </c>
      <c r="I183" s="1">
        <f>VLOOKUP(A183,data!$A:$AG,27,FALSE)</f>
        <v>38.47</v>
      </c>
      <c r="J183" s="2">
        <f>VLOOKUP(A183,data!$A:$AG,28,FALSE)</f>
        <v>8</v>
      </c>
      <c r="K183">
        <f>VLOOKUP(A183,data!$A:$AG,29,FALSE)</f>
        <v>15.388</v>
      </c>
      <c r="L183" s="10">
        <f>VLOOKUP(A183,data!$A:$AG,30,FALSE)</f>
        <v>307.76</v>
      </c>
      <c r="M183" s="4" t="str">
        <f>VLOOKUP(A183,data!$A:$AG,31,FALSE)</f>
        <v>Cash</v>
      </c>
      <c r="N183" s="3">
        <f>VLOOKUP(A183,data!$A:$AG,32,FALSE)</f>
        <v>285.60127999999997</v>
      </c>
      <c r="O183" s="9">
        <f>VLOOKUP(A183,data!$A:$AG,33,FALSE)</f>
        <v>7.2000000000000008E-2</v>
      </c>
    </row>
    <row r="184" spans="1:15" ht="15.75" x14ac:dyDescent="0.25">
      <c r="A184">
        <v>183</v>
      </c>
      <c r="B184" t="str">
        <f>VLOOKUP(A184,data!$A:$AG,2,FALSE)</f>
        <v>851-28-6367</v>
      </c>
      <c r="C184" s="7" t="str">
        <f>VLOOKUP(A184,data!$A:$AG,21,FALSE)</f>
        <v>South</v>
      </c>
      <c r="D184" s="7" t="str">
        <f>VLOOKUP(A184,data!$A:$AG,22,FALSE)</f>
        <v>Technology</v>
      </c>
      <c r="E184" s="10" t="str">
        <f>VLOOKUP(A184,data!$A:$AG,23,FALSE)</f>
        <v>Phones</v>
      </c>
      <c r="F184" s="8">
        <f>VLOOKUP(A184,data!$A:$AG,24,FALSE)</f>
        <v>43547</v>
      </c>
      <c r="G184" s="3">
        <f>VLOOKUP(A184,data!$A:$AG,25,FALSE)</f>
        <v>43547</v>
      </c>
      <c r="H184" s="3">
        <f>VLOOKUP(A184,data!$A:$AG,26,FALSE)</f>
        <v>0.4548611111111111</v>
      </c>
      <c r="I184" s="1">
        <f>VLOOKUP(A184,data!$A:$AG,27,FALSE)</f>
        <v>15.5</v>
      </c>
      <c r="J184" s="2">
        <f>VLOOKUP(A184,data!$A:$AG,28,FALSE)</f>
        <v>10</v>
      </c>
      <c r="K184">
        <f>VLOOKUP(A184,data!$A:$AG,29,FALSE)</f>
        <v>7.75</v>
      </c>
      <c r="L184" s="10">
        <f>VLOOKUP(A184,data!$A:$AG,30,FALSE)</f>
        <v>155</v>
      </c>
      <c r="M184" s="4" t="str">
        <f>VLOOKUP(A184,data!$A:$AG,31,FALSE)</f>
        <v>Ewallet</v>
      </c>
      <c r="N184" s="3">
        <f>VLOOKUP(A184,data!$A:$AG,32,FALSE)</f>
        <v>143.84</v>
      </c>
      <c r="O184" s="9">
        <f>VLOOKUP(A184,data!$A:$AG,33,FALSE)</f>
        <v>7.2000000000000008E-2</v>
      </c>
    </row>
    <row r="185" spans="1:15" ht="15.75" x14ac:dyDescent="0.25">
      <c r="A185">
        <v>184</v>
      </c>
      <c r="B185" t="str">
        <f>VLOOKUP(A185,data!$A:$AG,2,FALSE)</f>
        <v>824-88-3614</v>
      </c>
      <c r="C185" s="7" t="str">
        <f>VLOOKUP(A185,data!$A:$AG,21,FALSE)</f>
        <v>South</v>
      </c>
      <c r="D185" s="7" t="str">
        <f>VLOOKUP(A185,data!$A:$AG,22,FALSE)</f>
        <v>Technology</v>
      </c>
      <c r="E185" s="10" t="str">
        <f>VLOOKUP(A185,data!$A:$AG,23,FALSE)</f>
        <v>Phones</v>
      </c>
      <c r="F185" s="8">
        <f>VLOOKUP(A185,data!$A:$AG,24,FALSE)</f>
        <v>43490</v>
      </c>
      <c r="G185" s="3">
        <f>VLOOKUP(A185,data!$A:$AG,25,FALSE)</f>
        <v>43490</v>
      </c>
      <c r="H185" s="3">
        <f>VLOOKUP(A185,data!$A:$AG,26,FALSE)</f>
        <v>0.625</v>
      </c>
      <c r="I185" s="1">
        <f>VLOOKUP(A185,data!$A:$AG,27,FALSE)</f>
        <v>34.31</v>
      </c>
      <c r="J185" s="2">
        <f>VLOOKUP(A185,data!$A:$AG,28,FALSE)</f>
        <v>8</v>
      </c>
      <c r="K185">
        <f>VLOOKUP(A185,data!$A:$AG,29,FALSE)</f>
        <v>13.724000000000002</v>
      </c>
      <c r="L185" s="10">
        <f>VLOOKUP(A185,data!$A:$AG,30,FALSE)</f>
        <v>274.48</v>
      </c>
      <c r="M185" s="4" t="str">
        <f>VLOOKUP(A185,data!$A:$AG,31,FALSE)</f>
        <v>Ewallet</v>
      </c>
      <c r="N185" s="3">
        <f>VLOOKUP(A185,data!$A:$AG,32,FALSE)</f>
        <v>254.71744000000001</v>
      </c>
      <c r="O185" s="9">
        <f>VLOOKUP(A185,data!$A:$AG,33,FALSE)</f>
        <v>7.2000000000000008E-2</v>
      </c>
    </row>
    <row r="186" spans="1:15" ht="15.75" x14ac:dyDescent="0.25">
      <c r="A186">
        <v>185</v>
      </c>
      <c r="B186" t="str">
        <f>VLOOKUP(A186,data!$A:$AG,2,FALSE)</f>
        <v>586-25-0848</v>
      </c>
      <c r="C186" s="7" t="str">
        <f>VLOOKUP(A186,data!$A:$AG,21,FALSE)</f>
        <v>South</v>
      </c>
      <c r="D186" s="7" t="str">
        <f>VLOOKUP(A186,data!$A:$AG,22,FALSE)</f>
        <v>Technology</v>
      </c>
      <c r="E186" s="10" t="str">
        <f>VLOOKUP(A186,data!$A:$AG,23,FALSE)</f>
        <v>Accessories</v>
      </c>
      <c r="F186" s="8">
        <f>VLOOKUP(A186,data!$A:$AG,24,FALSE)</f>
        <v>43528</v>
      </c>
      <c r="G186" s="3">
        <f>VLOOKUP(A186,data!$A:$AG,25,FALSE)</f>
        <v>43528</v>
      </c>
      <c r="H186" s="3">
        <f>VLOOKUP(A186,data!$A:$AG,26,FALSE)</f>
        <v>0.47152777777777777</v>
      </c>
      <c r="I186" s="1">
        <f>VLOOKUP(A186,data!$A:$AG,27,FALSE)</f>
        <v>12.34</v>
      </c>
      <c r="J186" s="2">
        <f>VLOOKUP(A186,data!$A:$AG,28,FALSE)</f>
        <v>7</v>
      </c>
      <c r="K186">
        <f>VLOOKUP(A186,data!$A:$AG,29,FALSE)</f>
        <v>4.319</v>
      </c>
      <c r="L186" s="10">
        <f>VLOOKUP(A186,data!$A:$AG,30,FALSE)</f>
        <v>86.38</v>
      </c>
      <c r="M186" s="4" t="str">
        <f>VLOOKUP(A186,data!$A:$AG,31,FALSE)</f>
        <v>Credit card</v>
      </c>
      <c r="N186" s="3">
        <f>VLOOKUP(A186,data!$A:$AG,32,FALSE)</f>
        <v>80.160640000000001</v>
      </c>
      <c r="O186" s="9">
        <f>VLOOKUP(A186,data!$A:$AG,33,FALSE)</f>
        <v>7.2000000000000008E-2</v>
      </c>
    </row>
    <row r="187" spans="1:15" ht="15.75" x14ac:dyDescent="0.25">
      <c r="A187">
        <v>186</v>
      </c>
      <c r="B187" t="str">
        <f>VLOOKUP(A187,data!$A:$AG,2,FALSE)</f>
        <v>895-66-0685</v>
      </c>
      <c r="C187" s="7" t="str">
        <f>VLOOKUP(A187,data!$A:$AG,21,FALSE)</f>
        <v>East</v>
      </c>
      <c r="D187" s="7" t="str">
        <f>VLOOKUP(A187,data!$A:$AG,22,FALSE)</f>
        <v>Office Supplies</v>
      </c>
      <c r="E187" s="10" t="str">
        <f>VLOOKUP(A187,data!$A:$AG,23,FALSE)</f>
        <v>Binders</v>
      </c>
      <c r="F187" s="8">
        <f>VLOOKUP(A187,data!$A:$AG,24,FALSE)</f>
        <v>43529</v>
      </c>
      <c r="G187" s="3">
        <f>VLOOKUP(A187,data!$A:$AG,25,FALSE)</f>
        <v>43529</v>
      </c>
      <c r="H187" s="3">
        <f>VLOOKUP(A187,data!$A:$AG,26,FALSE)</f>
        <v>0.82361111111111107</v>
      </c>
      <c r="I187" s="1">
        <f>VLOOKUP(A187,data!$A:$AG,27,FALSE)</f>
        <v>18.079999999999998</v>
      </c>
      <c r="J187" s="2">
        <f>VLOOKUP(A187,data!$A:$AG,28,FALSE)</f>
        <v>3</v>
      </c>
      <c r="K187">
        <f>VLOOKUP(A187,data!$A:$AG,29,FALSE)</f>
        <v>2.7119999999999997</v>
      </c>
      <c r="L187" s="10">
        <f>VLOOKUP(A187,data!$A:$AG,30,FALSE)</f>
        <v>54.239999999999995</v>
      </c>
      <c r="M187" s="4" t="str">
        <f>VLOOKUP(A187,data!$A:$AG,31,FALSE)</f>
        <v>Ewallet</v>
      </c>
      <c r="N187" s="3">
        <f>VLOOKUP(A187,data!$A:$AG,32,FALSE)</f>
        <v>51.706991999999993</v>
      </c>
      <c r="O187" s="9">
        <f>VLOOKUP(A187,data!$A:$AG,33,FALSE)</f>
        <v>4.6699999999999998E-2</v>
      </c>
    </row>
    <row r="188" spans="1:15" ht="15.75" x14ac:dyDescent="0.25">
      <c r="A188">
        <v>187</v>
      </c>
      <c r="B188" t="str">
        <f>VLOOKUP(A188,data!$A:$AG,2,FALSE)</f>
        <v>305-14-0245</v>
      </c>
      <c r="C188" s="7" t="str">
        <f>VLOOKUP(A188,data!$A:$AG,21,FALSE)</f>
        <v>West</v>
      </c>
      <c r="D188" s="7" t="str">
        <f>VLOOKUP(A188,data!$A:$AG,22,FALSE)</f>
        <v>Technology</v>
      </c>
      <c r="E188" s="10" t="str">
        <f>VLOOKUP(A188,data!$A:$AG,23,FALSE)</f>
        <v>Accessories</v>
      </c>
      <c r="F188" s="8">
        <f>VLOOKUP(A188,data!$A:$AG,24,FALSE)</f>
        <v>43527</v>
      </c>
      <c r="G188" s="3">
        <f>VLOOKUP(A188,data!$A:$AG,25,FALSE)</f>
        <v>43527</v>
      </c>
      <c r="H188" s="3">
        <f>VLOOKUP(A188,data!$A:$AG,26,FALSE)</f>
        <v>0.79166666666666663</v>
      </c>
      <c r="I188" s="1">
        <f>VLOOKUP(A188,data!$A:$AG,27,FALSE)</f>
        <v>94.49</v>
      </c>
      <c r="J188" s="2">
        <f>VLOOKUP(A188,data!$A:$AG,28,FALSE)</f>
        <v>8</v>
      </c>
      <c r="K188">
        <f>VLOOKUP(A188,data!$A:$AG,29,FALSE)</f>
        <v>37.795999999999999</v>
      </c>
      <c r="L188" s="10">
        <f>VLOOKUP(A188,data!$A:$AG,30,FALSE)</f>
        <v>755.92</v>
      </c>
      <c r="M188" s="4" t="str">
        <f>VLOOKUP(A188,data!$A:$AG,31,FALSE)</f>
        <v>Ewallet</v>
      </c>
      <c r="N188" s="3">
        <f>VLOOKUP(A188,data!$A:$AG,32,FALSE)</f>
        <v>701.49375999999995</v>
      </c>
      <c r="O188" s="9">
        <f>VLOOKUP(A188,data!$A:$AG,33,FALSE)</f>
        <v>7.2000000000000008E-2</v>
      </c>
    </row>
    <row r="189" spans="1:15" ht="15.75" x14ac:dyDescent="0.25">
      <c r="A189">
        <v>188</v>
      </c>
      <c r="B189" t="str">
        <f>VLOOKUP(A189,data!$A:$AG,2,FALSE)</f>
        <v>732-04-5373</v>
      </c>
      <c r="C189" s="7" t="str">
        <f>VLOOKUP(A189,data!$A:$AG,21,FALSE)</f>
        <v>Central</v>
      </c>
      <c r="D189" s="7" t="str">
        <f>VLOOKUP(A189,data!$A:$AG,22,FALSE)</f>
        <v>Office Supplies</v>
      </c>
      <c r="E189" s="10" t="str">
        <f>VLOOKUP(A189,data!$A:$AG,23,FALSE)</f>
        <v>Storage</v>
      </c>
      <c r="F189" s="8">
        <f>VLOOKUP(A189,data!$A:$AG,24,FALSE)</f>
        <v>43504</v>
      </c>
      <c r="G189" s="3">
        <f>VLOOKUP(A189,data!$A:$AG,25,FALSE)</f>
        <v>43504</v>
      </c>
      <c r="H189" s="3">
        <f>VLOOKUP(A189,data!$A:$AG,26,FALSE)</f>
        <v>0.45347222222222222</v>
      </c>
      <c r="I189" s="1">
        <f>VLOOKUP(A189,data!$A:$AG,27,FALSE)</f>
        <v>46.47</v>
      </c>
      <c r="J189" s="2">
        <f>VLOOKUP(A189,data!$A:$AG,28,FALSE)</f>
        <v>4</v>
      </c>
      <c r="K189">
        <f>VLOOKUP(A189,data!$A:$AG,29,FALSE)</f>
        <v>9.2940000000000005</v>
      </c>
      <c r="L189" s="10">
        <f>VLOOKUP(A189,data!$A:$AG,30,FALSE)</f>
        <v>185.88</v>
      </c>
      <c r="M189" s="4" t="str">
        <f>VLOOKUP(A189,data!$A:$AG,31,FALSE)</f>
        <v>Cash</v>
      </c>
      <c r="N189" s="3">
        <f>VLOOKUP(A189,data!$A:$AG,32,FALSE)</f>
        <v>177.19940399999999</v>
      </c>
      <c r="O189" s="9">
        <f>VLOOKUP(A189,data!$A:$AG,33,FALSE)</f>
        <v>4.6699999999999998E-2</v>
      </c>
    </row>
    <row r="190" spans="1:15" ht="15.75" x14ac:dyDescent="0.25">
      <c r="A190">
        <v>189</v>
      </c>
      <c r="B190" t="str">
        <f>VLOOKUP(A190,data!$A:$AG,2,FALSE)</f>
        <v>400-60-7251</v>
      </c>
      <c r="C190" s="7" t="str">
        <f>VLOOKUP(A190,data!$A:$AG,21,FALSE)</f>
        <v>Central</v>
      </c>
      <c r="D190" s="7" t="str">
        <f>VLOOKUP(A190,data!$A:$AG,22,FALSE)</f>
        <v>Office Supplies</v>
      </c>
      <c r="E190" s="10" t="str">
        <f>VLOOKUP(A190,data!$A:$AG,23,FALSE)</f>
        <v>Paper</v>
      </c>
      <c r="F190" s="8">
        <f>VLOOKUP(A190,data!$A:$AG,24,FALSE)</f>
        <v>43506</v>
      </c>
      <c r="G190" s="3">
        <f>VLOOKUP(A190,data!$A:$AG,25,FALSE)</f>
        <v>43506</v>
      </c>
      <c r="H190" s="3">
        <f>VLOOKUP(A190,data!$A:$AG,26,FALSE)</f>
        <v>0.53472222222222221</v>
      </c>
      <c r="I190" s="1">
        <f>VLOOKUP(A190,data!$A:$AG,27,FALSE)</f>
        <v>74.069999999999993</v>
      </c>
      <c r="J190" s="2">
        <f>VLOOKUP(A190,data!$A:$AG,28,FALSE)</f>
        <v>1</v>
      </c>
      <c r="K190">
        <f>VLOOKUP(A190,data!$A:$AG,29,FALSE)</f>
        <v>3.7035</v>
      </c>
      <c r="L190" s="10">
        <f>VLOOKUP(A190,data!$A:$AG,30,FALSE)</f>
        <v>74.069999999999993</v>
      </c>
      <c r="M190" s="4" t="str">
        <f>VLOOKUP(A190,data!$A:$AG,31,FALSE)</f>
        <v>Ewallet</v>
      </c>
      <c r="N190" s="3">
        <f>VLOOKUP(A190,data!$A:$AG,32,FALSE)</f>
        <v>70.610930999999994</v>
      </c>
      <c r="O190" s="9">
        <f>VLOOKUP(A190,data!$A:$AG,33,FALSE)</f>
        <v>4.6699999999999998E-2</v>
      </c>
    </row>
    <row r="191" spans="1:15" ht="15.75" x14ac:dyDescent="0.25">
      <c r="A191">
        <v>190</v>
      </c>
      <c r="B191" t="str">
        <f>VLOOKUP(A191,data!$A:$AG,2,FALSE)</f>
        <v>593-65-1552</v>
      </c>
      <c r="C191" s="7" t="str">
        <f>VLOOKUP(A191,data!$A:$AG,21,FALSE)</f>
        <v>East</v>
      </c>
      <c r="D191" s="7" t="str">
        <f>VLOOKUP(A191,data!$A:$AG,22,FALSE)</f>
        <v>Furniture</v>
      </c>
      <c r="E191" s="10" t="str">
        <f>VLOOKUP(A191,data!$A:$AG,23,FALSE)</f>
        <v>Bookcases</v>
      </c>
      <c r="F191" s="8">
        <f>VLOOKUP(A191,data!$A:$AG,24,FALSE)</f>
        <v>43493</v>
      </c>
      <c r="G191" s="3">
        <f>VLOOKUP(A191,data!$A:$AG,25,FALSE)</f>
        <v>43493</v>
      </c>
      <c r="H191" s="3">
        <f>VLOOKUP(A191,data!$A:$AG,26,FALSE)</f>
        <v>0.86805555555555547</v>
      </c>
      <c r="I191" s="1">
        <f>VLOOKUP(A191,data!$A:$AG,27,FALSE)</f>
        <v>69.81</v>
      </c>
      <c r="J191" s="2">
        <f>VLOOKUP(A191,data!$A:$AG,28,FALSE)</f>
        <v>4</v>
      </c>
      <c r="K191">
        <f>VLOOKUP(A191,data!$A:$AG,29,FALSE)</f>
        <v>13.962000000000002</v>
      </c>
      <c r="L191" s="10">
        <f>VLOOKUP(A191,data!$A:$AG,30,FALSE)</f>
        <v>279.24</v>
      </c>
      <c r="M191" s="4" t="str">
        <f>VLOOKUP(A191,data!$A:$AG,31,FALSE)</f>
        <v>Credit card</v>
      </c>
      <c r="N191" s="3">
        <f>VLOOKUP(A191,data!$A:$AG,32,FALSE)</f>
        <v>249.36132000000001</v>
      </c>
      <c r="O191" s="9">
        <f>VLOOKUP(A191,data!$A:$AG,33,FALSE)</f>
        <v>0.107</v>
      </c>
    </row>
    <row r="192" spans="1:15" ht="15.75" x14ac:dyDescent="0.25">
      <c r="A192">
        <v>191</v>
      </c>
      <c r="B192" t="str">
        <f>VLOOKUP(A192,data!$A:$AG,2,FALSE)</f>
        <v>284-34-9626</v>
      </c>
      <c r="C192" s="7" t="str">
        <f>VLOOKUP(A192,data!$A:$AG,21,FALSE)</f>
        <v>East</v>
      </c>
      <c r="D192" s="7" t="str">
        <f>VLOOKUP(A192,data!$A:$AG,22,FALSE)</f>
        <v>Technology</v>
      </c>
      <c r="E192" s="10" t="str">
        <f>VLOOKUP(A192,data!$A:$AG,23,FALSE)</f>
        <v>Phones</v>
      </c>
      <c r="F192" s="8">
        <f>VLOOKUP(A192,data!$A:$AG,24,FALSE)</f>
        <v>43507</v>
      </c>
      <c r="G192" s="3">
        <f>VLOOKUP(A192,data!$A:$AG,25,FALSE)</f>
        <v>43507</v>
      </c>
      <c r="H192" s="3">
        <f>VLOOKUP(A192,data!$A:$AG,26,FALSE)</f>
        <v>0.44375000000000003</v>
      </c>
      <c r="I192" s="1">
        <f>VLOOKUP(A192,data!$A:$AG,27,FALSE)</f>
        <v>77.040000000000006</v>
      </c>
      <c r="J192" s="2">
        <f>VLOOKUP(A192,data!$A:$AG,28,FALSE)</f>
        <v>3</v>
      </c>
      <c r="K192">
        <f>VLOOKUP(A192,data!$A:$AG,29,FALSE)</f>
        <v>11.556000000000001</v>
      </c>
      <c r="L192" s="10">
        <f>VLOOKUP(A192,data!$A:$AG,30,FALSE)</f>
        <v>231.12</v>
      </c>
      <c r="M192" s="4" t="str">
        <f>VLOOKUP(A192,data!$A:$AG,31,FALSE)</f>
        <v>Credit card</v>
      </c>
      <c r="N192" s="3">
        <f>VLOOKUP(A192,data!$A:$AG,32,FALSE)</f>
        <v>214.47936000000001</v>
      </c>
      <c r="O192" s="9">
        <f>VLOOKUP(A192,data!$A:$AG,33,FALSE)</f>
        <v>7.2000000000000008E-2</v>
      </c>
    </row>
    <row r="193" spans="1:15" ht="15.75" x14ac:dyDescent="0.25">
      <c r="A193">
        <v>192</v>
      </c>
      <c r="B193" t="str">
        <f>VLOOKUP(A193,data!$A:$AG,2,FALSE)</f>
        <v>437-58-8131</v>
      </c>
      <c r="C193" s="7" t="str">
        <f>VLOOKUP(A193,data!$A:$AG,21,FALSE)</f>
        <v>East</v>
      </c>
      <c r="D193" s="7" t="str">
        <f>VLOOKUP(A193,data!$A:$AG,22,FALSE)</f>
        <v>Office Supplies</v>
      </c>
      <c r="E193" s="10" t="str">
        <f>VLOOKUP(A193,data!$A:$AG,23,FALSE)</f>
        <v>Paper</v>
      </c>
      <c r="F193" s="8">
        <f>VLOOKUP(A193,data!$A:$AG,24,FALSE)</f>
        <v>43480</v>
      </c>
      <c r="G193" s="3">
        <f>VLOOKUP(A193,data!$A:$AG,25,FALSE)</f>
        <v>43480</v>
      </c>
      <c r="H193" s="3">
        <f>VLOOKUP(A193,data!$A:$AG,26,FALSE)</f>
        <v>0.57013888888888886</v>
      </c>
      <c r="I193" s="1">
        <f>VLOOKUP(A193,data!$A:$AG,27,FALSE)</f>
        <v>73.52</v>
      </c>
      <c r="J193" s="2">
        <f>VLOOKUP(A193,data!$A:$AG,28,FALSE)</f>
        <v>2</v>
      </c>
      <c r="K193">
        <f>VLOOKUP(A193,data!$A:$AG,29,FALSE)</f>
        <v>7.3520000000000003</v>
      </c>
      <c r="L193" s="10">
        <f>VLOOKUP(A193,data!$A:$AG,30,FALSE)</f>
        <v>147.04</v>
      </c>
      <c r="M193" s="4" t="str">
        <f>VLOOKUP(A193,data!$A:$AG,31,FALSE)</f>
        <v>Ewallet</v>
      </c>
      <c r="N193" s="3">
        <f>VLOOKUP(A193,data!$A:$AG,32,FALSE)</f>
        <v>140.17323199999998</v>
      </c>
      <c r="O193" s="9">
        <f>VLOOKUP(A193,data!$A:$AG,33,FALSE)</f>
        <v>4.6699999999999998E-2</v>
      </c>
    </row>
    <row r="194" spans="1:15" ht="15.75" x14ac:dyDescent="0.25">
      <c r="A194">
        <v>193</v>
      </c>
      <c r="B194" t="str">
        <f>VLOOKUP(A194,data!$A:$AG,2,FALSE)</f>
        <v>286-43-6208</v>
      </c>
      <c r="C194" s="7" t="str">
        <f>VLOOKUP(A194,data!$A:$AG,21,FALSE)</f>
        <v>East</v>
      </c>
      <c r="D194" s="7" t="str">
        <f>VLOOKUP(A194,data!$A:$AG,22,FALSE)</f>
        <v>Furniture</v>
      </c>
      <c r="E194" s="10" t="str">
        <f>VLOOKUP(A194,data!$A:$AG,23,FALSE)</f>
        <v>Bookcases</v>
      </c>
      <c r="F194" s="8">
        <f>VLOOKUP(A194,data!$A:$AG,24,FALSE)</f>
        <v>43540</v>
      </c>
      <c r="G194" s="3">
        <f>VLOOKUP(A194,data!$A:$AG,25,FALSE)</f>
        <v>43540</v>
      </c>
      <c r="H194" s="3">
        <f>VLOOKUP(A194,data!$A:$AG,26,FALSE)</f>
        <v>0.79722222222222217</v>
      </c>
      <c r="I194" s="1">
        <f>VLOOKUP(A194,data!$A:$AG,27,FALSE)</f>
        <v>87.8</v>
      </c>
      <c r="J194" s="2">
        <f>VLOOKUP(A194,data!$A:$AG,28,FALSE)</f>
        <v>9</v>
      </c>
      <c r="K194">
        <f>VLOOKUP(A194,data!$A:$AG,29,FALSE)</f>
        <v>39.51</v>
      </c>
      <c r="L194" s="10">
        <f>VLOOKUP(A194,data!$A:$AG,30,FALSE)</f>
        <v>790.19999999999993</v>
      </c>
      <c r="M194" s="4" t="str">
        <f>VLOOKUP(A194,data!$A:$AG,31,FALSE)</f>
        <v>Cash</v>
      </c>
      <c r="N194" s="3">
        <f>VLOOKUP(A194,data!$A:$AG,32,FALSE)</f>
        <v>705.64859999999999</v>
      </c>
      <c r="O194" s="9">
        <f>VLOOKUP(A194,data!$A:$AG,33,FALSE)</f>
        <v>0.107</v>
      </c>
    </row>
    <row r="195" spans="1:15" ht="15.75" x14ac:dyDescent="0.25">
      <c r="A195">
        <v>194</v>
      </c>
      <c r="B195" t="str">
        <f>VLOOKUP(A195,data!$A:$AG,2,FALSE)</f>
        <v>641-43-2399</v>
      </c>
      <c r="C195" s="7" t="str">
        <f>VLOOKUP(A195,data!$A:$AG,21,FALSE)</f>
        <v>East</v>
      </c>
      <c r="D195" s="7" t="str">
        <f>VLOOKUP(A195,data!$A:$AG,22,FALSE)</f>
        <v>Office Supplies</v>
      </c>
      <c r="E195" s="10" t="str">
        <f>VLOOKUP(A195,data!$A:$AG,23,FALSE)</f>
        <v>Art</v>
      </c>
      <c r="F195" s="8">
        <f>VLOOKUP(A195,data!$A:$AG,24,FALSE)</f>
        <v>43491</v>
      </c>
      <c r="G195" s="3">
        <f>VLOOKUP(A195,data!$A:$AG,25,FALSE)</f>
        <v>43491</v>
      </c>
      <c r="H195" s="3">
        <f>VLOOKUP(A195,data!$A:$AG,26,FALSE)</f>
        <v>0.84930555555555554</v>
      </c>
      <c r="I195" s="1">
        <f>VLOOKUP(A195,data!$A:$AG,27,FALSE)</f>
        <v>25.55</v>
      </c>
      <c r="J195" s="2">
        <f>VLOOKUP(A195,data!$A:$AG,28,FALSE)</f>
        <v>4</v>
      </c>
      <c r="K195">
        <f>VLOOKUP(A195,data!$A:$AG,29,FALSE)</f>
        <v>5.1100000000000003</v>
      </c>
      <c r="L195" s="10">
        <f>VLOOKUP(A195,data!$A:$AG,30,FALSE)</f>
        <v>102.2</v>
      </c>
      <c r="M195" s="4" t="str">
        <f>VLOOKUP(A195,data!$A:$AG,31,FALSE)</f>
        <v>Ewallet</v>
      </c>
      <c r="N195" s="3">
        <f>VLOOKUP(A195,data!$A:$AG,32,FALSE)</f>
        <v>97.427260000000004</v>
      </c>
      <c r="O195" s="9">
        <f>VLOOKUP(A195,data!$A:$AG,33,FALSE)</f>
        <v>4.6699999999999998E-2</v>
      </c>
    </row>
    <row r="196" spans="1:15" ht="15.75" x14ac:dyDescent="0.25">
      <c r="A196">
        <v>195</v>
      </c>
      <c r="B196" t="str">
        <f>VLOOKUP(A196,data!$A:$AG,2,FALSE)</f>
        <v>831-07-6050</v>
      </c>
      <c r="C196" s="7" t="str">
        <f>VLOOKUP(A196,data!$A:$AG,21,FALSE)</f>
        <v>West</v>
      </c>
      <c r="D196" s="7" t="str">
        <f>VLOOKUP(A196,data!$A:$AG,22,FALSE)</f>
        <v>Office Supplies</v>
      </c>
      <c r="E196" s="10" t="str">
        <f>VLOOKUP(A196,data!$A:$AG,23,FALSE)</f>
        <v>Envelopes</v>
      </c>
      <c r="F196" s="8">
        <f>VLOOKUP(A196,data!$A:$AG,24,FALSE)</f>
        <v>43543</v>
      </c>
      <c r="G196" s="3">
        <f>VLOOKUP(A196,data!$A:$AG,25,FALSE)</f>
        <v>43543</v>
      </c>
      <c r="H196" s="3">
        <f>VLOOKUP(A196,data!$A:$AG,26,FALSE)</f>
        <v>0.47916666666666669</v>
      </c>
      <c r="I196" s="1">
        <f>VLOOKUP(A196,data!$A:$AG,27,FALSE)</f>
        <v>32.71</v>
      </c>
      <c r="J196" s="2">
        <f>VLOOKUP(A196,data!$A:$AG,28,FALSE)</f>
        <v>5</v>
      </c>
      <c r="K196">
        <f>VLOOKUP(A196,data!$A:$AG,29,FALSE)</f>
        <v>8.1775000000000002</v>
      </c>
      <c r="L196" s="10">
        <f>VLOOKUP(A196,data!$A:$AG,30,FALSE)</f>
        <v>163.55000000000001</v>
      </c>
      <c r="M196" s="4" t="str">
        <f>VLOOKUP(A196,data!$A:$AG,31,FALSE)</f>
        <v>Credit card</v>
      </c>
      <c r="N196" s="3">
        <f>VLOOKUP(A196,data!$A:$AG,32,FALSE)</f>
        <v>155.912215</v>
      </c>
      <c r="O196" s="9">
        <f>VLOOKUP(A196,data!$A:$AG,33,FALSE)</f>
        <v>4.6699999999999998E-2</v>
      </c>
    </row>
    <row r="197" spans="1:15" ht="15.75" x14ac:dyDescent="0.25">
      <c r="A197">
        <v>196</v>
      </c>
      <c r="B197" t="str">
        <f>VLOOKUP(A197,data!$A:$AG,2,FALSE)</f>
        <v>556-86-3144</v>
      </c>
      <c r="C197" s="7" t="str">
        <f>VLOOKUP(A197,data!$A:$AG,21,FALSE)</f>
        <v>East</v>
      </c>
      <c r="D197" s="7" t="str">
        <f>VLOOKUP(A197,data!$A:$AG,22,FALSE)</f>
        <v>Office Supplies</v>
      </c>
      <c r="E197" s="10" t="str">
        <f>VLOOKUP(A197,data!$A:$AG,23,FALSE)</f>
        <v>Art</v>
      </c>
      <c r="F197" s="8">
        <f>VLOOKUP(A197,data!$A:$AG,24,FALSE)</f>
        <v>43478</v>
      </c>
      <c r="G197" s="3">
        <f>VLOOKUP(A197,data!$A:$AG,25,FALSE)</f>
        <v>43478</v>
      </c>
      <c r="H197" s="3">
        <f>VLOOKUP(A197,data!$A:$AG,26,FALSE)</f>
        <v>0.8125</v>
      </c>
      <c r="I197" s="1">
        <f>VLOOKUP(A197,data!$A:$AG,27,FALSE)</f>
        <v>74.290000000000006</v>
      </c>
      <c r="J197" s="2">
        <f>VLOOKUP(A197,data!$A:$AG,28,FALSE)</f>
        <v>1</v>
      </c>
      <c r="K197">
        <f>VLOOKUP(A197,data!$A:$AG,29,FALSE)</f>
        <v>3.7145000000000006</v>
      </c>
      <c r="L197" s="10">
        <f>VLOOKUP(A197,data!$A:$AG,30,FALSE)</f>
        <v>74.290000000000006</v>
      </c>
      <c r="M197" s="4" t="str">
        <f>VLOOKUP(A197,data!$A:$AG,31,FALSE)</f>
        <v>Cash</v>
      </c>
      <c r="N197" s="3">
        <f>VLOOKUP(A197,data!$A:$AG,32,FALSE)</f>
        <v>70.820657000000011</v>
      </c>
      <c r="O197" s="9">
        <f>VLOOKUP(A197,data!$A:$AG,33,FALSE)</f>
        <v>4.6699999999999998E-2</v>
      </c>
    </row>
    <row r="198" spans="1:15" ht="15.75" x14ac:dyDescent="0.25">
      <c r="A198">
        <v>197</v>
      </c>
      <c r="B198" t="str">
        <f>VLOOKUP(A198,data!$A:$AG,2,FALSE)</f>
        <v>848-24-9445</v>
      </c>
      <c r="C198" s="7" t="str">
        <f>VLOOKUP(A198,data!$A:$AG,21,FALSE)</f>
        <v>East</v>
      </c>
      <c r="D198" s="7" t="str">
        <f>VLOOKUP(A198,data!$A:$AG,22,FALSE)</f>
        <v>Office Supplies</v>
      </c>
      <c r="E198" s="10" t="str">
        <f>VLOOKUP(A198,data!$A:$AG,23,FALSE)</f>
        <v>Art</v>
      </c>
      <c r="F198" s="8">
        <f>VLOOKUP(A198,data!$A:$AG,24,FALSE)</f>
        <v>43550</v>
      </c>
      <c r="G198" s="3">
        <f>VLOOKUP(A198,data!$A:$AG,25,FALSE)</f>
        <v>43550</v>
      </c>
      <c r="H198" s="3">
        <f>VLOOKUP(A198,data!$A:$AG,26,FALSE)</f>
        <v>0.75208333333333333</v>
      </c>
      <c r="I198" s="1">
        <f>VLOOKUP(A198,data!$A:$AG,27,FALSE)</f>
        <v>43.7</v>
      </c>
      <c r="J198" s="2">
        <f>VLOOKUP(A198,data!$A:$AG,28,FALSE)</f>
        <v>2</v>
      </c>
      <c r="K198">
        <f>VLOOKUP(A198,data!$A:$AG,29,FALSE)</f>
        <v>4.37</v>
      </c>
      <c r="L198" s="10">
        <f>VLOOKUP(A198,data!$A:$AG,30,FALSE)</f>
        <v>87.4</v>
      </c>
      <c r="M198" s="4" t="str">
        <f>VLOOKUP(A198,data!$A:$AG,31,FALSE)</f>
        <v>Cash</v>
      </c>
      <c r="N198" s="3">
        <f>VLOOKUP(A198,data!$A:$AG,32,FALSE)</f>
        <v>83.318420000000003</v>
      </c>
      <c r="O198" s="9">
        <f>VLOOKUP(A198,data!$A:$AG,33,FALSE)</f>
        <v>4.6699999999999998E-2</v>
      </c>
    </row>
    <row r="199" spans="1:15" ht="15.75" x14ac:dyDescent="0.25">
      <c r="A199">
        <v>198</v>
      </c>
      <c r="B199" t="str">
        <f>VLOOKUP(A199,data!$A:$AG,2,FALSE)</f>
        <v>856-22-8149</v>
      </c>
      <c r="C199" s="7" t="str">
        <f>VLOOKUP(A199,data!$A:$AG,21,FALSE)</f>
        <v>East</v>
      </c>
      <c r="D199" s="7" t="str">
        <f>VLOOKUP(A199,data!$A:$AG,22,FALSE)</f>
        <v>Office Supplies</v>
      </c>
      <c r="E199" s="10" t="str">
        <f>VLOOKUP(A199,data!$A:$AG,23,FALSE)</f>
        <v>Storage</v>
      </c>
      <c r="F199" s="8">
        <f>VLOOKUP(A199,data!$A:$AG,24,FALSE)</f>
        <v>43547</v>
      </c>
      <c r="G199" s="3">
        <f>VLOOKUP(A199,data!$A:$AG,25,FALSE)</f>
        <v>43547</v>
      </c>
      <c r="H199" s="3">
        <f>VLOOKUP(A199,data!$A:$AG,26,FALSE)</f>
        <v>0.42569444444444443</v>
      </c>
      <c r="I199" s="1">
        <f>VLOOKUP(A199,data!$A:$AG,27,FALSE)</f>
        <v>25.29</v>
      </c>
      <c r="J199" s="2">
        <f>VLOOKUP(A199,data!$A:$AG,28,FALSE)</f>
        <v>1</v>
      </c>
      <c r="K199">
        <f>VLOOKUP(A199,data!$A:$AG,29,FALSE)</f>
        <v>1.2645</v>
      </c>
      <c r="L199" s="10">
        <f>VLOOKUP(A199,data!$A:$AG,30,FALSE)</f>
        <v>25.29</v>
      </c>
      <c r="M199" s="4" t="str">
        <f>VLOOKUP(A199,data!$A:$AG,31,FALSE)</f>
        <v>Ewallet</v>
      </c>
      <c r="N199" s="3">
        <f>VLOOKUP(A199,data!$A:$AG,32,FALSE)</f>
        <v>24.108957</v>
      </c>
      <c r="O199" s="9">
        <f>VLOOKUP(A199,data!$A:$AG,33,FALSE)</f>
        <v>4.6699999999999998E-2</v>
      </c>
    </row>
    <row r="200" spans="1:15" ht="15.75" x14ac:dyDescent="0.25">
      <c r="A200">
        <v>199</v>
      </c>
      <c r="B200" t="str">
        <f>VLOOKUP(A200,data!$A:$AG,2,FALSE)</f>
        <v>699-01-4164</v>
      </c>
      <c r="C200" s="7" t="str">
        <f>VLOOKUP(A200,data!$A:$AG,21,FALSE)</f>
        <v>East</v>
      </c>
      <c r="D200" s="7" t="str">
        <f>VLOOKUP(A200,data!$A:$AG,22,FALSE)</f>
        <v>Office Supplies</v>
      </c>
      <c r="E200" s="10" t="str">
        <f>VLOOKUP(A200,data!$A:$AG,23,FALSE)</f>
        <v>Binders</v>
      </c>
      <c r="F200" s="8">
        <f>VLOOKUP(A200,data!$A:$AG,24,FALSE)</f>
        <v>43536</v>
      </c>
      <c r="G200" s="3">
        <f>VLOOKUP(A200,data!$A:$AG,25,FALSE)</f>
        <v>43536</v>
      </c>
      <c r="H200" s="3">
        <f>VLOOKUP(A200,data!$A:$AG,26,FALSE)</f>
        <v>0.83194444444444438</v>
      </c>
      <c r="I200" s="1">
        <f>VLOOKUP(A200,data!$A:$AG,27,FALSE)</f>
        <v>41.5</v>
      </c>
      <c r="J200" s="2">
        <f>VLOOKUP(A200,data!$A:$AG,28,FALSE)</f>
        <v>4</v>
      </c>
      <c r="K200">
        <f>VLOOKUP(A200,data!$A:$AG,29,FALSE)</f>
        <v>8.3000000000000007</v>
      </c>
      <c r="L200" s="10">
        <f>VLOOKUP(A200,data!$A:$AG,30,FALSE)</f>
        <v>166</v>
      </c>
      <c r="M200" s="4" t="str">
        <f>VLOOKUP(A200,data!$A:$AG,31,FALSE)</f>
        <v>Credit card</v>
      </c>
      <c r="N200" s="3">
        <f>VLOOKUP(A200,data!$A:$AG,32,FALSE)</f>
        <v>158.24780000000001</v>
      </c>
      <c r="O200" s="9">
        <f>VLOOKUP(A200,data!$A:$AG,33,FALSE)</f>
        <v>4.6699999999999998E-2</v>
      </c>
    </row>
    <row r="201" spans="1:15" ht="15.75" x14ac:dyDescent="0.25">
      <c r="A201">
        <v>200</v>
      </c>
      <c r="B201" t="str">
        <f>VLOOKUP(A201,data!$A:$AG,2,FALSE)</f>
        <v>420-11-4919</v>
      </c>
      <c r="C201" s="7" t="str">
        <f>VLOOKUP(A201,data!$A:$AG,21,FALSE)</f>
        <v>East</v>
      </c>
      <c r="D201" s="7" t="str">
        <f>VLOOKUP(A201,data!$A:$AG,22,FALSE)</f>
        <v>Office Supplies</v>
      </c>
      <c r="E201" s="10" t="str">
        <f>VLOOKUP(A201,data!$A:$AG,23,FALSE)</f>
        <v>Paper</v>
      </c>
      <c r="F201" s="8">
        <f>VLOOKUP(A201,data!$A:$AG,24,FALSE)</f>
        <v>43513</v>
      </c>
      <c r="G201" s="3">
        <f>VLOOKUP(A201,data!$A:$AG,25,FALSE)</f>
        <v>43513</v>
      </c>
      <c r="H201" s="3">
        <f>VLOOKUP(A201,data!$A:$AG,26,FALSE)</f>
        <v>0.83124999999999993</v>
      </c>
      <c r="I201" s="1">
        <f>VLOOKUP(A201,data!$A:$AG,27,FALSE)</f>
        <v>71.39</v>
      </c>
      <c r="J201" s="2">
        <f>VLOOKUP(A201,data!$A:$AG,28,FALSE)</f>
        <v>5</v>
      </c>
      <c r="K201">
        <f>VLOOKUP(A201,data!$A:$AG,29,FALSE)</f>
        <v>17.8475</v>
      </c>
      <c r="L201" s="10">
        <f>VLOOKUP(A201,data!$A:$AG,30,FALSE)</f>
        <v>356.95</v>
      </c>
      <c r="M201" s="4" t="str">
        <f>VLOOKUP(A201,data!$A:$AG,31,FALSE)</f>
        <v>Credit card</v>
      </c>
      <c r="N201" s="3">
        <f>VLOOKUP(A201,data!$A:$AG,32,FALSE)</f>
        <v>340.28043500000001</v>
      </c>
      <c r="O201" s="9">
        <f>VLOOKUP(A201,data!$A:$AG,33,FALSE)</f>
        <v>4.6699999999999998E-2</v>
      </c>
    </row>
    <row r="202" spans="1:15" ht="15.75" x14ac:dyDescent="0.25">
      <c r="A202">
        <v>201</v>
      </c>
      <c r="B202" t="str">
        <f>VLOOKUP(A202,data!$A:$AG,2,FALSE)</f>
        <v>606-80-4905</v>
      </c>
      <c r="C202" s="7" t="str">
        <f>VLOOKUP(A202,data!$A:$AG,21,FALSE)</f>
        <v>East</v>
      </c>
      <c r="D202" s="7" t="str">
        <f>VLOOKUP(A202,data!$A:$AG,22,FALSE)</f>
        <v>Office Supplies</v>
      </c>
      <c r="E202" s="10" t="str">
        <f>VLOOKUP(A202,data!$A:$AG,23,FALSE)</f>
        <v>Paper</v>
      </c>
      <c r="F202" s="8">
        <f>VLOOKUP(A202,data!$A:$AG,24,FALSE)</f>
        <v>43494</v>
      </c>
      <c r="G202" s="3">
        <f>VLOOKUP(A202,data!$A:$AG,25,FALSE)</f>
        <v>43494</v>
      </c>
      <c r="H202" s="3">
        <f>VLOOKUP(A202,data!$A:$AG,26,FALSE)</f>
        <v>0.41736111111111113</v>
      </c>
      <c r="I202" s="1">
        <f>VLOOKUP(A202,data!$A:$AG,27,FALSE)</f>
        <v>19.149999999999999</v>
      </c>
      <c r="J202" s="2">
        <f>VLOOKUP(A202,data!$A:$AG,28,FALSE)</f>
        <v>6</v>
      </c>
      <c r="K202">
        <f>VLOOKUP(A202,data!$A:$AG,29,FALSE)</f>
        <v>5.7450000000000001</v>
      </c>
      <c r="L202" s="10">
        <f>VLOOKUP(A202,data!$A:$AG,30,FALSE)</f>
        <v>114.89999999999999</v>
      </c>
      <c r="M202" s="4" t="str">
        <f>VLOOKUP(A202,data!$A:$AG,31,FALSE)</f>
        <v>Credit card</v>
      </c>
      <c r="N202" s="3">
        <f>VLOOKUP(A202,data!$A:$AG,32,FALSE)</f>
        <v>109.53416999999999</v>
      </c>
      <c r="O202" s="9">
        <f>VLOOKUP(A202,data!$A:$AG,33,FALSE)</f>
        <v>4.6699999999999998E-2</v>
      </c>
    </row>
    <row r="203" spans="1:15" ht="15.75" x14ac:dyDescent="0.25">
      <c r="A203">
        <v>202</v>
      </c>
      <c r="B203" t="str">
        <f>VLOOKUP(A203,data!$A:$AG,2,FALSE)</f>
        <v>542-41-0513</v>
      </c>
      <c r="C203" s="7" t="str">
        <f>VLOOKUP(A203,data!$A:$AG,21,FALSE)</f>
        <v>West</v>
      </c>
      <c r="D203" s="7" t="str">
        <f>VLOOKUP(A203,data!$A:$AG,22,FALSE)</f>
        <v>Furniture</v>
      </c>
      <c r="E203" s="10" t="str">
        <f>VLOOKUP(A203,data!$A:$AG,23,FALSE)</f>
        <v>Tables</v>
      </c>
      <c r="F203" s="8">
        <f>VLOOKUP(A203,data!$A:$AG,24,FALSE)</f>
        <v>43539</v>
      </c>
      <c r="G203" s="3">
        <f>VLOOKUP(A203,data!$A:$AG,25,FALSE)</f>
        <v>43539</v>
      </c>
      <c r="H203" s="3">
        <f>VLOOKUP(A203,data!$A:$AG,26,FALSE)</f>
        <v>0.49791666666666662</v>
      </c>
      <c r="I203" s="1">
        <f>VLOOKUP(A203,data!$A:$AG,27,FALSE)</f>
        <v>57.49</v>
      </c>
      <c r="J203" s="2">
        <f>VLOOKUP(A203,data!$A:$AG,28,FALSE)</f>
        <v>4</v>
      </c>
      <c r="K203">
        <f>VLOOKUP(A203,data!$A:$AG,29,FALSE)</f>
        <v>11.498000000000001</v>
      </c>
      <c r="L203" s="10">
        <f>VLOOKUP(A203,data!$A:$AG,30,FALSE)</f>
        <v>229.96</v>
      </c>
      <c r="M203" s="4" t="str">
        <f>VLOOKUP(A203,data!$A:$AG,31,FALSE)</f>
        <v>Cash</v>
      </c>
      <c r="N203" s="3">
        <f>VLOOKUP(A203,data!$A:$AG,32,FALSE)</f>
        <v>205.35428000000002</v>
      </c>
      <c r="O203" s="9">
        <f>VLOOKUP(A203,data!$A:$AG,33,FALSE)</f>
        <v>0.107</v>
      </c>
    </row>
    <row r="204" spans="1:15" ht="15.75" x14ac:dyDescent="0.25">
      <c r="A204">
        <v>203</v>
      </c>
      <c r="B204" t="str">
        <f>VLOOKUP(A204,data!$A:$AG,2,FALSE)</f>
        <v>426-39-2418</v>
      </c>
      <c r="C204" s="7" t="str">
        <f>VLOOKUP(A204,data!$A:$AG,21,FALSE)</f>
        <v>West</v>
      </c>
      <c r="D204" s="7" t="str">
        <f>VLOOKUP(A204,data!$A:$AG,22,FALSE)</f>
        <v>Office Supplies</v>
      </c>
      <c r="E204" s="10" t="str">
        <f>VLOOKUP(A204,data!$A:$AG,23,FALSE)</f>
        <v>Appliances</v>
      </c>
      <c r="F204" s="8">
        <f>VLOOKUP(A204,data!$A:$AG,24,FALSE)</f>
        <v>43479</v>
      </c>
      <c r="G204" s="3">
        <f>VLOOKUP(A204,data!$A:$AG,25,FALSE)</f>
        <v>43479</v>
      </c>
      <c r="H204" s="3">
        <f>VLOOKUP(A204,data!$A:$AG,26,FALSE)</f>
        <v>0.41805555555555557</v>
      </c>
      <c r="I204" s="1">
        <f>VLOOKUP(A204,data!$A:$AG,27,FALSE)</f>
        <v>61.41</v>
      </c>
      <c r="J204" s="2">
        <f>VLOOKUP(A204,data!$A:$AG,28,FALSE)</f>
        <v>7</v>
      </c>
      <c r="K204">
        <f>VLOOKUP(A204,data!$A:$AG,29,FALSE)</f>
        <v>21.493500000000001</v>
      </c>
      <c r="L204" s="10">
        <f>VLOOKUP(A204,data!$A:$AG,30,FALSE)</f>
        <v>429.87</v>
      </c>
      <c r="M204" s="4" t="str">
        <f>VLOOKUP(A204,data!$A:$AG,31,FALSE)</f>
        <v>Cash</v>
      </c>
      <c r="N204" s="3">
        <f>VLOOKUP(A204,data!$A:$AG,32,FALSE)</f>
        <v>409.79507100000001</v>
      </c>
      <c r="O204" s="9">
        <f>VLOOKUP(A204,data!$A:$AG,33,FALSE)</f>
        <v>4.6699999999999998E-2</v>
      </c>
    </row>
    <row r="205" spans="1:15" ht="15.75" x14ac:dyDescent="0.25">
      <c r="A205">
        <v>204</v>
      </c>
      <c r="B205" t="str">
        <f>VLOOKUP(A205,data!$A:$AG,2,FALSE)</f>
        <v>875-46-5808</v>
      </c>
      <c r="C205" s="7" t="str">
        <f>VLOOKUP(A205,data!$A:$AG,21,FALSE)</f>
        <v>Central</v>
      </c>
      <c r="D205" s="7" t="str">
        <f>VLOOKUP(A205,data!$A:$AG,22,FALSE)</f>
        <v>Office Supplies</v>
      </c>
      <c r="E205" s="10" t="str">
        <f>VLOOKUP(A205,data!$A:$AG,23,FALSE)</f>
        <v>Appliances</v>
      </c>
      <c r="F205" s="8">
        <f>VLOOKUP(A205,data!$A:$AG,24,FALSE)</f>
        <v>43502</v>
      </c>
      <c r="G205" s="3">
        <f>VLOOKUP(A205,data!$A:$AG,25,FALSE)</f>
        <v>43502</v>
      </c>
      <c r="H205" s="3">
        <f>VLOOKUP(A205,data!$A:$AG,26,FALSE)</f>
        <v>0.61875000000000002</v>
      </c>
      <c r="I205" s="1">
        <f>VLOOKUP(A205,data!$A:$AG,27,FALSE)</f>
        <v>25.9</v>
      </c>
      <c r="J205" s="2">
        <f>VLOOKUP(A205,data!$A:$AG,28,FALSE)</f>
        <v>10</v>
      </c>
      <c r="K205">
        <f>VLOOKUP(A205,data!$A:$AG,29,FALSE)</f>
        <v>12.950000000000001</v>
      </c>
      <c r="L205" s="10">
        <f>VLOOKUP(A205,data!$A:$AG,30,FALSE)</f>
        <v>259</v>
      </c>
      <c r="M205" s="4" t="str">
        <f>VLOOKUP(A205,data!$A:$AG,31,FALSE)</f>
        <v>Ewallet</v>
      </c>
      <c r="N205" s="3">
        <f>VLOOKUP(A205,data!$A:$AG,32,FALSE)</f>
        <v>246.90469999999999</v>
      </c>
      <c r="O205" s="9">
        <f>VLOOKUP(A205,data!$A:$AG,33,FALSE)</f>
        <v>4.6699999999999998E-2</v>
      </c>
    </row>
    <row r="206" spans="1:15" ht="15.75" x14ac:dyDescent="0.25">
      <c r="A206">
        <v>205</v>
      </c>
      <c r="B206" t="str">
        <f>VLOOKUP(A206,data!$A:$AG,2,FALSE)</f>
        <v>394-43-4238</v>
      </c>
      <c r="C206" s="7" t="str">
        <f>VLOOKUP(A206,data!$A:$AG,21,FALSE)</f>
        <v>South</v>
      </c>
      <c r="D206" s="7" t="str">
        <f>VLOOKUP(A206,data!$A:$AG,22,FALSE)</f>
        <v>Furniture</v>
      </c>
      <c r="E206" s="10" t="str">
        <f>VLOOKUP(A206,data!$A:$AG,23,FALSE)</f>
        <v>Furnishings</v>
      </c>
      <c r="F206" s="8">
        <f>VLOOKUP(A206,data!$A:$AG,24,FALSE)</f>
        <v>43511</v>
      </c>
      <c r="G206" s="3">
        <f>VLOOKUP(A206,data!$A:$AG,25,FALSE)</f>
        <v>43511</v>
      </c>
      <c r="H206" s="3">
        <f>VLOOKUP(A206,data!$A:$AG,26,FALSE)</f>
        <v>0.52916666666666667</v>
      </c>
      <c r="I206" s="1">
        <f>VLOOKUP(A206,data!$A:$AG,27,FALSE)</f>
        <v>17.77</v>
      </c>
      <c r="J206" s="2">
        <f>VLOOKUP(A206,data!$A:$AG,28,FALSE)</f>
        <v>5</v>
      </c>
      <c r="K206">
        <f>VLOOKUP(A206,data!$A:$AG,29,FALSE)</f>
        <v>4.4424999999999999</v>
      </c>
      <c r="L206" s="10">
        <f>VLOOKUP(A206,data!$A:$AG,30,FALSE)</f>
        <v>88.85</v>
      </c>
      <c r="M206" s="4" t="str">
        <f>VLOOKUP(A206,data!$A:$AG,31,FALSE)</f>
        <v>Credit card</v>
      </c>
      <c r="N206" s="3">
        <f>VLOOKUP(A206,data!$A:$AG,32,FALSE)</f>
        <v>79.343049999999991</v>
      </c>
      <c r="O206" s="9">
        <f>VLOOKUP(A206,data!$A:$AG,33,FALSE)</f>
        <v>0.107</v>
      </c>
    </row>
    <row r="207" spans="1:15" ht="15.75" x14ac:dyDescent="0.25">
      <c r="A207">
        <v>206</v>
      </c>
      <c r="B207" t="str">
        <f>VLOOKUP(A207,data!$A:$AG,2,FALSE)</f>
        <v>749-24-1565</v>
      </c>
      <c r="C207" s="7" t="str">
        <f>VLOOKUP(A207,data!$A:$AG,21,FALSE)</f>
        <v>West</v>
      </c>
      <c r="D207" s="7" t="str">
        <f>VLOOKUP(A207,data!$A:$AG,22,FALSE)</f>
        <v>Technology</v>
      </c>
      <c r="E207" s="10" t="str">
        <f>VLOOKUP(A207,data!$A:$AG,23,FALSE)</f>
        <v>Phones</v>
      </c>
      <c r="F207" s="8">
        <f>VLOOKUP(A207,data!$A:$AG,24,FALSE)</f>
        <v>43468</v>
      </c>
      <c r="G207" s="3">
        <f>VLOOKUP(A207,data!$A:$AG,25,FALSE)</f>
        <v>43468</v>
      </c>
      <c r="H207" s="3">
        <f>VLOOKUP(A207,data!$A:$AG,26,FALSE)</f>
        <v>0.50138888888888888</v>
      </c>
      <c r="I207" s="1">
        <f>VLOOKUP(A207,data!$A:$AG,27,FALSE)</f>
        <v>23.03</v>
      </c>
      <c r="J207" s="2">
        <f>VLOOKUP(A207,data!$A:$AG,28,FALSE)</f>
        <v>9</v>
      </c>
      <c r="K207">
        <f>VLOOKUP(A207,data!$A:$AG,29,FALSE)</f>
        <v>10.363500000000002</v>
      </c>
      <c r="L207" s="10">
        <f>VLOOKUP(A207,data!$A:$AG,30,FALSE)</f>
        <v>207.27</v>
      </c>
      <c r="M207" s="4" t="str">
        <f>VLOOKUP(A207,data!$A:$AG,31,FALSE)</f>
        <v>Ewallet</v>
      </c>
      <c r="N207" s="3">
        <f>VLOOKUP(A207,data!$A:$AG,32,FALSE)</f>
        <v>192.34656000000001</v>
      </c>
      <c r="O207" s="9">
        <f>VLOOKUP(A207,data!$A:$AG,33,FALSE)</f>
        <v>7.2000000000000008E-2</v>
      </c>
    </row>
    <row r="208" spans="1:15" ht="15.75" x14ac:dyDescent="0.25">
      <c r="A208">
        <v>207</v>
      </c>
      <c r="B208" t="str">
        <f>VLOOKUP(A208,data!$A:$AG,2,FALSE)</f>
        <v>672-51-8681</v>
      </c>
      <c r="C208" s="7" t="str">
        <f>VLOOKUP(A208,data!$A:$AG,21,FALSE)</f>
        <v>Central</v>
      </c>
      <c r="D208" s="7" t="str">
        <f>VLOOKUP(A208,data!$A:$AG,22,FALSE)</f>
        <v>Office Supplies</v>
      </c>
      <c r="E208" s="10" t="str">
        <f>VLOOKUP(A208,data!$A:$AG,23,FALSE)</f>
        <v>Storage</v>
      </c>
      <c r="F208" s="8">
        <f>VLOOKUP(A208,data!$A:$AG,24,FALSE)</f>
        <v>43469</v>
      </c>
      <c r="G208" s="3">
        <f>VLOOKUP(A208,data!$A:$AG,25,FALSE)</f>
        <v>43469</v>
      </c>
      <c r="H208" s="3">
        <f>VLOOKUP(A208,data!$A:$AG,26,FALSE)</f>
        <v>0.7631944444444444</v>
      </c>
      <c r="I208" s="1">
        <f>VLOOKUP(A208,data!$A:$AG,27,FALSE)</f>
        <v>66.650000000000006</v>
      </c>
      <c r="J208" s="2">
        <f>VLOOKUP(A208,data!$A:$AG,28,FALSE)</f>
        <v>9</v>
      </c>
      <c r="K208">
        <f>VLOOKUP(A208,data!$A:$AG,29,FALSE)</f>
        <v>29.992500000000003</v>
      </c>
      <c r="L208" s="10">
        <f>VLOOKUP(A208,data!$A:$AG,30,FALSE)</f>
        <v>599.85</v>
      </c>
      <c r="M208" s="4" t="str">
        <f>VLOOKUP(A208,data!$A:$AG,31,FALSE)</f>
        <v>Credit card</v>
      </c>
      <c r="N208" s="3">
        <f>VLOOKUP(A208,data!$A:$AG,32,FALSE)</f>
        <v>571.83700499999998</v>
      </c>
      <c r="O208" s="9">
        <f>VLOOKUP(A208,data!$A:$AG,33,FALSE)</f>
        <v>4.6699999999999998E-2</v>
      </c>
    </row>
    <row r="209" spans="1:15" ht="15.75" x14ac:dyDescent="0.25">
      <c r="A209">
        <v>208</v>
      </c>
      <c r="B209" t="str">
        <f>VLOOKUP(A209,data!$A:$AG,2,FALSE)</f>
        <v>263-87-5680</v>
      </c>
      <c r="C209" s="7" t="str">
        <f>VLOOKUP(A209,data!$A:$AG,21,FALSE)</f>
        <v>Central</v>
      </c>
      <c r="D209" s="7" t="str">
        <f>VLOOKUP(A209,data!$A:$AG,22,FALSE)</f>
        <v>Technology</v>
      </c>
      <c r="E209" s="10" t="str">
        <f>VLOOKUP(A209,data!$A:$AG,23,FALSE)</f>
        <v>Phones</v>
      </c>
      <c r="F209" s="8">
        <f>VLOOKUP(A209,data!$A:$AG,24,FALSE)</f>
        <v>43542</v>
      </c>
      <c r="G209" s="3">
        <f>VLOOKUP(A209,data!$A:$AG,25,FALSE)</f>
        <v>43542</v>
      </c>
      <c r="H209" s="3">
        <f>VLOOKUP(A209,data!$A:$AG,26,FALSE)</f>
        <v>0.73472222222222217</v>
      </c>
      <c r="I209" s="1">
        <f>VLOOKUP(A209,data!$A:$AG,27,FALSE)</f>
        <v>28.53</v>
      </c>
      <c r="J209" s="2">
        <f>VLOOKUP(A209,data!$A:$AG,28,FALSE)</f>
        <v>10</v>
      </c>
      <c r="K209">
        <f>VLOOKUP(A209,data!$A:$AG,29,FALSE)</f>
        <v>14.265000000000001</v>
      </c>
      <c r="L209" s="10">
        <f>VLOOKUP(A209,data!$A:$AG,30,FALSE)</f>
        <v>285.3</v>
      </c>
      <c r="M209" s="4" t="str">
        <f>VLOOKUP(A209,data!$A:$AG,31,FALSE)</f>
        <v>Ewallet</v>
      </c>
      <c r="N209" s="3">
        <f>VLOOKUP(A209,data!$A:$AG,32,FALSE)</f>
        <v>264.75839999999999</v>
      </c>
      <c r="O209" s="9">
        <f>VLOOKUP(A209,data!$A:$AG,33,FALSE)</f>
        <v>7.2000000000000008E-2</v>
      </c>
    </row>
    <row r="210" spans="1:15" ht="15.75" x14ac:dyDescent="0.25">
      <c r="A210">
        <v>209</v>
      </c>
      <c r="B210" t="str">
        <f>VLOOKUP(A210,data!$A:$AG,2,FALSE)</f>
        <v>573-58-9734</v>
      </c>
      <c r="C210" s="7" t="str">
        <f>VLOOKUP(A210,data!$A:$AG,21,FALSE)</f>
        <v>Central</v>
      </c>
      <c r="D210" s="7" t="str">
        <f>VLOOKUP(A210,data!$A:$AG,22,FALSE)</f>
        <v>Office Supplies</v>
      </c>
      <c r="E210" s="10" t="str">
        <f>VLOOKUP(A210,data!$A:$AG,23,FALSE)</f>
        <v>Binders</v>
      </c>
      <c r="F210" s="8">
        <f>VLOOKUP(A210,data!$A:$AG,24,FALSE)</f>
        <v>43552</v>
      </c>
      <c r="G210" s="3">
        <f>VLOOKUP(A210,data!$A:$AG,25,FALSE)</f>
        <v>43552</v>
      </c>
      <c r="H210" s="3">
        <f>VLOOKUP(A210,data!$A:$AG,26,FALSE)</f>
        <v>0.57013888888888886</v>
      </c>
      <c r="I210" s="1">
        <f>VLOOKUP(A210,data!$A:$AG,27,FALSE)</f>
        <v>30.37</v>
      </c>
      <c r="J210" s="2">
        <f>VLOOKUP(A210,data!$A:$AG,28,FALSE)</f>
        <v>3</v>
      </c>
      <c r="K210">
        <f>VLOOKUP(A210,data!$A:$AG,29,FALSE)</f>
        <v>4.5555000000000003</v>
      </c>
      <c r="L210" s="10">
        <f>VLOOKUP(A210,data!$A:$AG,30,FALSE)</f>
        <v>91.11</v>
      </c>
      <c r="M210" s="4" t="str">
        <f>VLOOKUP(A210,data!$A:$AG,31,FALSE)</f>
        <v>Ewallet</v>
      </c>
      <c r="N210" s="3">
        <f>VLOOKUP(A210,data!$A:$AG,32,FALSE)</f>
        <v>86.855163000000005</v>
      </c>
      <c r="O210" s="9">
        <f>VLOOKUP(A210,data!$A:$AG,33,FALSE)</f>
        <v>4.6699999999999998E-2</v>
      </c>
    </row>
    <row r="211" spans="1:15" ht="15.75" x14ac:dyDescent="0.25">
      <c r="A211">
        <v>210</v>
      </c>
      <c r="B211" t="str">
        <f>VLOOKUP(A211,data!$A:$AG,2,FALSE)</f>
        <v>817-69-8206</v>
      </c>
      <c r="C211" s="7" t="str">
        <f>VLOOKUP(A211,data!$A:$AG,21,FALSE)</f>
        <v>Central</v>
      </c>
      <c r="D211" s="7" t="str">
        <f>VLOOKUP(A211,data!$A:$AG,22,FALSE)</f>
        <v>Office Supplies</v>
      </c>
      <c r="E211" s="10" t="str">
        <f>VLOOKUP(A211,data!$A:$AG,23,FALSE)</f>
        <v>Fasteners</v>
      </c>
      <c r="F211" s="8">
        <f>VLOOKUP(A211,data!$A:$AG,24,FALSE)</f>
        <v>43526</v>
      </c>
      <c r="G211" s="3">
        <f>VLOOKUP(A211,data!$A:$AG,25,FALSE)</f>
        <v>43526</v>
      </c>
      <c r="H211" s="3">
        <f>VLOOKUP(A211,data!$A:$AG,26,FALSE)</f>
        <v>0.8208333333333333</v>
      </c>
      <c r="I211" s="1">
        <f>VLOOKUP(A211,data!$A:$AG,27,FALSE)</f>
        <v>99.73</v>
      </c>
      <c r="J211" s="2">
        <f>VLOOKUP(A211,data!$A:$AG,28,FALSE)</f>
        <v>9</v>
      </c>
      <c r="K211">
        <f>VLOOKUP(A211,data!$A:$AG,29,FALSE)</f>
        <v>44.878500000000003</v>
      </c>
      <c r="L211" s="10">
        <f>VLOOKUP(A211,data!$A:$AG,30,FALSE)</f>
        <v>897.57</v>
      </c>
      <c r="M211" s="4" t="str">
        <f>VLOOKUP(A211,data!$A:$AG,31,FALSE)</f>
        <v>Credit card</v>
      </c>
      <c r="N211" s="3">
        <f>VLOOKUP(A211,data!$A:$AG,32,FALSE)</f>
        <v>855.65348100000006</v>
      </c>
      <c r="O211" s="9">
        <f>VLOOKUP(A211,data!$A:$AG,33,FALSE)</f>
        <v>4.6699999999999998E-2</v>
      </c>
    </row>
    <row r="212" spans="1:15" ht="15.75" x14ac:dyDescent="0.25">
      <c r="A212">
        <v>211</v>
      </c>
      <c r="B212" t="str">
        <f>VLOOKUP(A212,data!$A:$AG,2,FALSE)</f>
        <v>888-02-0338</v>
      </c>
      <c r="C212" s="7" t="str">
        <f>VLOOKUP(A212,data!$A:$AG,21,FALSE)</f>
        <v>Central</v>
      </c>
      <c r="D212" s="7" t="str">
        <f>VLOOKUP(A212,data!$A:$AG,22,FALSE)</f>
        <v>Office Supplies</v>
      </c>
      <c r="E212" s="10" t="str">
        <f>VLOOKUP(A212,data!$A:$AG,23,FALSE)</f>
        <v>Storage</v>
      </c>
      <c r="F212" s="8">
        <f>VLOOKUP(A212,data!$A:$AG,24,FALSE)</f>
        <v>43490</v>
      </c>
      <c r="G212" s="3">
        <f>VLOOKUP(A212,data!$A:$AG,25,FALSE)</f>
        <v>43490</v>
      </c>
      <c r="H212" s="3">
        <f>VLOOKUP(A212,data!$A:$AG,26,FALSE)</f>
        <v>0.85</v>
      </c>
      <c r="I212" s="1">
        <f>VLOOKUP(A212,data!$A:$AG,27,FALSE)</f>
        <v>26.23</v>
      </c>
      <c r="J212" s="2">
        <f>VLOOKUP(A212,data!$A:$AG,28,FALSE)</f>
        <v>9</v>
      </c>
      <c r="K212">
        <f>VLOOKUP(A212,data!$A:$AG,29,FALSE)</f>
        <v>11.8035</v>
      </c>
      <c r="L212" s="10">
        <f>VLOOKUP(A212,data!$A:$AG,30,FALSE)</f>
        <v>236.07</v>
      </c>
      <c r="M212" s="4" t="str">
        <f>VLOOKUP(A212,data!$A:$AG,31,FALSE)</f>
        <v>Ewallet</v>
      </c>
      <c r="N212" s="3">
        <f>VLOOKUP(A212,data!$A:$AG,32,FALSE)</f>
        <v>225.04553099999998</v>
      </c>
      <c r="O212" s="9">
        <f>VLOOKUP(A212,data!$A:$AG,33,FALSE)</f>
        <v>4.6699999999999998E-2</v>
      </c>
    </row>
    <row r="213" spans="1:15" ht="15.75" x14ac:dyDescent="0.25">
      <c r="A213">
        <v>212</v>
      </c>
      <c r="B213" t="str">
        <f>VLOOKUP(A213,data!$A:$AG,2,FALSE)</f>
        <v>677-11-0152</v>
      </c>
      <c r="C213" s="7" t="str">
        <f>VLOOKUP(A213,data!$A:$AG,21,FALSE)</f>
        <v>Central</v>
      </c>
      <c r="D213" s="7" t="str">
        <f>VLOOKUP(A213,data!$A:$AG,22,FALSE)</f>
        <v>Technology</v>
      </c>
      <c r="E213" s="10" t="str">
        <f>VLOOKUP(A213,data!$A:$AG,23,FALSE)</f>
        <v>Accessories</v>
      </c>
      <c r="F213" s="8">
        <f>VLOOKUP(A213,data!$A:$AG,24,FALSE)</f>
        <v>43481</v>
      </c>
      <c r="G213" s="3">
        <f>VLOOKUP(A213,data!$A:$AG,25,FALSE)</f>
        <v>43481</v>
      </c>
      <c r="H213" s="3">
        <f>VLOOKUP(A213,data!$A:$AG,26,FALSE)</f>
        <v>0.75555555555555554</v>
      </c>
      <c r="I213" s="1">
        <f>VLOOKUP(A213,data!$A:$AG,27,FALSE)</f>
        <v>93.26</v>
      </c>
      <c r="J213" s="2">
        <f>VLOOKUP(A213,data!$A:$AG,28,FALSE)</f>
        <v>9</v>
      </c>
      <c r="K213">
        <f>VLOOKUP(A213,data!$A:$AG,29,FALSE)</f>
        <v>41.967000000000006</v>
      </c>
      <c r="L213" s="10">
        <f>VLOOKUP(A213,data!$A:$AG,30,FALSE)</f>
        <v>839.34</v>
      </c>
      <c r="M213" s="4" t="str">
        <f>VLOOKUP(A213,data!$A:$AG,31,FALSE)</f>
        <v>Cash</v>
      </c>
      <c r="N213" s="3">
        <f>VLOOKUP(A213,data!$A:$AG,32,FALSE)</f>
        <v>778.90751999999998</v>
      </c>
      <c r="O213" s="9">
        <f>VLOOKUP(A213,data!$A:$AG,33,FALSE)</f>
        <v>7.2000000000000008E-2</v>
      </c>
    </row>
    <row r="214" spans="1:15" ht="15.75" x14ac:dyDescent="0.25">
      <c r="A214">
        <v>213</v>
      </c>
      <c r="B214" t="str">
        <f>VLOOKUP(A214,data!$A:$AG,2,FALSE)</f>
        <v>142-63-6033</v>
      </c>
      <c r="C214" s="7" t="str">
        <f>VLOOKUP(A214,data!$A:$AG,21,FALSE)</f>
        <v>East</v>
      </c>
      <c r="D214" s="7" t="str">
        <f>VLOOKUP(A214,data!$A:$AG,22,FALSE)</f>
        <v>Office Supplies</v>
      </c>
      <c r="E214" s="10" t="str">
        <f>VLOOKUP(A214,data!$A:$AG,23,FALSE)</f>
        <v>Labels</v>
      </c>
      <c r="F214" s="8">
        <f>VLOOKUP(A214,data!$A:$AG,24,FALSE)</f>
        <v>43544</v>
      </c>
      <c r="G214" s="3">
        <f>VLOOKUP(A214,data!$A:$AG,25,FALSE)</f>
        <v>43544</v>
      </c>
      <c r="H214" s="3">
        <f>VLOOKUP(A214,data!$A:$AG,26,FALSE)</f>
        <v>0.80347222222222225</v>
      </c>
      <c r="I214" s="1">
        <f>VLOOKUP(A214,data!$A:$AG,27,FALSE)</f>
        <v>92.36</v>
      </c>
      <c r="J214" s="2">
        <f>VLOOKUP(A214,data!$A:$AG,28,FALSE)</f>
        <v>5</v>
      </c>
      <c r="K214">
        <f>VLOOKUP(A214,data!$A:$AG,29,FALSE)</f>
        <v>23.090000000000003</v>
      </c>
      <c r="L214" s="10">
        <f>VLOOKUP(A214,data!$A:$AG,30,FALSE)</f>
        <v>461.8</v>
      </c>
      <c r="M214" s="4" t="str">
        <f>VLOOKUP(A214,data!$A:$AG,31,FALSE)</f>
        <v>Ewallet</v>
      </c>
      <c r="N214" s="3">
        <f>VLOOKUP(A214,data!$A:$AG,32,FALSE)</f>
        <v>440.23394000000002</v>
      </c>
      <c r="O214" s="9">
        <f>VLOOKUP(A214,data!$A:$AG,33,FALSE)</f>
        <v>4.6699999999999998E-2</v>
      </c>
    </row>
    <row r="215" spans="1:15" ht="15.75" x14ac:dyDescent="0.25">
      <c r="A215">
        <v>214</v>
      </c>
      <c r="B215" t="str">
        <f>VLOOKUP(A215,data!$A:$AG,2,FALSE)</f>
        <v>656-16-1063</v>
      </c>
      <c r="C215" s="7" t="str">
        <f>VLOOKUP(A215,data!$A:$AG,21,FALSE)</f>
        <v>East</v>
      </c>
      <c r="D215" s="7" t="str">
        <f>VLOOKUP(A215,data!$A:$AG,22,FALSE)</f>
        <v>Furniture</v>
      </c>
      <c r="E215" s="10" t="str">
        <f>VLOOKUP(A215,data!$A:$AG,23,FALSE)</f>
        <v>Bookcases</v>
      </c>
      <c r="F215" s="8">
        <f>VLOOKUP(A215,data!$A:$AG,24,FALSE)</f>
        <v>43469</v>
      </c>
      <c r="G215" s="3">
        <f>VLOOKUP(A215,data!$A:$AG,25,FALSE)</f>
        <v>43469</v>
      </c>
      <c r="H215" s="3">
        <f>VLOOKUP(A215,data!$A:$AG,26,FALSE)</f>
        <v>0.55833333333333335</v>
      </c>
      <c r="I215" s="1">
        <f>VLOOKUP(A215,data!$A:$AG,27,FALSE)</f>
        <v>46.42</v>
      </c>
      <c r="J215" s="2">
        <f>VLOOKUP(A215,data!$A:$AG,28,FALSE)</f>
        <v>3</v>
      </c>
      <c r="K215">
        <f>VLOOKUP(A215,data!$A:$AG,29,FALSE)</f>
        <v>6.9630000000000001</v>
      </c>
      <c r="L215" s="10">
        <f>VLOOKUP(A215,data!$A:$AG,30,FALSE)</f>
        <v>139.26</v>
      </c>
      <c r="M215" s="4" t="str">
        <f>VLOOKUP(A215,data!$A:$AG,31,FALSE)</f>
        <v>Credit card</v>
      </c>
      <c r="N215" s="3">
        <f>VLOOKUP(A215,data!$A:$AG,32,FALSE)</f>
        <v>124.35917999999999</v>
      </c>
      <c r="O215" s="9">
        <f>VLOOKUP(A215,data!$A:$AG,33,FALSE)</f>
        <v>0.107</v>
      </c>
    </row>
    <row r="216" spans="1:15" ht="15.75" x14ac:dyDescent="0.25">
      <c r="A216">
        <v>215</v>
      </c>
      <c r="B216" t="str">
        <f>VLOOKUP(A216,data!$A:$AG,2,FALSE)</f>
        <v>891-58-8335</v>
      </c>
      <c r="C216" s="7" t="str">
        <f>VLOOKUP(A216,data!$A:$AG,21,FALSE)</f>
        <v>East</v>
      </c>
      <c r="D216" s="7" t="str">
        <f>VLOOKUP(A216,data!$A:$AG,22,FALSE)</f>
        <v>Technology</v>
      </c>
      <c r="E216" s="10" t="str">
        <f>VLOOKUP(A216,data!$A:$AG,23,FALSE)</f>
        <v>Phones</v>
      </c>
      <c r="F216" s="8">
        <f>VLOOKUP(A216,data!$A:$AG,24,FALSE)</f>
        <v>43535</v>
      </c>
      <c r="G216" s="3">
        <f>VLOOKUP(A216,data!$A:$AG,25,FALSE)</f>
        <v>43535</v>
      </c>
      <c r="H216" s="3">
        <f>VLOOKUP(A216,data!$A:$AG,26,FALSE)</f>
        <v>0.66180555555555554</v>
      </c>
      <c r="I216" s="1">
        <f>VLOOKUP(A216,data!$A:$AG,27,FALSE)</f>
        <v>29.61</v>
      </c>
      <c r="J216" s="2">
        <f>VLOOKUP(A216,data!$A:$AG,28,FALSE)</f>
        <v>7</v>
      </c>
      <c r="K216">
        <f>VLOOKUP(A216,data!$A:$AG,29,FALSE)</f>
        <v>10.3635</v>
      </c>
      <c r="L216" s="10">
        <f>VLOOKUP(A216,data!$A:$AG,30,FALSE)</f>
        <v>207.26999999999998</v>
      </c>
      <c r="M216" s="4" t="str">
        <f>VLOOKUP(A216,data!$A:$AG,31,FALSE)</f>
        <v>Cash</v>
      </c>
      <c r="N216" s="3">
        <f>VLOOKUP(A216,data!$A:$AG,32,FALSE)</f>
        <v>192.34655999999998</v>
      </c>
      <c r="O216" s="9">
        <f>VLOOKUP(A216,data!$A:$AG,33,FALSE)</f>
        <v>7.2000000000000008E-2</v>
      </c>
    </row>
    <row r="217" spans="1:15" ht="15.75" x14ac:dyDescent="0.25">
      <c r="A217">
        <v>216</v>
      </c>
      <c r="B217" t="str">
        <f>VLOOKUP(A217,data!$A:$AG,2,FALSE)</f>
        <v>802-43-8934</v>
      </c>
      <c r="C217" s="7" t="str">
        <f>VLOOKUP(A217,data!$A:$AG,21,FALSE)</f>
        <v>East</v>
      </c>
      <c r="D217" s="7" t="str">
        <f>VLOOKUP(A217,data!$A:$AG,22,FALSE)</f>
        <v>Technology</v>
      </c>
      <c r="E217" s="10" t="str">
        <f>VLOOKUP(A217,data!$A:$AG,23,FALSE)</f>
        <v>Machines</v>
      </c>
      <c r="F217" s="8">
        <f>VLOOKUP(A217,data!$A:$AG,24,FALSE)</f>
        <v>43546</v>
      </c>
      <c r="G217" s="3">
        <f>VLOOKUP(A217,data!$A:$AG,25,FALSE)</f>
        <v>43546</v>
      </c>
      <c r="H217" s="3">
        <f>VLOOKUP(A217,data!$A:$AG,26,FALSE)</f>
        <v>0.62847222222222221</v>
      </c>
      <c r="I217" s="1">
        <f>VLOOKUP(A217,data!$A:$AG,27,FALSE)</f>
        <v>18.28</v>
      </c>
      <c r="J217" s="2">
        <f>VLOOKUP(A217,data!$A:$AG,28,FALSE)</f>
        <v>1</v>
      </c>
      <c r="K217">
        <f>VLOOKUP(A217,data!$A:$AG,29,FALSE)</f>
        <v>0.91400000000000015</v>
      </c>
      <c r="L217" s="10">
        <f>VLOOKUP(A217,data!$A:$AG,30,FALSE)</f>
        <v>18.28</v>
      </c>
      <c r="M217" s="4" t="str">
        <f>VLOOKUP(A217,data!$A:$AG,31,FALSE)</f>
        <v>Credit card</v>
      </c>
      <c r="N217" s="3">
        <f>VLOOKUP(A217,data!$A:$AG,32,FALSE)</f>
        <v>16.963840000000001</v>
      </c>
      <c r="O217" s="9">
        <f>VLOOKUP(A217,data!$A:$AG,33,FALSE)</f>
        <v>7.2000000000000008E-2</v>
      </c>
    </row>
    <row r="218" spans="1:15" ht="15.75" x14ac:dyDescent="0.25">
      <c r="A218">
        <v>217</v>
      </c>
      <c r="B218" t="str">
        <f>VLOOKUP(A218,data!$A:$AG,2,FALSE)</f>
        <v>560-30-5617</v>
      </c>
      <c r="C218" s="7" t="str">
        <f>VLOOKUP(A218,data!$A:$AG,21,FALSE)</f>
        <v>East</v>
      </c>
      <c r="D218" s="7" t="str">
        <f>VLOOKUP(A218,data!$A:$AG,22,FALSE)</f>
        <v>Technology</v>
      </c>
      <c r="E218" s="10" t="str">
        <f>VLOOKUP(A218,data!$A:$AG,23,FALSE)</f>
        <v>Accessories</v>
      </c>
      <c r="F218" s="8">
        <f>VLOOKUP(A218,data!$A:$AG,24,FALSE)</f>
        <v>43548</v>
      </c>
      <c r="G218" s="3">
        <f>VLOOKUP(A218,data!$A:$AG,25,FALSE)</f>
        <v>43548</v>
      </c>
      <c r="H218" s="3">
        <f>VLOOKUP(A218,data!$A:$AG,26,FALSE)</f>
        <v>0.76874999999999993</v>
      </c>
      <c r="I218" s="1">
        <f>VLOOKUP(A218,data!$A:$AG,27,FALSE)</f>
        <v>24.77</v>
      </c>
      <c r="J218" s="2">
        <f>VLOOKUP(A218,data!$A:$AG,28,FALSE)</f>
        <v>5</v>
      </c>
      <c r="K218">
        <f>VLOOKUP(A218,data!$A:$AG,29,FALSE)</f>
        <v>6.1924999999999999</v>
      </c>
      <c r="L218" s="10">
        <f>VLOOKUP(A218,data!$A:$AG,30,FALSE)</f>
        <v>123.85</v>
      </c>
      <c r="M218" s="4" t="str">
        <f>VLOOKUP(A218,data!$A:$AG,31,FALSE)</f>
        <v>Cash</v>
      </c>
      <c r="N218" s="3">
        <f>VLOOKUP(A218,data!$A:$AG,32,FALSE)</f>
        <v>114.93279999999999</v>
      </c>
      <c r="O218" s="9">
        <f>VLOOKUP(A218,data!$A:$AG,33,FALSE)</f>
        <v>7.2000000000000008E-2</v>
      </c>
    </row>
    <row r="219" spans="1:15" ht="15.75" x14ac:dyDescent="0.25">
      <c r="A219">
        <v>218</v>
      </c>
      <c r="B219" t="str">
        <f>VLOOKUP(A219,data!$A:$AG,2,FALSE)</f>
        <v>319-74-2561</v>
      </c>
      <c r="C219" s="7" t="str">
        <f>VLOOKUP(A219,data!$A:$AG,21,FALSE)</f>
        <v>West</v>
      </c>
      <c r="D219" s="7" t="str">
        <f>VLOOKUP(A219,data!$A:$AG,22,FALSE)</f>
        <v>Office Supplies</v>
      </c>
      <c r="E219" s="10" t="str">
        <f>VLOOKUP(A219,data!$A:$AG,23,FALSE)</f>
        <v>Storage</v>
      </c>
      <c r="F219" s="8">
        <f>VLOOKUP(A219,data!$A:$AG,24,FALSE)</f>
        <v>43517</v>
      </c>
      <c r="G219" s="3">
        <f>VLOOKUP(A219,data!$A:$AG,25,FALSE)</f>
        <v>43517</v>
      </c>
      <c r="H219" s="3">
        <f>VLOOKUP(A219,data!$A:$AG,26,FALSE)</f>
        <v>0.70486111111111116</v>
      </c>
      <c r="I219" s="1">
        <f>VLOOKUP(A219,data!$A:$AG,27,FALSE)</f>
        <v>94.64</v>
      </c>
      <c r="J219" s="2">
        <f>VLOOKUP(A219,data!$A:$AG,28,FALSE)</f>
        <v>3</v>
      </c>
      <c r="K219">
        <f>VLOOKUP(A219,data!$A:$AG,29,FALSE)</f>
        <v>14.196000000000002</v>
      </c>
      <c r="L219" s="10">
        <f>VLOOKUP(A219,data!$A:$AG,30,FALSE)</f>
        <v>283.92</v>
      </c>
      <c r="M219" s="4" t="str">
        <f>VLOOKUP(A219,data!$A:$AG,31,FALSE)</f>
        <v>Cash</v>
      </c>
      <c r="N219" s="3">
        <f>VLOOKUP(A219,data!$A:$AG,32,FALSE)</f>
        <v>270.66093599999999</v>
      </c>
      <c r="O219" s="9">
        <f>VLOOKUP(A219,data!$A:$AG,33,FALSE)</f>
        <v>4.6699999999999998E-2</v>
      </c>
    </row>
    <row r="220" spans="1:15" ht="15.75" x14ac:dyDescent="0.25">
      <c r="A220">
        <v>219</v>
      </c>
      <c r="B220" t="str">
        <f>VLOOKUP(A220,data!$A:$AG,2,FALSE)</f>
        <v>549-03-9315</v>
      </c>
      <c r="C220" s="7" t="str">
        <f>VLOOKUP(A220,data!$A:$AG,21,FALSE)</f>
        <v>West</v>
      </c>
      <c r="D220" s="7" t="str">
        <f>VLOOKUP(A220,data!$A:$AG,22,FALSE)</f>
        <v>Technology</v>
      </c>
      <c r="E220" s="10" t="str">
        <f>VLOOKUP(A220,data!$A:$AG,23,FALSE)</f>
        <v>Phones</v>
      </c>
      <c r="F220" s="8">
        <f>VLOOKUP(A220,data!$A:$AG,24,FALSE)</f>
        <v>43508</v>
      </c>
      <c r="G220" s="3">
        <f>VLOOKUP(A220,data!$A:$AG,25,FALSE)</f>
        <v>43508</v>
      </c>
      <c r="H220" s="3">
        <f>VLOOKUP(A220,data!$A:$AG,26,FALSE)</f>
        <v>0.54027777777777775</v>
      </c>
      <c r="I220" s="1">
        <f>VLOOKUP(A220,data!$A:$AG,27,FALSE)</f>
        <v>94.87</v>
      </c>
      <c r="J220" s="2">
        <f>VLOOKUP(A220,data!$A:$AG,28,FALSE)</f>
        <v>8</v>
      </c>
      <c r="K220">
        <f>VLOOKUP(A220,data!$A:$AG,29,FALSE)</f>
        <v>37.948</v>
      </c>
      <c r="L220" s="10">
        <f>VLOOKUP(A220,data!$A:$AG,30,FALSE)</f>
        <v>758.96</v>
      </c>
      <c r="M220" s="4" t="str">
        <f>VLOOKUP(A220,data!$A:$AG,31,FALSE)</f>
        <v>Ewallet</v>
      </c>
      <c r="N220" s="3">
        <f>VLOOKUP(A220,data!$A:$AG,32,FALSE)</f>
        <v>704.31488000000002</v>
      </c>
      <c r="O220" s="9">
        <f>VLOOKUP(A220,data!$A:$AG,33,FALSE)</f>
        <v>7.2000000000000008E-2</v>
      </c>
    </row>
    <row r="221" spans="1:15" ht="15.75" x14ac:dyDescent="0.25">
      <c r="A221">
        <v>220</v>
      </c>
      <c r="B221" t="str">
        <f>VLOOKUP(A221,data!$A:$AG,2,FALSE)</f>
        <v>790-29-1172</v>
      </c>
      <c r="C221" s="7" t="str">
        <f>VLOOKUP(A221,data!$A:$AG,21,FALSE)</f>
        <v>East</v>
      </c>
      <c r="D221" s="7" t="str">
        <f>VLOOKUP(A221,data!$A:$AG,22,FALSE)</f>
        <v>Office Supplies</v>
      </c>
      <c r="E221" s="10" t="str">
        <f>VLOOKUP(A221,data!$A:$AG,23,FALSE)</f>
        <v>Fasteners</v>
      </c>
      <c r="F221" s="8">
        <f>VLOOKUP(A221,data!$A:$AG,24,FALSE)</f>
        <v>43534</v>
      </c>
      <c r="G221" s="3">
        <f>VLOOKUP(A221,data!$A:$AG,25,FALSE)</f>
        <v>43534</v>
      </c>
      <c r="H221" s="3">
        <f>VLOOKUP(A221,data!$A:$AG,26,FALSE)</f>
        <v>0.7909722222222223</v>
      </c>
      <c r="I221" s="1">
        <f>VLOOKUP(A221,data!$A:$AG,27,FALSE)</f>
        <v>57.34</v>
      </c>
      <c r="J221" s="2">
        <f>VLOOKUP(A221,data!$A:$AG,28,FALSE)</f>
        <v>3</v>
      </c>
      <c r="K221">
        <f>VLOOKUP(A221,data!$A:$AG,29,FALSE)</f>
        <v>8.6010000000000009</v>
      </c>
      <c r="L221" s="10">
        <f>VLOOKUP(A221,data!$A:$AG,30,FALSE)</f>
        <v>172.02</v>
      </c>
      <c r="M221" s="4" t="str">
        <f>VLOOKUP(A221,data!$A:$AG,31,FALSE)</f>
        <v>Credit card</v>
      </c>
      <c r="N221" s="3">
        <f>VLOOKUP(A221,data!$A:$AG,32,FALSE)</f>
        <v>163.98666600000001</v>
      </c>
      <c r="O221" s="9">
        <f>VLOOKUP(A221,data!$A:$AG,33,FALSE)</f>
        <v>4.6699999999999998E-2</v>
      </c>
    </row>
    <row r="222" spans="1:15" ht="15.75" x14ac:dyDescent="0.25">
      <c r="A222">
        <v>221</v>
      </c>
      <c r="B222" t="str">
        <f>VLOOKUP(A222,data!$A:$AG,2,FALSE)</f>
        <v>239-36-3640</v>
      </c>
      <c r="C222" s="7" t="str">
        <f>VLOOKUP(A222,data!$A:$AG,21,FALSE)</f>
        <v>East</v>
      </c>
      <c r="D222" s="7" t="str">
        <f>VLOOKUP(A222,data!$A:$AG,22,FALSE)</f>
        <v>Office Supplies</v>
      </c>
      <c r="E222" s="10" t="str">
        <f>VLOOKUP(A222,data!$A:$AG,23,FALSE)</f>
        <v>Paper</v>
      </c>
      <c r="F222" s="8">
        <f>VLOOKUP(A222,data!$A:$AG,24,FALSE)</f>
        <v>43496</v>
      </c>
      <c r="G222" s="3">
        <f>VLOOKUP(A222,data!$A:$AG,25,FALSE)</f>
        <v>43496</v>
      </c>
      <c r="H222" s="3">
        <f>VLOOKUP(A222,data!$A:$AG,26,FALSE)</f>
        <v>0.57222222222222219</v>
      </c>
      <c r="I222" s="1">
        <f>VLOOKUP(A222,data!$A:$AG,27,FALSE)</f>
        <v>45.35</v>
      </c>
      <c r="J222" s="2">
        <f>VLOOKUP(A222,data!$A:$AG,28,FALSE)</f>
        <v>6</v>
      </c>
      <c r="K222">
        <f>VLOOKUP(A222,data!$A:$AG,29,FALSE)</f>
        <v>13.605000000000002</v>
      </c>
      <c r="L222" s="10">
        <f>VLOOKUP(A222,data!$A:$AG,30,FALSE)</f>
        <v>272.10000000000002</v>
      </c>
      <c r="M222" s="4" t="str">
        <f>VLOOKUP(A222,data!$A:$AG,31,FALSE)</f>
        <v>Ewallet</v>
      </c>
      <c r="N222" s="3">
        <f>VLOOKUP(A222,data!$A:$AG,32,FALSE)</f>
        <v>259.39293000000004</v>
      </c>
      <c r="O222" s="9">
        <f>VLOOKUP(A222,data!$A:$AG,33,FALSE)</f>
        <v>4.6699999999999998E-2</v>
      </c>
    </row>
    <row r="223" spans="1:15" ht="15.75" x14ac:dyDescent="0.25">
      <c r="A223">
        <v>222</v>
      </c>
      <c r="B223" t="str">
        <f>VLOOKUP(A223,data!$A:$AG,2,FALSE)</f>
        <v>468-01-2051</v>
      </c>
      <c r="C223" s="7" t="str">
        <f>VLOOKUP(A223,data!$A:$AG,21,FALSE)</f>
        <v>East</v>
      </c>
      <c r="D223" s="7" t="str">
        <f>VLOOKUP(A223,data!$A:$AG,22,FALSE)</f>
        <v>Office Supplies</v>
      </c>
      <c r="E223" s="10" t="str">
        <f>VLOOKUP(A223,data!$A:$AG,23,FALSE)</f>
        <v>Binders</v>
      </c>
      <c r="F223" s="8">
        <f>VLOOKUP(A223,data!$A:$AG,24,FALSE)</f>
        <v>43530</v>
      </c>
      <c r="G223" s="3">
        <f>VLOOKUP(A223,data!$A:$AG,25,FALSE)</f>
        <v>43530</v>
      </c>
      <c r="H223" s="3">
        <f>VLOOKUP(A223,data!$A:$AG,26,FALSE)</f>
        <v>0.57361111111111118</v>
      </c>
      <c r="I223" s="1">
        <f>VLOOKUP(A223,data!$A:$AG,27,FALSE)</f>
        <v>62.08</v>
      </c>
      <c r="J223" s="2">
        <f>VLOOKUP(A223,data!$A:$AG,28,FALSE)</f>
        <v>7</v>
      </c>
      <c r="K223">
        <f>VLOOKUP(A223,data!$A:$AG,29,FALSE)</f>
        <v>21.728000000000002</v>
      </c>
      <c r="L223" s="10">
        <f>VLOOKUP(A223,data!$A:$AG,30,FALSE)</f>
        <v>434.56</v>
      </c>
      <c r="M223" s="4" t="str">
        <f>VLOOKUP(A223,data!$A:$AG,31,FALSE)</f>
        <v>Ewallet</v>
      </c>
      <c r="N223" s="3">
        <f>VLOOKUP(A223,data!$A:$AG,32,FALSE)</f>
        <v>414.26604800000001</v>
      </c>
      <c r="O223" s="9">
        <f>VLOOKUP(A223,data!$A:$AG,33,FALSE)</f>
        <v>4.6699999999999998E-2</v>
      </c>
    </row>
    <row r="224" spans="1:15" ht="15.75" x14ac:dyDescent="0.25">
      <c r="A224">
        <v>223</v>
      </c>
      <c r="B224" t="str">
        <f>VLOOKUP(A224,data!$A:$AG,2,FALSE)</f>
        <v>389-25-3394</v>
      </c>
      <c r="C224" s="7" t="str">
        <f>VLOOKUP(A224,data!$A:$AG,21,FALSE)</f>
        <v>East</v>
      </c>
      <c r="D224" s="7" t="str">
        <f>VLOOKUP(A224,data!$A:$AG,22,FALSE)</f>
        <v>Furniture</v>
      </c>
      <c r="E224" s="10" t="str">
        <f>VLOOKUP(A224,data!$A:$AG,23,FALSE)</f>
        <v>Furnishings</v>
      </c>
      <c r="F224" s="8">
        <f>VLOOKUP(A224,data!$A:$AG,24,FALSE)</f>
        <v>43513</v>
      </c>
      <c r="G224" s="3">
        <f>VLOOKUP(A224,data!$A:$AG,25,FALSE)</f>
        <v>43513</v>
      </c>
      <c r="H224" s="3">
        <f>VLOOKUP(A224,data!$A:$AG,26,FALSE)</f>
        <v>0.75416666666666676</v>
      </c>
      <c r="I224" s="1">
        <f>VLOOKUP(A224,data!$A:$AG,27,FALSE)</f>
        <v>11.81</v>
      </c>
      <c r="J224" s="2">
        <f>VLOOKUP(A224,data!$A:$AG,28,FALSE)</f>
        <v>5</v>
      </c>
      <c r="K224">
        <f>VLOOKUP(A224,data!$A:$AG,29,FALSE)</f>
        <v>2.9525000000000006</v>
      </c>
      <c r="L224" s="10">
        <f>VLOOKUP(A224,data!$A:$AG,30,FALSE)</f>
        <v>59.050000000000004</v>
      </c>
      <c r="M224" s="4" t="str">
        <f>VLOOKUP(A224,data!$A:$AG,31,FALSE)</f>
        <v>Cash</v>
      </c>
      <c r="N224" s="3">
        <f>VLOOKUP(A224,data!$A:$AG,32,FALSE)</f>
        <v>52.731650000000002</v>
      </c>
      <c r="O224" s="9">
        <f>VLOOKUP(A224,data!$A:$AG,33,FALSE)</f>
        <v>0.107</v>
      </c>
    </row>
    <row r="225" spans="1:15" ht="15.75" x14ac:dyDescent="0.25">
      <c r="A225">
        <v>224</v>
      </c>
      <c r="B225" t="str">
        <f>VLOOKUP(A225,data!$A:$AG,2,FALSE)</f>
        <v>279-62-1445</v>
      </c>
      <c r="C225" s="7" t="str">
        <f>VLOOKUP(A225,data!$A:$AG,21,FALSE)</f>
        <v>East</v>
      </c>
      <c r="D225" s="7" t="str">
        <f>VLOOKUP(A225,data!$A:$AG,22,FALSE)</f>
        <v>Technology</v>
      </c>
      <c r="E225" s="10" t="str">
        <f>VLOOKUP(A225,data!$A:$AG,23,FALSE)</f>
        <v>Machines</v>
      </c>
      <c r="F225" s="8">
        <f>VLOOKUP(A225,data!$A:$AG,24,FALSE)</f>
        <v>43517</v>
      </c>
      <c r="G225" s="3">
        <f>VLOOKUP(A225,data!$A:$AG,25,FALSE)</f>
        <v>43517</v>
      </c>
      <c r="H225" s="3">
        <f>VLOOKUP(A225,data!$A:$AG,26,FALSE)</f>
        <v>0.52638888888888891</v>
      </c>
      <c r="I225" s="1">
        <f>VLOOKUP(A225,data!$A:$AG,27,FALSE)</f>
        <v>12.54</v>
      </c>
      <c r="J225" s="2">
        <f>VLOOKUP(A225,data!$A:$AG,28,FALSE)</f>
        <v>1</v>
      </c>
      <c r="K225">
        <f>VLOOKUP(A225,data!$A:$AG,29,FALSE)</f>
        <v>0.627</v>
      </c>
      <c r="L225" s="10">
        <f>VLOOKUP(A225,data!$A:$AG,30,FALSE)</f>
        <v>12.54</v>
      </c>
      <c r="M225" s="4" t="str">
        <f>VLOOKUP(A225,data!$A:$AG,31,FALSE)</f>
        <v>Cash</v>
      </c>
      <c r="N225" s="3">
        <f>VLOOKUP(A225,data!$A:$AG,32,FALSE)</f>
        <v>11.637119999999999</v>
      </c>
      <c r="O225" s="9">
        <f>VLOOKUP(A225,data!$A:$AG,33,FALSE)</f>
        <v>7.2000000000000008E-2</v>
      </c>
    </row>
    <row r="226" spans="1:15" ht="15.75" x14ac:dyDescent="0.25">
      <c r="A226">
        <v>225</v>
      </c>
      <c r="B226" t="str">
        <f>VLOOKUP(A226,data!$A:$AG,2,FALSE)</f>
        <v>213-72-6612</v>
      </c>
      <c r="C226" s="7" t="str">
        <f>VLOOKUP(A226,data!$A:$AG,21,FALSE)</f>
        <v>East</v>
      </c>
      <c r="D226" s="7" t="str">
        <f>VLOOKUP(A226,data!$A:$AG,22,FALSE)</f>
        <v>Office Supplies</v>
      </c>
      <c r="E226" s="10" t="str">
        <f>VLOOKUP(A226,data!$A:$AG,23,FALSE)</f>
        <v>Art</v>
      </c>
      <c r="F226" s="8">
        <f>VLOOKUP(A226,data!$A:$AG,24,FALSE)</f>
        <v>43544</v>
      </c>
      <c r="G226" s="3">
        <f>VLOOKUP(A226,data!$A:$AG,25,FALSE)</f>
        <v>43544</v>
      </c>
      <c r="H226" s="3">
        <f>VLOOKUP(A226,data!$A:$AG,26,FALSE)</f>
        <v>0.66388888888888886</v>
      </c>
      <c r="I226" s="1">
        <f>VLOOKUP(A226,data!$A:$AG,27,FALSE)</f>
        <v>43.25</v>
      </c>
      <c r="J226" s="2">
        <f>VLOOKUP(A226,data!$A:$AG,28,FALSE)</f>
        <v>2</v>
      </c>
      <c r="K226">
        <f>VLOOKUP(A226,data!$A:$AG,29,FALSE)</f>
        <v>4.3250000000000002</v>
      </c>
      <c r="L226" s="10">
        <f>VLOOKUP(A226,data!$A:$AG,30,FALSE)</f>
        <v>86.5</v>
      </c>
      <c r="M226" s="4" t="str">
        <f>VLOOKUP(A226,data!$A:$AG,31,FALSE)</f>
        <v>Cash</v>
      </c>
      <c r="N226" s="3">
        <f>VLOOKUP(A226,data!$A:$AG,32,FALSE)</f>
        <v>82.460449999999994</v>
      </c>
      <c r="O226" s="9">
        <f>VLOOKUP(A226,data!$A:$AG,33,FALSE)</f>
        <v>4.6699999999999998E-2</v>
      </c>
    </row>
    <row r="227" spans="1:15" ht="15.75" x14ac:dyDescent="0.25">
      <c r="A227">
        <v>226</v>
      </c>
      <c r="B227" t="str">
        <f>VLOOKUP(A227,data!$A:$AG,2,FALSE)</f>
        <v>746-68-6593</v>
      </c>
      <c r="C227" s="7" t="str">
        <f>VLOOKUP(A227,data!$A:$AG,21,FALSE)</f>
        <v>Central</v>
      </c>
      <c r="D227" s="7" t="str">
        <f>VLOOKUP(A227,data!$A:$AG,22,FALSE)</f>
        <v>Office Supplies</v>
      </c>
      <c r="E227" s="10" t="str">
        <f>VLOOKUP(A227,data!$A:$AG,23,FALSE)</f>
        <v>Art</v>
      </c>
      <c r="F227" s="8">
        <f>VLOOKUP(A227,data!$A:$AG,24,FALSE)</f>
        <v>43476</v>
      </c>
      <c r="G227" s="3">
        <f>VLOOKUP(A227,data!$A:$AG,25,FALSE)</f>
        <v>43476</v>
      </c>
      <c r="H227" s="3">
        <f>VLOOKUP(A227,data!$A:$AG,26,FALSE)</f>
        <v>0.60347222222222219</v>
      </c>
      <c r="I227" s="1">
        <f>VLOOKUP(A227,data!$A:$AG,27,FALSE)</f>
        <v>87.16</v>
      </c>
      <c r="J227" s="2">
        <f>VLOOKUP(A227,data!$A:$AG,28,FALSE)</f>
        <v>2</v>
      </c>
      <c r="K227">
        <f>VLOOKUP(A227,data!$A:$AG,29,FALSE)</f>
        <v>8.7159999999999993</v>
      </c>
      <c r="L227" s="10">
        <f>VLOOKUP(A227,data!$A:$AG,30,FALSE)</f>
        <v>174.32</v>
      </c>
      <c r="M227" s="4" t="str">
        <f>VLOOKUP(A227,data!$A:$AG,31,FALSE)</f>
        <v>Credit card</v>
      </c>
      <c r="N227" s="3">
        <f>VLOOKUP(A227,data!$A:$AG,32,FALSE)</f>
        <v>166.17925599999998</v>
      </c>
      <c r="O227" s="9">
        <f>VLOOKUP(A227,data!$A:$AG,33,FALSE)</f>
        <v>4.6699999999999998E-2</v>
      </c>
    </row>
    <row r="228" spans="1:15" ht="15.75" x14ac:dyDescent="0.25">
      <c r="A228">
        <v>227</v>
      </c>
      <c r="B228" t="str">
        <f>VLOOKUP(A228,data!$A:$AG,2,FALSE)</f>
        <v>836-82-5858</v>
      </c>
      <c r="C228" s="7" t="str">
        <f>VLOOKUP(A228,data!$A:$AG,21,FALSE)</f>
        <v>Central</v>
      </c>
      <c r="D228" s="7" t="str">
        <f>VLOOKUP(A228,data!$A:$AG,22,FALSE)</f>
        <v>Furniture</v>
      </c>
      <c r="E228" s="10" t="str">
        <f>VLOOKUP(A228,data!$A:$AG,23,FALSE)</f>
        <v>Tables</v>
      </c>
      <c r="F228" s="8">
        <f>VLOOKUP(A228,data!$A:$AG,24,FALSE)</f>
        <v>43491</v>
      </c>
      <c r="G228" s="3">
        <f>VLOOKUP(A228,data!$A:$AG,25,FALSE)</f>
        <v>43491</v>
      </c>
      <c r="H228" s="3">
        <f>VLOOKUP(A228,data!$A:$AG,26,FALSE)</f>
        <v>0.80138888888888893</v>
      </c>
      <c r="I228" s="1">
        <f>VLOOKUP(A228,data!$A:$AG,27,FALSE)</f>
        <v>69.37</v>
      </c>
      <c r="J228" s="2">
        <f>VLOOKUP(A228,data!$A:$AG,28,FALSE)</f>
        <v>9</v>
      </c>
      <c r="K228">
        <f>VLOOKUP(A228,data!$A:$AG,29,FALSE)</f>
        <v>31.216500000000003</v>
      </c>
      <c r="L228" s="10">
        <f>VLOOKUP(A228,data!$A:$AG,30,FALSE)</f>
        <v>624.33000000000004</v>
      </c>
      <c r="M228" s="4" t="str">
        <f>VLOOKUP(A228,data!$A:$AG,31,FALSE)</f>
        <v>Ewallet</v>
      </c>
      <c r="N228" s="3">
        <f>VLOOKUP(A228,data!$A:$AG,32,FALSE)</f>
        <v>557.52669000000003</v>
      </c>
      <c r="O228" s="9">
        <f>VLOOKUP(A228,data!$A:$AG,33,FALSE)</f>
        <v>0.107</v>
      </c>
    </row>
    <row r="229" spans="1:15" ht="15.75" x14ac:dyDescent="0.25">
      <c r="A229">
        <v>228</v>
      </c>
      <c r="B229" t="str">
        <f>VLOOKUP(A229,data!$A:$AG,2,FALSE)</f>
        <v>583-72-1480</v>
      </c>
      <c r="C229" s="7" t="str">
        <f>VLOOKUP(A229,data!$A:$AG,21,FALSE)</f>
        <v>Central</v>
      </c>
      <c r="D229" s="7" t="str">
        <f>VLOOKUP(A229,data!$A:$AG,22,FALSE)</f>
        <v>Office Supplies</v>
      </c>
      <c r="E229" s="10" t="str">
        <f>VLOOKUP(A229,data!$A:$AG,23,FALSE)</f>
        <v>Storage</v>
      </c>
      <c r="F229" s="8">
        <f>VLOOKUP(A229,data!$A:$AG,24,FALSE)</f>
        <v>43496</v>
      </c>
      <c r="G229" s="3">
        <f>VLOOKUP(A229,data!$A:$AG,25,FALSE)</f>
        <v>43496</v>
      </c>
      <c r="H229" s="3">
        <f>VLOOKUP(A229,data!$A:$AG,26,FALSE)</f>
        <v>0.68333333333333324</v>
      </c>
      <c r="I229" s="1">
        <f>VLOOKUP(A229,data!$A:$AG,27,FALSE)</f>
        <v>37.06</v>
      </c>
      <c r="J229" s="2">
        <f>VLOOKUP(A229,data!$A:$AG,28,FALSE)</f>
        <v>4</v>
      </c>
      <c r="K229">
        <f>VLOOKUP(A229,data!$A:$AG,29,FALSE)</f>
        <v>7.4120000000000008</v>
      </c>
      <c r="L229" s="10">
        <f>VLOOKUP(A229,data!$A:$AG,30,FALSE)</f>
        <v>148.24</v>
      </c>
      <c r="M229" s="4" t="str">
        <f>VLOOKUP(A229,data!$A:$AG,31,FALSE)</f>
        <v>Ewallet</v>
      </c>
      <c r="N229" s="3">
        <f>VLOOKUP(A229,data!$A:$AG,32,FALSE)</f>
        <v>141.31719200000001</v>
      </c>
      <c r="O229" s="9">
        <f>VLOOKUP(A229,data!$A:$AG,33,FALSE)</f>
        <v>4.6699999999999998E-2</v>
      </c>
    </row>
    <row r="230" spans="1:15" ht="15.75" x14ac:dyDescent="0.25">
      <c r="A230">
        <v>229</v>
      </c>
      <c r="B230" t="str">
        <f>VLOOKUP(A230,data!$A:$AG,2,FALSE)</f>
        <v>466-61-5506</v>
      </c>
      <c r="C230" s="7" t="str">
        <f>VLOOKUP(A230,data!$A:$AG,21,FALSE)</f>
        <v>South</v>
      </c>
      <c r="D230" s="7" t="str">
        <f>VLOOKUP(A230,data!$A:$AG,22,FALSE)</f>
        <v>Furniture</v>
      </c>
      <c r="E230" s="10" t="str">
        <f>VLOOKUP(A230,data!$A:$AG,23,FALSE)</f>
        <v>Chairs</v>
      </c>
      <c r="F230" s="8">
        <f>VLOOKUP(A230,data!$A:$AG,24,FALSE)</f>
        <v>43522</v>
      </c>
      <c r="G230" s="3">
        <f>VLOOKUP(A230,data!$A:$AG,25,FALSE)</f>
        <v>43522</v>
      </c>
      <c r="H230" s="3">
        <f>VLOOKUP(A230,data!$A:$AG,26,FALSE)</f>
        <v>0.45277777777777778</v>
      </c>
      <c r="I230" s="1">
        <f>VLOOKUP(A230,data!$A:$AG,27,FALSE)</f>
        <v>90.7</v>
      </c>
      <c r="J230" s="2">
        <f>VLOOKUP(A230,data!$A:$AG,28,FALSE)</f>
        <v>6</v>
      </c>
      <c r="K230">
        <f>VLOOKUP(A230,data!$A:$AG,29,FALSE)</f>
        <v>27.210000000000004</v>
      </c>
      <c r="L230" s="10">
        <f>VLOOKUP(A230,data!$A:$AG,30,FALSE)</f>
        <v>544.20000000000005</v>
      </c>
      <c r="M230" s="4" t="str">
        <f>VLOOKUP(A230,data!$A:$AG,31,FALSE)</f>
        <v>Cash</v>
      </c>
      <c r="N230" s="3">
        <f>VLOOKUP(A230,data!$A:$AG,32,FALSE)</f>
        <v>485.97060000000005</v>
      </c>
      <c r="O230" s="9">
        <f>VLOOKUP(A230,data!$A:$AG,33,FALSE)</f>
        <v>0.107</v>
      </c>
    </row>
    <row r="231" spans="1:15" ht="15.75" x14ac:dyDescent="0.25">
      <c r="A231">
        <v>230</v>
      </c>
      <c r="B231" t="str">
        <f>VLOOKUP(A231,data!$A:$AG,2,FALSE)</f>
        <v>721-86-6247</v>
      </c>
      <c r="C231" s="7" t="str">
        <f>VLOOKUP(A231,data!$A:$AG,21,FALSE)</f>
        <v>South</v>
      </c>
      <c r="D231" s="7" t="str">
        <f>VLOOKUP(A231,data!$A:$AG,22,FALSE)</f>
        <v>Furniture</v>
      </c>
      <c r="E231" s="10" t="str">
        <f>VLOOKUP(A231,data!$A:$AG,23,FALSE)</f>
        <v>Chairs</v>
      </c>
      <c r="F231" s="8">
        <f>VLOOKUP(A231,data!$A:$AG,24,FALSE)</f>
        <v>43535</v>
      </c>
      <c r="G231" s="3">
        <f>VLOOKUP(A231,data!$A:$AG,25,FALSE)</f>
        <v>43535</v>
      </c>
      <c r="H231" s="3">
        <f>VLOOKUP(A231,data!$A:$AG,26,FALSE)</f>
        <v>0.53819444444444442</v>
      </c>
      <c r="I231" s="1">
        <f>VLOOKUP(A231,data!$A:$AG,27,FALSE)</f>
        <v>63.42</v>
      </c>
      <c r="J231" s="2">
        <f>VLOOKUP(A231,data!$A:$AG,28,FALSE)</f>
        <v>8</v>
      </c>
      <c r="K231">
        <f>VLOOKUP(A231,data!$A:$AG,29,FALSE)</f>
        <v>25.368000000000002</v>
      </c>
      <c r="L231" s="10">
        <f>VLOOKUP(A231,data!$A:$AG,30,FALSE)</f>
        <v>507.36</v>
      </c>
      <c r="M231" s="4" t="str">
        <f>VLOOKUP(A231,data!$A:$AG,31,FALSE)</f>
        <v>Ewallet</v>
      </c>
      <c r="N231" s="3">
        <f>VLOOKUP(A231,data!$A:$AG,32,FALSE)</f>
        <v>453.07248000000004</v>
      </c>
      <c r="O231" s="9">
        <f>VLOOKUP(A231,data!$A:$AG,33,FALSE)</f>
        <v>0.107</v>
      </c>
    </row>
    <row r="232" spans="1:15" ht="15.75" x14ac:dyDescent="0.25">
      <c r="A232">
        <v>231</v>
      </c>
      <c r="B232" t="str">
        <f>VLOOKUP(A232,data!$A:$AG,2,FALSE)</f>
        <v>289-65-5721</v>
      </c>
      <c r="C232" s="7" t="str">
        <f>VLOOKUP(A232,data!$A:$AG,21,FALSE)</f>
        <v>South</v>
      </c>
      <c r="D232" s="7" t="str">
        <f>VLOOKUP(A232,data!$A:$AG,22,FALSE)</f>
        <v>Office Supplies</v>
      </c>
      <c r="E232" s="10" t="str">
        <f>VLOOKUP(A232,data!$A:$AG,23,FALSE)</f>
        <v>Binders</v>
      </c>
      <c r="F232" s="8">
        <f>VLOOKUP(A232,data!$A:$AG,24,FALSE)</f>
        <v>43491</v>
      </c>
      <c r="G232" s="3">
        <f>VLOOKUP(A232,data!$A:$AG,25,FALSE)</f>
        <v>43491</v>
      </c>
      <c r="H232" s="3">
        <f>VLOOKUP(A232,data!$A:$AG,26,FALSE)</f>
        <v>0.81111111111111101</v>
      </c>
      <c r="I232" s="1">
        <f>VLOOKUP(A232,data!$A:$AG,27,FALSE)</f>
        <v>81.37</v>
      </c>
      <c r="J232" s="2">
        <f>VLOOKUP(A232,data!$A:$AG,28,FALSE)</f>
        <v>2</v>
      </c>
      <c r="K232">
        <f>VLOOKUP(A232,data!$A:$AG,29,FALSE)</f>
        <v>8.1370000000000005</v>
      </c>
      <c r="L232" s="10">
        <f>VLOOKUP(A232,data!$A:$AG,30,FALSE)</f>
        <v>162.74</v>
      </c>
      <c r="M232" s="4" t="str">
        <f>VLOOKUP(A232,data!$A:$AG,31,FALSE)</f>
        <v>Cash</v>
      </c>
      <c r="N232" s="3">
        <f>VLOOKUP(A232,data!$A:$AG,32,FALSE)</f>
        <v>155.14004200000002</v>
      </c>
      <c r="O232" s="9">
        <f>VLOOKUP(A232,data!$A:$AG,33,FALSE)</f>
        <v>4.6699999999999998E-2</v>
      </c>
    </row>
    <row r="233" spans="1:15" ht="15.75" x14ac:dyDescent="0.25">
      <c r="A233">
        <v>232</v>
      </c>
      <c r="B233" t="str">
        <f>VLOOKUP(A233,data!$A:$AG,2,FALSE)</f>
        <v>545-46-3100</v>
      </c>
      <c r="C233" s="7" t="str">
        <f>VLOOKUP(A233,data!$A:$AG,21,FALSE)</f>
        <v>Central</v>
      </c>
      <c r="D233" s="7" t="str">
        <f>VLOOKUP(A233,data!$A:$AG,22,FALSE)</f>
        <v>Furniture</v>
      </c>
      <c r="E233" s="10" t="str">
        <f>VLOOKUP(A233,data!$A:$AG,23,FALSE)</f>
        <v>Tables</v>
      </c>
      <c r="F233" s="8">
        <f>VLOOKUP(A233,data!$A:$AG,24,FALSE)</f>
        <v>43536</v>
      </c>
      <c r="G233" s="3">
        <f>VLOOKUP(A233,data!$A:$AG,25,FALSE)</f>
        <v>43536</v>
      </c>
      <c r="H233" s="3">
        <f>VLOOKUP(A233,data!$A:$AG,26,FALSE)</f>
        <v>0.57777777777777783</v>
      </c>
      <c r="I233" s="1">
        <f>VLOOKUP(A233,data!$A:$AG,27,FALSE)</f>
        <v>10.59</v>
      </c>
      <c r="J233" s="2">
        <f>VLOOKUP(A233,data!$A:$AG,28,FALSE)</f>
        <v>3</v>
      </c>
      <c r="K233">
        <f>VLOOKUP(A233,data!$A:$AG,29,FALSE)</f>
        <v>1.5885</v>
      </c>
      <c r="L233" s="10">
        <f>VLOOKUP(A233,data!$A:$AG,30,FALSE)</f>
        <v>31.77</v>
      </c>
      <c r="M233" s="4" t="str">
        <f>VLOOKUP(A233,data!$A:$AG,31,FALSE)</f>
        <v>Credit card</v>
      </c>
      <c r="N233" s="3">
        <f>VLOOKUP(A233,data!$A:$AG,32,FALSE)</f>
        <v>28.370609999999999</v>
      </c>
      <c r="O233" s="9">
        <f>VLOOKUP(A233,data!$A:$AG,33,FALSE)</f>
        <v>0.107</v>
      </c>
    </row>
    <row r="234" spans="1:15" ht="15.75" x14ac:dyDescent="0.25">
      <c r="A234">
        <v>233</v>
      </c>
      <c r="B234" t="str">
        <f>VLOOKUP(A234,data!$A:$AG,2,FALSE)</f>
        <v>418-02-5978</v>
      </c>
      <c r="C234" s="7" t="str">
        <f>VLOOKUP(A234,data!$A:$AG,21,FALSE)</f>
        <v>Central</v>
      </c>
      <c r="D234" s="7" t="str">
        <f>VLOOKUP(A234,data!$A:$AG,22,FALSE)</f>
        <v>Furniture</v>
      </c>
      <c r="E234" s="10" t="str">
        <f>VLOOKUP(A234,data!$A:$AG,23,FALSE)</f>
        <v>Tables</v>
      </c>
      <c r="F234" s="8">
        <f>VLOOKUP(A234,data!$A:$AG,24,FALSE)</f>
        <v>43507</v>
      </c>
      <c r="G234" s="3">
        <f>VLOOKUP(A234,data!$A:$AG,25,FALSE)</f>
        <v>43507</v>
      </c>
      <c r="H234" s="3">
        <f>VLOOKUP(A234,data!$A:$AG,26,FALSE)</f>
        <v>0.45416666666666666</v>
      </c>
      <c r="I234" s="1">
        <f>VLOOKUP(A234,data!$A:$AG,27,FALSE)</f>
        <v>84.09</v>
      </c>
      <c r="J234" s="2">
        <f>VLOOKUP(A234,data!$A:$AG,28,FALSE)</f>
        <v>9</v>
      </c>
      <c r="K234">
        <f>VLOOKUP(A234,data!$A:$AG,29,FALSE)</f>
        <v>37.840500000000006</v>
      </c>
      <c r="L234" s="10">
        <f>VLOOKUP(A234,data!$A:$AG,30,FALSE)</f>
        <v>756.81000000000006</v>
      </c>
      <c r="M234" s="4" t="str">
        <f>VLOOKUP(A234,data!$A:$AG,31,FALSE)</f>
        <v>Cash</v>
      </c>
      <c r="N234" s="3">
        <f>VLOOKUP(A234,data!$A:$AG,32,FALSE)</f>
        <v>675.83133000000009</v>
      </c>
      <c r="O234" s="9">
        <f>VLOOKUP(A234,data!$A:$AG,33,FALSE)</f>
        <v>0.107</v>
      </c>
    </row>
    <row r="235" spans="1:15" ht="15.75" x14ac:dyDescent="0.25">
      <c r="A235">
        <v>234</v>
      </c>
      <c r="B235" t="str">
        <f>VLOOKUP(A235,data!$A:$AG,2,FALSE)</f>
        <v>269-04-5750</v>
      </c>
      <c r="C235" s="7" t="str">
        <f>VLOOKUP(A235,data!$A:$AG,21,FALSE)</f>
        <v>Central</v>
      </c>
      <c r="D235" s="7" t="str">
        <f>VLOOKUP(A235,data!$A:$AG,22,FALSE)</f>
        <v>Office Supplies</v>
      </c>
      <c r="E235" s="10" t="str">
        <f>VLOOKUP(A235,data!$A:$AG,23,FALSE)</f>
        <v>Binders</v>
      </c>
      <c r="F235" s="8">
        <f>VLOOKUP(A235,data!$A:$AG,24,FALSE)</f>
        <v>43517</v>
      </c>
      <c r="G235" s="3">
        <f>VLOOKUP(A235,data!$A:$AG,25,FALSE)</f>
        <v>43517</v>
      </c>
      <c r="H235" s="3">
        <f>VLOOKUP(A235,data!$A:$AG,26,FALSE)</f>
        <v>0.7715277777777777</v>
      </c>
      <c r="I235" s="1">
        <f>VLOOKUP(A235,data!$A:$AG,27,FALSE)</f>
        <v>73.819999999999993</v>
      </c>
      <c r="J235" s="2">
        <f>VLOOKUP(A235,data!$A:$AG,28,FALSE)</f>
        <v>4</v>
      </c>
      <c r="K235">
        <f>VLOOKUP(A235,data!$A:$AG,29,FALSE)</f>
        <v>14.763999999999999</v>
      </c>
      <c r="L235" s="10">
        <f>VLOOKUP(A235,data!$A:$AG,30,FALSE)</f>
        <v>295.27999999999997</v>
      </c>
      <c r="M235" s="4" t="str">
        <f>VLOOKUP(A235,data!$A:$AG,31,FALSE)</f>
        <v>Cash</v>
      </c>
      <c r="N235" s="3">
        <f>VLOOKUP(A235,data!$A:$AG,32,FALSE)</f>
        <v>281.49042399999996</v>
      </c>
      <c r="O235" s="9">
        <f>VLOOKUP(A235,data!$A:$AG,33,FALSE)</f>
        <v>4.6699999999999998E-2</v>
      </c>
    </row>
    <row r="236" spans="1:15" ht="15.75" x14ac:dyDescent="0.25">
      <c r="A236">
        <v>235</v>
      </c>
      <c r="B236" t="str">
        <f>VLOOKUP(A236,data!$A:$AG,2,FALSE)</f>
        <v>157-13-5295</v>
      </c>
      <c r="C236" s="7" t="str">
        <f>VLOOKUP(A236,data!$A:$AG,21,FALSE)</f>
        <v>Central</v>
      </c>
      <c r="D236" s="7" t="str">
        <f>VLOOKUP(A236,data!$A:$AG,22,FALSE)</f>
        <v>Furniture</v>
      </c>
      <c r="E236" s="10" t="str">
        <f>VLOOKUP(A236,data!$A:$AG,23,FALSE)</f>
        <v>Furnishings</v>
      </c>
      <c r="F236" s="8">
        <f>VLOOKUP(A236,data!$A:$AG,24,FALSE)</f>
        <v>43533</v>
      </c>
      <c r="G236" s="3">
        <f>VLOOKUP(A236,data!$A:$AG,25,FALSE)</f>
        <v>43533</v>
      </c>
      <c r="H236" s="3">
        <f>VLOOKUP(A236,data!$A:$AG,26,FALSE)</f>
        <v>0.76666666666666661</v>
      </c>
      <c r="I236" s="1">
        <f>VLOOKUP(A236,data!$A:$AG,27,FALSE)</f>
        <v>51.94</v>
      </c>
      <c r="J236" s="2">
        <f>VLOOKUP(A236,data!$A:$AG,28,FALSE)</f>
        <v>10</v>
      </c>
      <c r="K236">
        <f>VLOOKUP(A236,data!$A:$AG,29,FALSE)</f>
        <v>25.97</v>
      </c>
      <c r="L236" s="10">
        <f>VLOOKUP(A236,data!$A:$AG,30,FALSE)</f>
        <v>519.4</v>
      </c>
      <c r="M236" s="4" t="str">
        <f>VLOOKUP(A236,data!$A:$AG,31,FALSE)</f>
        <v>Ewallet</v>
      </c>
      <c r="N236" s="3">
        <f>VLOOKUP(A236,data!$A:$AG,32,FALSE)</f>
        <v>463.82419999999996</v>
      </c>
      <c r="O236" s="9">
        <f>VLOOKUP(A236,data!$A:$AG,33,FALSE)</f>
        <v>0.107</v>
      </c>
    </row>
    <row r="237" spans="1:15" ht="15.75" x14ac:dyDescent="0.25">
      <c r="A237">
        <v>236</v>
      </c>
      <c r="B237" t="str">
        <f>VLOOKUP(A237,data!$A:$AG,2,FALSE)</f>
        <v>645-78-8093</v>
      </c>
      <c r="C237" s="7" t="str">
        <f>VLOOKUP(A237,data!$A:$AG,21,FALSE)</f>
        <v>Central</v>
      </c>
      <c r="D237" s="7" t="str">
        <f>VLOOKUP(A237,data!$A:$AG,22,FALSE)</f>
        <v>Technology</v>
      </c>
      <c r="E237" s="10" t="str">
        <f>VLOOKUP(A237,data!$A:$AG,23,FALSE)</f>
        <v>Accessories</v>
      </c>
      <c r="F237" s="8">
        <f>VLOOKUP(A237,data!$A:$AG,24,FALSE)</f>
        <v>43485</v>
      </c>
      <c r="G237" s="3">
        <f>VLOOKUP(A237,data!$A:$AG,25,FALSE)</f>
        <v>43485</v>
      </c>
      <c r="H237" s="3">
        <f>VLOOKUP(A237,data!$A:$AG,26,FALSE)</f>
        <v>0.75624999999999998</v>
      </c>
      <c r="I237" s="1">
        <f>VLOOKUP(A237,data!$A:$AG,27,FALSE)</f>
        <v>93.14</v>
      </c>
      <c r="J237" s="2">
        <f>VLOOKUP(A237,data!$A:$AG,28,FALSE)</f>
        <v>2</v>
      </c>
      <c r="K237">
        <f>VLOOKUP(A237,data!$A:$AG,29,FALSE)</f>
        <v>9.3140000000000001</v>
      </c>
      <c r="L237" s="10">
        <f>VLOOKUP(A237,data!$A:$AG,30,FALSE)</f>
        <v>186.28</v>
      </c>
      <c r="M237" s="4" t="str">
        <f>VLOOKUP(A237,data!$A:$AG,31,FALSE)</f>
        <v>Ewallet</v>
      </c>
      <c r="N237" s="3">
        <f>VLOOKUP(A237,data!$A:$AG,32,FALSE)</f>
        <v>172.86784</v>
      </c>
      <c r="O237" s="9">
        <f>VLOOKUP(A237,data!$A:$AG,33,FALSE)</f>
        <v>7.2000000000000008E-2</v>
      </c>
    </row>
    <row r="238" spans="1:15" ht="15.75" x14ac:dyDescent="0.25">
      <c r="A238">
        <v>237</v>
      </c>
      <c r="B238" t="str">
        <f>VLOOKUP(A238,data!$A:$AG,2,FALSE)</f>
        <v>211-30-9270</v>
      </c>
      <c r="C238" s="7" t="str">
        <f>VLOOKUP(A238,data!$A:$AG,21,FALSE)</f>
        <v>West</v>
      </c>
      <c r="D238" s="7" t="str">
        <f>VLOOKUP(A238,data!$A:$AG,22,FALSE)</f>
        <v>Office Supplies</v>
      </c>
      <c r="E238" s="10" t="str">
        <f>VLOOKUP(A238,data!$A:$AG,23,FALSE)</f>
        <v>Paper</v>
      </c>
      <c r="F238" s="8">
        <f>VLOOKUP(A238,data!$A:$AG,24,FALSE)</f>
        <v>43493</v>
      </c>
      <c r="G238" s="3">
        <f>VLOOKUP(A238,data!$A:$AG,25,FALSE)</f>
        <v>43493</v>
      </c>
      <c r="H238" s="3">
        <f>VLOOKUP(A238,data!$A:$AG,26,FALSE)</f>
        <v>0.63611111111111118</v>
      </c>
      <c r="I238" s="1">
        <f>VLOOKUP(A238,data!$A:$AG,27,FALSE)</f>
        <v>17.41</v>
      </c>
      <c r="J238" s="2">
        <f>VLOOKUP(A238,data!$A:$AG,28,FALSE)</f>
        <v>5</v>
      </c>
      <c r="K238">
        <f>VLOOKUP(A238,data!$A:$AG,29,FALSE)</f>
        <v>4.3525</v>
      </c>
      <c r="L238" s="10">
        <f>VLOOKUP(A238,data!$A:$AG,30,FALSE)</f>
        <v>87.05</v>
      </c>
      <c r="M238" s="4" t="str">
        <f>VLOOKUP(A238,data!$A:$AG,31,FALSE)</f>
        <v>Credit card</v>
      </c>
      <c r="N238" s="3">
        <f>VLOOKUP(A238,data!$A:$AG,32,FALSE)</f>
        <v>82.984764999999996</v>
      </c>
      <c r="O238" s="9">
        <f>VLOOKUP(A238,data!$A:$AG,33,FALSE)</f>
        <v>4.6699999999999998E-2</v>
      </c>
    </row>
    <row r="239" spans="1:15" ht="15.75" x14ac:dyDescent="0.25">
      <c r="A239">
        <v>238</v>
      </c>
      <c r="B239" t="str">
        <f>VLOOKUP(A239,data!$A:$AG,2,FALSE)</f>
        <v>755-12-3214</v>
      </c>
      <c r="C239" s="7" t="str">
        <f>VLOOKUP(A239,data!$A:$AG,21,FALSE)</f>
        <v>Central</v>
      </c>
      <c r="D239" s="7" t="str">
        <f>VLOOKUP(A239,data!$A:$AG,22,FALSE)</f>
        <v>Office Supplies</v>
      </c>
      <c r="E239" s="10" t="str">
        <f>VLOOKUP(A239,data!$A:$AG,23,FALSE)</f>
        <v>Paper</v>
      </c>
      <c r="F239" s="8">
        <f>VLOOKUP(A239,data!$A:$AG,24,FALSE)</f>
        <v>43529</v>
      </c>
      <c r="G239" s="3">
        <f>VLOOKUP(A239,data!$A:$AG,25,FALSE)</f>
        <v>43529</v>
      </c>
      <c r="H239" s="3">
        <f>VLOOKUP(A239,data!$A:$AG,26,FALSE)</f>
        <v>0.71319444444444446</v>
      </c>
      <c r="I239" s="1">
        <f>VLOOKUP(A239,data!$A:$AG,27,FALSE)</f>
        <v>44.22</v>
      </c>
      <c r="J239" s="2">
        <f>VLOOKUP(A239,data!$A:$AG,28,FALSE)</f>
        <v>5</v>
      </c>
      <c r="K239">
        <f>VLOOKUP(A239,data!$A:$AG,29,FALSE)</f>
        <v>11.055</v>
      </c>
      <c r="L239" s="10">
        <f>VLOOKUP(A239,data!$A:$AG,30,FALSE)</f>
        <v>221.1</v>
      </c>
      <c r="M239" s="4" t="str">
        <f>VLOOKUP(A239,data!$A:$AG,31,FALSE)</f>
        <v>Credit card</v>
      </c>
      <c r="N239" s="3">
        <f>VLOOKUP(A239,data!$A:$AG,32,FALSE)</f>
        <v>210.77463</v>
      </c>
      <c r="O239" s="9">
        <f>VLOOKUP(A239,data!$A:$AG,33,FALSE)</f>
        <v>4.6699999999999998E-2</v>
      </c>
    </row>
    <row r="240" spans="1:15" ht="15.75" x14ac:dyDescent="0.25">
      <c r="A240">
        <v>239</v>
      </c>
      <c r="B240" t="str">
        <f>VLOOKUP(A240,data!$A:$AG,2,FALSE)</f>
        <v>346-84-3103</v>
      </c>
      <c r="C240" s="7" t="str">
        <f>VLOOKUP(A240,data!$A:$AG,21,FALSE)</f>
        <v>Central</v>
      </c>
      <c r="D240" s="7" t="str">
        <f>VLOOKUP(A240,data!$A:$AG,22,FALSE)</f>
        <v>Furniture</v>
      </c>
      <c r="E240" s="10" t="str">
        <f>VLOOKUP(A240,data!$A:$AG,23,FALSE)</f>
        <v>Furnishings</v>
      </c>
      <c r="F240" s="8">
        <f>VLOOKUP(A240,data!$A:$AG,24,FALSE)</f>
        <v>43526</v>
      </c>
      <c r="G240" s="3">
        <f>VLOOKUP(A240,data!$A:$AG,25,FALSE)</f>
        <v>43526</v>
      </c>
      <c r="H240" s="3">
        <f>VLOOKUP(A240,data!$A:$AG,26,FALSE)</f>
        <v>0.80972222222222223</v>
      </c>
      <c r="I240" s="1">
        <f>VLOOKUP(A240,data!$A:$AG,27,FALSE)</f>
        <v>13.22</v>
      </c>
      <c r="J240" s="2">
        <f>VLOOKUP(A240,data!$A:$AG,28,FALSE)</f>
        <v>5</v>
      </c>
      <c r="K240">
        <f>VLOOKUP(A240,data!$A:$AG,29,FALSE)</f>
        <v>3.3050000000000006</v>
      </c>
      <c r="L240" s="10">
        <f>VLOOKUP(A240,data!$A:$AG,30,FALSE)</f>
        <v>66.100000000000009</v>
      </c>
      <c r="M240" s="4" t="str">
        <f>VLOOKUP(A240,data!$A:$AG,31,FALSE)</f>
        <v>Cash</v>
      </c>
      <c r="N240" s="3">
        <f>VLOOKUP(A240,data!$A:$AG,32,FALSE)</f>
        <v>59.027300000000011</v>
      </c>
      <c r="O240" s="9">
        <f>VLOOKUP(A240,data!$A:$AG,33,FALSE)</f>
        <v>0.107</v>
      </c>
    </row>
    <row r="241" spans="1:15" ht="15.75" x14ac:dyDescent="0.25">
      <c r="A241">
        <v>240</v>
      </c>
      <c r="B241" t="str">
        <f>VLOOKUP(A241,data!$A:$AG,2,FALSE)</f>
        <v>478-06-7835</v>
      </c>
      <c r="C241" s="7" t="str">
        <f>VLOOKUP(A241,data!$A:$AG,21,FALSE)</f>
        <v>Central</v>
      </c>
      <c r="D241" s="7" t="str">
        <f>VLOOKUP(A241,data!$A:$AG,22,FALSE)</f>
        <v>Furniture</v>
      </c>
      <c r="E241" s="10" t="str">
        <f>VLOOKUP(A241,data!$A:$AG,23,FALSE)</f>
        <v>Furnishings</v>
      </c>
      <c r="F241" s="8">
        <f>VLOOKUP(A241,data!$A:$AG,24,FALSE)</f>
        <v>43476</v>
      </c>
      <c r="G241" s="3">
        <f>VLOOKUP(A241,data!$A:$AG,25,FALSE)</f>
        <v>43476</v>
      </c>
      <c r="H241" s="3">
        <f>VLOOKUP(A241,data!$A:$AG,26,FALSE)</f>
        <v>0.47222222222222227</v>
      </c>
      <c r="I241" s="1">
        <f>VLOOKUP(A241,data!$A:$AG,27,FALSE)</f>
        <v>89.69</v>
      </c>
      <c r="J241" s="2">
        <f>VLOOKUP(A241,data!$A:$AG,28,FALSE)</f>
        <v>1</v>
      </c>
      <c r="K241">
        <f>VLOOKUP(A241,data!$A:$AG,29,FALSE)</f>
        <v>4.4844999999999997</v>
      </c>
      <c r="L241" s="10">
        <f>VLOOKUP(A241,data!$A:$AG,30,FALSE)</f>
        <v>89.69</v>
      </c>
      <c r="M241" s="4" t="str">
        <f>VLOOKUP(A241,data!$A:$AG,31,FALSE)</f>
        <v>Ewallet</v>
      </c>
      <c r="N241" s="3">
        <f>VLOOKUP(A241,data!$A:$AG,32,FALSE)</f>
        <v>80.093170000000001</v>
      </c>
      <c r="O241" s="9">
        <f>VLOOKUP(A241,data!$A:$AG,33,FALSE)</f>
        <v>0.107</v>
      </c>
    </row>
    <row r="242" spans="1:15" ht="15.75" x14ac:dyDescent="0.25">
      <c r="A242">
        <v>241</v>
      </c>
      <c r="B242" t="str">
        <f>VLOOKUP(A242,data!$A:$AG,2,FALSE)</f>
        <v>540-11-4336</v>
      </c>
      <c r="C242" s="7" t="str">
        <f>VLOOKUP(A242,data!$A:$AG,21,FALSE)</f>
        <v>Central</v>
      </c>
      <c r="D242" s="7" t="str">
        <f>VLOOKUP(A242,data!$A:$AG,22,FALSE)</f>
        <v>Technology</v>
      </c>
      <c r="E242" s="10" t="str">
        <f>VLOOKUP(A242,data!$A:$AG,23,FALSE)</f>
        <v>Phones</v>
      </c>
      <c r="F242" s="8">
        <f>VLOOKUP(A242,data!$A:$AG,24,FALSE)</f>
        <v>43476</v>
      </c>
      <c r="G242" s="3">
        <f>VLOOKUP(A242,data!$A:$AG,25,FALSE)</f>
        <v>43476</v>
      </c>
      <c r="H242" s="3">
        <f>VLOOKUP(A242,data!$A:$AG,26,FALSE)</f>
        <v>0.7006944444444444</v>
      </c>
      <c r="I242" s="1">
        <f>VLOOKUP(A242,data!$A:$AG,27,FALSE)</f>
        <v>24.94</v>
      </c>
      <c r="J242" s="2">
        <f>VLOOKUP(A242,data!$A:$AG,28,FALSE)</f>
        <v>9</v>
      </c>
      <c r="K242">
        <f>VLOOKUP(A242,data!$A:$AG,29,FALSE)</f>
        <v>11.223000000000001</v>
      </c>
      <c r="L242" s="10">
        <f>VLOOKUP(A242,data!$A:$AG,30,FALSE)</f>
        <v>224.46</v>
      </c>
      <c r="M242" s="4" t="str">
        <f>VLOOKUP(A242,data!$A:$AG,31,FALSE)</f>
        <v>Credit card</v>
      </c>
      <c r="N242" s="3">
        <f>VLOOKUP(A242,data!$A:$AG,32,FALSE)</f>
        <v>208.29888</v>
      </c>
      <c r="O242" s="9">
        <f>VLOOKUP(A242,data!$A:$AG,33,FALSE)</f>
        <v>7.2000000000000008E-2</v>
      </c>
    </row>
    <row r="243" spans="1:15" ht="15.75" x14ac:dyDescent="0.25">
      <c r="A243">
        <v>242</v>
      </c>
      <c r="B243" t="str">
        <f>VLOOKUP(A243,data!$A:$AG,2,FALSE)</f>
        <v>448-81-5016</v>
      </c>
      <c r="C243" s="7" t="str">
        <f>VLOOKUP(A243,data!$A:$AG,21,FALSE)</f>
        <v>Central</v>
      </c>
      <c r="D243" s="7" t="str">
        <f>VLOOKUP(A243,data!$A:$AG,22,FALSE)</f>
        <v>Furniture</v>
      </c>
      <c r="E243" s="10" t="str">
        <f>VLOOKUP(A243,data!$A:$AG,23,FALSE)</f>
        <v>Tables</v>
      </c>
      <c r="F243" s="8">
        <f>VLOOKUP(A243,data!$A:$AG,24,FALSE)</f>
        <v>43535</v>
      </c>
      <c r="G243" s="3">
        <f>VLOOKUP(A243,data!$A:$AG,25,FALSE)</f>
        <v>43535</v>
      </c>
      <c r="H243" s="3">
        <f>VLOOKUP(A243,data!$A:$AG,26,FALSE)</f>
        <v>0.50069444444444444</v>
      </c>
      <c r="I243" s="1">
        <f>VLOOKUP(A243,data!$A:$AG,27,FALSE)</f>
        <v>59.77</v>
      </c>
      <c r="J243" s="2">
        <f>VLOOKUP(A243,data!$A:$AG,28,FALSE)</f>
        <v>2</v>
      </c>
      <c r="K243">
        <f>VLOOKUP(A243,data!$A:$AG,29,FALSE)</f>
        <v>5.9770000000000003</v>
      </c>
      <c r="L243" s="10">
        <f>VLOOKUP(A243,data!$A:$AG,30,FALSE)</f>
        <v>119.54</v>
      </c>
      <c r="M243" s="4" t="str">
        <f>VLOOKUP(A243,data!$A:$AG,31,FALSE)</f>
        <v>Credit card</v>
      </c>
      <c r="N243" s="3">
        <f>VLOOKUP(A243,data!$A:$AG,32,FALSE)</f>
        <v>106.74922000000001</v>
      </c>
      <c r="O243" s="9">
        <f>VLOOKUP(A243,data!$A:$AG,33,FALSE)</f>
        <v>0.107</v>
      </c>
    </row>
    <row r="244" spans="1:15" ht="15.75" x14ac:dyDescent="0.25">
      <c r="A244">
        <v>243</v>
      </c>
      <c r="B244" t="str">
        <f>VLOOKUP(A244,data!$A:$AG,2,FALSE)</f>
        <v>142-72-4741</v>
      </c>
      <c r="C244" s="7" t="str">
        <f>VLOOKUP(A244,data!$A:$AG,21,FALSE)</f>
        <v>Central</v>
      </c>
      <c r="D244" s="7" t="str">
        <f>VLOOKUP(A244,data!$A:$AG,22,FALSE)</f>
        <v>Furniture</v>
      </c>
      <c r="E244" s="10" t="str">
        <f>VLOOKUP(A244,data!$A:$AG,23,FALSE)</f>
        <v>Furnishings</v>
      </c>
      <c r="F244" s="8">
        <f>VLOOKUP(A244,data!$A:$AG,24,FALSE)</f>
        <v>43524</v>
      </c>
      <c r="G244" s="3">
        <f>VLOOKUP(A244,data!$A:$AG,25,FALSE)</f>
        <v>43524</v>
      </c>
      <c r="H244" s="3">
        <f>VLOOKUP(A244,data!$A:$AG,26,FALSE)</f>
        <v>0.77569444444444446</v>
      </c>
      <c r="I244" s="1">
        <f>VLOOKUP(A244,data!$A:$AG,27,FALSE)</f>
        <v>93.2</v>
      </c>
      <c r="J244" s="2">
        <f>VLOOKUP(A244,data!$A:$AG,28,FALSE)</f>
        <v>2</v>
      </c>
      <c r="K244">
        <f>VLOOKUP(A244,data!$A:$AG,29,FALSE)</f>
        <v>9.32</v>
      </c>
      <c r="L244" s="10">
        <f>VLOOKUP(A244,data!$A:$AG,30,FALSE)</f>
        <v>186.4</v>
      </c>
      <c r="M244" s="4" t="str">
        <f>VLOOKUP(A244,data!$A:$AG,31,FALSE)</f>
        <v>Credit card</v>
      </c>
      <c r="N244" s="3">
        <f>VLOOKUP(A244,data!$A:$AG,32,FALSE)</f>
        <v>166.45519999999999</v>
      </c>
      <c r="O244" s="9">
        <f>VLOOKUP(A244,data!$A:$AG,33,FALSE)</f>
        <v>0.107</v>
      </c>
    </row>
    <row r="245" spans="1:15" ht="15.75" x14ac:dyDescent="0.25">
      <c r="A245">
        <v>244</v>
      </c>
      <c r="B245" t="str">
        <f>VLOOKUP(A245,data!$A:$AG,2,FALSE)</f>
        <v>217-58-1179</v>
      </c>
      <c r="C245" s="7" t="str">
        <f>VLOOKUP(A245,data!$A:$AG,21,FALSE)</f>
        <v>Central</v>
      </c>
      <c r="D245" s="7" t="str">
        <f>VLOOKUP(A245,data!$A:$AG,22,FALSE)</f>
        <v>Office Supplies</v>
      </c>
      <c r="E245" s="10" t="str">
        <f>VLOOKUP(A245,data!$A:$AG,23,FALSE)</f>
        <v>Art</v>
      </c>
      <c r="F245" s="8">
        <f>VLOOKUP(A245,data!$A:$AG,24,FALSE)</f>
        <v>43470</v>
      </c>
      <c r="G245" s="3">
        <f>VLOOKUP(A245,data!$A:$AG,25,FALSE)</f>
        <v>43470</v>
      </c>
      <c r="H245" s="3">
        <f>VLOOKUP(A245,data!$A:$AG,26,FALSE)</f>
        <v>0.47569444444444442</v>
      </c>
      <c r="I245" s="1">
        <f>VLOOKUP(A245,data!$A:$AG,27,FALSE)</f>
        <v>62.65</v>
      </c>
      <c r="J245" s="2">
        <f>VLOOKUP(A245,data!$A:$AG,28,FALSE)</f>
        <v>4</v>
      </c>
      <c r="K245">
        <f>VLOOKUP(A245,data!$A:$AG,29,FALSE)</f>
        <v>12.530000000000001</v>
      </c>
      <c r="L245" s="10">
        <f>VLOOKUP(A245,data!$A:$AG,30,FALSE)</f>
        <v>250.6</v>
      </c>
      <c r="M245" s="4" t="str">
        <f>VLOOKUP(A245,data!$A:$AG,31,FALSE)</f>
        <v>Cash</v>
      </c>
      <c r="N245" s="3">
        <f>VLOOKUP(A245,data!$A:$AG,32,FALSE)</f>
        <v>238.89697999999999</v>
      </c>
      <c r="O245" s="9">
        <f>VLOOKUP(A245,data!$A:$AG,33,FALSE)</f>
        <v>4.6699999999999998E-2</v>
      </c>
    </row>
    <row r="246" spans="1:15" ht="15.75" x14ac:dyDescent="0.25">
      <c r="A246">
        <v>245</v>
      </c>
      <c r="B246" t="str">
        <f>VLOOKUP(A246,data!$A:$AG,2,FALSE)</f>
        <v>376-02-8238</v>
      </c>
      <c r="C246" s="7" t="str">
        <f>VLOOKUP(A246,data!$A:$AG,21,FALSE)</f>
        <v>Central</v>
      </c>
      <c r="D246" s="7" t="str">
        <f>VLOOKUP(A246,data!$A:$AG,22,FALSE)</f>
        <v>Furniture</v>
      </c>
      <c r="E246" s="10" t="str">
        <f>VLOOKUP(A246,data!$A:$AG,23,FALSE)</f>
        <v>Chairs</v>
      </c>
      <c r="F246" s="8">
        <f>VLOOKUP(A246,data!$A:$AG,24,FALSE)</f>
        <v>43498</v>
      </c>
      <c r="G246" s="3">
        <f>VLOOKUP(A246,data!$A:$AG,25,FALSE)</f>
        <v>43498</v>
      </c>
      <c r="H246" s="3">
        <f>VLOOKUP(A246,data!$A:$AG,26,FALSE)</f>
        <v>0.77916666666666667</v>
      </c>
      <c r="I246" s="1">
        <f>VLOOKUP(A246,data!$A:$AG,27,FALSE)</f>
        <v>93.87</v>
      </c>
      <c r="J246" s="2">
        <f>VLOOKUP(A246,data!$A:$AG,28,FALSE)</f>
        <v>8</v>
      </c>
      <c r="K246">
        <f>VLOOKUP(A246,data!$A:$AG,29,FALSE)</f>
        <v>37.548000000000002</v>
      </c>
      <c r="L246" s="10">
        <f>VLOOKUP(A246,data!$A:$AG,30,FALSE)</f>
        <v>750.96</v>
      </c>
      <c r="M246" s="4" t="str">
        <f>VLOOKUP(A246,data!$A:$AG,31,FALSE)</f>
        <v>Credit card</v>
      </c>
      <c r="N246" s="3">
        <f>VLOOKUP(A246,data!$A:$AG,32,FALSE)</f>
        <v>670.60728000000006</v>
      </c>
      <c r="O246" s="9">
        <f>VLOOKUP(A246,data!$A:$AG,33,FALSE)</f>
        <v>0.107</v>
      </c>
    </row>
    <row r="247" spans="1:15" ht="15.75" x14ac:dyDescent="0.25">
      <c r="A247">
        <v>246</v>
      </c>
      <c r="B247" t="str">
        <f>VLOOKUP(A247,data!$A:$AG,2,FALSE)</f>
        <v>530-90-9855</v>
      </c>
      <c r="C247" s="7" t="str">
        <f>VLOOKUP(A247,data!$A:$AG,21,FALSE)</f>
        <v>Central</v>
      </c>
      <c r="D247" s="7" t="str">
        <f>VLOOKUP(A247,data!$A:$AG,22,FALSE)</f>
        <v>Office Supplies</v>
      </c>
      <c r="E247" s="10" t="str">
        <f>VLOOKUP(A247,data!$A:$AG,23,FALSE)</f>
        <v>Storage</v>
      </c>
      <c r="F247" s="8">
        <f>VLOOKUP(A247,data!$A:$AG,24,FALSE)</f>
        <v>43466</v>
      </c>
      <c r="G247" s="3">
        <f>VLOOKUP(A247,data!$A:$AG,25,FALSE)</f>
        <v>43466</v>
      </c>
      <c r="H247" s="3">
        <f>VLOOKUP(A247,data!$A:$AG,26,FALSE)</f>
        <v>0.61597222222222225</v>
      </c>
      <c r="I247" s="1">
        <f>VLOOKUP(A247,data!$A:$AG,27,FALSE)</f>
        <v>47.59</v>
      </c>
      <c r="J247" s="2">
        <f>VLOOKUP(A247,data!$A:$AG,28,FALSE)</f>
        <v>8</v>
      </c>
      <c r="K247">
        <f>VLOOKUP(A247,data!$A:$AG,29,FALSE)</f>
        <v>19.036000000000001</v>
      </c>
      <c r="L247" s="10">
        <f>VLOOKUP(A247,data!$A:$AG,30,FALSE)</f>
        <v>380.72</v>
      </c>
      <c r="M247" s="4" t="str">
        <f>VLOOKUP(A247,data!$A:$AG,31,FALSE)</f>
        <v>Cash</v>
      </c>
      <c r="N247" s="3">
        <f>VLOOKUP(A247,data!$A:$AG,32,FALSE)</f>
        <v>362.94037600000001</v>
      </c>
      <c r="O247" s="9">
        <f>VLOOKUP(A247,data!$A:$AG,33,FALSE)</f>
        <v>4.6699999999999998E-2</v>
      </c>
    </row>
    <row r="248" spans="1:15" ht="15.75" x14ac:dyDescent="0.25">
      <c r="A248">
        <v>247</v>
      </c>
      <c r="B248" t="str">
        <f>VLOOKUP(A248,data!$A:$AG,2,FALSE)</f>
        <v>866-05-7563</v>
      </c>
      <c r="C248" s="7" t="str">
        <f>VLOOKUP(A248,data!$A:$AG,21,FALSE)</f>
        <v>Central</v>
      </c>
      <c r="D248" s="7" t="str">
        <f>VLOOKUP(A248,data!$A:$AG,22,FALSE)</f>
        <v>Office Supplies</v>
      </c>
      <c r="E248" s="10" t="str">
        <f>VLOOKUP(A248,data!$A:$AG,23,FALSE)</f>
        <v>Paper</v>
      </c>
      <c r="F248" s="8">
        <f>VLOOKUP(A248,data!$A:$AG,24,FALSE)</f>
        <v>43505</v>
      </c>
      <c r="G248" s="3">
        <f>VLOOKUP(A248,data!$A:$AG,25,FALSE)</f>
        <v>43505</v>
      </c>
      <c r="H248" s="3">
        <f>VLOOKUP(A248,data!$A:$AG,26,FALSE)</f>
        <v>0.82152777777777775</v>
      </c>
      <c r="I248" s="1">
        <f>VLOOKUP(A248,data!$A:$AG,27,FALSE)</f>
        <v>81.400000000000006</v>
      </c>
      <c r="J248" s="2">
        <f>VLOOKUP(A248,data!$A:$AG,28,FALSE)</f>
        <v>3</v>
      </c>
      <c r="K248">
        <f>VLOOKUP(A248,data!$A:$AG,29,FALSE)</f>
        <v>12.21</v>
      </c>
      <c r="L248" s="10">
        <f>VLOOKUP(A248,data!$A:$AG,30,FALSE)</f>
        <v>244.20000000000002</v>
      </c>
      <c r="M248" s="4" t="str">
        <f>VLOOKUP(A248,data!$A:$AG,31,FALSE)</f>
        <v>Cash</v>
      </c>
      <c r="N248" s="3">
        <f>VLOOKUP(A248,data!$A:$AG,32,FALSE)</f>
        <v>232.79586</v>
      </c>
      <c r="O248" s="9">
        <f>VLOOKUP(A248,data!$A:$AG,33,FALSE)</f>
        <v>4.6699999999999998E-2</v>
      </c>
    </row>
    <row r="249" spans="1:15" ht="15.75" x14ac:dyDescent="0.25">
      <c r="A249">
        <v>248</v>
      </c>
      <c r="B249" t="str">
        <f>VLOOKUP(A249,data!$A:$AG,2,FALSE)</f>
        <v>604-70-6476</v>
      </c>
      <c r="C249" s="7" t="str">
        <f>VLOOKUP(A249,data!$A:$AG,21,FALSE)</f>
        <v>Central</v>
      </c>
      <c r="D249" s="7" t="str">
        <f>VLOOKUP(A249,data!$A:$AG,22,FALSE)</f>
        <v>Office Supplies</v>
      </c>
      <c r="E249" s="10" t="str">
        <f>VLOOKUP(A249,data!$A:$AG,23,FALSE)</f>
        <v>Appliances</v>
      </c>
      <c r="F249" s="8">
        <f>VLOOKUP(A249,data!$A:$AG,24,FALSE)</f>
        <v>43488</v>
      </c>
      <c r="G249" s="3">
        <f>VLOOKUP(A249,data!$A:$AG,25,FALSE)</f>
        <v>43488</v>
      </c>
      <c r="H249" s="3">
        <f>VLOOKUP(A249,data!$A:$AG,26,FALSE)</f>
        <v>0.58611111111111114</v>
      </c>
      <c r="I249" s="1">
        <f>VLOOKUP(A249,data!$A:$AG,27,FALSE)</f>
        <v>17.940000000000001</v>
      </c>
      <c r="J249" s="2">
        <f>VLOOKUP(A249,data!$A:$AG,28,FALSE)</f>
        <v>5</v>
      </c>
      <c r="K249">
        <f>VLOOKUP(A249,data!$A:$AG,29,FALSE)</f>
        <v>4.4850000000000003</v>
      </c>
      <c r="L249" s="10">
        <f>VLOOKUP(A249,data!$A:$AG,30,FALSE)</f>
        <v>89.7</v>
      </c>
      <c r="M249" s="4" t="str">
        <f>VLOOKUP(A249,data!$A:$AG,31,FALSE)</f>
        <v>Ewallet</v>
      </c>
      <c r="N249" s="3">
        <f>VLOOKUP(A249,data!$A:$AG,32,FALSE)</f>
        <v>85.511009999999999</v>
      </c>
      <c r="O249" s="9">
        <f>VLOOKUP(A249,data!$A:$AG,33,FALSE)</f>
        <v>4.6699999999999998E-2</v>
      </c>
    </row>
    <row r="250" spans="1:15" ht="15.75" x14ac:dyDescent="0.25">
      <c r="A250">
        <v>249</v>
      </c>
      <c r="B250" t="str">
        <f>VLOOKUP(A250,data!$A:$AG,2,FALSE)</f>
        <v>799-71-1548</v>
      </c>
      <c r="C250" s="7" t="str">
        <f>VLOOKUP(A250,data!$A:$AG,21,FALSE)</f>
        <v>Central</v>
      </c>
      <c r="D250" s="7" t="str">
        <f>VLOOKUP(A250,data!$A:$AG,22,FALSE)</f>
        <v>Office Supplies</v>
      </c>
      <c r="E250" s="10" t="str">
        <f>VLOOKUP(A250,data!$A:$AG,23,FALSE)</f>
        <v>Paper</v>
      </c>
      <c r="F250" s="8">
        <f>VLOOKUP(A250,data!$A:$AG,24,FALSE)</f>
        <v>43472</v>
      </c>
      <c r="G250" s="3">
        <f>VLOOKUP(A250,data!$A:$AG,25,FALSE)</f>
        <v>43472</v>
      </c>
      <c r="H250" s="3">
        <f>VLOOKUP(A250,data!$A:$AG,26,FALSE)</f>
        <v>0.6743055555555556</v>
      </c>
      <c r="I250" s="1">
        <f>VLOOKUP(A250,data!$A:$AG,27,FALSE)</f>
        <v>77.72</v>
      </c>
      <c r="J250" s="2">
        <f>VLOOKUP(A250,data!$A:$AG,28,FALSE)</f>
        <v>4</v>
      </c>
      <c r="K250">
        <f>VLOOKUP(A250,data!$A:$AG,29,FALSE)</f>
        <v>15.544</v>
      </c>
      <c r="L250" s="10">
        <f>VLOOKUP(A250,data!$A:$AG,30,FALSE)</f>
        <v>310.88</v>
      </c>
      <c r="M250" s="4" t="str">
        <f>VLOOKUP(A250,data!$A:$AG,31,FALSE)</f>
        <v>Credit card</v>
      </c>
      <c r="N250" s="3">
        <f>VLOOKUP(A250,data!$A:$AG,32,FALSE)</f>
        <v>296.36190399999998</v>
      </c>
      <c r="O250" s="9">
        <f>VLOOKUP(A250,data!$A:$AG,33,FALSE)</f>
        <v>4.6699999999999998E-2</v>
      </c>
    </row>
    <row r="251" spans="1:15" ht="15.75" x14ac:dyDescent="0.25">
      <c r="A251">
        <v>250</v>
      </c>
      <c r="B251" t="str">
        <f>VLOOKUP(A251,data!$A:$AG,2,FALSE)</f>
        <v>785-13-7708</v>
      </c>
      <c r="C251" s="7" t="str">
        <f>VLOOKUP(A251,data!$A:$AG,21,FALSE)</f>
        <v>West</v>
      </c>
      <c r="D251" s="7" t="str">
        <f>VLOOKUP(A251,data!$A:$AG,22,FALSE)</f>
        <v>Furniture</v>
      </c>
      <c r="E251" s="10" t="str">
        <f>VLOOKUP(A251,data!$A:$AG,23,FALSE)</f>
        <v>Chairs</v>
      </c>
      <c r="F251" s="8">
        <f>VLOOKUP(A251,data!$A:$AG,24,FALSE)</f>
        <v>43479</v>
      </c>
      <c r="G251" s="3">
        <f>VLOOKUP(A251,data!$A:$AG,25,FALSE)</f>
        <v>43479</v>
      </c>
      <c r="H251" s="3">
        <f>VLOOKUP(A251,data!$A:$AG,26,FALSE)</f>
        <v>0.79583333333333339</v>
      </c>
      <c r="I251" s="1">
        <f>VLOOKUP(A251,data!$A:$AG,27,FALSE)</f>
        <v>73.06</v>
      </c>
      <c r="J251" s="2">
        <f>VLOOKUP(A251,data!$A:$AG,28,FALSE)</f>
        <v>7</v>
      </c>
      <c r="K251">
        <f>VLOOKUP(A251,data!$A:$AG,29,FALSE)</f>
        <v>25.571000000000002</v>
      </c>
      <c r="L251" s="10">
        <f>VLOOKUP(A251,data!$A:$AG,30,FALSE)</f>
        <v>511.42</v>
      </c>
      <c r="M251" s="4" t="str">
        <f>VLOOKUP(A251,data!$A:$AG,31,FALSE)</f>
        <v>Credit card</v>
      </c>
      <c r="N251" s="3">
        <f>VLOOKUP(A251,data!$A:$AG,32,FALSE)</f>
        <v>456.69806</v>
      </c>
      <c r="O251" s="9">
        <f>VLOOKUP(A251,data!$A:$AG,33,FALSE)</f>
        <v>0.107</v>
      </c>
    </row>
    <row r="252" spans="1:15" ht="15.75" x14ac:dyDescent="0.25">
      <c r="A252">
        <v>251</v>
      </c>
      <c r="B252" t="str">
        <f>VLOOKUP(A252,data!$A:$AG,2,FALSE)</f>
        <v>845-51-0542</v>
      </c>
      <c r="C252" s="7" t="str">
        <f>VLOOKUP(A252,data!$A:$AG,21,FALSE)</f>
        <v>West</v>
      </c>
      <c r="D252" s="7" t="str">
        <f>VLOOKUP(A252,data!$A:$AG,22,FALSE)</f>
        <v>Office Supplies</v>
      </c>
      <c r="E252" s="10" t="str">
        <f>VLOOKUP(A252,data!$A:$AG,23,FALSE)</f>
        <v>Paper</v>
      </c>
      <c r="F252" s="8">
        <f>VLOOKUP(A252,data!$A:$AG,24,FALSE)</f>
        <v>43498</v>
      </c>
      <c r="G252" s="3">
        <f>VLOOKUP(A252,data!$A:$AG,25,FALSE)</f>
        <v>43498</v>
      </c>
      <c r="H252" s="3">
        <f>VLOOKUP(A252,data!$A:$AG,26,FALSE)</f>
        <v>0.64861111111111114</v>
      </c>
      <c r="I252" s="1">
        <f>VLOOKUP(A252,data!$A:$AG,27,FALSE)</f>
        <v>46.55</v>
      </c>
      <c r="J252" s="2">
        <f>VLOOKUP(A252,data!$A:$AG,28,FALSE)</f>
        <v>9</v>
      </c>
      <c r="K252">
        <f>VLOOKUP(A252,data!$A:$AG,29,FALSE)</f>
        <v>20.947500000000002</v>
      </c>
      <c r="L252" s="10">
        <f>VLOOKUP(A252,data!$A:$AG,30,FALSE)</f>
        <v>418.95</v>
      </c>
      <c r="M252" s="4" t="str">
        <f>VLOOKUP(A252,data!$A:$AG,31,FALSE)</f>
        <v>Ewallet</v>
      </c>
      <c r="N252" s="3">
        <f>VLOOKUP(A252,data!$A:$AG,32,FALSE)</f>
        <v>399.38503500000002</v>
      </c>
      <c r="O252" s="9">
        <f>VLOOKUP(A252,data!$A:$AG,33,FALSE)</f>
        <v>4.6699999999999998E-2</v>
      </c>
    </row>
    <row r="253" spans="1:15" ht="15.75" x14ac:dyDescent="0.25">
      <c r="A253">
        <v>252</v>
      </c>
      <c r="B253" t="str">
        <f>VLOOKUP(A253,data!$A:$AG,2,FALSE)</f>
        <v>662-47-5456</v>
      </c>
      <c r="C253" s="7" t="str">
        <f>VLOOKUP(A253,data!$A:$AG,21,FALSE)</f>
        <v>West</v>
      </c>
      <c r="D253" s="7" t="str">
        <f>VLOOKUP(A253,data!$A:$AG,22,FALSE)</f>
        <v>Technology</v>
      </c>
      <c r="E253" s="10" t="str">
        <f>VLOOKUP(A253,data!$A:$AG,23,FALSE)</f>
        <v>Accessories</v>
      </c>
      <c r="F253" s="8">
        <f>VLOOKUP(A253,data!$A:$AG,24,FALSE)</f>
        <v>43541</v>
      </c>
      <c r="G253" s="3">
        <f>VLOOKUP(A253,data!$A:$AG,25,FALSE)</f>
        <v>43541</v>
      </c>
      <c r="H253" s="3">
        <f>VLOOKUP(A253,data!$A:$AG,26,FALSE)</f>
        <v>0.79583333333333339</v>
      </c>
      <c r="I253" s="1">
        <f>VLOOKUP(A253,data!$A:$AG,27,FALSE)</f>
        <v>35.19</v>
      </c>
      <c r="J253" s="2">
        <f>VLOOKUP(A253,data!$A:$AG,28,FALSE)</f>
        <v>10</v>
      </c>
      <c r="K253">
        <f>VLOOKUP(A253,data!$A:$AG,29,FALSE)</f>
        <v>17.594999999999999</v>
      </c>
      <c r="L253" s="10">
        <f>VLOOKUP(A253,data!$A:$AG,30,FALSE)</f>
        <v>351.9</v>
      </c>
      <c r="M253" s="4" t="str">
        <f>VLOOKUP(A253,data!$A:$AG,31,FALSE)</f>
        <v>Credit card</v>
      </c>
      <c r="N253" s="3">
        <f>VLOOKUP(A253,data!$A:$AG,32,FALSE)</f>
        <v>326.56319999999999</v>
      </c>
      <c r="O253" s="9">
        <f>VLOOKUP(A253,data!$A:$AG,33,FALSE)</f>
        <v>7.2000000000000008E-2</v>
      </c>
    </row>
    <row r="254" spans="1:15" ht="15.75" x14ac:dyDescent="0.25">
      <c r="A254">
        <v>253</v>
      </c>
      <c r="B254" t="str">
        <f>VLOOKUP(A254,data!$A:$AG,2,FALSE)</f>
        <v>883-17-4236</v>
      </c>
      <c r="C254" s="7" t="str">
        <f>VLOOKUP(A254,data!$A:$AG,21,FALSE)</f>
        <v>East</v>
      </c>
      <c r="D254" s="7" t="str">
        <f>VLOOKUP(A254,data!$A:$AG,22,FALSE)</f>
        <v>Office Supplies</v>
      </c>
      <c r="E254" s="10" t="str">
        <f>VLOOKUP(A254,data!$A:$AG,23,FALSE)</f>
        <v>Storage</v>
      </c>
      <c r="F254" s="8">
        <f>VLOOKUP(A254,data!$A:$AG,24,FALSE)</f>
        <v>43526</v>
      </c>
      <c r="G254" s="3">
        <f>VLOOKUP(A254,data!$A:$AG,25,FALSE)</f>
        <v>43526</v>
      </c>
      <c r="H254" s="3">
        <f>VLOOKUP(A254,data!$A:$AG,26,FALSE)</f>
        <v>0.8222222222222223</v>
      </c>
      <c r="I254" s="1">
        <f>VLOOKUP(A254,data!$A:$AG,27,FALSE)</f>
        <v>14.39</v>
      </c>
      <c r="J254" s="2">
        <f>VLOOKUP(A254,data!$A:$AG,28,FALSE)</f>
        <v>2</v>
      </c>
      <c r="K254">
        <f>VLOOKUP(A254,data!$A:$AG,29,FALSE)</f>
        <v>1.4390000000000001</v>
      </c>
      <c r="L254" s="10">
        <f>VLOOKUP(A254,data!$A:$AG,30,FALSE)</f>
        <v>28.78</v>
      </c>
      <c r="M254" s="4" t="str">
        <f>VLOOKUP(A254,data!$A:$AG,31,FALSE)</f>
        <v>Credit card</v>
      </c>
      <c r="N254" s="3">
        <f>VLOOKUP(A254,data!$A:$AG,32,FALSE)</f>
        <v>27.435974000000002</v>
      </c>
      <c r="O254" s="9">
        <f>VLOOKUP(A254,data!$A:$AG,33,FALSE)</f>
        <v>4.6699999999999998E-2</v>
      </c>
    </row>
    <row r="255" spans="1:15" ht="15.75" x14ac:dyDescent="0.25">
      <c r="A255">
        <v>254</v>
      </c>
      <c r="B255" t="str">
        <f>VLOOKUP(A255,data!$A:$AG,2,FALSE)</f>
        <v>290-68-2984</v>
      </c>
      <c r="C255" s="7" t="str">
        <f>VLOOKUP(A255,data!$A:$AG,21,FALSE)</f>
        <v>East</v>
      </c>
      <c r="D255" s="7" t="str">
        <f>VLOOKUP(A255,data!$A:$AG,22,FALSE)</f>
        <v>Office Supplies</v>
      </c>
      <c r="E255" s="10" t="str">
        <f>VLOOKUP(A255,data!$A:$AG,23,FALSE)</f>
        <v>Envelopes</v>
      </c>
      <c r="F255" s="8">
        <f>VLOOKUP(A255,data!$A:$AG,24,FALSE)</f>
        <v>43540</v>
      </c>
      <c r="G255" s="3">
        <f>VLOOKUP(A255,data!$A:$AG,25,FALSE)</f>
        <v>43540</v>
      </c>
      <c r="H255" s="3">
        <f>VLOOKUP(A255,data!$A:$AG,26,FALSE)</f>
        <v>0.47361111111111115</v>
      </c>
      <c r="I255" s="1">
        <f>VLOOKUP(A255,data!$A:$AG,27,FALSE)</f>
        <v>23.75</v>
      </c>
      <c r="J255" s="2">
        <f>VLOOKUP(A255,data!$A:$AG,28,FALSE)</f>
        <v>4</v>
      </c>
      <c r="K255">
        <f>VLOOKUP(A255,data!$A:$AG,29,FALSE)</f>
        <v>4.75</v>
      </c>
      <c r="L255" s="10">
        <f>VLOOKUP(A255,data!$A:$AG,30,FALSE)</f>
        <v>95</v>
      </c>
      <c r="M255" s="4" t="str">
        <f>VLOOKUP(A255,data!$A:$AG,31,FALSE)</f>
        <v>Cash</v>
      </c>
      <c r="N255" s="3">
        <f>VLOOKUP(A255,data!$A:$AG,32,FALSE)</f>
        <v>90.563500000000005</v>
      </c>
      <c r="O255" s="9">
        <f>VLOOKUP(A255,data!$A:$AG,33,FALSE)</f>
        <v>4.6699999999999998E-2</v>
      </c>
    </row>
    <row r="256" spans="1:15" ht="15.75" x14ac:dyDescent="0.25">
      <c r="A256">
        <v>255</v>
      </c>
      <c r="B256" t="str">
        <f>VLOOKUP(A256,data!$A:$AG,2,FALSE)</f>
        <v>704-11-6354</v>
      </c>
      <c r="C256" s="7" t="str">
        <f>VLOOKUP(A256,data!$A:$AG,21,FALSE)</f>
        <v>Central</v>
      </c>
      <c r="D256" s="7" t="str">
        <f>VLOOKUP(A256,data!$A:$AG,22,FALSE)</f>
        <v>Furniture</v>
      </c>
      <c r="E256" s="10" t="str">
        <f>VLOOKUP(A256,data!$A:$AG,23,FALSE)</f>
        <v>Furnishings</v>
      </c>
      <c r="F256" s="8">
        <f>VLOOKUP(A256,data!$A:$AG,24,FALSE)</f>
        <v>43471</v>
      </c>
      <c r="G256" s="3">
        <f>VLOOKUP(A256,data!$A:$AG,25,FALSE)</f>
        <v>43471</v>
      </c>
      <c r="H256" s="3">
        <f>VLOOKUP(A256,data!$A:$AG,26,FALSE)</f>
        <v>0.47430555555555554</v>
      </c>
      <c r="I256" s="1">
        <f>VLOOKUP(A256,data!$A:$AG,27,FALSE)</f>
        <v>58.9</v>
      </c>
      <c r="J256" s="2">
        <f>VLOOKUP(A256,data!$A:$AG,28,FALSE)</f>
        <v>8</v>
      </c>
      <c r="K256">
        <f>VLOOKUP(A256,data!$A:$AG,29,FALSE)</f>
        <v>23.560000000000002</v>
      </c>
      <c r="L256" s="10">
        <f>VLOOKUP(A256,data!$A:$AG,30,FALSE)</f>
        <v>471.2</v>
      </c>
      <c r="M256" s="4" t="str">
        <f>VLOOKUP(A256,data!$A:$AG,31,FALSE)</f>
        <v>Cash</v>
      </c>
      <c r="N256" s="3">
        <f>VLOOKUP(A256,data!$A:$AG,32,FALSE)</f>
        <v>420.78159999999997</v>
      </c>
      <c r="O256" s="9">
        <f>VLOOKUP(A256,data!$A:$AG,33,FALSE)</f>
        <v>0.107</v>
      </c>
    </row>
    <row r="257" spans="1:15" ht="15.75" x14ac:dyDescent="0.25">
      <c r="A257">
        <v>256</v>
      </c>
      <c r="B257" t="str">
        <f>VLOOKUP(A257,data!$A:$AG,2,FALSE)</f>
        <v>110-48-7033</v>
      </c>
      <c r="C257" s="7" t="str">
        <f>VLOOKUP(A257,data!$A:$AG,21,FALSE)</f>
        <v>Central</v>
      </c>
      <c r="D257" s="7" t="str">
        <f>VLOOKUP(A257,data!$A:$AG,22,FALSE)</f>
        <v>Office Supplies</v>
      </c>
      <c r="E257" s="10" t="str">
        <f>VLOOKUP(A257,data!$A:$AG,23,FALSE)</f>
        <v>Storage</v>
      </c>
      <c r="F257" s="8">
        <f>VLOOKUP(A257,data!$A:$AG,24,FALSE)</f>
        <v>43494</v>
      </c>
      <c r="G257" s="3">
        <f>VLOOKUP(A257,data!$A:$AG,25,FALSE)</f>
        <v>43494</v>
      </c>
      <c r="H257" s="3">
        <f>VLOOKUP(A257,data!$A:$AG,26,FALSE)</f>
        <v>0.59166666666666667</v>
      </c>
      <c r="I257" s="1">
        <f>VLOOKUP(A257,data!$A:$AG,27,FALSE)</f>
        <v>32.619999999999997</v>
      </c>
      <c r="J257" s="2">
        <f>VLOOKUP(A257,data!$A:$AG,28,FALSE)</f>
        <v>4</v>
      </c>
      <c r="K257">
        <f>VLOOKUP(A257,data!$A:$AG,29,FALSE)</f>
        <v>6.524</v>
      </c>
      <c r="L257" s="10">
        <f>VLOOKUP(A257,data!$A:$AG,30,FALSE)</f>
        <v>130.47999999999999</v>
      </c>
      <c r="M257" s="4" t="str">
        <f>VLOOKUP(A257,data!$A:$AG,31,FALSE)</f>
        <v>Cash</v>
      </c>
      <c r="N257" s="3">
        <f>VLOOKUP(A257,data!$A:$AG,32,FALSE)</f>
        <v>124.38658399999998</v>
      </c>
      <c r="O257" s="9">
        <f>VLOOKUP(A257,data!$A:$AG,33,FALSE)</f>
        <v>4.6699999999999998E-2</v>
      </c>
    </row>
    <row r="258" spans="1:15" ht="15.75" x14ac:dyDescent="0.25">
      <c r="A258">
        <v>257</v>
      </c>
      <c r="B258" t="str">
        <f>VLOOKUP(A258,data!$A:$AG,2,FALSE)</f>
        <v>366-93-0948</v>
      </c>
      <c r="C258" s="7" t="str">
        <f>VLOOKUP(A258,data!$A:$AG,21,FALSE)</f>
        <v>Central</v>
      </c>
      <c r="D258" s="7" t="str">
        <f>VLOOKUP(A258,data!$A:$AG,22,FALSE)</f>
        <v>Office Supplies</v>
      </c>
      <c r="E258" s="10" t="str">
        <f>VLOOKUP(A258,data!$A:$AG,23,FALSE)</f>
        <v>Storage</v>
      </c>
      <c r="F258" s="8">
        <f>VLOOKUP(A258,data!$A:$AG,24,FALSE)</f>
        <v>43496</v>
      </c>
      <c r="G258" s="3">
        <f>VLOOKUP(A258,data!$A:$AG,25,FALSE)</f>
        <v>43496</v>
      </c>
      <c r="H258" s="3">
        <f>VLOOKUP(A258,data!$A:$AG,26,FALSE)</f>
        <v>0.44861111111111113</v>
      </c>
      <c r="I258" s="1">
        <f>VLOOKUP(A258,data!$A:$AG,27,FALSE)</f>
        <v>66.349999999999994</v>
      </c>
      <c r="J258" s="2">
        <f>VLOOKUP(A258,data!$A:$AG,28,FALSE)</f>
        <v>1</v>
      </c>
      <c r="K258">
        <f>VLOOKUP(A258,data!$A:$AG,29,FALSE)</f>
        <v>3.3174999999999999</v>
      </c>
      <c r="L258" s="10">
        <f>VLOOKUP(A258,data!$A:$AG,30,FALSE)</f>
        <v>66.349999999999994</v>
      </c>
      <c r="M258" s="4" t="str">
        <f>VLOOKUP(A258,data!$A:$AG,31,FALSE)</f>
        <v>Credit card</v>
      </c>
      <c r="N258" s="3">
        <f>VLOOKUP(A258,data!$A:$AG,32,FALSE)</f>
        <v>63.251454999999993</v>
      </c>
      <c r="O258" s="9">
        <f>VLOOKUP(A258,data!$A:$AG,33,FALSE)</f>
        <v>4.6699999999999998E-2</v>
      </c>
    </row>
    <row r="259" spans="1:15" ht="15.75" x14ac:dyDescent="0.25">
      <c r="A259">
        <v>258</v>
      </c>
      <c r="B259" t="str">
        <f>VLOOKUP(A259,data!$A:$AG,2,FALSE)</f>
        <v>729-09-9681</v>
      </c>
      <c r="C259" s="7" t="str">
        <f>VLOOKUP(A259,data!$A:$AG,21,FALSE)</f>
        <v>Central</v>
      </c>
      <c r="D259" s="7" t="str">
        <f>VLOOKUP(A259,data!$A:$AG,22,FALSE)</f>
        <v>Technology</v>
      </c>
      <c r="E259" s="10" t="str">
        <f>VLOOKUP(A259,data!$A:$AG,23,FALSE)</f>
        <v>Phones</v>
      </c>
      <c r="F259" s="8">
        <f>VLOOKUP(A259,data!$A:$AG,24,FALSE)</f>
        <v>43501</v>
      </c>
      <c r="G259" s="3">
        <f>VLOOKUP(A259,data!$A:$AG,25,FALSE)</f>
        <v>43501</v>
      </c>
      <c r="H259" s="3">
        <f>VLOOKUP(A259,data!$A:$AG,26,FALSE)</f>
        <v>0.42777777777777781</v>
      </c>
      <c r="I259" s="1">
        <f>VLOOKUP(A259,data!$A:$AG,27,FALSE)</f>
        <v>25.91</v>
      </c>
      <c r="J259" s="2">
        <f>VLOOKUP(A259,data!$A:$AG,28,FALSE)</f>
        <v>6</v>
      </c>
      <c r="K259">
        <f>VLOOKUP(A259,data!$A:$AG,29,FALSE)</f>
        <v>7.7730000000000006</v>
      </c>
      <c r="L259" s="10">
        <f>VLOOKUP(A259,data!$A:$AG,30,FALSE)</f>
        <v>155.46</v>
      </c>
      <c r="M259" s="4" t="str">
        <f>VLOOKUP(A259,data!$A:$AG,31,FALSE)</f>
        <v>Ewallet</v>
      </c>
      <c r="N259" s="3">
        <f>VLOOKUP(A259,data!$A:$AG,32,FALSE)</f>
        <v>144.26688000000001</v>
      </c>
      <c r="O259" s="9">
        <f>VLOOKUP(A259,data!$A:$AG,33,FALSE)</f>
        <v>7.2000000000000008E-2</v>
      </c>
    </row>
    <row r="260" spans="1:15" ht="15.75" x14ac:dyDescent="0.25">
      <c r="A260">
        <v>259</v>
      </c>
      <c r="B260" t="str">
        <f>VLOOKUP(A260,data!$A:$AG,2,FALSE)</f>
        <v>151-16-1484</v>
      </c>
      <c r="C260" s="7" t="str">
        <f>VLOOKUP(A260,data!$A:$AG,21,FALSE)</f>
        <v>East</v>
      </c>
      <c r="D260" s="7" t="str">
        <f>VLOOKUP(A260,data!$A:$AG,22,FALSE)</f>
        <v>Technology</v>
      </c>
      <c r="E260" s="10" t="str">
        <f>VLOOKUP(A260,data!$A:$AG,23,FALSE)</f>
        <v>Accessories</v>
      </c>
      <c r="F260" s="8">
        <f>VLOOKUP(A260,data!$A:$AG,24,FALSE)</f>
        <v>43509</v>
      </c>
      <c r="G260" s="3">
        <f>VLOOKUP(A260,data!$A:$AG,25,FALSE)</f>
        <v>43509</v>
      </c>
      <c r="H260" s="3">
        <f>VLOOKUP(A260,data!$A:$AG,26,FALSE)</f>
        <v>0.52638888888888891</v>
      </c>
      <c r="I260" s="1">
        <f>VLOOKUP(A260,data!$A:$AG,27,FALSE)</f>
        <v>32.25</v>
      </c>
      <c r="J260" s="2">
        <f>VLOOKUP(A260,data!$A:$AG,28,FALSE)</f>
        <v>4</v>
      </c>
      <c r="K260">
        <f>VLOOKUP(A260,data!$A:$AG,29,FALSE)</f>
        <v>6.45</v>
      </c>
      <c r="L260" s="10">
        <f>VLOOKUP(A260,data!$A:$AG,30,FALSE)</f>
        <v>129</v>
      </c>
      <c r="M260" s="4" t="str">
        <f>VLOOKUP(A260,data!$A:$AG,31,FALSE)</f>
        <v>Ewallet</v>
      </c>
      <c r="N260" s="3">
        <f>VLOOKUP(A260,data!$A:$AG,32,FALSE)</f>
        <v>119.712</v>
      </c>
      <c r="O260" s="9">
        <f>VLOOKUP(A260,data!$A:$AG,33,FALSE)</f>
        <v>7.2000000000000008E-2</v>
      </c>
    </row>
    <row r="261" spans="1:15" ht="15.75" x14ac:dyDescent="0.25">
      <c r="A261">
        <v>260</v>
      </c>
      <c r="B261" t="str">
        <f>VLOOKUP(A261,data!$A:$AG,2,FALSE)</f>
        <v>380-94-4661</v>
      </c>
      <c r="C261" s="7" t="str">
        <f>VLOOKUP(A261,data!$A:$AG,21,FALSE)</f>
        <v>East</v>
      </c>
      <c r="D261" s="7" t="str">
        <f>VLOOKUP(A261,data!$A:$AG,22,FALSE)</f>
        <v>Office Supplies</v>
      </c>
      <c r="E261" s="10" t="str">
        <f>VLOOKUP(A261,data!$A:$AG,23,FALSE)</f>
        <v>Storage</v>
      </c>
      <c r="F261" s="8">
        <f>VLOOKUP(A261,data!$A:$AG,24,FALSE)</f>
        <v>43503</v>
      </c>
      <c r="G261" s="3">
        <f>VLOOKUP(A261,data!$A:$AG,25,FALSE)</f>
        <v>43503</v>
      </c>
      <c r="H261" s="3">
        <f>VLOOKUP(A261,data!$A:$AG,26,FALSE)</f>
        <v>0.54513888888888895</v>
      </c>
      <c r="I261" s="1">
        <f>VLOOKUP(A261,data!$A:$AG,27,FALSE)</f>
        <v>65.94</v>
      </c>
      <c r="J261" s="2">
        <f>VLOOKUP(A261,data!$A:$AG,28,FALSE)</f>
        <v>4</v>
      </c>
      <c r="K261">
        <f>VLOOKUP(A261,data!$A:$AG,29,FALSE)</f>
        <v>13.188000000000001</v>
      </c>
      <c r="L261" s="10">
        <f>VLOOKUP(A261,data!$A:$AG,30,FALSE)</f>
        <v>263.76</v>
      </c>
      <c r="M261" s="4" t="str">
        <f>VLOOKUP(A261,data!$A:$AG,31,FALSE)</f>
        <v>Credit card</v>
      </c>
      <c r="N261" s="3">
        <f>VLOOKUP(A261,data!$A:$AG,32,FALSE)</f>
        <v>251.442408</v>
      </c>
      <c r="O261" s="9">
        <f>VLOOKUP(A261,data!$A:$AG,33,FALSE)</f>
        <v>4.6699999999999998E-2</v>
      </c>
    </row>
    <row r="262" spans="1:15" ht="15.75" x14ac:dyDescent="0.25">
      <c r="A262">
        <v>261</v>
      </c>
      <c r="B262" t="str">
        <f>VLOOKUP(A262,data!$A:$AG,2,FALSE)</f>
        <v>850-41-9669</v>
      </c>
      <c r="C262" s="7" t="str">
        <f>VLOOKUP(A262,data!$A:$AG,21,FALSE)</f>
        <v>East</v>
      </c>
      <c r="D262" s="7" t="str">
        <f>VLOOKUP(A262,data!$A:$AG,22,FALSE)</f>
        <v>Office Supplies</v>
      </c>
      <c r="E262" s="10" t="str">
        <f>VLOOKUP(A262,data!$A:$AG,23,FALSE)</f>
        <v>Binders</v>
      </c>
      <c r="F262" s="8">
        <f>VLOOKUP(A262,data!$A:$AG,24,FALSE)</f>
        <v>43543</v>
      </c>
      <c r="G262" s="3">
        <f>VLOOKUP(A262,data!$A:$AG,25,FALSE)</f>
        <v>43543</v>
      </c>
      <c r="H262" s="3">
        <f>VLOOKUP(A262,data!$A:$AG,26,FALSE)</f>
        <v>0.55902777777777779</v>
      </c>
      <c r="I262" s="1">
        <f>VLOOKUP(A262,data!$A:$AG,27,FALSE)</f>
        <v>75.06</v>
      </c>
      <c r="J262" s="2">
        <f>VLOOKUP(A262,data!$A:$AG,28,FALSE)</f>
        <v>9</v>
      </c>
      <c r="K262">
        <f>VLOOKUP(A262,data!$A:$AG,29,FALSE)</f>
        <v>33.777000000000001</v>
      </c>
      <c r="L262" s="10">
        <f>VLOOKUP(A262,data!$A:$AG,30,FALSE)</f>
        <v>675.54</v>
      </c>
      <c r="M262" s="4" t="str">
        <f>VLOOKUP(A262,data!$A:$AG,31,FALSE)</f>
        <v>Ewallet</v>
      </c>
      <c r="N262" s="3">
        <f>VLOOKUP(A262,data!$A:$AG,32,FALSE)</f>
        <v>643.99228199999993</v>
      </c>
      <c r="O262" s="9">
        <f>VLOOKUP(A262,data!$A:$AG,33,FALSE)</f>
        <v>4.6699999999999998E-2</v>
      </c>
    </row>
    <row r="263" spans="1:15" ht="15.75" x14ac:dyDescent="0.25">
      <c r="A263">
        <v>262</v>
      </c>
      <c r="B263" t="str">
        <f>VLOOKUP(A263,data!$A:$AG,2,FALSE)</f>
        <v>821-07-3596</v>
      </c>
      <c r="C263" s="7" t="str">
        <f>VLOOKUP(A263,data!$A:$AG,21,FALSE)</f>
        <v>Central</v>
      </c>
      <c r="D263" s="7" t="str">
        <f>VLOOKUP(A263,data!$A:$AG,22,FALSE)</f>
        <v>Office Supplies</v>
      </c>
      <c r="E263" s="10" t="str">
        <f>VLOOKUP(A263,data!$A:$AG,23,FALSE)</f>
        <v>Appliances</v>
      </c>
      <c r="F263" s="8">
        <f>VLOOKUP(A263,data!$A:$AG,24,FALSE)</f>
        <v>43531</v>
      </c>
      <c r="G263" s="3">
        <f>VLOOKUP(A263,data!$A:$AG,25,FALSE)</f>
        <v>43531</v>
      </c>
      <c r="H263" s="3">
        <f>VLOOKUP(A263,data!$A:$AG,26,FALSE)</f>
        <v>0.62013888888888891</v>
      </c>
      <c r="I263" s="1">
        <f>VLOOKUP(A263,data!$A:$AG,27,FALSE)</f>
        <v>16.45</v>
      </c>
      <c r="J263" s="2">
        <f>VLOOKUP(A263,data!$A:$AG,28,FALSE)</f>
        <v>4</v>
      </c>
      <c r="K263">
        <f>VLOOKUP(A263,data!$A:$AG,29,FALSE)</f>
        <v>3.29</v>
      </c>
      <c r="L263" s="10">
        <f>VLOOKUP(A263,data!$A:$AG,30,FALSE)</f>
        <v>65.8</v>
      </c>
      <c r="M263" s="4" t="str">
        <f>VLOOKUP(A263,data!$A:$AG,31,FALSE)</f>
        <v>Ewallet</v>
      </c>
      <c r="N263" s="3">
        <f>VLOOKUP(A263,data!$A:$AG,32,FALSE)</f>
        <v>62.727139999999999</v>
      </c>
      <c r="O263" s="9">
        <f>VLOOKUP(A263,data!$A:$AG,33,FALSE)</f>
        <v>4.6699999999999998E-2</v>
      </c>
    </row>
    <row r="264" spans="1:15" ht="15.75" x14ac:dyDescent="0.25">
      <c r="A264">
        <v>263</v>
      </c>
      <c r="B264" t="str">
        <f>VLOOKUP(A264,data!$A:$AG,2,FALSE)</f>
        <v>655-85-5130</v>
      </c>
      <c r="C264" s="7" t="str">
        <f>VLOOKUP(A264,data!$A:$AG,21,FALSE)</f>
        <v>Central</v>
      </c>
      <c r="D264" s="7" t="str">
        <f>VLOOKUP(A264,data!$A:$AG,22,FALSE)</f>
        <v>Technology</v>
      </c>
      <c r="E264" s="10" t="str">
        <f>VLOOKUP(A264,data!$A:$AG,23,FALSE)</f>
        <v>Machines</v>
      </c>
      <c r="F264" s="8">
        <f>VLOOKUP(A264,data!$A:$AG,24,FALSE)</f>
        <v>43537</v>
      </c>
      <c r="G264" s="3">
        <f>VLOOKUP(A264,data!$A:$AG,25,FALSE)</f>
        <v>43537</v>
      </c>
      <c r="H264" s="3">
        <f>VLOOKUP(A264,data!$A:$AG,26,FALSE)</f>
        <v>0.80694444444444446</v>
      </c>
      <c r="I264" s="1">
        <f>VLOOKUP(A264,data!$A:$AG,27,FALSE)</f>
        <v>38.299999999999997</v>
      </c>
      <c r="J264" s="2">
        <f>VLOOKUP(A264,data!$A:$AG,28,FALSE)</f>
        <v>4</v>
      </c>
      <c r="K264">
        <f>VLOOKUP(A264,data!$A:$AG,29,FALSE)</f>
        <v>7.66</v>
      </c>
      <c r="L264" s="10">
        <f>VLOOKUP(A264,data!$A:$AG,30,FALSE)</f>
        <v>153.19999999999999</v>
      </c>
      <c r="M264" s="4" t="str">
        <f>VLOOKUP(A264,data!$A:$AG,31,FALSE)</f>
        <v>Cash</v>
      </c>
      <c r="N264" s="3">
        <f>VLOOKUP(A264,data!$A:$AG,32,FALSE)</f>
        <v>142.1696</v>
      </c>
      <c r="O264" s="9">
        <f>VLOOKUP(A264,data!$A:$AG,33,FALSE)</f>
        <v>7.2000000000000008E-2</v>
      </c>
    </row>
    <row r="265" spans="1:15" ht="15.75" x14ac:dyDescent="0.25">
      <c r="A265">
        <v>264</v>
      </c>
      <c r="B265" t="str">
        <f>VLOOKUP(A265,data!$A:$AG,2,FALSE)</f>
        <v>447-15-7839</v>
      </c>
      <c r="C265" s="7" t="str">
        <f>VLOOKUP(A265,data!$A:$AG,21,FALSE)</f>
        <v>Central</v>
      </c>
      <c r="D265" s="7" t="str">
        <f>VLOOKUP(A265,data!$A:$AG,22,FALSE)</f>
        <v>Technology</v>
      </c>
      <c r="E265" s="10" t="str">
        <f>VLOOKUP(A265,data!$A:$AG,23,FALSE)</f>
        <v>Machines</v>
      </c>
      <c r="F265" s="8">
        <f>VLOOKUP(A265,data!$A:$AG,24,FALSE)</f>
        <v>43505</v>
      </c>
      <c r="G265" s="3">
        <f>VLOOKUP(A265,data!$A:$AG,25,FALSE)</f>
        <v>43505</v>
      </c>
      <c r="H265" s="3">
        <f>VLOOKUP(A265,data!$A:$AG,26,FALSE)</f>
        <v>0.45833333333333331</v>
      </c>
      <c r="I265" s="1">
        <f>VLOOKUP(A265,data!$A:$AG,27,FALSE)</f>
        <v>22.24</v>
      </c>
      <c r="J265" s="2">
        <f>VLOOKUP(A265,data!$A:$AG,28,FALSE)</f>
        <v>10</v>
      </c>
      <c r="K265">
        <f>VLOOKUP(A265,data!$A:$AG,29,FALSE)</f>
        <v>11.12</v>
      </c>
      <c r="L265" s="10">
        <f>VLOOKUP(A265,data!$A:$AG,30,FALSE)</f>
        <v>222.39999999999998</v>
      </c>
      <c r="M265" s="4" t="str">
        <f>VLOOKUP(A265,data!$A:$AG,31,FALSE)</f>
        <v>Cash</v>
      </c>
      <c r="N265" s="3">
        <f>VLOOKUP(A265,data!$A:$AG,32,FALSE)</f>
        <v>206.38719999999998</v>
      </c>
      <c r="O265" s="9">
        <f>VLOOKUP(A265,data!$A:$AG,33,FALSE)</f>
        <v>7.2000000000000008E-2</v>
      </c>
    </row>
    <row r="266" spans="1:15" ht="15.75" x14ac:dyDescent="0.25">
      <c r="A266">
        <v>265</v>
      </c>
      <c r="B266" t="str">
        <f>VLOOKUP(A266,data!$A:$AG,2,FALSE)</f>
        <v>154-74-7179</v>
      </c>
      <c r="C266" s="7" t="str">
        <f>VLOOKUP(A266,data!$A:$AG,21,FALSE)</f>
        <v>Central</v>
      </c>
      <c r="D266" s="7" t="str">
        <f>VLOOKUP(A266,data!$A:$AG,22,FALSE)</f>
        <v>Technology</v>
      </c>
      <c r="E266" s="10" t="str">
        <f>VLOOKUP(A266,data!$A:$AG,23,FALSE)</f>
        <v>Phones</v>
      </c>
      <c r="F266" s="8">
        <f>VLOOKUP(A266,data!$A:$AG,24,FALSE)</f>
        <v>43522</v>
      </c>
      <c r="G266" s="3">
        <f>VLOOKUP(A266,data!$A:$AG,25,FALSE)</f>
        <v>43522</v>
      </c>
      <c r="H266" s="3">
        <f>VLOOKUP(A266,data!$A:$AG,26,FALSE)</f>
        <v>0.80833333333333324</v>
      </c>
      <c r="I266" s="1">
        <f>VLOOKUP(A266,data!$A:$AG,27,FALSE)</f>
        <v>54.45</v>
      </c>
      <c r="J266" s="2">
        <f>VLOOKUP(A266,data!$A:$AG,28,FALSE)</f>
        <v>1</v>
      </c>
      <c r="K266">
        <f>VLOOKUP(A266,data!$A:$AG,29,FALSE)</f>
        <v>2.7225000000000001</v>
      </c>
      <c r="L266" s="10">
        <f>VLOOKUP(A266,data!$A:$AG,30,FALSE)</f>
        <v>54.45</v>
      </c>
      <c r="M266" s="4" t="str">
        <f>VLOOKUP(A266,data!$A:$AG,31,FALSE)</f>
        <v>Ewallet</v>
      </c>
      <c r="N266" s="3">
        <f>VLOOKUP(A266,data!$A:$AG,32,FALSE)</f>
        <v>50.529600000000002</v>
      </c>
      <c r="O266" s="9">
        <f>VLOOKUP(A266,data!$A:$AG,33,FALSE)</f>
        <v>7.2000000000000008E-2</v>
      </c>
    </row>
    <row r="267" spans="1:15" ht="15.75" x14ac:dyDescent="0.25">
      <c r="A267">
        <v>266</v>
      </c>
      <c r="B267" t="str">
        <f>VLOOKUP(A267,data!$A:$AG,2,FALSE)</f>
        <v>253-12-6086</v>
      </c>
      <c r="C267" s="7" t="str">
        <f>VLOOKUP(A267,data!$A:$AG,21,FALSE)</f>
        <v>West</v>
      </c>
      <c r="D267" s="7" t="str">
        <f>VLOOKUP(A267,data!$A:$AG,22,FALSE)</f>
        <v>Technology</v>
      </c>
      <c r="E267" s="10" t="str">
        <f>VLOOKUP(A267,data!$A:$AG,23,FALSE)</f>
        <v>Accessories</v>
      </c>
      <c r="F267" s="8">
        <f>VLOOKUP(A267,data!$A:$AG,24,FALSE)</f>
        <v>43536</v>
      </c>
      <c r="G267" s="3">
        <f>VLOOKUP(A267,data!$A:$AG,25,FALSE)</f>
        <v>43536</v>
      </c>
      <c r="H267" s="3">
        <f>VLOOKUP(A267,data!$A:$AG,26,FALSE)</f>
        <v>0.52986111111111112</v>
      </c>
      <c r="I267" s="1">
        <f>VLOOKUP(A267,data!$A:$AG,27,FALSE)</f>
        <v>98.4</v>
      </c>
      <c r="J267" s="2">
        <f>VLOOKUP(A267,data!$A:$AG,28,FALSE)</f>
        <v>7</v>
      </c>
      <c r="K267">
        <f>VLOOKUP(A267,data!$A:$AG,29,FALSE)</f>
        <v>34.440000000000005</v>
      </c>
      <c r="L267" s="10">
        <f>VLOOKUP(A267,data!$A:$AG,30,FALSE)</f>
        <v>688.80000000000007</v>
      </c>
      <c r="M267" s="4" t="str">
        <f>VLOOKUP(A267,data!$A:$AG,31,FALSE)</f>
        <v>Credit card</v>
      </c>
      <c r="N267" s="3">
        <f>VLOOKUP(A267,data!$A:$AG,32,FALSE)</f>
        <v>639.20640000000003</v>
      </c>
      <c r="O267" s="9">
        <f>VLOOKUP(A267,data!$A:$AG,33,FALSE)</f>
        <v>7.2000000000000008E-2</v>
      </c>
    </row>
    <row r="268" spans="1:15" ht="15.75" x14ac:dyDescent="0.25">
      <c r="A268">
        <v>267</v>
      </c>
      <c r="B268" t="str">
        <f>VLOOKUP(A268,data!$A:$AG,2,FALSE)</f>
        <v>808-65-0703</v>
      </c>
      <c r="C268" s="7" t="str">
        <f>VLOOKUP(A268,data!$A:$AG,21,FALSE)</f>
        <v>South</v>
      </c>
      <c r="D268" s="7" t="str">
        <f>VLOOKUP(A268,data!$A:$AG,22,FALSE)</f>
        <v>Office Supplies</v>
      </c>
      <c r="E268" s="10" t="str">
        <f>VLOOKUP(A268,data!$A:$AG,23,FALSE)</f>
        <v>Art</v>
      </c>
      <c r="F268" s="8">
        <f>VLOOKUP(A268,data!$A:$AG,24,FALSE)</f>
        <v>43538</v>
      </c>
      <c r="G268" s="3">
        <f>VLOOKUP(A268,data!$A:$AG,25,FALSE)</f>
        <v>43538</v>
      </c>
      <c r="H268" s="3">
        <f>VLOOKUP(A268,data!$A:$AG,26,FALSE)</f>
        <v>0.72361111111111109</v>
      </c>
      <c r="I268" s="1">
        <f>VLOOKUP(A268,data!$A:$AG,27,FALSE)</f>
        <v>35.47</v>
      </c>
      <c r="J268" s="2">
        <f>VLOOKUP(A268,data!$A:$AG,28,FALSE)</f>
        <v>4</v>
      </c>
      <c r="K268">
        <f>VLOOKUP(A268,data!$A:$AG,29,FALSE)</f>
        <v>7.0940000000000003</v>
      </c>
      <c r="L268" s="10">
        <f>VLOOKUP(A268,data!$A:$AG,30,FALSE)</f>
        <v>141.88</v>
      </c>
      <c r="M268" s="4" t="str">
        <f>VLOOKUP(A268,data!$A:$AG,31,FALSE)</f>
        <v>Credit card</v>
      </c>
      <c r="N268" s="3">
        <f>VLOOKUP(A268,data!$A:$AG,32,FALSE)</f>
        <v>135.25420399999999</v>
      </c>
      <c r="O268" s="9">
        <f>VLOOKUP(A268,data!$A:$AG,33,FALSE)</f>
        <v>4.6699999999999998E-2</v>
      </c>
    </row>
    <row r="269" spans="1:15" ht="15.75" x14ac:dyDescent="0.25">
      <c r="A269">
        <v>268</v>
      </c>
      <c r="B269" t="str">
        <f>VLOOKUP(A269,data!$A:$AG,2,FALSE)</f>
        <v>571-94-0759</v>
      </c>
      <c r="C269" s="7" t="str">
        <f>VLOOKUP(A269,data!$A:$AG,21,FALSE)</f>
        <v>Central</v>
      </c>
      <c r="D269" s="7" t="str">
        <f>VLOOKUP(A269,data!$A:$AG,22,FALSE)</f>
        <v>Office Supplies</v>
      </c>
      <c r="E269" s="10" t="str">
        <f>VLOOKUP(A269,data!$A:$AG,23,FALSE)</f>
        <v>Fasteners</v>
      </c>
      <c r="F269" s="8">
        <f>VLOOKUP(A269,data!$A:$AG,24,FALSE)</f>
        <v>43473</v>
      </c>
      <c r="G269" s="3">
        <f>VLOOKUP(A269,data!$A:$AG,25,FALSE)</f>
        <v>43473</v>
      </c>
      <c r="H269" s="3">
        <f>VLOOKUP(A269,data!$A:$AG,26,FALSE)</f>
        <v>0.87152777777777779</v>
      </c>
      <c r="I269" s="1">
        <f>VLOOKUP(A269,data!$A:$AG,27,FALSE)</f>
        <v>74.599999999999994</v>
      </c>
      <c r="J269" s="2">
        <f>VLOOKUP(A269,data!$A:$AG,28,FALSE)</f>
        <v>10</v>
      </c>
      <c r="K269">
        <f>VLOOKUP(A269,data!$A:$AG,29,FALSE)</f>
        <v>37.300000000000004</v>
      </c>
      <c r="L269" s="10">
        <f>VLOOKUP(A269,data!$A:$AG,30,FALSE)</f>
        <v>746</v>
      </c>
      <c r="M269" s="4" t="str">
        <f>VLOOKUP(A269,data!$A:$AG,31,FALSE)</f>
        <v>Cash</v>
      </c>
      <c r="N269" s="3">
        <f>VLOOKUP(A269,data!$A:$AG,32,FALSE)</f>
        <v>711.16179999999997</v>
      </c>
      <c r="O269" s="9">
        <f>VLOOKUP(A269,data!$A:$AG,33,FALSE)</f>
        <v>4.6699999999999998E-2</v>
      </c>
    </row>
    <row r="270" spans="1:15" ht="15.75" x14ac:dyDescent="0.25">
      <c r="A270">
        <v>269</v>
      </c>
      <c r="B270" t="str">
        <f>VLOOKUP(A270,data!$A:$AG,2,FALSE)</f>
        <v>144-51-6085</v>
      </c>
      <c r="C270" s="7" t="str">
        <f>VLOOKUP(A270,data!$A:$AG,21,FALSE)</f>
        <v>East</v>
      </c>
      <c r="D270" s="7" t="str">
        <f>VLOOKUP(A270,data!$A:$AG,22,FALSE)</f>
        <v>Office Supplies</v>
      </c>
      <c r="E270" s="10" t="str">
        <f>VLOOKUP(A270,data!$A:$AG,23,FALSE)</f>
        <v>Storage</v>
      </c>
      <c r="F270" s="8">
        <f>VLOOKUP(A270,data!$A:$AG,24,FALSE)</f>
        <v>43470</v>
      </c>
      <c r="G270" s="3">
        <f>VLOOKUP(A270,data!$A:$AG,25,FALSE)</f>
        <v>43470</v>
      </c>
      <c r="H270" s="3">
        <f>VLOOKUP(A270,data!$A:$AG,26,FALSE)</f>
        <v>0.67013888888888884</v>
      </c>
      <c r="I270" s="1">
        <f>VLOOKUP(A270,data!$A:$AG,27,FALSE)</f>
        <v>70.739999999999995</v>
      </c>
      <c r="J270" s="2">
        <f>VLOOKUP(A270,data!$A:$AG,28,FALSE)</f>
        <v>4</v>
      </c>
      <c r="K270">
        <f>VLOOKUP(A270,data!$A:$AG,29,FALSE)</f>
        <v>14.148</v>
      </c>
      <c r="L270" s="10">
        <f>VLOOKUP(A270,data!$A:$AG,30,FALSE)</f>
        <v>282.95999999999998</v>
      </c>
      <c r="M270" s="4" t="str">
        <f>VLOOKUP(A270,data!$A:$AG,31,FALSE)</f>
        <v>Credit card</v>
      </c>
      <c r="N270" s="3">
        <f>VLOOKUP(A270,data!$A:$AG,32,FALSE)</f>
        <v>269.745768</v>
      </c>
      <c r="O270" s="9">
        <f>VLOOKUP(A270,data!$A:$AG,33,FALSE)</f>
        <v>4.6699999999999998E-2</v>
      </c>
    </row>
    <row r="271" spans="1:15" ht="15.75" x14ac:dyDescent="0.25">
      <c r="A271">
        <v>270</v>
      </c>
      <c r="B271" t="str">
        <f>VLOOKUP(A271,data!$A:$AG,2,FALSE)</f>
        <v>731-14-2199</v>
      </c>
      <c r="C271" s="7" t="str">
        <f>VLOOKUP(A271,data!$A:$AG,21,FALSE)</f>
        <v>East</v>
      </c>
      <c r="D271" s="7" t="str">
        <f>VLOOKUP(A271,data!$A:$AG,22,FALSE)</f>
        <v>Office Supplies</v>
      </c>
      <c r="E271" s="10" t="str">
        <f>VLOOKUP(A271,data!$A:$AG,23,FALSE)</f>
        <v>Envelopes</v>
      </c>
      <c r="F271" s="8">
        <f>VLOOKUP(A271,data!$A:$AG,24,FALSE)</f>
        <v>43469</v>
      </c>
      <c r="G271" s="3">
        <f>VLOOKUP(A271,data!$A:$AG,25,FALSE)</f>
        <v>43469</v>
      </c>
      <c r="H271" s="3">
        <f>VLOOKUP(A271,data!$A:$AG,26,FALSE)</f>
        <v>0.56527777777777777</v>
      </c>
      <c r="I271" s="1">
        <f>VLOOKUP(A271,data!$A:$AG,27,FALSE)</f>
        <v>35.54</v>
      </c>
      <c r="J271" s="2">
        <f>VLOOKUP(A271,data!$A:$AG,28,FALSE)</f>
        <v>10</v>
      </c>
      <c r="K271">
        <f>VLOOKUP(A271,data!$A:$AG,29,FALSE)</f>
        <v>17.77</v>
      </c>
      <c r="L271" s="10">
        <f>VLOOKUP(A271,data!$A:$AG,30,FALSE)</f>
        <v>355.4</v>
      </c>
      <c r="M271" s="4" t="str">
        <f>VLOOKUP(A271,data!$A:$AG,31,FALSE)</f>
        <v>Ewallet</v>
      </c>
      <c r="N271" s="3">
        <f>VLOOKUP(A271,data!$A:$AG,32,FALSE)</f>
        <v>338.80282</v>
      </c>
      <c r="O271" s="9">
        <f>VLOOKUP(A271,data!$A:$AG,33,FALSE)</f>
        <v>4.6699999999999998E-2</v>
      </c>
    </row>
    <row r="272" spans="1:15" ht="15.75" x14ac:dyDescent="0.25">
      <c r="A272">
        <v>271</v>
      </c>
      <c r="B272" t="str">
        <f>VLOOKUP(A272,data!$A:$AG,2,FALSE)</f>
        <v>783-09-1637</v>
      </c>
      <c r="C272" s="7" t="str">
        <f>VLOOKUP(A272,data!$A:$AG,21,FALSE)</f>
        <v>West</v>
      </c>
      <c r="D272" s="7" t="str">
        <f>VLOOKUP(A272,data!$A:$AG,22,FALSE)</f>
        <v>Office Supplies</v>
      </c>
      <c r="E272" s="10" t="str">
        <f>VLOOKUP(A272,data!$A:$AG,23,FALSE)</f>
        <v>Storage</v>
      </c>
      <c r="F272" s="8">
        <f>VLOOKUP(A272,data!$A:$AG,24,FALSE)</f>
        <v>43530</v>
      </c>
      <c r="G272" s="3">
        <f>VLOOKUP(A272,data!$A:$AG,25,FALSE)</f>
        <v>43530</v>
      </c>
      <c r="H272" s="3">
        <f>VLOOKUP(A272,data!$A:$AG,26,FALSE)</f>
        <v>0.75902777777777775</v>
      </c>
      <c r="I272" s="1">
        <f>VLOOKUP(A272,data!$A:$AG,27,FALSE)</f>
        <v>67.430000000000007</v>
      </c>
      <c r="J272" s="2">
        <f>VLOOKUP(A272,data!$A:$AG,28,FALSE)</f>
        <v>5</v>
      </c>
      <c r="K272">
        <f>VLOOKUP(A272,data!$A:$AG,29,FALSE)</f>
        <v>16.857500000000002</v>
      </c>
      <c r="L272" s="10">
        <f>VLOOKUP(A272,data!$A:$AG,30,FALSE)</f>
        <v>337.15000000000003</v>
      </c>
      <c r="M272" s="4" t="str">
        <f>VLOOKUP(A272,data!$A:$AG,31,FALSE)</f>
        <v>Ewallet</v>
      </c>
      <c r="N272" s="3">
        <f>VLOOKUP(A272,data!$A:$AG,32,FALSE)</f>
        <v>321.40509500000002</v>
      </c>
      <c r="O272" s="9">
        <f>VLOOKUP(A272,data!$A:$AG,33,FALSE)</f>
        <v>4.6699999999999998E-2</v>
      </c>
    </row>
    <row r="273" spans="1:15" ht="15.75" x14ac:dyDescent="0.25">
      <c r="A273">
        <v>272</v>
      </c>
      <c r="B273" t="str">
        <f>VLOOKUP(A273,data!$A:$AG,2,FALSE)</f>
        <v>687-15-1097</v>
      </c>
      <c r="C273" s="7" t="str">
        <f>VLOOKUP(A273,data!$A:$AG,21,FALSE)</f>
        <v>West</v>
      </c>
      <c r="D273" s="7" t="str">
        <f>VLOOKUP(A273,data!$A:$AG,22,FALSE)</f>
        <v>Technology</v>
      </c>
      <c r="E273" s="10" t="str">
        <f>VLOOKUP(A273,data!$A:$AG,23,FALSE)</f>
        <v>Accessories</v>
      </c>
      <c r="F273" s="8">
        <f>VLOOKUP(A273,data!$A:$AG,24,FALSE)</f>
        <v>43468</v>
      </c>
      <c r="G273" s="3">
        <f>VLOOKUP(A273,data!$A:$AG,25,FALSE)</f>
        <v>43468</v>
      </c>
      <c r="H273" s="3">
        <f>VLOOKUP(A273,data!$A:$AG,26,FALSE)</f>
        <v>0.80347222222222225</v>
      </c>
      <c r="I273" s="1">
        <f>VLOOKUP(A273,data!$A:$AG,27,FALSE)</f>
        <v>21.12</v>
      </c>
      <c r="J273" s="2">
        <f>VLOOKUP(A273,data!$A:$AG,28,FALSE)</f>
        <v>2</v>
      </c>
      <c r="K273">
        <f>VLOOKUP(A273,data!$A:$AG,29,FALSE)</f>
        <v>2.1120000000000001</v>
      </c>
      <c r="L273" s="10">
        <f>VLOOKUP(A273,data!$A:$AG,30,FALSE)</f>
        <v>42.24</v>
      </c>
      <c r="M273" s="4" t="str">
        <f>VLOOKUP(A273,data!$A:$AG,31,FALSE)</f>
        <v>Cash</v>
      </c>
      <c r="N273" s="3">
        <f>VLOOKUP(A273,data!$A:$AG,32,FALSE)</f>
        <v>39.198720000000002</v>
      </c>
      <c r="O273" s="9">
        <f>VLOOKUP(A273,data!$A:$AG,33,FALSE)</f>
        <v>7.2000000000000008E-2</v>
      </c>
    </row>
    <row r="274" spans="1:15" ht="15.75" x14ac:dyDescent="0.25">
      <c r="A274">
        <v>273</v>
      </c>
      <c r="B274" t="str">
        <f>VLOOKUP(A274,data!$A:$AG,2,FALSE)</f>
        <v>126-54-1082</v>
      </c>
      <c r="C274" s="7" t="str">
        <f>VLOOKUP(A274,data!$A:$AG,21,FALSE)</f>
        <v>West</v>
      </c>
      <c r="D274" s="7" t="str">
        <f>VLOOKUP(A274,data!$A:$AG,22,FALSE)</f>
        <v>Furniture</v>
      </c>
      <c r="E274" s="10" t="str">
        <f>VLOOKUP(A274,data!$A:$AG,23,FALSE)</f>
        <v>Furnishings</v>
      </c>
      <c r="F274" s="8">
        <f>VLOOKUP(A274,data!$A:$AG,24,FALSE)</f>
        <v>43472</v>
      </c>
      <c r="G274" s="3">
        <f>VLOOKUP(A274,data!$A:$AG,25,FALSE)</f>
        <v>43472</v>
      </c>
      <c r="H274" s="3">
        <f>VLOOKUP(A274,data!$A:$AG,26,FALSE)</f>
        <v>0.48888888888888887</v>
      </c>
      <c r="I274" s="1">
        <f>VLOOKUP(A274,data!$A:$AG,27,FALSE)</f>
        <v>21.54</v>
      </c>
      <c r="J274" s="2">
        <f>VLOOKUP(A274,data!$A:$AG,28,FALSE)</f>
        <v>9</v>
      </c>
      <c r="K274">
        <f>VLOOKUP(A274,data!$A:$AG,29,FALSE)</f>
        <v>9.6929999999999996</v>
      </c>
      <c r="L274" s="10">
        <f>VLOOKUP(A274,data!$A:$AG,30,FALSE)</f>
        <v>193.85999999999999</v>
      </c>
      <c r="M274" s="4" t="str">
        <f>VLOOKUP(A274,data!$A:$AG,31,FALSE)</f>
        <v>Credit card</v>
      </c>
      <c r="N274" s="3">
        <f>VLOOKUP(A274,data!$A:$AG,32,FALSE)</f>
        <v>173.11697999999998</v>
      </c>
      <c r="O274" s="9">
        <f>VLOOKUP(A274,data!$A:$AG,33,FALSE)</f>
        <v>0.107</v>
      </c>
    </row>
    <row r="275" spans="1:15" ht="15.75" x14ac:dyDescent="0.25">
      <c r="A275">
        <v>274</v>
      </c>
      <c r="B275" t="str">
        <f>VLOOKUP(A275,data!$A:$AG,2,FALSE)</f>
        <v>633-91-1052</v>
      </c>
      <c r="C275" s="7" t="str">
        <f>VLOOKUP(A275,data!$A:$AG,21,FALSE)</f>
        <v>West</v>
      </c>
      <c r="D275" s="7" t="str">
        <f>VLOOKUP(A275,data!$A:$AG,22,FALSE)</f>
        <v>Office Supplies</v>
      </c>
      <c r="E275" s="10" t="str">
        <f>VLOOKUP(A275,data!$A:$AG,23,FALSE)</f>
        <v>Binders</v>
      </c>
      <c r="F275" s="8">
        <f>VLOOKUP(A275,data!$A:$AG,24,FALSE)</f>
        <v>43492</v>
      </c>
      <c r="G275" s="3">
        <f>VLOOKUP(A275,data!$A:$AG,25,FALSE)</f>
        <v>43492</v>
      </c>
      <c r="H275" s="3">
        <f>VLOOKUP(A275,data!$A:$AG,26,FALSE)</f>
        <v>0.66041666666666665</v>
      </c>
      <c r="I275" s="1">
        <f>VLOOKUP(A275,data!$A:$AG,27,FALSE)</f>
        <v>12.03</v>
      </c>
      <c r="J275" s="2">
        <f>VLOOKUP(A275,data!$A:$AG,28,FALSE)</f>
        <v>2</v>
      </c>
      <c r="K275">
        <f>VLOOKUP(A275,data!$A:$AG,29,FALSE)</f>
        <v>1.2030000000000001</v>
      </c>
      <c r="L275" s="10">
        <f>VLOOKUP(A275,data!$A:$AG,30,FALSE)</f>
        <v>24.06</v>
      </c>
      <c r="M275" s="4" t="str">
        <f>VLOOKUP(A275,data!$A:$AG,31,FALSE)</f>
        <v>Cash</v>
      </c>
      <c r="N275" s="3">
        <f>VLOOKUP(A275,data!$A:$AG,32,FALSE)</f>
        <v>22.936397999999997</v>
      </c>
      <c r="O275" s="9">
        <f>VLOOKUP(A275,data!$A:$AG,33,FALSE)</f>
        <v>4.6699999999999998E-2</v>
      </c>
    </row>
    <row r="276" spans="1:15" ht="15.75" x14ac:dyDescent="0.25">
      <c r="A276">
        <v>275</v>
      </c>
      <c r="B276" t="str">
        <f>VLOOKUP(A276,data!$A:$AG,2,FALSE)</f>
        <v>477-24-6490</v>
      </c>
      <c r="C276" s="7" t="str">
        <f>VLOOKUP(A276,data!$A:$AG,21,FALSE)</f>
        <v>West</v>
      </c>
      <c r="D276" s="7" t="str">
        <f>VLOOKUP(A276,data!$A:$AG,22,FALSE)</f>
        <v>Office Supplies</v>
      </c>
      <c r="E276" s="10" t="str">
        <f>VLOOKUP(A276,data!$A:$AG,23,FALSE)</f>
        <v>Paper</v>
      </c>
      <c r="F276" s="8">
        <f>VLOOKUP(A276,data!$A:$AG,24,FALSE)</f>
        <v>43522</v>
      </c>
      <c r="G276" s="3">
        <f>VLOOKUP(A276,data!$A:$AG,25,FALSE)</f>
        <v>43522</v>
      </c>
      <c r="H276" s="3">
        <f>VLOOKUP(A276,data!$A:$AG,26,FALSE)</f>
        <v>0.70277777777777783</v>
      </c>
      <c r="I276" s="1">
        <f>VLOOKUP(A276,data!$A:$AG,27,FALSE)</f>
        <v>99.71</v>
      </c>
      <c r="J276" s="2">
        <f>VLOOKUP(A276,data!$A:$AG,28,FALSE)</f>
        <v>6</v>
      </c>
      <c r="K276">
        <f>VLOOKUP(A276,data!$A:$AG,29,FALSE)</f>
        <v>29.913</v>
      </c>
      <c r="L276" s="10">
        <f>VLOOKUP(A276,data!$A:$AG,30,FALSE)</f>
        <v>598.26</v>
      </c>
      <c r="M276" s="4" t="str">
        <f>VLOOKUP(A276,data!$A:$AG,31,FALSE)</f>
        <v>Ewallet</v>
      </c>
      <c r="N276" s="3">
        <f>VLOOKUP(A276,data!$A:$AG,32,FALSE)</f>
        <v>570.32125799999994</v>
      </c>
      <c r="O276" s="9">
        <f>VLOOKUP(A276,data!$A:$AG,33,FALSE)</f>
        <v>4.6699999999999998E-2</v>
      </c>
    </row>
    <row r="277" spans="1:15" ht="15.75" x14ac:dyDescent="0.25">
      <c r="A277">
        <v>276</v>
      </c>
      <c r="B277" t="str">
        <f>VLOOKUP(A277,data!$A:$AG,2,FALSE)</f>
        <v>566-19-5475</v>
      </c>
      <c r="C277" s="7" t="str">
        <f>VLOOKUP(A277,data!$A:$AG,21,FALSE)</f>
        <v>West</v>
      </c>
      <c r="D277" s="7" t="str">
        <f>VLOOKUP(A277,data!$A:$AG,22,FALSE)</f>
        <v>Office Supplies</v>
      </c>
      <c r="E277" s="10" t="str">
        <f>VLOOKUP(A277,data!$A:$AG,23,FALSE)</f>
        <v>Art</v>
      </c>
      <c r="F277" s="8">
        <f>VLOOKUP(A277,data!$A:$AG,24,FALSE)</f>
        <v>43472</v>
      </c>
      <c r="G277" s="3">
        <f>VLOOKUP(A277,data!$A:$AG,25,FALSE)</f>
        <v>43472</v>
      </c>
      <c r="H277" s="3">
        <f>VLOOKUP(A277,data!$A:$AG,26,FALSE)</f>
        <v>0.86944444444444446</v>
      </c>
      <c r="I277" s="1">
        <f>VLOOKUP(A277,data!$A:$AG,27,FALSE)</f>
        <v>47.97</v>
      </c>
      <c r="J277" s="2">
        <f>VLOOKUP(A277,data!$A:$AG,28,FALSE)</f>
        <v>7</v>
      </c>
      <c r="K277">
        <f>VLOOKUP(A277,data!$A:$AG,29,FALSE)</f>
        <v>16.7895</v>
      </c>
      <c r="L277" s="10">
        <f>VLOOKUP(A277,data!$A:$AG,30,FALSE)</f>
        <v>335.78999999999996</v>
      </c>
      <c r="M277" s="4" t="str">
        <f>VLOOKUP(A277,data!$A:$AG,31,FALSE)</f>
        <v>Cash</v>
      </c>
      <c r="N277" s="3">
        <f>VLOOKUP(A277,data!$A:$AG,32,FALSE)</f>
        <v>320.10860699999995</v>
      </c>
      <c r="O277" s="9">
        <f>VLOOKUP(A277,data!$A:$AG,33,FALSE)</f>
        <v>4.6699999999999998E-2</v>
      </c>
    </row>
    <row r="278" spans="1:15" ht="15.75" x14ac:dyDescent="0.25">
      <c r="A278">
        <v>277</v>
      </c>
      <c r="B278" t="str">
        <f>VLOOKUP(A278,data!$A:$AG,2,FALSE)</f>
        <v>526-86-8552</v>
      </c>
      <c r="C278" s="7" t="str">
        <f>VLOOKUP(A278,data!$A:$AG,21,FALSE)</f>
        <v>East</v>
      </c>
      <c r="D278" s="7" t="str">
        <f>VLOOKUP(A278,data!$A:$AG,22,FALSE)</f>
        <v>Office Supplies</v>
      </c>
      <c r="E278" s="10" t="str">
        <f>VLOOKUP(A278,data!$A:$AG,23,FALSE)</f>
        <v>Paper</v>
      </c>
      <c r="F278" s="8">
        <f>VLOOKUP(A278,data!$A:$AG,24,FALSE)</f>
        <v>43472</v>
      </c>
      <c r="G278" s="3">
        <f>VLOOKUP(A278,data!$A:$AG,25,FALSE)</f>
        <v>43472</v>
      </c>
      <c r="H278" s="3">
        <f>VLOOKUP(A278,data!$A:$AG,26,FALSE)</f>
        <v>0.73333333333333339</v>
      </c>
      <c r="I278" s="1">
        <f>VLOOKUP(A278,data!$A:$AG,27,FALSE)</f>
        <v>21.82</v>
      </c>
      <c r="J278" s="2">
        <f>VLOOKUP(A278,data!$A:$AG,28,FALSE)</f>
        <v>10</v>
      </c>
      <c r="K278">
        <f>VLOOKUP(A278,data!$A:$AG,29,FALSE)</f>
        <v>10.91</v>
      </c>
      <c r="L278" s="10">
        <f>VLOOKUP(A278,data!$A:$AG,30,FALSE)</f>
        <v>218.2</v>
      </c>
      <c r="M278" s="4" t="str">
        <f>VLOOKUP(A278,data!$A:$AG,31,FALSE)</f>
        <v>Cash</v>
      </c>
      <c r="N278" s="3">
        <f>VLOOKUP(A278,data!$A:$AG,32,FALSE)</f>
        <v>208.01005999999998</v>
      </c>
      <c r="O278" s="9">
        <f>VLOOKUP(A278,data!$A:$AG,33,FALSE)</f>
        <v>4.6699999999999998E-2</v>
      </c>
    </row>
    <row r="279" spans="1:15" ht="15.75" x14ac:dyDescent="0.25">
      <c r="A279">
        <v>278</v>
      </c>
      <c r="B279" t="str">
        <f>VLOOKUP(A279,data!$A:$AG,2,FALSE)</f>
        <v>376-56-3573</v>
      </c>
      <c r="C279" s="7" t="str">
        <f>VLOOKUP(A279,data!$A:$AG,21,FALSE)</f>
        <v>East</v>
      </c>
      <c r="D279" s="7" t="str">
        <f>VLOOKUP(A279,data!$A:$AG,22,FALSE)</f>
        <v>Office Supplies</v>
      </c>
      <c r="E279" s="10" t="str">
        <f>VLOOKUP(A279,data!$A:$AG,23,FALSE)</f>
        <v>Paper</v>
      </c>
      <c r="F279" s="8">
        <f>VLOOKUP(A279,data!$A:$AG,24,FALSE)</f>
        <v>43498</v>
      </c>
      <c r="G279" s="3">
        <f>VLOOKUP(A279,data!$A:$AG,25,FALSE)</f>
        <v>43498</v>
      </c>
      <c r="H279" s="3">
        <f>VLOOKUP(A279,data!$A:$AG,26,FALSE)</f>
        <v>0.55763888888888891</v>
      </c>
      <c r="I279" s="1">
        <f>VLOOKUP(A279,data!$A:$AG,27,FALSE)</f>
        <v>95.42</v>
      </c>
      <c r="J279" s="2">
        <f>VLOOKUP(A279,data!$A:$AG,28,FALSE)</f>
        <v>4</v>
      </c>
      <c r="K279">
        <f>VLOOKUP(A279,data!$A:$AG,29,FALSE)</f>
        <v>19.084</v>
      </c>
      <c r="L279" s="10">
        <f>VLOOKUP(A279,data!$A:$AG,30,FALSE)</f>
        <v>381.68</v>
      </c>
      <c r="M279" s="4" t="str">
        <f>VLOOKUP(A279,data!$A:$AG,31,FALSE)</f>
        <v>Ewallet</v>
      </c>
      <c r="N279" s="3">
        <f>VLOOKUP(A279,data!$A:$AG,32,FALSE)</f>
        <v>363.85554400000001</v>
      </c>
      <c r="O279" s="9">
        <f>VLOOKUP(A279,data!$A:$AG,33,FALSE)</f>
        <v>4.6699999999999998E-2</v>
      </c>
    </row>
    <row r="280" spans="1:15" ht="15.75" x14ac:dyDescent="0.25">
      <c r="A280">
        <v>279</v>
      </c>
      <c r="B280" t="str">
        <f>VLOOKUP(A280,data!$A:$AG,2,FALSE)</f>
        <v>537-72-0426</v>
      </c>
      <c r="C280" s="7" t="str">
        <f>VLOOKUP(A280,data!$A:$AG,21,FALSE)</f>
        <v>East</v>
      </c>
      <c r="D280" s="7" t="str">
        <f>VLOOKUP(A280,data!$A:$AG,22,FALSE)</f>
        <v>Office Supplies</v>
      </c>
      <c r="E280" s="10" t="str">
        <f>VLOOKUP(A280,data!$A:$AG,23,FALSE)</f>
        <v>Storage</v>
      </c>
      <c r="F280" s="8">
        <f>VLOOKUP(A280,data!$A:$AG,24,FALSE)</f>
        <v>43544</v>
      </c>
      <c r="G280" s="3">
        <f>VLOOKUP(A280,data!$A:$AG,25,FALSE)</f>
        <v>43544</v>
      </c>
      <c r="H280" s="3">
        <f>VLOOKUP(A280,data!$A:$AG,26,FALSE)</f>
        <v>0.68611111111111101</v>
      </c>
      <c r="I280" s="1">
        <f>VLOOKUP(A280,data!$A:$AG,27,FALSE)</f>
        <v>70.989999999999995</v>
      </c>
      <c r="J280" s="2">
        <f>VLOOKUP(A280,data!$A:$AG,28,FALSE)</f>
        <v>10</v>
      </c>
      <c r="K280">
        <f>VLOOKUP(A280,data!$A:$AG,29,FALSE)</f>
        <v>35.494999999999997</v>
      </c>
      <c r="L280" s="10">
        <f>VLOOKUP(A280,data!$A:$AG,30,FALSE)</f>
        <v>709.9</v>
      </c>
      <c r="M280" s="4" t="str">
        <f>VLOOKUP(A280,data!$A:$AG,31,FALSE)</f>
        <v>Cash</v>
      </c>
      <c r="N280" s="3">
        <f>VLOOKUP(A280,data!$A:$AG,32,FALSE)</f>
        <v>676.74766999999997</v>
      </c>
      <c r="O280" s="9">
        <f>VLOOKUP(A280,data!$A:$AG,33,FALSE)</f>
        <v>4.6699999999999998E-2</v>
      </c>
    </row>
    <row r="281" spans="1:15" ht="15.75" x14ac:dyDescent="0.25">
      <c r="A281">
        <v>280</v>
      </c>
      <c r="B281" t="str">
        <f>VLOOKUP(A281,data!$A:$AG,2,FALSE)</f>
        <v>828-61-5674</v>
      </c>
      <c r="C281" s="7" t="str">
        <f>VLOOKUP(A281,data!$A:$AG,21,FALSE)</f>
        <v>East</v>
      </c>
      <c r="D281" s="7" t="str">
        <f>VLOOKUP(A281,data!$A:$AG,22,FALSE)</f>
        <v>Office Supplies</v>
      </c>
      <c r="E281" s="10" t="str">
        <f>VLOOKUP(A281,data!$A:$AG,23,FALSE)</f>
        <v>Labels</v>
      </c>
      <c r="F281" s="8">
        <f>VLOOKUP(A281,data!$A:$AG,24,FALSE)</f>
        <v>43544</v>
      </c>
      <c r="G281" s="3">
        <f>VLOOKUP(A281,data!$A:$AG,25,FALSE)</f>
        <v>43544</v>
      </c>
      <c r="H281" s="3">
        <f>VLOOKUP(A281,data!$A:$AG,26,FALSE)</f>
        <v>0.83124999999999993</v>
      </c>
      <c r="I281" s="1">
        <f>VLOOKUP(A281,data!$A:$AG,27,FALSE)</f>
        <v>44.02</v>
      </c>
      <c r="J281" s="2">
        <f>VLOOKUP(A281,data!$A:$AG,28,FALSE)</f>
        <v>10</v>
      </c>
      <c r="K281">
        <f>VLOOKUP(A281,data!$A:$AG,29,FALSE)</f>
        <v>22.010000000000005</v>
      </c>
      <c r="L281" s="10">
        <f>VLOOKUP(A281,data!$A:$AG,30,FALSE)</f>
        <v>440.20000000000005</v>
      </c>
      <c r="M281" s="4" t="str">
        <f>VLOOKUP(A281,data!$A:$AG,31,FALSE)</f>
        <v>Credit card</v>
      </c>
      <c r="N281" s="3">
        <f>VLOOKUP(A281,data!$A:$AG,32,FALSE)</f>
        <v>419.64266000000003</v>
      </c>
      <c r="O281" s="9">
        <f>VLOOKUP(A281,data!$A:$AG,33,FALSE)</f>
        <v>4.6699999999999998E-2</v>
      </c>
    </row>
    <row r="282" spans="1:15" ht="15.75" x14ac:dyDescent="0.25">
      <c r="A282">
        <v>281</v>
      </c>
      <c r="B282" t="str">
        <f>VLOOKUP(A282,data!$A:$AG,2,FALSE)</f>
        <v>136-08-6195</v>
      </c>
      <c r="C282" s="7" t="str">
        <f>VLOOKUP(A282,data!$A:$AG,21,FALSE)</f>
        <v>East</v>
      </c>
      <c r="D282" s="7" t="str">
        <f>VLOOKUP(A282,data!$A:$AG,22,FALSE)</f>
        <v>Office Supplies</v>
      </c>
      <c r="E282" s="10" t="str">
        <f>VLOOKUP(A282,data!$A:$AG,23,FALSE)</f>
        <v>Binders</v>
      </c>
      <c r="F282" s="8">
        <f>VLOOKUP(A282,data!$A:$AG,24,FALSE)</f>
        <v>43511</v>
      </c>
      <c r="G282" s="3">
        <f>VLOOKUP(A282,data!$A:$AG,25,FALSE)</f>
        <v>43511</v>
      </c>
      <c r="H282" s="3">
        <f>VLOOKUP(A282,data!$A:$AG,26,FALSE)</f>
        <v>0.7090277777777777</v>
      </c>
      <c r="I282" s="1">
        <f>VLOOKUP(A282,data!$A:$AG,27,FALSE)</f>
        <v>69.959999999999994</v>
      </c>
      <c r="J282" s="2">
        <f>VLOOKUP(A282,data!$A:$AG,28,FALSE)</f>
        <v>8</v>
      </c>
      <c r="K282">
        <f>VLOOKUP(A282,data!$A:$AG,29,FALSE)</f>
        <v>27.983999999999998</v>
      </c>
      <c r="L282" s="10">
        <f>VLOOKUP(A282,data!$A:$AG,30,FALSE)</f>
        <v>559.67999999999995</v>
      </c>
      <c r="M282" s="4" t="str">
        <f>VLOOKUP(A282,data!$A:$AG,31,FALSE)</f>
        <v>Credit card</v>
      </c>
      <c r="N282" s="3">
        <f>VLOOKUP(A282,data!$A:$AG,32,FALSE)</f>
        <v>533.54294399999992</v>
      </c>
      <c r="O282" s="9">
        <f>VLOOKUP(A282,data!$A:$AG,33,FALSE)</f>
        <v>4.6699999999999998E-2</v>
      </c>
    </row>
    <row r="283" spans="1:15" ht="15.75" x14ac:dyDescent="0.25">
      <c r="A283">
        <v>282</v>
      </c>
      <c r="B283" t="str">
        <f>VLOOKUP(A283,data!$A:$AG,2,FALSE)</f>
        <v>523-38-0215</v>
      </c>
      <c r="C283" s="7" t="str">
        <f>VLOOKUP(A283,data!$A:$AG,21,FALSE)</f>
        <v>East</v>
      </c>
      <c r="D283" s="7" t="str">
        <f>VLOOKUP(A283,data!$A:$AG,22,FALSE)</f>
        <v>Technology</v>
      </c>
      <c r="E283" s="10" t="str">
        <f>VLOOKUP(A283,data!$A:$AG,23,FALSE)</f>
        <v>Phones</v>
      </c>
      <c r="F283" s="8">
        <f>VLOOKUP(A283,data!$A:$AG,24,FALSE)</f>
        <v>43530</v>
      </c>
      <c r="G283" s="3">
        <f>VLOOKUP(A283,data!$A:$AG,25,FALSE)</f>
        <v>43530</v>
      </c>
      <c r="H283" s="3">
        <f>VLOOKUP(A283,data!$A:$AG,26,FALSE)</f>
        <v>0.56180555555555556</v>
      </c>
      <c r="I283" s="1" t="str">
        <f>VLOOKUP(A283,data!$A:$AG,27,FALSE)</f>
        <v>37</v>
      </c>
      <c r="J283" s="2">
        <f>VLOOKUP(A283,data!$A:$AG,28,FALSE)</f>
        <v>1</v>
      </c>
      <c r="K283">
        <f>VLOOKUP(A283,data!$A:$AG,29,FALSE)</f>
        <v>1.85</v>
      </c>
      <c r="L283" s="10">
        <f>VLOOKUP(A283,data!$A:$AG,30,FALSE)</f>
        <v>37</v>
      </c>
      <c r="M283" s="4" t="str">
        <f>VLOOKUP(A283,data!$A:$AG,31,FALSE)</f>
        <v>Credit card</v>
      </c>
      <c r="N283" s="3">
        <f>VLOOKUP(A283,data!$A:$AG,32,FALSE)</f>
        <v>34.335999999999999</v>
      </c>
      <c r="O283" s="9">
        <f>VLOOKUP(A283,data!$A:$AG,33,FALSE)</f>
        <v>7.2000000000000008E-2</v>
      </c>
    </row>
    <row r="284" spans="1:15" ht="15.75" x14ac:dyDescent="0.25">
      <c r="A284">
        <v>283</v>
      </c>
      <c r="B284" t="str">
        <f>VLOOKUP(A284,data!$A:$AG,2,FALSE)</f>
        <v>490-29-1201</v>
      </c>
      <c r="C284" s="7" t="str">
        <f>VLOOKUP(A284,data!$A:$AG,21,FALSE)</f>
        <v>West</v>
      </c>
      <c r="D284" s="7" t="str">
        <f>VLOOKUP(A284,data!$A:$AG,22,FALSE)</f>
        <v>Furniture</v>
      </c>
      <c r="E284" s="10" t="str">
        <f>VLOOKUP(A284,data!$A:$AG,23,FALSE)</f>
        <v>Tables</v>
      </c>
      <c r="F284" s="8">
        <f>VLOOKUP(A284,data!$A:$AG,24,FALSE)</f>
        <v>43471</v>
      </c>
      <c r="G284" s="3">
        <f>VLOOKUP(A284,data!$A:$AG,25,FALSE)</f>
        <v>43471</v>
      </c>
      <c r="H284" s="3">
        <f>VLOOKUP(A284,data!$A:$AG,26,FALSE)</f>
        <v>0.46458333333333335</v>
      </c>
      <c r="I284" s="1">
        <f>VLOOKUP(A284,data!$A:$AG,27,FALSE)</f>
        <v>15.34</v>
      </c>
      <c r="J284" s="2">
        <f>VLOOKUP(A284,data!$A:$AG,28,FALSE)</f>
        <v>1</v>
      </c>
      <c r="K284">
        <f>VLOOKUP(A284,data!$A:$AG,29,FALSE)</f>
        <v>0.76700000000000002</v>
      </c>
      <c r="L284" s="10">
        <f>VLOOKUP(A284,data!$A:$AG,30,FALSE)</f>
        <v>15.34</v>
      </c>
      <c r="M284" s="4" t="str">
        <f>VLOOKUP(A284,data!$A:$AG,31,FALSE)</f>
        <v>Cash</v>
      </c>
      <c r="N284" s="3">
        <f>VLOOKUP(A284,data!$A:$AG,32,FALSE)</f>
        <v>13.69862</v>
      </c>
      <c r="O284" s="9">
        <f>VLOOKUP(A284,data!$A:$AG,33,FALSE)</f>
        <v>0.107</v>
      </c>
    </row>
    <row r="285" spans="1:15" ht="15.75" x14ac:dyDescent="0.25">
      <c r="A285">
        <v>284</v>
      </c>
      <c r="B285" t="str">
        <f>VLOOKUP(A285,data!$A:$AG,2,FALSE)</f>
        <v>667-92-0055</v>
      </c>
      <c r="C285" s="7" t="str">
        <f>VLOOKUP(A285,data!$A:$AG,21,FALSE)</f>
        <v>East</v>
      </c>
      <c r="D285" s="7" t="str">
        <f>VLOOKUP(A285,data!$A:$AG,22,FALSE)</f>
        <v>Office Supplies</v>
      </c>
      <c r="E285" s="10" t="str">
        <f>VLOOKUP(A285,data!$A:$AG,23,FALSE)</f>
        <v>Paper</v>
      </c>
      <c r="F285" s="8">
        <f>VLOOKUP(A285,data!$A:$AG,24,FALSE)</f>
        <v>43528</v>
      </c>
      <c r="G285" s="3">
        <f>VLOOKUP(A285,data!$A:$AG,25,FALSE)</f>
        <v>43528</v>
      </c>
      <c r="H285" s="3">
        <f>VLOOKUP(A285,data!$A:$AG,26,FALSE)</f>
        <v>0.62638888888888888</v>
      </c>
      <c r="I285" s="1">
        <f>VLOOKUP(A285,data!$A:$AG,27,FALSE)</f>
        <v>99.83</v>
      </c>
      <c r="J285" s="2">
        <f>VLOOKUP(A285,data!$A:$AG,28,FALSE)</f>
        <v>6</v>
      </c>
      <c r="K285">
        <f>VLOOKUP(A285,data!$A:$AG,29,FALSE)</f>
        <v>29.949000000000002</v>
      </c>
      <c r="L285" s="10">
        <f>VLOOKUP(A285,data!$A:$AG,30,FALSE)</f>
        <v>598.98</v>
      </c>
      <c r="M285" s="4" t="str">
        <f>VLOOKUP(A285,data!$A:$AG,31,FALSE)</f>
        <v>Ewallet</v>
      </c>
      <c r="N285" s="3">
        <f>VLOOKUP(A285,data!$A:$AG,32,FALSE)</f>
        <v>571.00763400000005</v>
      </c>
      <c r="O285" s="9">
        <f>VLOOKUP(A285,data!$A:$AG,33,FALSE)</f>
        <v>4.6699999999999998E-2</v>
      </c>
    </row>
    <row r="286" spans="1:15" ht="15.75" x14ac:dyDescent="0.25">
      <c r="A286">
        <v>285</v>
      </c>
      <c r="B286" t="str">
        <f>VLOOKUP(A286,data!$A:$AG,2,FALSE)</f>
        <v>565-17-3836</v>
      </c>
      <c r="C286" s="7" t="str">
        <f>VLOOKUP(A286,data!$A:$AG,21,FALSE)</f>
        <v>East</v>
      </c>
      <c r="D286" s="7" t="str">
        <f>VLOOKUP(A286,data!$A:$AG,22,FALSE)</f>
        <v>Technology</v>
      </c>
      <c r="E286" s="10" t="str">
        <f>VLOOKUP(A286,data!$A:$AG,23,FALSE)</f>
        <v>Accessories</v>
      </c>
      <c r="F286" s="8">
        <f>VLOOKUP(A286,data!$A:$AG,24,FALSE)</f>
        <v>43536</v>
      </c>
      <c r="G286" s="3">
        <f>VLOOKUP(A286,data!$A:$AG,25,FALSE)</f>
        <v>43536</v>
      </c>
      <c r="H286" s="3">
        <f>VLOOKUP(A286,data!$A:$AG,26,FALSE)</f>
        <v>0.59791666666666665</v>
      </c>
      <c r="I286" s="1">
        <f>VLOOKUP(A286,data!$A:$AG,27,FALSE)</f>
        <v>47.67</v>
      </c>
      <c r="J286" s="2">
        <f>VLOOKUP(A286,data!$A:$AG,28,FALSE)</f>
        <v>4</v>
      </c>
      <c r="K286">
        <f>VLOOKUP(A286,data!$A:$AG,29,FALSE)</f>
        <v>9.5340000000000007</v>
      </c>
      <c r="L286" s="10">
        <f>VLOOKUP(A286,data!$A:$AG,30,FALSE)</f>
        <v>190.68</v>
      </c>
      <c r="M286" s="4" t="str">
        <f>VLOOKUP(A286,data!$A:$AG,31,FALSE)</f>
        <v>Cash</v>
      </c>
      <c r="N286" s="3">
        <f>VLOOKUP(A286,data!$A:$AG,32,FALSE)</f>
        <v>176.95104000000001</v>
      </c>
      <c r="O286" s="9">
        <f>VLOOKUP(A286,data!$A:$AG,33,FALSE)</f>
        <v>7.2000000000000008E-2</v>
      </c>
    </row>
    <row r="287" spans="1:15" ht="15.75" x14ac:dyDescent="0.25">
      <c r="A287">
        <v>286</v>
      </c>
      <c r="B287" t="str">
        <f>VLOOKUP(A287,data!$A:$AG,2,FALSE)</f>
        <v>498-41-1961</v>
      </c>
      <c r="C287" s="7" t="str">
        <f>VLOOKUP(A287,data!$A:$AG,21,FALSE)</f>
        <v>East</v>
      </c>
      <c r="D287" s="7" t="str">
        <f>VLOOKUP(A287,data!$A:$AG,22,FALSE)</f>
        <v>Office Supplies</v>
      </c>
      <c r="E287" s="10" t="str">
        <f>VLOOKUP(A287,data!$A:$AG,23,FALSE)</f>
        <v>Paper</v>
      </c>
      <c r="F287" s="8">
        <f>VLOOKUP(A287,data!$A:$AG,24,FALSE)</f>
        <v>43516</v>
      </c>
      <c r="G287" s="3">
        <f>VLOOKUP(A287,data!$A:$AG,25,FALSE)</f>
        <v>43516</v>
      </c>
      <c r="H287" s="3">
        <f>VLOOKUP(A287,data!$A:$AG,26,FALSE)</f>
        <v>0.75069444444444444</v>
      </c>
      <c r="I287" s="1">
        <f>VLOOKUP(A287,data!$A:$AG,27,FALSE)</f>
        <v>66.680000000000007</v>
      </c>
      <c r="J287" s="2">
        <f>VLOOKUP(A287,data!$A:$AG,28,FALSE)</f>
        <v>5</v>
      </c>
      <c r="K287">
        <f>VLOOKUP(A287,data!$A:$AG,29,FALSE)</f>
        <v>16.670000000000002</v>
      </c>
      <c r="L287" s="10">
        <f>VLOOKUP(A287,data!$A:$AG,30,FALSE)</f>
        <v>333.40000000000003</v>
      </c>
      <c r="M287" s="4" t="str">
        <f>VLOOKUP(A287,data!$A:$AG,31,FALSE)</f>
        <v>Cash</v>
      </c>
      <c r="N287" s="3">
        <f>VLOOKUP(A287,data!$A:$AG,32,FALSE)</f>
        <v>317.83022000000005</v>
      </c>
      <c r="O287" s="9">
        <f>VLOOKUP(A287,data!$A:$AG,33,FALSE)</f>
        <v>4.6699999999999998E-2</v>
      </c>
    </row>
    <row r="288" spans="1:15" ht="15.75" x14ac:dyDescent="0.25">
      <c r="A288">
        <v>287</v>
      </c>
      <c r="B288" t="str">
        <f>VLOOKUP(A288,data!$A:$AG,2,FALSE)</f>
        <v>593-95-4461</v>
      </c>
      <c r="C288" s="7" t="str">
        <f>VLOOKUP(A288,data!$A:$AG,21,FALSE)</f>
        <v>South</v>
      </c>
      <c r="D288" s="7" t="str">
        <f>VLOOKUP(A288,data!$A:$AG,22,FALSE)</f>
        <v>Office Supplies</v>
      </c>
      <c r="E288" s="10" t="str">
        <f>VLOOKUP(A288,data!$A:$AG,23,FALSE)</f>
        <v>Binders</v>
      </c>
      <c r="F288" s="8">
        <f>VLOOKUP(A288,data!$A:$AG,24,FALSE)</f>
        <v>43548</v>
      </c>
      <c r="G288" s="3">
        <f>VLOOKUP(A288,data!$A:$AG,25,FALSE)</f>
        <v>43548</v>
      </c>
      <c r="H288" s="3">
        <f>VLOOKUP(A288,data!$A:$AG,26,FALSE)</f>
        <v>0.61736111111111114</v>
      </c>
      <c r="I288" s="1">
        <f>VLOOKUP(A288,data!$A:$AG,27,FALSE)</f>
        <v>74.86</v>
      </c>
      <c r="J288" s="2">
        <f>VLOOKUP(A288,data!$A:$AG,28,FALSE)</f>
        <v>1</v>
      </c>
      <c r="K288">
        <f>VLOOKUP(A288,data!$A:$AG,29,FALSE)</f>
        <v>3.7430000000000003</v>
      </c>
      <c r="L288" s="10">
        <f>VLOOKUP(A288,data!$A:$AG,30,FALSE)</f>
        <v>74.86</v>
      </c>
      <c r="M288" s="4" t="str">
        <f>VLOOKUP(A288,data!$A:$AG,31,FALSE)</f>
        <v>Cash</v>
      </c>
      <c r="N288" s="3">
        <f>VLOOKUP(A288,data!$A:$AG,32,FALSE)</f>
        <v>71.364037999999994</v>
      </c>
      <c r="O288" s="9">
        <f>VLOOKUP(A288,data!$A:$AG,33,FALSE)</f>
        <v>4.6699999999999998E-2</v>
      </c>
    </row>
    <row r="289" spans="1:15" ht="15.75" x14ac:dyDescent="0.25">
      <c r="A289">
        <v>288</v>
      </c>
      <c r="B289" t="str">
        <f>VLOOKUP(A289,data!$A:$AG,2,FALSE)</f>
        <v>226-71-3580</v>
      </c>
      <c r="C289" s="7" t="str">
        <f>VLOOKUP(A289,data!$A:$AG,21,FALSE)</f>
        <v>South</v>
      </c>
      <c r="D289" s="7" t="str">
        <f>VLOOKUP(A289,data!$A:$AG,22,FALSE)</f>
        <v>Office Supplies</v>
      </c>
      <c r="E289" s="10" t="str">
        <f>VLOOKUP(A289,data!$A:$AG,23,FALSE)</f>
        <v>Appliances</v>
      </c>
      <c r="F289" s="8">
        <f>VLOOKUP(A289,data!$A:$AG,24,FALSE)</f>
        <v>43496</v>
      </c>
      <c r="G289" s="3">
        <f>VLOOKUP(A289,data!$A:$AG,25,FALSE)</f>
        <v>43496</v>
      </c>
      <c r="H289" s="3">
        <f>VLOOKUP(A289,data!$A:$AG,26,FALSE)</f>
        <v>0.50138888888888888</v>
      </c>
      <c r="I289" s="1">
        <f>VLOOKUP(A289,data!$A:$AG,27,FALSE)</f>
        <v>23.75</v>
      </c>
      <c r="J289" s="2">
        <f>VLOOKUP(A289,data!$A:$AG,28,FALSE)</f>
        <v>9</v>
      </c>
      <c r="K289">
        <f>VLOOKUP(A289,data!$A:$AG,29,FALSE)</f>
        <v>10.6875</v>
      </c>
      <c r="L289" s="10">
        <f>VLOOKUP(A289,data!$A:$AG,30,FALSE)</f>
        <v>213.75</v>
      </c>
      <c r="M289" s="4" t="str">
        <f>VLOOKUP(A289,data!$A:$AG,31,FALSE)</f>
        <v>Cash</v>
      </c>
      <c r="N289" s="3">
        <f>VLOOKUP(A289,data!$A:$AG,32,FALSE)</f>
        <v>203.767875</v>
      </c>
      <c r="O289" s="9">
        <f>VLOOKUP(A289,data!$A:$AG,33,FALSE)</f>
        <v>4.6699999999999998E-2</v>
      </c>
    </row>
    <row r="290" spans="1:15" ht="15.75" x14ac:dyDescent="0.25">
      <c r="A290">
        <v>289</v>
      </c>
      <c r="B290" t="str">
        <f>VLOOKUP(A290,data!$A:$AG,2,FALSE)</f>
        <v>283-79-9594</v>
      </c>
      <c r="C290" s="7" t="str">
        <f>VLOOKUP(A290,data!$A:$AG,21,FALSE)</f>
        <v>South</v>
      </c>
      <c r="D290" s="7" t="str">
        <f>VLOOKUP(A290,data!$A:$AG,22,FALSE)</f>
        <v>Office Supplies</v>
      </c>
      <c r="E290" s="10" t="str">
        <f>VLOOKUP(A290,data!$A:$AG,23,FALSE)</f>
        <v>Supplies</v>
      </c>
      <c r="F290" s="8">
        <f>VLOOKUP(A290,data!$A:$AG,24,FALSE)</f>
        <v>43490</v>
      </c>
      <c r="G290" s="3">
        <f>VLOOKUP(A290,data!$A:$AG,25,FALSE)</f>
        <v>43490</v>
      </c>
      <c r="H290" s="3">
        <f>VLOOKUP(A290,data!$A:$AG,26,FALSE)</f>
        <v>0.5625</v>
      </c>
      <c r="I290" s="1">
        <f>VLOOKUP(A290,data!$A:$AG,27,FALSE)</f>
        <v>48.51</v>
      </c>
      <c r="J290" s="2">
        <f>VLOOKUP(A290,data!$A:$AG,28,FALSE)</f>
        <v>7</v>
      </c>
      <c r="K290">
        <f>VLOOKUP(A290,data!$A:$AG,29,FALSE)</f>
        <v>16.9785</v>
      </c>
      <c r="L290" s="10">
        <f>VLOOKUP(A290,data!$A:$AG,30,FALSE)</f>
        <v>339.57</v>
      </c>
      <c r="M290" s="4" t="str">
        <f>VLOOKUP(A290,data!$A:$AG,31,FALSE)</f>
        <v>Credit card</v>
      </c>
      <c r="N290" s="3">
        <f>VLOOKUP(A290,data!$A:$AG,32,FALSE)</f>
        <v>323.71208100000001</v>
      </c>
      <c r="O290" s="9">
        <f>VLOOKUP(A290,data!$A:$AG,33,FALSE)</f>
        <v>4.6699999999999998E-2</v>
      </c>
    </row>
    <row r="291" spans="1:15" ht="15.75" x14ac:dyDescent="0.25">
      <c r="A291">
        <v>290</v>
      </c>
      <c r="B291" t="str">
        <f>VLOOKUP(A291,data!$A:$AG,2,FALSE)</f>
        <v>430-60-3493</v>
      </c>
      <c r="C291" s="7" t="str">
        <f>VLOOKUP(A291,data!$A:$AG,21,FALSE)</f>
        <v>East</v>
      </c>
      <c r="D291" s="7" t="str">
        <f>VLOOKUP(A291,data!$A:$AG,22,FALSE)</f>
        <v>Office Supplies</v>
      </c>
      <c r="E291" s="10" t="str">
        <f>VLOOKUP(A291,data!$A:$AG,23,FALSE)</f>
        <v>Fasteners</v>
      </c>
      <c r="F291" s="8">
        <f>VLOOKUP(A291,data!$A:$AG,24,FALSE)</f>
        <v>43499</v>
      </c>
      <c r="G291" s="3">
        <f>VLOOKUP(A291,data!$A:$AG,25,FALSE)</f>
        <v>43499</v>
      </c>
      <c r="H291" s="3">
        <f>VLOOKUP(A291,data!$A:$AG,26,FALSE)</f>
        <v>0.60972222222222217</v>
      </c>
      <c r="I291" s="1">
        <f>VLOOKUP(A291,data!$A:$AG,27,FALSE)</f>
        <v>94.88</v>
      </c>
      <c r="J291" s="2">
        <f>VLOOKUP(A291,data!$A:$AG,28,FALSE)</f>
        <v>7</v>
      </c>
      <c r="K291">
        <f>VLOOKUP(A291,data!$A:$AG,29,FALSE)</f>
        <v>33.207999999999998</v>
      </c>
      <c r="L291" s="10">
        <f>VLOOKUP(A291,data!$A:$AG,30,FALSE)</f>
        <v>664.16</v>
      </c>
      <c r="M291" s="4" t="str">
        <f>VLOOKUP(A291,data!$A:$AG,31,FALSE)</f>
        <v>Cash</v>
      </c>
      <c r="N291" s="3">
        <f>VLOOKUP(A291,data!$A:$AG,32,FALSE)</f>
        <v>633.14372800000001</v>
      </c>
      <c r="O291" s="9">
        <f>VLOOKUP(A291,data!$A:$AG,33,FALSE)</f>
        <v>4.6699999999999998E-2</v>
      </c>
    </row>
    <row r="292" spans="1:15" ht="15.75" x14ac:dyDescent="0.25">
      <c r="A292">
        <v>291</v>
      </c>
      <c r="B292" t="str">
        <f>VLOOKUP(A292,data!$A:$AG,2,FALSE)</f>
        <v>139-20-0155</v>
      </c>
      <c r="C292" s="7" t="str">
        <f>VLOOKUP(A292,data!$A:$AG,21,FALSE)</f>
        <v>East</v>
      </c>
      <c r="D292" s="7" t="str">
        <f>VLOOKUP(A292,data!$A:$AG,22,FALSE)</f>
        <v>Office Supplies</v>
      </c>
      <c r="E292" s="10" t="str">
        <f>VLOOKUP(A292,data!$A:$AG,23,FALSE)</f>
        <v>Labels</v>
      </c>
      <c r="F292" s="8">
        <f>VLOOKUP(A292,data!$A:$AG,24,FALSE)</f>
        <v>43489</v>
      </c>
      <c r="G292" s="3">
        <f>VLOOKUP(A292,data!$A:$AG,25,FALSE)</f>
        <v>43489</v>
      </c>
      <c r="H292" s="3">
        <f>VLOOKUP(A292,data!$A:$AG,26,FALSE)</f>
        <v>0.73402777777777783</v>
      </c>
      <c r="I292" s="1">
        <f>VLOOKUP(A292,data!$A:$AG,27,FALSE)</f>
        <v>40.299999999999997</v>
      </c>
      <c r="J292" s="2">
        <f>VLOOKUP(A292,data!$A:$AG,28,FALSE)</f>
        <v>10</v>
      </c>
      <c r="K292">
        <f>VLOOKUP(A292,data!$A:$AG,29,FALSE)</f>
        <v>20.150000000000002</v>
      </c>
      <c r="L292" s="10">
        <f>VLOOKUP(A292,data!$A:$AG,30,FALSE)</f>
        <v>403</v>
      </c>
      <c r="M292" s="4" t="str">
        <f>VLOOKUP(A292,data!$A:$AG,31,FALSE)</f>
        <v>Credit card</v>
      </c>
      <c r="N292" s="3">
        <f>VLOOKUP(A292,data!$A:$AG,32,FALSE)</f>
        <v>384.17989999999998</v>
      </c>
      <c r="O292" s="9">
        <f>VLOOKUP(A292,data!$A:$AG,33,FALSE)</f>
        <v>4.6699999999999998E-2</v>
      </c>
    </row>
    <row r="293" spans="1:15" ht="15.75" x14ac:dyDescent="0.25">
      <c r="A293">
        <v>292</v>
      </c>
      <c r="B293" t="str">
        <f>VLOOKUP(A293,data!$A:$AG,2,FALSE)</f>
        <v>558-80-4082</v>
      </c>
      <c r="C293" s="7" t="str">
        <f>VLOOKUP(A293,data!$A:$AG,21,FALSE)</f>
        <v>East</v>
      </c>
      <c r="D293" s="7" t="str">
        <f>VLOOKUP(A293,data!$A:$AG,22,FALSE)</f>
        <v>Technology</v>
      </c>
      <c r="E293" s="10" t="str">
        <f>VLOOKUP(A293,data!$A:$AG,23,FALSE)</f>
        <v>Accessories</v>
      </c>
      <c r="F293" s="8">
        <f>VLOOKUP(A293,data!$A:$AG,24,FALSE)</f>
        <v>43538</v>
      </c>
      <c r="G293" s="3">
        <f>VLOOKUP(A293,data!$A:$AG,25,FALSE)</f>
        <v>43538</v>
      </c>
      <c r="H293" s="3">
        <f>VLOOKUP(A293,data!$A:$AG,26,FALSE)</f>
        <v>0.72222222222222221</v>
      </c>
      <c r="I293" s="1">
        <f>VLOOKUP(A293,data!$A:$AG,27,FALSE)</f>
        <v>27.85</v>
      </c>
      <c r="J293" s="2">
        <f>VLOOKUP(A293,data!$A:$AG,28,FALSE)</f>
        <v>7</v>
      </c>
      <c r="K293">
        <f>VLOOKUP(A293,data!$A:$AG,29,FALSE)</f>
        <v>9.7475000000000023</v>
      </c>
      <c r="L293" s="10">
        <f>VLOOKUP(A293,data!$A:$AG,30,FALSE)</f>
        <v>194.95000000000002</v>
      </c>
      <c r="M293" s="4" t="str">
        <f>VLOOKUP(A293,data!$A:$AG,31,FALSE)</f>
        <v>Ewallet</v>
      </c>
      <c r="N293" s="3">
        <f>VLOOKUP(A293,data!$A:$AG,32,FALSE)</f>
        <v>180.9136</v>
      </c>
      <c r="O293" s="9">
        <f>VLOOKUP(A293,data!$A:$AG,33,FALSE)</f>
        <v>7.2000000000000008E-2</v>
      </c>
    </row>
    <row r="294" spans="1:15" ht="15.75" x14ac:dyDescent="0.25">
      <c r="A294">
        <v>293</v>
      </c>
      <c r="B294" t="str">
        <f>VLOOKUP(A294,data!$A:$AG,2,FALSE)</f>
        <v>278-97-7759</v>
      </c>
      <c r="C294" s="7" t="str">
        <f>VLOOKUP(A294,data!$A:$AG,21,FALSE)</f>
        <v>East</v>
      </c>
      <c r="D294" s="7" t="str">
        <f>VLOOKUP(A294,data!$A:$AG,22,FALSE)</f>
        <v>Furniture</v>
      </c>
      <c r="E294" s="10" t="str">
        <f>VLOOKUP(A294,data!$A:$AG,23,FALSE)</f>
        <v>Bookcases</v>
      </c>
      <c r="F294" s="8">
        <f>VLOOKUP(A294,data!$A:$AG,24,FALSE)</f>
        <v>43514</v>
      </c>
      <c r="G294" s="3">
        <f>VLOOKUP(A294,data!$A:$AG,25,FALSE)</f>
        <v>43514</v>
      </c>
      <c r="H294" s="3">
        <f>VLOOKUP(A294,data!$A:$AG,26,FALSE)</f>
        <v>0.8534722222222223</v>
      </c>
      <c r="I294" s="1">
        <f>VLOOKUP(A294,data!$A:$AG,27,FALSE)</f>
        <v>62.48</v>
      </c>
      <c r="J294" s="2">
        <f>VLOOKUP(A294,data!$A:$AG,28,FALSE)</f>
        <v>1</v>
      </c>
      <c r="K294">
        <f>VLOOKUP(A294,data!$A:$AG,29,FALSE)</f>
        <v>3.1240000000000001</v>
      </c>
      <c r="L294" s="10">
        <f>VLOOKUP(A294,data!$A:$AG,30,FALSE)</f>
        <v>62.48</v>
      </c>
      <c r="M294" s="4" t="str">
        <f>VLOOKUP(A294,data!$A:$AG,31,FALSE)</f>
        <v>Cash</v>
      </c>
      <c r="N294" s="3">
        <f>VLOOKUP(A294,data!$A:$AG,32,FALSE)</f>
        <v>55.794640000000001</v>
      </c>
      <c r="O294" s="9">
        <f>VLOOKUP(A294,data!$A:$AG,33,FALSE)</f>
        <v>0.107</v>
      </c>
    </row>
    <row r="295" spans="1:15" ht="15.75" x14ac:dyDescent="0.25">
      <c r="A295">
        <v>294</v>
      </c>
      <c r="B295" t="str">
        <f>VLOOKUP(A295,data!$A:$AG,2,FALSE)</f>
        <v>316-68-6352</v>
      </c>
      <c r="C295" s="7" t="str">
        <f>VLOOKUP(A295,data!$A:$AG,21,FALSE)</f>
        <v>West</v>
      </c>
      <c r="D295" s="7" t="str">
        <f>VLOOKUP(A295,data!$A:$AG,22,FALSE)</f>
        <v>Furniture</v>
      </c>
      <c r="E295" s="10" t="str">
        <f>VLOOKUP(A295,data!$A:$AG,23,FALSE)</f>
        <v>Furnishings</v>
      </c>
      <c r="F295" s="8">
        <f>VLOOKUP(A295,data!$A:$AG,24,FALSE)</f>
        <v>43486</v>
      </c>
      <c r="G295" s="3">
        <f>VLOOKUP(A295,data!$A:$AG,25,FALSE)</f>
        <v>43486</v>
      </c>
      <c r="H295" s="3">
        <f>VLOOKUP(A295,data!$A:$AG,26,FALSE)</f>
        <v>0.41666666666666669</v>
      </c>
      <c r="I295" s="1">
        <f>VLOOKUP(A295,data!$A:$AG,27,FALSE)</f>
        <v>36.36</v>
      </c>
      <c r="J295" s="2">
        <f>VLOOKUP(A295,data!$A:$AG,28,FALSE)</f>
        <v>2</v>
      </c>
      <c r="K295">
        <f>VLOOKUP(A295,data!$A:$AG,29,FALSE)</f>
        <v>3.6360000000000001</v>
      </c>
      <c r="L295" s="10">
        <f>VLOOKUP(A295,data!$A:$AG,30,FALSE)</f>
        <v>72.72</v>
      </c>
      <c r="M295" s="4" t="str">
        <f>VLOOKUP(A295,data!$A:$AG,31,FALSE)</f>
        <v>Cash</v>
      </c>
      <c r="N295" s="3">
        <f>VLOOKUP(A295,data!$A:$AG,32,FALSE)</f>
        <v>64.938959999999994</v>
      </c>
      <c r="O295" s="9">
        <f>VLOOKUP(A295,data!$A:$AG,33,FALSE)</f>
        <v>0.107</v>
      </c>
    </row>
    <row r="296" spans="1:15" ht="15.75" x14ac:dyDescent="0.25">
      <c r="A296">
        <v>295</v>
      </c>
      <c r="B296" t="str">
        <f>VLOOKUP(A296,data!$A:$AG,2,FALSE)</f>
        <v>585-03-5943</v>
      </c>
      <c r="C296" s="7" t="str">
        <f>VLOOKUP(A296,data!$A:$AG,21,FALSE)</f>
        <v>West</v>
      </c>
      <c r="D296" s="7" t="str">
        <f>VLOOKUP(A296,data!$A:$AG,22,FALSE)</f>
        <v>Furniture</v>
      </c>
      <c r="E296" s="10" t="str">
        <f>VLOOKUP(A296,data!$A:$AG,23,FALSE)</f>
        <v>Chairs</v>
      </c>
      <c r="F296" s="8">
        <f>VLOOKUP(A296,data!$A:$AG,24,FALSE)</f>
        <v>43537</v>
      </c>
      <c r="G296" s="3">
        <f>VLOOKUP(A296,data!$A:$AG,25,FALSE)</f>
        <v>43537</v>
      </c>
      <c r="H296" s="3">
        <f>VLOOKUP(A296,data!$A:$AG,26,FALSE)</f>
        <v>0.49027777777777781</v>
      </c>
      <c r="I296" s="1">
        <f>VLOOKUP(A296,data!$A:$AG,27,FALSE)</f>
        <v>18.11</v>
      </c>
      <c r="J296" s="2">
        <f>VLOOKUP(A296,data!$A:$AG,28,FALSE)</f>
        <v>10</v>
      </c>
      <c r="K296">
        <f>VLOOKUP(A296,data!$A:$AG,29,FALSE)</f>
        <v>9.0549999999999997</v>
      </c>
      <c r="L296" s="10">
        <f>VLOOKUP(A296,data!$A:$AG,30,FALSE)</f>
        <v>181.1</v>
      </c>
      <c r="M296" s="4" t="str">
        <f>VLOOKUP(A296,data!$A:$AG,31,FALSE)</f>
        <v>Ewallet</v>
      </c>
      <c r="N296" s="3">
        <f>VLOOKUP(A296,data!$A:$AG,32,FALSE)</f>
        <v>161.72229999999999</v>
      </c>
      <c r="O296" s="9">
        <f>VLOOKUP(A296,data!$A:$AG,33,FALSE)</f>
        <v>0.107</v>
      </c>
    </row>
    <row r="297" spans="1:15" ht="15.75" x14ac:dyDescent="0.25">
      <c r="A297">
        <v>296</v>
      </c>
      <c r="B297" t="str">
        <f>VLOOKUP(A297,data!$A:$AG,2,FALSE)</f>
        <v>211-05-0490</v>
      </c>
      <c r="C297" s="7" t="str">
        <f>VLOOKUP(A297,data!$A:$AG,21,FALSE)</f>
        <v>West</v>
      </c>
      <c r="D297" s="7" t="str">
        <f>VLOOKUP(A297,data!$A:$AG,22,FALSE)</f>
        <v>Furniture</v>
      </c>
      <c r="E297" s="10" t="str">
        <f>VLOOKUP(A297,data!$A:$AG,23,FALSE)</f>
        <v>Furnishings</v>
      </c>
      <c r="F297" s="8">
        <f>VLOOKUP(A297,data!$A:$AG,24,FALSE)</f>
        <v>43527</v>
      </c>
      <c r="G297" s="3">
        <f>VLOOKUP(A297,data!$A:$AG,25,FALSE)</f>
        <v>43527</v>
      </c>
      <c r="H297" s="3">
        <f>VLOOKUP(A297,data!$A:$AG,26,FALSE)</f>
        <v>0.5708333333333333</v>
      </c>
      <c r="I297" s="1">
        <f>VLOOKUP(A297,data!$A:$AG,27,FALSE)</f>
        <v>51.92</v>
      </c>
      <c r="J297" s="2">
        <f>VLOOKUP(A297,data!$A:$AG,28,FALSE)</f>
        <v>5</v>
      </c>
      <c r="K297">
        <f>VLOOKUP(A297,data!$A:$AG,29,FALSE)</f>
        <v>12.980000000000002</v>
      </c>
      <c r="L297" s="10">
        <f>VLOOKUP(A297,data!$A:$AG,30,FALSE)</f>
        <v>259.60000000000002</v>
      </c>
      <c r="M297" s="4" t="str">
        <f>VLOOKUP(A297,data!$A:$AG,31,FALSE)</f>
        <v>Cash</v>
      </c>
      <c r="N297" s="3">
        <f>VLOOKUP(A297,data!$A:$AG,32,FALSE)</f>
        <v>231.82280000000003</v>
      </c>
      <c r="O297" s="9">
        <f>VLOOKUP(A297,data!$A:$AG,33,FALSE)</f>
        <v>0.107</v>
      </c>
    </row>
    <row r="298" spans="1:15" ht="15.75" x14ac:dyDescent="0.25">
      <c r="A298">
        <v>297</v>
      </c>
      <c r="B298" t="str">
        <f>VLOOKUP(A298,data!$A:$AG,2,FALSE)</f>
        <v>727-75-6477</v>
      </c>
      <c r="C298" s="7" t="str">
        <f>VLOOKUP(A298,data!$A:$AG,21,FALSE)</f>
        <v>West</v>
      </c>
      <c r="D298" s="7" t="str">
        <f>VLOOKUP(A298,data!$A:$AG,22,FALSE)</f>
        <v>Office Supplies</v>
      </c>
      <c r="E298" s="10" t="str">
        <f>VLOOKUP(A298,data!$A:$AG,23,FALSE)</f>
        <v>Binders</v>
      </c>
      <c r="F298" s="8">
        <f>VLOOKUP(A298,data!$A:$AG,24,FALSE)</f>
        <v>43553</v>
      </c>
      <c r="G298" s="3">
        <f>VLOOKUP(A298,data!$A:$AG,25,FALSE)</f>
        <v>43553</v>
      </c>
      <c r="H298" s="3">
        <f>VLOOKUP(A298,data!$A:$AG,26,FALSE)</f>
        <v>0.61388888888888882</v>
      </c>
      <c r="I298" s="1">
        <f>VLOOKUP(A298,data!$A:$AG,27,FALSE)</f>
        <v>28.84</v>
      </c>
      <c r="J298" s="2">
        <f>VLOOKUP(A298,data!$A:$AG,28,FALSE)</f>
        <v>4</v>
      </c>
      <c r="K298">
        <f>VLOOKUP(A298,data!$A:$AG,29,FALSE)</f>
        <v>5.7680000000000007</v>
      </c>
      <c r="L298" s="10">
        <f>VLOOKUP(A298,data!$A:$AG,30,FALSE)</f>
        <v>115.36</v>
      </c>
      <c r="M298" s="4" t="str">
        <f>VLOOKUP(A298,data!$A:$AG,31,FALSE)</f>
        <v>Cash</v>
      </c>
      <c r="N298" s="3">
        <f>VLOOKUP(A298,data!$A:$AG,32,FALSE)</f>
        <v>109.97268800000001</v>
      </c>
      <c r="O298" s="9">
        <f>VLOOKUP(A298,data!$A:$AG,33,FALSE)</f>
        <v>4.6699999999999998E-2</v>
      </c>
    </row>
    <row r="299" spans="1:15" ht="15.75" x14ac:dyDescent="0.25">
      <c r="A299">
        <v>298</v>
      </c>
      <c r="B299" t="str">
        <f>VLOOKUP(A299,data!$A:$AG,2,FALSE)</f>
        <v>744-02-5987</v>
      </c>
      <c r="C299" s="7" t="str">
        <f>VLOOKUP(A299,data!$A:$AG,21,FALSE)</f>
        <v>West</v>
      </c>
      <c r="D299" s="7" t="str">
        <f>VLOOKUP(A299,data!$A:$AG,22,FALSE)</f>
        <v>Office Supplies</v>
      </c>
      <c r="E299" s="10" t="str">
        <f>VLOOKUP(A299,data!$A:$AG,23,FALSE)</f>
        <v>Fasteners</v>
      </c>
      <c r="F299" s="8">
        <f>VLOOKUP(A299,data!$A:$AG,24,FALSE)</f>
        <v>43475</v>
      </c>
      <c r="G299" s="3">
        <f>VLOOKUP(A299,data!$A:$AG,25,FALSE)</f>
        <v>43475</v>
      </c>
      <c r="H299" s="3">
        <f>VLOOKUP(A299,data!$A:$AG,26,FALSE)</f>
        <v>0.59444444444444444</v>
      </c>
      <c r="I299" s="1">
        <f>VLOOKUP(A299,data!$A:$AG,27,FALSE)</f>
        <v>78.38</v>
      </c>
      <c r="J299" s="2">
        <f>VLOOKUP(A299,data!$A:$AG,28,FALSE)</f>
        <v>6</v>
      </c>
      <c r="K299">
        <f>VLOOKUP(A299,data!$A:$AG,29,FALSE)</f>
        <v>23.513999999999999</v>
      </c>
      <c r="L299" s="10">
        <f>VLOOKUP(A299,data!$A:$AG,30,FALSE)</f>
        <v>470.28</v>
      </c>
      <c r="M299" s="4" t="str">
        <f>VLOOKUP(A299,data!$A:$AG,31,FALSE)</f>
        <v>Ewallet</v>
      </c>
      <c r="N299" s="3">
        <f>VLOOKUP(A299,data!$A:$AG,32,FALSE)</f>
        <v>448.31792399999995</v>
      </c>
      <c r="O299" s="9">
        <f>VLOOKUP(A299,data!$A:$AG,33,FALSE)</f>
        <v>4.6699999999999998E-2</v>
      </c>
    </row>
    <row r="300" spans="1:15" ht="15.75" x14ac:dyDescent="0.25">
      <c r="A300">
        <v>299</v>
      </c>
      <c r="B300" t="str">
        <f>VLOOKUP(A300,data!$A:$AG,2,FALSE)</f>
        <v>307-83-9164</v>
      </c>
      <c r="C300" s="7" t="str">
        <f>VLOOKUP(A300,data!$A:$AG,21,FALSE)</f>
        <v>East</v>
      </c>
      <c r="D300" s="7" t="str">
        <f>VLOOKUP(A300,data!$A:$AG,22,FALSE)</f>
        <v>Office Supplies</v>
      </c>
      <c r="E300" s="10" t="str">
        <f>VLOOKUP(A300,data!$A:$AG,23,FALSE)</f>
        <v>Paper</v>
      </c>
      <c r="F300" s="8">
        <f>VLOOKUP(A300,data!$A:$AG,24,FALSE)</f>
        <v>43490</v>
      </c>
      <c r="G300" s="3">
        <f>VLOOKUP(A300,data!$A:$AG,25,FALSE)</f>
        <v>43490</v>
      </c>
      <c r="H300" s="3">
        <f>VLOOKUP(A300,data!$A:$AG,26,FALSE)</f>
        <v>0.66249999999999998</v>
      </c>
      <c r="I300" s="1">
        <f>VLOOKUP(A300,data!$A:$AG,27,FALSE)</f>
        <v>60.01</v>
      </c>
      <c r="J300" s="2">
        <f>VLOOKUP(A300,data!$A:$AG,28,FALSE)</f>
        <v>4</v>
      </c>
      <c r="K300">
        <f>VLOOKUP(A300,data!$A:$AG,29,FALSE)</f>
        <v>12.002000000000001</v>
      </c>
      <c r="L300" s="10">
        <f>VLOOKUP(A300,data!$A:$AG,30,FALSE)</f>
        <v>240.04</v>
      </c>
      <c r="M300" s="4" t="str">
        <f>VLOOKUP(A300,data!$A:$AG,31,FALSE)</f>
        <v>Cash</v>
      </c>
      <c r="N300" s="3">
        <f>VLOOKUP(A300,data!$A:$AG,32,FALSE)</f>
        <v>228.83013199999999</v>
      </c>
      <c r="O300" s="9">
        <f>VLOOKUP(A300,data!$A:$AG,33,FALSE)</f>
        <v>4.6699999999999998E-2</v>
      </c>
    </row>
    <row r="301" spans="1:15" ht="15.75" x14ac:dyDescent="0.25">
      <c r="A301">
        <v>300</v>
      </c>
      <c r="B301" t="str">
        <f>VLOOKUP(A301,data!$A:$AG,2,FALSE)</f>
        <v>779-06-0012</v>
      </c>
      <c r="C301" s="7" t="str">
        <f>VLOOKUP(A301,data!$A:$AG,21,FALSE)</f>
        <v>East</v>
      </c>
      <c r="D301" s="7" t="str">
        <f>VLOOKUP(A301,data!$A:$AG,22,FALSE)</f>
        <v>Office Supplies</v>
      </c>
      <c r="E301" s="10" t="str">
        <f>VLOOKUP(A301,data!$A:$AG,23,FALSE)</f>
        <v>Storage</v>
      </c>
      <c r="F301" s="8">
        <f>VLOOKUP(A301,data!$A:$AG,24,FALSE)</f>
        <v>43484</v>
      </c>
      <c r="G301" s="3">
        <f>VLOOKUP(A301,data!$A:$AG,25,FALSE)</f>
        <v>43484</v>
      </c>
      <c r="H301" s="3">
        <f>VLOOKUP(A301,data!$A:$AG,26,FALSE)</f>
        <v>0.43124999999999997</v>
      </c>
      <c r="I301" s="1">
        <f>VLOOKUP(A301,data!$A:$AG,27,FALSE)</f>
        <v>88.61</v>
      </c>
      <c r="J301" s="2">
        <f>VLOOKUP(A301,data!$A:$AG,28,FALSE)</f>
        <v>1</v>
      </c>
      <c r="K301">
        <f>VLOOKUP(A301,data!$A:$AG,29,FALSE)</f>
        <v>4.4305000000000003</v>
      </c>
      <c r="L301" s="10">
        <f>VLOOKUP(A301,data!$A:$AG,30,FALSE)</f>
        <v>88.61</v>
      </c>
      <c r="M301" s="4" t="str">
        <f>VLOOKUP(A301,data!$A:$AG,31,FALSE)</f>
        <v>Cash</v>
      </c>
      <c r="N301" s="3">
        <f>VLOOKUP(A301,data!$A:$AG,32,FALSE)</f>
        <v>84.471913000000001</v>
      </c>
      <c r="O301" s="9">
        <f>VLOOKUP(A301,data!$A:$AG,33,FALSE)</f>
        <v>4.6699999999999998E-2</v>
      </c>
    </row>
    <row r="302" spans="1:15" ht="15.75" x14ac:dyDescent="0.25">
      <c r="A302">
        <v>301</v>
      </c>
      <c r="B302" t="str">
        <f>VLOOKUP(A302,data!$A:$AG,2,FALSE)</f>
        <v>446-47-6729</v>
      </c>
      <c r="C302" s="7" t="str">
        <f>VLOOKUP(A302,data!$A:$AG,21,FALSE)</f>
        <v>East</v>
      </c>
      <c r="D302" s="7" t="str">
        <f>VLOOKUP(A302,data!$A:$AG,22,FALSE)</f>
        <v>Office Supplies</v>
      </c>
      <c r="E302" s="10" t="str">
        <f>VLOOKUP(A302,data!$A:$AG,23,FALSE)</f>
        <v>Paper</v>
      </c>
      <c r="F302" s="8">
        <f>VLOOKUP(A302,data!$A:$AG,24,FALSE)</f>
        <v>43467</v>
      </c>
      <c r="G302" s="3">
        <f>VLOOKUP(A302,data!$A:$AG,25,FALSE)</f>
        <v>43467</v>
      </c>
      <c r="H302" s="3">
        <f>VLOOKUP(A302,data!$A:$AG,26,FALSE)</f>
        <v>0.75624999999999998</v>
      </c>
      <c r="I302" s="1">
        <f>VLOOKUP(A302,data!$A:$AG,27,FALSE)</f>
        <v>99.82</v>
      </c>
      <c r="J302" s="2">
        <f>VLOOKUP(A302,data!$A:$AG,28,FALSE)</f>
        <v>2</v>
      </c>
      <c r="K302">
        <f>VLOOKUP(A302,data!$A:$AG,29,FALSE)</f>
        <v>9.9819999999999993</v>
      </c>
      <c r="L302" s="10">
        <f>VLOOKUP(A302,data!$A:$AG,30,FALSE)</f>
        <v>199.64</v>
      </c>
      <c r="M302" s="4" t="str">
        <f>VLOOKUP(A302,data!$A:$AG,31,FALSE)</f>
        <v>Credit card</v>
      </c>
      <c r="N302" s="3">
        <f>VLOOKUP(A302,data!$A:$AG,32,FALSE)</f>
        <v>190.316812</v>
      </c>
      <c r="O302" s="9">
        <f>VLOOKUP(A302,data!$A:$AG,33,FALSE)</f>
        <v>4.6699999999999998E-2</v>
      </c>
    </row>
    <row r="303" spans="1:15" ht="15.75" x14ac:dyDescent="0.25">
      <c r="A303">
        <v>302</v>
      </c>
      <c r="B303" t="str">
        <f>VLOOKUP(A303,data!$A:$AG,2,FALSE)</f>
        <v>573-10-3877</v>
      </c>
      <c r="C303" s="7" t="str">
        <f>VLOOKUP(A303,data!$A:$AG,21,FALSE)</f>
        <v>East</v>
      </c>
      <c r="D303" s="7" t="str">
        <f>VLOOKUP(A303,data!$A:$AG,22,FALSE)</f>
        <v>Furniture</v>
      </c>
      <c r="E303" s="10" t="str">
        <f>VLOOKUP(A303,data!$A:$AG,23,FALSE)</f>
        <v>Furnishings</v>
      </c>
      <c r="F303" s="8">
        <f>VLOOKUP(A303,data!$A:$AG,24,FALSE)</f>
        <v>43536</v>
      </c>
      <c r="G303" s="3">
        <f>VLOOKUP(A303,data!$A:$AG,25,FALSE)</f>
        <v>43536</v>
      </c>
      <c r="H303" s="3">
        <f>VLOOKUP(A303,data!$A:$AG,26,FALSE)</f>
        <v>0.69861111111111107</v>
      </c>
      <c r="I303" s="1">
        <f>VLOOKUP(A303,data!$A:$AG,27,FALSE)</f>
        <v>39.01</v>
      </c>
      <c r="J303" s="2">
        <f>VLOOKUP(A303,data!$A:$AG,28,FALSE)</f>
        <v>1</v>
      </c>
      <c r="K303">
        <f>VLOOKUP(A303,data!$A:$AG,29,FALSE)</f>
        <v>1.9504999999999999</v>
      </c>
      <c r="L303" s="10">
        <f>VLOOKUP(A303,data!$A:$AG,30,FALSE)</f>
        <v>39.01</v>
      </c>
      <c r="M303" s="4" t="str">
        <f>VLOOKUP(A303,data!$A:$AG,31,FALSE)</f>
        <v>Credit card</v>
      </c>
      <c r="N303" s="3">
        <f>VLOOKUP(A303,data!$A:$AG,32,FALSE)</f>
        <v>34.835929999999998</v>
      </c>
      <c r="O303" s="9">
        <f>VLOOKUP(A303,data!$A:$AG,33,FALSE)</f>
        <v>0.107</v>
      </c>
    </row>
    <row r="304" spans="1:15" ht="15.75" x14ac:dyDescent="0.25">
      <c r="A304">
        <v>303</v>
      </c>
      <c r="B304" t="str">
        <f>VLOOKUP(A304,data!$A:$AG,2,FALSE)</f>
        <v>735-06-4124</v>
      </c>
      <c r="C304" s="7" t="str">
        <f>VLOOKUP(A304,data!$A:$AG,21,FALSE)</f>
        <v>East</v>
      </c>
      <c r="D304" s="7" t="str">
        <f>VLOOKUP(A304,data!$A:$AG,22,FALSE)</f>
        <v>Office Supplies</v>
      </c>
      <c r="E304" s="10" t="str">
        <f>VLOOKUP(A304,data!$A:$AG,23,FALSE)</f>
        <v>Binders</v>
      </c>
      <c r="F304" s="8">
        <f>VLOOKUP(A304,data!$A:$AG,24,FALSE)</f>
        <v>43521</v>
      </c>
      <c r="G304" s="3">
        <f>VLOOKUP(A304,data!$A:$AG,25,FALSE)</f>
        <v>43521</v>
      </c>
      <c r="H304" s="3">
        <f>VLOOKUP(A304,data!$A:$AG,26,FALSE)</f>
        <v>0.64652777777777781</v>
      </c>
      <c r="I304" s="1">
        <f>VLOOKUP(A304,data!$A:$AG,27,FALSE)</f>
        <v>48.61</v>
      </c>
      <c r="J304" s="2">
        <f>VLOOKUP(A304,data!$A:$AG,28,FALSE)</f>
        <v>1</v>
      </c>
      <c r="K304">
        <f>VLOOKUP(A304,data!$A:$AG,29,FALSE)</f>
        <v>2.4305000000000003</v>
      </c>
      <c r="L304" s="10">
        <f>VLOOKUP(A304,data!$A:$AG,30,FALSE)</f>
        <v>48.61</v>
      </c>
      <c r="M304" s="4" t="str">
        <f>VLOOKUP(A304,data!$A:$AG,31,FALSE)</f>
        <v>Cash</v>
      </c>
      <c r="N304" s="3">
        <f>VLOOKUP(A304,data!$A:$AG,32,FALSE)</f>
        <v>46.339913000000003</v>
      </c>
      <c r="O304" s="9">
        <f>VLOOKUP(A304,data!$A:$AG,33,FALSE)</f>
        <v>4.6699999999999998E-2</v>
      </c>
    </row>
    <row r="305" spans="1:15" ht="15.75" x14ac:dyDescent="0.25">
      <c r="A305">
        <v>304</v>
      </c>
      <c r="B305" t="str">
        <f>VLOOKUP(A305,data!$A:$AG,2,FALSE)</f>
        <v>439-54-7422</v>
      </c>
      <c r="C305" s="7" t="str">
        <f>VLOOKUP(A305,data!$A:$AG,21,FALSE)</f>
        <v>West</v>
      </c>
      <c r="D305" s="7" t="str">
        <f>VLOOKUP(A305,data!$A:$AG,22,FALSE)</f>
        <v>Furniture</v>
      </c>
      <c r="E305" s="10" t="str">
        <f>VLOOKUP(A305,data!$A:$AG,23,FALSE)</f>
        <v>Tables</v>
      </c>
      <c r="F305" s="8">
        <f>VLOOKUP(A305,data!$A:$AG,24,FALSE)</f>
        <v>43542</v>
      </c>
      <c r="G305" s="3">
        <f>VLOOKUP(A305,data!$A:$AG,25,FALSE)</f>
        <v>43542</v>
      </c>
      <c r="H305" s="3">
        <f>VLOOKUP(A305,data!$A:$AG,26,FALSE)</f>
        <v>0.71875</v>
      </c>
      <c r="I305" s="1">
        <f>VLOOKUP(A305,data!$A:$AG,27,FALSE)</f>
        <v>51.19</v>
      </c>
      <c r="J305" s="2">
        <f>VLOOKUP(A305,data!$A:$AG,28,FALSE)</f>
        <v>4</v>
      </c>
      <c r="K305">
        <f>VLOOKUP(A305,data!$A:$AG,29,FALSE)</f>
        <v>10.238</v>
      </c>
      <c r="L305" s="10">
        <f>VLOOKUP(A305,data!$A:$AG,30,FALSE)</f>
        <v>204.76</v>
      </c>
      <c r="M305" s="4" t="str">
        <f>VLOOKUP(A305,data!$A:$AG,31,FALSE)</f>
        <v>Credit card</v>
      </c>
      <c r="N305" s="3">
        <f>VLOOKUP(A305,data!$A:$AG,32,FALSE)</f>
        <v>182.85067999999998</v>
      </c>
      <c r="O305" s="9">
        <f>VLOOKUP(A305,data!$A:$AG,33,FALSE)</f>
        <v>0.107</v>
      </c>
    </row>
    <row r="306" spans="1:15" ht="15.75" x14ac:dyDescent="0.25">
      <c r="A306">
        <v>305</v>
      </c>
      <c r="B306" t="str">
        <f>VLOOKUP(A306,data!$A:$AG,2,FALSE)</f>
        <v>396-90-2219</v>
      </c>
      <c r="C306" s="7" t="str">
        <f>VLOOKUP(A306,data!$A:$AG,21,FALSE)</f>
        <v>East</v>
      </c>
      <c r="D306" s="7" t="str">
        <f>VLOOKUP(A306,data!$A:$AG,22,FALSE)</f>
        <v>Furniture</v>
      </c>
      <c r="E306" s="10" t="str">
        <f>VLOOKUP(A306,data!$A:$AG,23,FALSE)</f>
        <v>Furnishings</v>
      </c>
      <c r="F306" s="8">
        <f>VLOOKUP(A306,data!$A:$AG,24,FALSE)</f>
        <v>43519</v>
      </c>
      <c r="G306" s="3">
        <f>VLOOKUP(A306,data!$A:$AG,25,FALSE)</f>
        <v>43519</v>
      </c>
      <c r="H306" s="3">
        <f>VLOOKUP(A306,data!$A:$AG,26,FALSE)</f>
        <v>0.52013888888888882</v>
      </c>
      <c r="I306" s="1">
        <f>VLOOKUP(A306,data!$A:$AG,27,FALSE)</f>
        <v>14.96</v>
      </c>
      <c r="J306" s="2">
        <f>VLOOKUP(A306,data!$A:$AG,28,FALSE)</f>
        <v>8</v>
      </c>
      <c r="K306">
        <f>VLOOKUP(A306,data!$A:$AG,29,FALSE)</f>
        <v>5.9840000000000009</v>
      </c>
      <c r="L306" s="10">
        <f>VLOOKUP(A306,data!$A:$AG,30,FALSE)</f>
        <v>119.68</v>
      </c>
      <c r="M306" s="4" t="str">
        <f>VLOOKUP(A306,data!$A:$AG,31,FALSE)</f>
        <v>Cash</v>
      </c>
      <c r="N306" s="3">
        <f>VLOOKUP(A306,data!$A:$AG,32,FALSE)</f>
        <v>106.87424</v>
      </c>
      <c r="O306" s="9">
        <f>VLOOKUP(A306,data!$A:$AG,33,FALSE)</f>
        <v>0.107</v>
      </c>
    </row>
    <row r="307" spans="1:15" ht="15.75" x14ac:dyDescent="0.25">
      <c r="A307">
        <v>306</v>
      </c>
      <c r="B307" t="str">
        <f>VLOOKUP(A307,data!$A:$AG,2,FALSE)</f>
        <v>411-77-0180</v>
      </c>
      <c r="C307" s="7" t="str">
        <f>VLOOKUP(A307,data!$A:$AG,21,FALSE)</f>
        <v>Central</v>
      </c>
      <c r="D307" s="7" t="str">
        <f>VLOOKUP(A307,data!$A:$AG,22,FALSE)</f>
        <v>Office Supplies</v>
      </c>
      <c r="E307" s="10" t="str">
        <f>VLOOKUP(A307,data!$A:$AG,23,FALSE)</f>
        <v>Art</v>
      </c>
      <c r="F307" s="8">
        <f>VLOOKUP(A307,data!$A:$AG,24,FALSE)</f>
        <v>43550</v>
      </c>
      <c r="G307" s="3">
        <f>VLOOKUP(A307,data!$A:$AG,25,FALSE)</f>
        <v>43550</v>
      </c>
      <c r="H307" s="3">
        <f>VLOOKUP(A307,data!$A:$AG,26,FALSE)</f>
        <v>0.84305555555555556</v>
      </c>
      <c r="I307" s="1">
        <f>VLOOKUP(A307,data!$A:$AG,27,FALSE)</f>
        <v>72.2</v>
      </c>
      <c r="J307" s="2">
        <f>VLOOKUP(A307,data!$A:$AG,28,FALSE)</f>
        <v>7</v>
      </c>
      <c r="K307">
        <f>VLOOKUP(A307,data!$A:$AG,29,FALSE)</f>
        <v>25.270000000000003</v>
      </c>
      <c r="L307" s="10">
        <f>VLOOKUP(A307,data!$A:$AG,30,FALSE)</f>
        <v>505.40000000000003</v>
      </c>
      <c r="M307" s="4" t="str">
        <f>VLOOKUP(A307,data!$A:$AG,31,FALSE)</f>
        <v>Ewallet</v>
      </c>
      <c r="N307" s="3">
        <f>VLOOKUP(A307,data!$A:$AG,32,FALSE)</f>
        <v>481.79782000000006</v>
      </c>
      <c r="O307" s="9">
        <f>VLOOKUP(A307,data!$A:$AG,33,FALSE)</f>
        <v>4.6699999999999998E-2</v>
      </c>
    </row>
    <row r="308" spans="1:15" ht="15.75" x14ac:dyDescent="0.25">
      <c r="A308">
        <v>307</v>
      </c>
      <c r="B308" t="str">
        <f>VLOOKUP(A308,data!$A:$AG,2,FALSE)</f>
        <v>286-01-5402</v>
      </c>
      <c r="C308" s="7" t="str">
        <f>VLOOKUP(A308,data!$A:$AG,21,FALSE)</f>
        <v>East</v>
      </c>
      <c r="D308" s="7" t="str">
        <f>VLOOKUP(A308,data!$A:$AG,22,FALSE)</f>
        <v>Office Supplies</v>
      </c>
      <c r="E308" s="10" t="str">
        <f>VLOOKUP(A308,data!$A:$AG,23,FALSE)</f>
        <v>Binders</v>
      </c>
      <c r="F308" s="8">
        <f>VLOOKUP(A308,data!$A:$AG,24,FALSE)</f>
        <v>43554</v>
      </c>
      <c r="G308" s="3">
        <f>VLOOKUP(A308,data!$A:$AG,25,FALSE)</f>
        <v>43554</v>
      </c>
      <c r="H308" s="3">
        <f>VLOOKUP(A308,data!$A:$AG,26,FALSE)</f>
        <v>0.55694444444444446</v>
      </c>
      <c r="I308" s="1">
        <f>VLOOKUP(A308,data!$A:$AG,27,FALSE)</f>
        <v>40.229999999999997</v>
      </c>
      <c r="J308" s="2">
        <f>VLOOKUP(A308,data!$A:$AG,28,FALSE)</f>
        <v>7</v>
      </c>
      <c r="K308">
        <f>VLOOKUP(A308,data!$A:$AG,29,FALSE)</f>
        <v>14.080499999999999</v>
      </c>
      <c r="L308" s="10">
        <f>VLOOKUP(A308,data!$A:$AG,30,FALSE)</f>
        <v>281.60999999999996</v>
      </c>
      <c r="M308" s="4" t="str">
        <f>VLOOKUP(A308,data!$A:$AG,31,FALSE)</f>
        <v>Cash</v>
      </c>
      <c r="N308" s="3">
        <f>VLOOKUP(A308,data!$A:$AG,32,FALSE)</f>
        <v>268.45881299999996</v>
      </c>
      <c r="O308" s="9">
        <f>VLOOKUP(A308,data!$A:$AG,33,FALSE)</f>
        <v>4.6699999999999998E-2</v>
      </c>
    </row>
    <row r="309" spans="1:15" ht="15.75" x14ac:dyDescent="0.25">
      <c r="A309">
        <v>308</v>
      </c>
      <c r="B309" t="str">
        <f>VLOOKUP(A309,data!$A:$AG,2,FALSE)</f>
        <v>803-17-8013</v>
      </c>
      <c r="C309" s="7" t="str">
        <f>VLOOKUP(A309,data!$A:$AG,21,FALSE)</f>
        <v>East</v>
      </c>
      <c r="D309" s="7" t="str">
        <f>VLOOKUP(A309,data!$A:$AG,22,FALSE)</f>
        <v>Office Supplies</v>
      </c>
      <c r="E309" s="10" t="str">
        <f>VLOOKUP(A309,data!$A:$AG,23,FALSE)</f>
        <v>Art</v>
      </c>
      <c r="F309" s="8">
        <f>VLOOKUP(A309,data!$A:$AG,24,FALSE)</f>
        <v>43513</v>
      </c>
      <c r="G309" s="3">
        <f>VLOOKUP(A309,data!$A:$AG,25,FALSE)</f>
        <v>43513</v>
      </c>
      <c r="H309" s="3">
        <f>VLOOKUP(A309,data!$A:$AG,26,FALSE)</f>
        <v>0.71458333333333324</v>
      </c>
      <c r="I309" s="1">
        <f>VLOOKUP(A309,data!$A:$AG,27,FALSE)</f>
        <v>88.79</v>
      </c>
      <c r="J309" s="2">
        <f>VLOOKUP(A309,data!$A:$AG,28,FALSE)</f>
        <v>8</v>
      </c>
      <c r="K309">
        <f>VLOOKUP(A309,data!$A:$AG,29,FALSE)</f>
        <v>35.516000000000005</v>
      </c>
      <c r="L309" s="10">
        <f>VLOOKUP(A309,data!$A:$AG,30,FALSE)</f>
        <v>710.32</v>
      </c>
      <c r="M309" s="4" t="str">
        <f>VLOOKUP(A309,data!$A:$AG,31,FALSE)</f>
        <v>Cash</v>
      </c>
      <c r="N309" s="3">
        <f>VLOOKUP(A309,data!$A:$AG,32,FALSE)</f>
        <v>677.148056</v>
      </c>
      <c r="O309" s="9">
        <f>VLOOKUP(A309,data!$A:$AG,33,FALSE)</f>
        <v>4.6699999999999998E-2</v>
      </c>
    </row>
    <row r="310" spans="1:15" ht="15.75" x14ac:dyDescent="0.25">
      <c r="A310">
        <v>309</v>
      </c>
      <c r="B310" t="str">
        <f>VLOOKUP(A310,data!$A:$AG,2,FALSE)</f>
        <v>512-98-1403</v>
      </c>
      <c r="C310" s="7" t="str">
        <f>VLOOKUP(A310,data!$A:$AG,21,FALSE)</f>
        <v>South</v>
      </c>
      <c r="D310" s="7" t="str">
        <f>VLOOKUP(A310,data!$A:$AG,22,FALSE)</f>
        <v>Office Supplies</v>
      </c>
      <c r="E310" s="10" t="str">
        <f>VLOOKUP(A310,data!$A:$AG,23,FALSE)</f>
        <v>Art</v>
      </c>
      <c r="F310" s="8">
        <f>VLOOKUP(A310,data!$A:$AG,24,FALSE)</f>
        <v>43545</v>
      </c>
      <c r="G310" s="3">
        <f>VLOOKUP(A310,data!$A:$AG,25,FALSE)</f>
        <v>43545</v>
      </c>
      <c r="H310" s="3">
        <f>VLOOKUP(A310,data!$A:$AG,26,FALSE)</f>
        <v>0.44444444444444442</v>
      </c>
      <c r="I310" s="1">
        <f>VLOOKUP(A310,data!$A:$AG,27,FALSE)</f>
        <v>26.48</v>
      </c>
      <c r="J310" s="2">
        <f>VLOOKUP(A310,data!$A:$AG,28,FALSE)</f>
        <v>3</v>
      </c>
      <c r="K310">
        <f>VLOOKUP(A310,data!$A:$AG,29,FALSE)</f>
        <v>3.972</v>
      </c>
      <c r="L310" s="10">
        <f>VLOOKUP(A310,data!$A:$AG,30,FALSE)</f>
        <v>79.44</v>
      </c>
      <c r="M310" s="4" t="str">
        <f>VLOOKUP(A310,data!$A:$AG,31,FALSE)</f>
        <v>Ewallet</v>
      </c>
      <c r="N310" s="3">
        <f>VLOOKUP(A310,data!$A:$AG,32,FALSE)</f>
        <v>75.730152000000004</v>
      </c>
      <c r="O310" s="9">
        <f>VLOOKUP(A310,data!$A:$AG,33,FALSE)</f>
        <v>4.6699999999999998E-2</v>
      </c>
    </row>
    <row r="311" spans="1:15" ht="15.75" x14ac:dyDescent="0.25">
      <c r="A311">
        <v>310</v>
      </c>
      <c r="B311" t="str">
        <f>VLOOKUP(A311,data!$A:$AG,2,FALSE)</f>
        <v>848-42-2560</v>
      </c>
      <c r="C311" s="7" t="str">
        <f>VLOOKUP(A311,data!$A:$AG,21,FALSE)</f>
        <v>West</v>
      </c>
      <c r="D311" s="7" t="str">
        <f>VLOOKUP(A311,data!$A:$AG,22,FALSE)</f>
        <v>Furniture</v>
      </c>
      <c r="E311" s="10" t="str">
        <f>VLOOKUP(A311,data!$A:$AG,23,FALSE)</f>
        <v>Furnishings</v>
      </c>
      <c r="F311" s="8">
        <f>VLOOKUP(A311,data!$A:$AG,24,FALSE)</f>
        <v>43529</v>
      </c>
      <c r="G311" s="3">
        <f>VLOOKUP(A311,data!$A:$AG,25,FALSE)</f>
        <v>43529</v>
      </c>
      <c r="H311" s="3">
        <f>VLOOKUP(A311,data!$A:$AG,26,FALSE)</f>
        <v>0.73819444444444438</v>
      </c>
      <c r="I311" s="1">
        <f>VLOOKUP(A311,data!$A:$AG,27,FALSE)</f>
        <v>81.91</v>
      </c>
      <c r="J311" s="2">
        <f>VLOOKUP(A311,data!$A:$AG,28,FALSE)</f>
        <v>2</v>
      </c>
      <c r="K311">
        <f>VLOOKUP(A311,data!$A:$AG,29,FALSE)</f>
        <v>8.1910000000000007</v>
      </c>
      <c r="L311" s="10">
        <f>VLOOKUP(A311,data!$A:$AG,30,FALSE)</f>
        <v>163.82</v>
      </c>
      <c r="M311" s="4" t="str">
        <f>VLOOKUP(A311,data!$A:$AG,31,FALSE)</f>
        <v>Cash</v>
      </c>
      <c r="N311" s="3">
        <f>VLOOKUP(A311,data!$A:$AG,32,FALSE)</f>
        <v>146.29125999999999</v>
      </c>
      <c r="O311" s="9">
        <f>VLOOKUP(A311,data!$A:$AG,33,FALSE)</f>
        <v>0.107</v>
      </c>
    </row>
    <row r="312" spans="1:15" ht="15.75" x14ac:dyDescent="0.25">
      <c r="A312">
        <v>311</v>
      </c>
      <c r="B312" t="str">
        <f>VLOOKUP(A312,data!$A:$AG,2,FALSE)</f>
        <v>532-59-7201</v>
      </c>
      <c r="C312" s="7" t="str">
        <f>VLOOKUP(A312,data!$A:$AG,21,FALSE)</f>
        <v>West</v>
      </c>
      <c r="D312" s="7" t="str">
        <f>VLOOKUP(A312,data!$A:$AG,22,FALSE)</f>
        <v>Furniture</v>
      </c>
      <c r="E312" s="10" t="str">
        <f>VLOOKUP(A312,data!$A:$AG,23,FALSE)</f>
        <v>Chairs</v>
      </c>
      <c r="F312" s="8">
        <f>VLOOKUP(A312,data!$A:$AG,24,FALSE)</f>
        <v>43496</v>
      </c>
      <c r="G312" s="3">
        <f>VLOOKUP(A312,data!$A:$AG,25,FALSE)</f>
        <v>43496</v>
      </c>
      <c r="H312" s="3">
        <f>VLOOKUP(A312,data!$A:$AG,26,FALSE)</f>
        <v>0.58611111111111114</v>
      </c>
      <c r="I312" s="1">
        <f>VLOOKUP(A312,data!$A:$AG,27,FALSE)</f>
        <v>79.930000000000007</v>
      </c>
      <c r="J312" s="2">
        <f>VLOOKUP(A312,data!$A:$AG,28,FALSE)</f>
        <v>6</v>
      </c>
      <c r="K312">
        <f>VLOOKUP(A312,data!$A:$AG,29,FALSE)</f>
        <v>23.979000000000003</v>
      </c>
      <c r="L312" s="10">
        <f>VLOOKUP(A312,data!$A:$AG,30,FALSE)</f>
        <v>479.58000000000004</v>
      </c>
      <c r="M312" s="4" t="str">
        <f>VLOOKUP(A312,data!$A:$AG,31,FALSE)</f>
        <v>Cash</v>
      </c>
      <c r="N312" s="3">
        <f>VLOOKUP(A312,data!$A:$AG,32,FALSE)</f>
        <v>428.26494000000002</v>
      </c>
      <c r="O312" s="9">
        <f>VLOOKUP(A312,data!$A:$AG,33,FALSE)</f>
        <v>0.107</v>
      </c>
    </row>
    <row r="313" spans="1:15" ht="15.75" x14ac:dyDescent="0.25">
      <c r="A313">
        <v>312</v>
      </c>
      <c r="B313" t="str">
        <f>VLOOKUP(A313,data!$A:$AG,2,FALSE)</f>
        <v>181-94-6432</v>
      </c>
      <c r="C313" s="7" t="str">
        <f>VLOOKUP(A313,data!$A:$AG,21,FALSE)</f>
        <v>West</v>
      </c>
      <c r="D313" s="7" t="str">
        <f>VLOOKUP(A313,data!$A:$AG,22,FALSE)</f>
        <v>Furniture</v>
      </c>
      <c r="E313" s="10" t="str">
        <f>VLOOKUP(A313,data!$A:$AG,23,FALSE)</f>
        <v>Furnishings</v>
      </c>
      <c r="F313" s="8">
        <f>VLOOKUP(A313,data!$A:$AG,24,FALSE)</f>
        <v>43501</v>
      </c>
      <c r="G313" s="3">
        <f>VLOOKUP(A313,data!$A:$AG,25,FALSE)</f>
        <v>43501</v>
      </c>
      <c r="H313" s="3">
        <f>VLOOKUP(A313,data!$A:$AG,26,FALSE)</f>
        <v>0.79513888888888884</v>
      </c>
      <c r="I313" s="1">
        <f>VLOOKUP(A313,data!$A:$AG,27,FALSE)</f>
        <v>69.33</v>
      </c>
      <c r="J313" s="2">
        <f>VLOOKUP(A313,data!$A:$AG,28,FALSE)</f>
        <v>2</v>
      </c>
      <c r="K313">
        <f>VLOOKUP(A313,data!$A:$AG,29,FALSE)</f>
        <v>6.9329999999999998</v>
      </c>
      <c r="L313" s="10">
        <f>VLOOKUP(A313,data!$A:$AG,30,FALSE)</f>
        <v>138.66</v>
      </c>
      <c r="M313" s="4" t="str">
        <f>VLOOKUP(A313,data!$A:$AG,31,FALSE)</f>
        <v>Ewallet</v>
      </c>
      <c r="N313" s="3">
        <f>VLOOKUP(A313,data!$A:$AG,32,FALSE)</f>
        <v>123.82338</v>
      </c>
      <c r="O313" s="9">
        <f>VLOOKUP(A313,data!$A:$AG,33,FALSE)</f>
        <v>0.107</v>
      </c>
    </row>
    <row r="314" spans="1:15" ht="15.75" x14ac:dyDescent="0.25">
      <c r="A314">
        <v>313</v>
      </c>
      <c r="B314" t="str">
        <f>VLOOKUP(A314,data!$A:$AG,2,FALSE)</f>
        <v>870-76-1733</v>
      </c>
      <c r="C314" s="7" t="str">
        <f>VLOOKUP(A314,data!$A:$AG,21,FALSE)</f>
        <v>West</v>
      </c>
      <c r="D314" s="7" t="str">
        <f>VLOOKUP(A314,data!$A:$AG,22,FALSE)</f>
        <v>Office Supplies</v>
      </c>
      <c r="E314" s="10" t="str">
        <f>VLOOKUP(A314,data!$A:$AG,23,FALSE)</f>
        <v>Labels</v>
      </c>
      <c r="F314" s="8">
        <f>VLOOKUP(A314,data!$A:$AG,24,FALSE)</f>
        <v>43497</v>
      </c>
      <c r="G314" s="3">
        <f>VLOOKUP(A314,data!$A:$AG,25,FALSE)</f>
        <v>43497</v>
      </c>
      <c r="H314" s="3">
        <f>VLOOKUP(A314,data!$A:$AG,26,FALSE)</f>
        <v>0.42222222222222222</v>
      </c>
      <c r="I314" s="1">
        <f>VLOOKUP(A314,data!$A:$AG,27,FALSE)</f>
        <v>14.23</v>
      </c>
      <c r="J314" s="2">
        <f>VLOOKUP(A314,data!$A:$AG,28,FALSE)</f>
        <v>5</v>
      </c>
      <c r="K314">
        <f>VLOOKUP(A314,data!$A:$AG,29,FALSE)</f>
        <v>3.5575000000000006</v>
      </c>
      <c r="L314" s="10">
        <f>VLOOKUP(A314,data!$A:$AG,30,FALSE)</f>
        <v>71.150000000000006</v>
      </c>
      <c r="M314" s="4" t="str">
        <f>VLOOKUP(A314,data!$A:$AG,31,FALSE)</f>
        <v>Credit card</v>
      </c>
      <c r="N314" s="3">
        <f>VLOOKUP(A314,data!$A:$AG,32,FALSE)</f>
        <v>67.827295000000007</v>
      </c>
      <c r="O314" s="9">
        <f>VLOOKUP(A314,data!$A:$AG,33,FALSE)</f>
        <v>4.6699999999999998E-2</v>
      </c>
    </row>
    <row r="315" spans="1:15" ht="15.75" x14ac:dyDescent="0.25">
      <c r="A315">
        <v>314</v>
      </c>
      <c r="B315" t="str">
        <f>VLOOKUP(A315,data!$A:$AG,2,FALSE)</f>
        <v>423-64-4619</v>
      </c>
      <c r="C315" s="7" t="str">
        <f>VLOOKUP(A315,data!$A:$AG,21,FALSE)</f>
        <v>East</v>
      </c>
      <c r="D315" s="7" t="str">
        <f>VLOOKUP(A315,data!$A:$AG,22,FALSE)</f>
        <v>Furniture</v>
      </c>
      <c r="E315" s="10" t="str">
        <f>VLOOKUP(A315,data!$A:$AG,23,FALSE)</f>
        <v>Furnishings</v>
      </c>
      <c r="F315" s="8">
        <f>VLOOKUP(A315,data!$A:$AG,24,FALSE)</f>
        <v>43531</v>
      </c>
      <c r="G315" s="3">
        <f>VLOOKUP(A315,data!$A:$AG,25,FALSE)</f>
        <v>43531</v>
      </c>
      <c r="H315" s="3">
        <f>VLOOKUP(A315,data!$A:$AG,26,FALSE)</f>
        <v>0.54999999999999993</v>
      </c>
      <c r="I315" s="1">
        <f>VLOOKUP(A315,data!$A:$AG,27,FALSE)</f>
        <v>15.55</v>
      </c>
      <c r="J315" s="2">
        <f>VLOOKUP(A315,data!$A:$AG,28,FALSE)</f>
        <v>9</v>
      </c>
      <c r="K315">
        <f>VLOOKUP(A315,data!$A:$AG,29,FALSE)</f>
        <v>6.9975000000000014</v>
      </c>
      <c r="L315" s="10">
        <f>VLOOKUP(A315,data!$A:$AG,30,FALSE)</f>
        <v>139.95000000000002</v>
      </c>
      <c r="M315" s="4" t="str">
        <f>VLOOKUP(A315,data!$A:$AG,31,FALSE)</f>
        <v>Cash</v>
      </c>
      <c r="N315" s="3">
        <f>VLOOKUP(A315,data!$A:$AG,32,FALSE)</f>
        <v>124.97535000000002</v>
      </c>
      <c r="O315" s="9">
        <f>VLOOKUP(A315,data!$A:$AG,33,FALSE)</f>
        <v>0.107</v>
      </c>
    </row>
    <row r="316" spans="1:15" ht="15.75" x14ac:dyDescent="0.25">
      <c r="A316">
        <v>315</v>
      </c>
      <c r="B316" t="str">
        <f>VLOOKUP(A316,data!$A:$AG,2,FALSE)</f>
        <v>227-07-4446</v>
      </c>
      <c r="C316" s="7" t="str">
        <f>VLOOKUP(A316,data!$A:$AG,21,FALSE)</f>
        <v>South</v>
      </c>
      <c r="D316" s="7" t="str">
        <f>VLOOKUP(A316,data!$A:$AG,22,FALSE)</f>
        <v>Technology</v>
      </c>
      <c r="E316" s="10" t="str">
        <f>VLOOKUP(A316,data!$A:$AG,23,FALSE)</f>
        <v>Phones</v>
      </c>
      <c r="F316" s="8">
        <f>VLOOKUP(A316,data!$A:$AG,24,FALSE)</f>
        <v>43506</v>
      </c>
      <c r="G316" s="3">
        <f>VLOOKUP(A316,data!$A:$AG,25,FALSE)</f>
        <v>43506</v>
      </c>
      <c r="H316" s="3">
        <f>VLOOKUP(A316,data!$A:$AG,26,FALSE)</f>
        <v>0.86875000000000002</v>
      </c>
      <c r="I316" s="1">
        <f>VLOOKUP(A316,data!$A:$AG,27,FALSE)</f>
        <v>78.13</v>
      </c>
      <c r="J316" s="2">
        <f>VLOOKUP(A316,data!$A:$AG,28,FALSE)</f>
        <v>10</v>
      </c>
      <c r="K316">
        <f>VLOOKUP(A316,data!$A:$AG,29,FALSE)</f>
        <v>39.064999999999998</v>
      </c>
      <c r="L316" s="10">
        <f>VLOOKUP(A316,data!$A:$AG,30,FALSE)</f>
        <v>781.3</v>
      </c>
      <c r="M316" s="4" t="str">
        <f>VLOOKUP(A316,data!$A:$AG,31,FALSE)</f>
        <v>Cash</v>
      </c>
      <c r="N316" s="3">
        <f>VLOOKUP(A316,data!$A:$AG,32,FALSE)</f>
        <v>725.04639999999995</v>
      </c>
      <c r="O316" s="9">
        <f>VLOOKUP(A316,data!$A:$AG,33,FALSE)</f>
        <v>7.2000000000000008E-2</v>
      </c>
    </row>
    <row r="317" spans="1:15" ht="15.75" x14ac:dyDescent="0.25">
      <c r="A317">
        <v>316</v>
      </c>
      <c r="B317" t="str">
        <f>VLOOKUP(A317,data!$A:$AG,2,FALSE)</f>
        <v>174-36-3675</v>
      </c>
      <c r="C317" s="7" t="str">
        <f>VLOOKUP(A317,data!$A:$AG,21,FALSE)</f>
        <v>South</v>
      </c>
      <c r="D317" s="7" t="str">
        <f>VLOOKUP(A317,data!$A:$AG,22,FALSE)</f>
        <v>Office Supplies</v>
      </c>
      <c r="E317" s="10" t="str">
        <f>VLOOKUP(A317,data!$A:$AG,23,FALSE)</f>
        <v>Paper</v>
      </c>
      <c r="F317" s="8">
        <f>VLOOKUP(A317,data!$A:$AG,24,FALSE)</f>
        <v>43510</v>
      </c>
      <c r="G317" s="3">
        <f>VLOOKUP(A317,data!$A:$AG,25,FALSE)</f>
        <v>43510</v>
      </c>
      <c r="H317" s="3">
        <f>VLOOKUP(A317,data!$A:$AG,26,FALSE)</f>
        <v>0.7284722222222223</v>
      </c>
      <c r="I317" s="1">
        <f>VLOOKUP(A317,data!$A:$AG,27,FALSE)</f>
        <v>99.37</v>
      </c>
      <c r="J317" s="2">
        <f>VLOOKUP(A317,data!$A:$AG,28,FALSE)</f>
        <v>2</v>
      </c>
      <c r="K317">
        <f>VLOOKUP(A317,data!$A:$AG,29,FALSE)</f>
        <v>9.9370000000000012</v>
      </c>
      <c r="L317" s="10">
        <f>VLOOKUP(A317,data!$A:$AG,30,FALSE)</f>
        <v>198.74</v>
      </c>
      <c r="M317" s="4" t="str">
        <f>VLOOKUP(A317,data!$A:$AG,31,FALSE)</f>
        <v>Cash</v>
      </c>
      <c r="N317" s="3">
        <f>VLOOKUP(A317,data!$A:$AG,32,FALSE)</f>
        <v>189.458842</v>
      </c>
      <c r="O317" s="9">
        <f>VLOOKUP(A317,data!$A:$AG,33,FALSE)</f>
        <v>4.6699999999999998E-2</v>
      </c>
    </row>
    <row r="318" spans="1:15" ht="15.75" x14ac:dyDescent="0.25">
      <c r="A318">
        <v>317</v>
      </c>
      <c r="B318" t="str">
        <f>VLOOKUP(A318,data!$A:$AG,2,FALSE)</f>
        <v>428-83-5800</v>
      </c>
      <c r="C318" s="7" t="str">
        <f>VLOOKUP(A318,data!$A:$AG,21,FALSE)</f>
        <v>East</v>
      </c>
      <c r="D318" s="7" t="str">
        <f>VLOOKUP(A318,data!$A:$AG,22,FALSE)</f>
        <v>Office Supplies</v>
      </c>
      <c r="E318" s="10" t="str">
        <f>VLOOKUP(A318,data!$A:$AG,23,FALSE)</f>
        <v>Art</v>
      </c>
      <c r="F318" s="8">
        <f>VLOOKUP(A318,data!$A:$AG,24,FALSE)</f>
        <v>43505</v>
      </c>
      <c r="G318" s="3">
        <f>VLOOKUP(A318,data!$A:$AG,25,FALSE)</f>
        <v>43505</v>
      </c>
      <c r="H318" s="3">
        <f>VLOOKUP(A318,data!$A:$AG,26,FALSE)</f>
        <v>0.43402777777777773</v>
      </c>
      <c r="I318" s="1">
        <f>VLOOKUP(A318,data!$A:$AG,27,FALSE)</f>
        <v>21.08</v>
      </c>
      <c r="J318" s="2">
        <f>VLOOKUP(A318,data!$A:$AG,28,FALSE)</f>
        <v>3</v>
      </c>
      <c r="K318">
        <f>VLOOKUP(A318,data!$A:$AG,29,FALSE)</f>
        <v>3.1619999999999999</v>
      </c>
      <c r="L318" s="10">
        <f>VLOOKUP(A318,data!$A:$AG,30,FALSE)</f>
        <v>63.239999999999995</v>
      </c>
      <c r="M318" s="4" t="str">
        <f>VLOOKUP(A318,data!$A:$AG,31,FALSE)</f>
        <v>Cash</v>
      </c>
      <c r="N318" s="3">
        <f>VLOOKUP(A318,data!$A:$AG,32,FALSE)</f>
        <v>60.286691999999995</v>
      </c>
      <c r="O318" s="9">
        <f>VLOOKUP(A318,data!$A:$AG,33,FALSE)</f>
        <v>4.6699999999999998E-2</v>
      </c>
    </row>
    <row r="319" spans="1:15" ht="15.75" x14ac:dyDescent="0.25">
      <c r="A319">
        <v>318</v>
      </c>
      <c r="B319" t="str">
        <f>VLOOKUP(A319,data!$A:$AG,2,FALSE)</f>
        <v>603-07-0961</v>
      </c>
      <c r="C319" s="7" t="str">
        <f>VLOOKUP(A319,data!$A:$AG,21,FALSE)</f>
        <v>East</v>
      </c>
      <c r="D319" s="7" t="str">
        <f>VLOOKUP(A319,data!$A:$AG,22,FALSE)</f>
        <v>Furniture</v>
      </c>
      <c r="E319" s="10" t="str">
        <f>VLOOKUP(A319,data!$A:$AG,23,FALSE)</f>
        <v>Chairs</v>
      </c>
      <c r="F319" s="8">
        <f>VLOOKUP(A319,data!$A:$AG,24,FALSE)</f>
        <v>43475</v>
      </c>
      <c r="G319" s="3">
        <f>VLOOKUP(A319,data!$A:$AG,25,FALSE)</f>
        <v>43475</v>
      </c>
      <c r="H319" s="3">
        <f>VLOOKUP(A319,data!$A:$AG,26,FALSE)</f>
        <v>0.48194444444444445</v>
      </c>
      <c r="I319" s="1">
        <f>VLOOKUP(A319,data!$A:$AG,27,FALSE)</f>
        <v>74.790000000000006</v>
      </c>
      <c r="J319" s="2">
        <f>VLOOKUP(A319,data!$A:$AG,28,FALSE)</f>
        <v>5</v>
      </c>
      <c r="K319">
        <f>VLOOKUP(A319,data!$A:$AG,29,FALSE)</f>
        <v>18.697500000000002</v>
      </c>
      <c r="L319" s="10">
        <f>VLOOKUP(A319,data!$A:$AG,30,FALSE)</f>
        <v>373.95000000000005</v>
      </c>
      <c r="M319" s="4" t="str">
        <f>VLOOKUP(A319,data!$A:$AG,31,FALSE)</f>
        <v>Cash</v>
      </c>
      <c r="N319" s="3">
        <f>VLOOKUP(A319,data!$A:$AG,32,FALSE)</f>
        <v>333.93735000000004</v>
      </c>
      <c r="O319" s="9">
        <f>VLOOKUP(A319,data!$A:$AG,33,FALSE)</f>
        <v>0.107</v>
      </c>
    </row>
    <row r="320" spans="1:15" ht="15.75" x14ac:dyDescent="0.25">
      <c r="A320">
        <v>319</v>
      </c>
      <c r="B320" t="str">
        <f>VLOOKUP(A320,data!$A:$AG,2,FALSE)</f>
        <v>704-20-4138</v>
      </c>
      <c r="C320" s="7" t="str">
        <f>VLOOKUP(A320,data!$A:$AG,21,FALSE)</f>
        <v>East</v>
      </c>
      <c r="D320" s="7" t="str">
        <f>VLOOKUP(A320,data!$A:$AG,22,FALSE)</f>
        <v>Technology</v>
      </c>
      <c r="E320" s="10" t="str">
        <f>VLOOKUP(A320,data!$A:$AG,23,FALSE)</f>
        <v>Machines</v>
      </c>
      <c r="F320" s="8">
        <f>VLOOKUP(A320,data!$A:$AG,24,FALSE)</f>
        <v>43535</v>
      </c>
      <c r="G320" s="3">
        <f>VLOOKUP(A320,data!$A:$AG,25,FALSE)</f>
        <v>43535</v>
      </c>
      <c r="H320" s="3">
        <f>VLOOKUP(A320,data!$A:$AG,26,FALSE)</f>
        <v>0.79027777777777775</v>
      </c>
      <c r="I320" s="1">
        <f>VLOOKUP(A320,data!$A:$AG,27,FALSE)</f>
        <v>29.67</v>
      </c>
      <c r="J320" s="2">
        <f>VLOOKUP(A320,data!$A:$AG,28,FALSE)</f>
        <v>7</v>
      </c>
      <c r="K320">
        <f>VLOOKUP(A320,data!$A:$AG,29,FALSE)</f>
        <v>10.384500000000001</v>
      </c>
      <c r="L320" s="10">
        <f>VLOOKUP(A320,data!$A:$AG,30,FALSE)</f>
        <v>207.69</v>
      </c>
      <c r="M320" s="4" t="str">
        <f>VLOOKUP(A320,data!$A:$AG,31,FALSE)</f>
        <v>Credit card</v>
      </c>
      <c r="N320" s="3">
        <f>VLOOKUP(A320,data!$A:$AG,32,FALSE)</f>
        <v>192.73632000000001</v>
      </c>
      <c r="O320" s="9">
        <f>VLOOKUP(A320,data!$A:$AG,33,FALSE)</f>
        <v>7.2000000000000008E-2</v>
      </c>
    </row>
    <row r="321" spans="1:15" ht="15.75" x14ac:dyDescent="0.25">
      <c r="A321">
        <v>320</v>
      </c>
      <c r="B321" t="str">
        <f>VLOOKUP(A321,data!$A:$AG,2,FALSE)</f>
        <v>787-15-1757</v>
      </c>
      <c r="C321" s="7" t="str">
        <f>VLOOKUP(A321,data!$A:$AG,21,FALSE)</f>
        <v>East</v>
      </c>
      <c r="D321" s="7" t="str">
        <f>VLOOKUP(A321,data!$A:$AG,22,FALSE)</f>
        <v>Technology</v>
      </c>
      <c r="E321" s="10" t="str">
        <f>VLOOKUP(A321,data!$A:$AG,23,FALSE)</f>
        <v>Phones</v>
      </c>
      <c r="F321" s="8">
        <f>VLOOKUP(A321,data!$A:$AG,24,FALSE)</f>
        <v>43514</v>
      </c>
      <c r="G321" s="3">
        <f>VLOOKUP(A321,data!$A:$AG,25,FALSE)</f>
        <v>43514</v>
      </c>
      <c r="H321" s="3">
        <f>VLOOKUP(A321,data!$A:$AG,26,FALSE)</f>
        <v>0.68611111111111101</v>
      </c>
      <c r="I321" s="1">
        <f>VLOOKUP(A321,data!$A:$AG,27,FALSE)</f>
        <v>44.07</v>
      </c>
      <c r="J321" s="2">
        <f>VLOOKUP(A321,data!$A:$AG,28,FALSE)</f>
        <v>4</v>
      </c>
      <c r="K321">
        <f>VLOOKUP(A321,data!$A:$AG,29,FALSE)</f>
        <v>8.8140000000000001</v>
      </c>
      <c r="L321" s="10">
        <f>VLOOKUP(A321,data!$A:$AG,30,FALSE)</f>
        <v>176.28</v>
      </c>
      <c r="M321" s="4" t="str">
        <f>VLOOKUP(A321,data!$A:$AG,31,FALSE)</f>
        <v>Ewallet</v>
      </c>
      <c r="N321" s="3">
        <f>VLOOKUP(A321,data!$A:$AG,32,FALSE)</f>
        <v>163.58784</v>
      </c>
      <c r="O321" s="9">
        <f>VLOOKUP(A321,data!$A:$AG,33,FALSE)</f>
        <v>7.2000000000000008E-2</v>
      </c>
    </row>
    <row r="322" spans="1:15" ht="15.75" x14ac:dyDescent="0.25">
      <c r="A322">
        <v>321</v>
      </c>
      <c r="B322" t="str">
        <f>VLOOKUP(A322,data!$A:$AG,2,FALSE)</f>
        <v>649-11-3678</v>
      </c>
      <c r="C322" s="7" t="str">
        <f>VLOOKUP(A322,data!$A:$AG,21,FALSE)</f>
        <v>East</v>
      </c>
      <c r="D322" s="7" t="str">
        <f>VLOOKUP(A322,data!$A:$AG,22,FALSE)</f>
        <v>Technology</v>
      </c>
      <c r="E322" s="10" t="str">
        <f>VLOOKUP(A322,data!$A:$AG,23,FALSE)</f>
        <v>Accessories</v>
      </c>
      <c r="F322" s="8">
        <f>VLOOKUP(A322,data!$A:$AG,24,FALSE)</f>
        <v>43522</v>
      </c>
      <c r="G322" s="3">
        <f>VLOOKUP(A322,data!$A:$AG,25,FALSE)</f>
        <v>43522</v>
      </c>
      <c r="H322" s="3">
        <f>VLOOKUP(A322,data!$A:$AG,26,FALSE)</f>
        <v>0.85138888888888886</v>
      </c>
      <c r="I322" s="1">
        <f>VLOOKUP(A322,data!$A:$AG,27,FALSE)</f>
        <v>22.93</v>
      </c>
      <c r="J322" s="2">
        <f>VLOOKUP(A322,data!$A:$AG,28,FALSE)</f>
        <v>9</v>
      </c>
      <c r="K322">
        <f>VLOOKUP(A322,data!$A:$AG,29,FALSE)</f>
        <v>10.3185</v>
      </c>
      <c r="L322" s="10">
        <f>VLOOKUP(A322,data!$A:$AG,30,FALSE)</f>
        <v>206.37</v>
      </c>
      <c r="M322" s="4" t="str">
        <f>VLOOKUP(A322,data!$A:$AG,31,FALSE)</f>
        <v>Cash</v>
      </c>
      <c r="N322" s="3">
        <f>VLOOKUP(A322,data!$A:$AG,32,FALSE)</f>
        <v>191.51136</v>
      </c>
      <c r="O322" s="9">
        <f>VLOOKUP(A322,data!$A:$AG,33,FALSE)</f>
        <v>7.2000000000000008E-2</v>
      </c>
    </row>
    <row r="323" spans="1:15" ht="15.75" x14ac:dyDescent="0.25">
      <c r="A323">
        <v>322</v>
      </c>
      <c r="B323" t="str">
        <f>VLOOKUP(A323,data!$A:$AG,2,FALSE)</f>
        <v>622-20-1945</v>
      </c>
      <c r="C323" s="7" t="str">
        <f>VLOOKUP(A323,data!$A:$AG,21,FALSE)</f>
        <v>East</v>
      </c>
      <c r="D323" s="7" t="str">
        <f>VLOOKUP(A323,data!$A:$AG,22,FALSE)</f>
        <v>Office Supplies</v>
      </c>
      <c r="E323" s="10" t="str">
        <f>VLOOKUP(A323,data!$A:$AG,23,FALSE)</f>
        <v>Storage</v>
      </c>
      <c r="F323" s="8">
        <f>VLOOKUP(A323,data!$A:$AG,24,FALSE)</f>
        <v>43483</v>
      </c>
      <c r="G323" s="3">
        <f>VLOOKUP(A323,data!$A:$AG,25,FALSE)</f>
        <v>43483</v>
      </c>
      <c r="H323" s="3">
        <f>VLOOKUP(A323,data!$A:$AG,26,FALSE)</f>
        <v>0.63055555555555554</v>
      </c>
      <c r="I323" s="1">
        <f>VLOOKUP(A323,data!$A:$AG,27,FALSE)</f>
        <v>39.42</v>
      </c>
      <c r="J323" s="2">
        <f>VLOOKUP(A323,data!$A:$AG,28,FALSE)</f>
        <v>1</v>
      </c>
      <c r="K323">
        <f>VLOOKUP(A323,data!$A:$AG,29,FALSE)</f>
        <v>1.9710000000000001</v>
      </c>
      <c r="L323" s="10">
        <f>VLOOKUP(A323,data!$A:$AG,30,FALSE)</f>
        <v>39.42</v>
      </c>
      <c r="M323" s="4" t="str">
        <f>VLOOKUP(A323,data!$A:$AG,31,FALSE)</f>
        <v>Cash</v>
      </c>
      <c r="N323" s="3">
        <f>VLOOKUP(A323,data!$A:$AG,32,FALSE)</f>
        <v>37.579086000000004</v>
      </c>
      <c r="O323" s="9">
        <f>VLOOKUP(A323,data!$A:$AG,33,FALSE)</f>
        <v>4.6699999999999998E-2</v>
      </c>
    </row>
    <row r="324" spans="1:15" ht="15.75" x14ac:dyDescent="0.25">
      <c r="A324">
        <v>323</v>
      </c>
      <c r="B324" t="str">
        <f>VLOOKUP(A324,data!$A:$AG,2,FALSE)</f>
        <v>372-94-8041</v>
      </c>
      <c r="C324" s="7" t="str">
        <f>VLOOKUP(A324,data!$A:$AG,21,FALSE)</f>
        <v>West</v>
      </c>
      <c r="D324" s="7" t="str">
        <f>VLOOKUP(A324,data!$A:$AG,22,FALSE)</f>
        <v>Office Supplies</v>
      </c>
      <c r="E324" s="10" t="str">
        <f>VLOOKUP(A324,data!$A:$AG,23,FALSE)</f>
        <v>Fasteners</v>
      </c>
      <c r="F324" s="8">
        <f>VLOOKUP(A324,data!$A:$AG,24,FALSE)</f>
        <v>43511</v>
      </c>
      <c r="G324" s="3">
        <f>VLOOKUP(A324,data!$A:$AG,25,FALSE)</f>
        <v>43511</v>
      </c>
      <c r="H324" s="3">
        <f>VLOOKUP(A324,data!$A:$AG,26,FALSE)</f>
        <v>0.75208333333333333</v>
      </c>
      <c r="I324" s="1">
        <f>VLOOKUP(A324,data!$A:$AG,27,FALSE)</f>
        <v>15.26</v>
      </c>
      <c r="J324" s="2">
        <f>VLOOKUP(A324,data!$A:$AG,28,FALSE)</f>
        <v>6</v>
      </c>
      <c r="K324">
        <f>VLOOKUP(A324,data!$A:$AG,29,FALSE)</f>
        <v>4.5780000000000003</v>
      </c>
      <c r="L324" s="10">
        <f>VLOOKUP(A324,data!$A:$AG,30,FALSE)</f>
        <v>91.56</v>
      </c>
      <c r="M324" s="4" t="str">
        <f>VLOOKUP(A324,data!$A:$AG,31,FALSE)</f>
        <v>Ewallet</v>
      </c>
      <c r="N324" s="3">
        <f>VLOOKUP(A324,data!$A:$AG,32,FALSE)</f>
        <v>87.284148000000002</v>
      </c>
      <c r="O324" s="9">
        <f>VLOOKUP(A324,data!$A:$AG,33,FALSE)</f>
        <v>4.6699999999999998E-2</v>
      </c>
    </row>
    <row r="325" spans="1:15" ht="15.75" x14ac:dyDescent="0.25">
      <c r="A325">
        <v>324</v>
      </c>
      <c r="B325" t="str">
        <f>VLOOKUP(A325,data!$A:$AG,2,FALSE)</f>
        <v>563-91-7120</v>
      </c>
      <c r="C325" s="7" t="str">
        <f>VLOOKUP(A325,data!$A:$AG,21,FALSE)</f>
        <v>West</v>
      </c>
      <c r="D325" s="7" t="str">
        <f>VLOOKUP(A325,data!$A:$AG,22,FALSE)</f>
        <v>Office Supplies</v>
      </c>
      <c r="E325" s="10" t="str">
        <f>VLOOKUP(A325,data!$A:$AG,23,FALSE)</f>
        <v>Binders</v>
      </c>
      <c r="F325" s="8">
        <f>VLOOKUP(A325,data!$A:$AG,24,FALSE)</f>
        <v>43532</v>
      </c>
      <c r="G325" s="3">
        <f>VLOOKUP(A325,data!$A:$AG,25,FALSE)</f>
        <v>43532</v>
      </c>
      <c r="H325" s="3">
        <f>VLOOKUP(A325,data!$A:$AG,26,FALSE)</f>
        <v>0.55625000000000002</v>
      </c>
      <c r="I325" s="1">
        <f>VLOOKUP(A325,data!$A:$AG,27,FALSE)</f>
        <v>61.77</v>
      </c>
      <c r="J325" s="2">
        <f>VLOOKUP(A325,data!$A:$AG,28,FALSE)</f>
        <v>5</v>
      </c>
      <c r="K325">
        <f>VLOOKUP(A325,data!$A:$AG,29,FALSE)</f>
        <v>15.442500000000003</v>
      </c>
      <c r="L325" s="10">
        <f>VLOOKUP(A325,data!$A:$AG,30,FALSE)</f>
        <v>308.85000000000002</v>
      </c>
      <c r="M325" s="4" t="str">
        <f>VLOOKUP(A325,data!$A:$AG,31,FALSE)</f>
        <v>Cash</v>
      </c>
      <c r="N325" s="3">
        <f>VLOOKUP(A325,data!$A:$AG,32,FALSE)</f>
        <v>294.42670500000003</v>
      </c>
      <c r="O325" s="9">
        <f>VLOOKUP(A325,data!$A:$AG,33,FALSE)</f>
        <v>4.6699999999999998E-2</v>
      </c>
    </row>
    <row r="326" spans="1:15" ht="15.75" x14ac:dyDescent="0.25">
      <c r="A326">
        <v>325</v>
      </c>
      <c r="B326" t="str">
        <f>VLOOKUP(A326,data!$A:$AG,2,FALSE)</f>
        <v>746-54-5508</v>
      </c>
      <c r="C326" s="7" t="str">
        <f>VLOOKUP(A326,data!$A:$AG,21,FALSE)</f>
        <v>West</v>
      </c>
      <c r="D326" s="7" t="str">
        <f>VLOOKUP(A326,data!$A:$AG,22,FALSE)</f>
        <v>Technology</v>
      </c>
      <c r="E326" s="10" t="str">
        <f>VLOOKUP(A326,data!$A:$AG,23,FALSE)</f>
        <v>Accessories</v>
      </c>
      <c r="F326" s="8">
        <f>VLOOKUP(A326,data!$A:$AG,24,FALSE)</f>
        <v>43482</v>
      </c>
      <c r="G326" s="3">
        <f>VLOOKUP(A326,data!$A:$AG,25,FALSE)</f>
        <v>43482</v>
      </c>
      <c r="H326" s="3">
        <f>VLOOKUP(A326,data!$A:$AG,26,FALSE)</f>
        <v>0.53333333333333333</v>
      </c>
      <c r="I326" s="1">
        <f>VLOOKUP(A326,data!$A:$AG,27,FALSE)</f>
        <v>21.52</v>
      </c>
      <c r="J326" s="2">
        <f>VLOOKUP(A326,data!$A:$AG,28,FALSE)</f>
        <v>6</v>
      </c>
      <c r="K326">
        <f>VLOOKUP(A326,data!$A:$AG,29,FALSE)</f>
        <v>6.4560000000000004</v>
      </c>
      <c r="L326" s="10">
        <f>VLOOKUP(A326,data!$A:$AG,30,FALSE)</f>
        <v>129.12</v>
      </c>
      <c r="M326" s="4" t="str">
        <f>VLOOKUP(A326,data!$A:$AG,31,FALSE)</f>
        <v>Credit card</v>
      </c>
      <c r="N326" s="3">
        <f>VLOOKUP(A326,data!$A:$AG,32,FALSE)</f>
        <v>119.82336000000001</v>
      </c>
      <c r="O326" s="9">
        <f>VLOOKUP(A326,data!$A:$AG,33,FALSE)</f>
        <v>7.2000000000000008E-2</v>
      </c>
    </row>
    <row r="327" spans="1:15" ht="15.75" x14ac:dyDescent="0.25">
      <c r="A327">
        <v>326</v>
      </c>
      <c r="B327" t="str">
        <f>VLOOKUP(A327,data!$A:$AG,2,FALSE)</f>
        <v>276-54-0879</v>
      </c>
      <c r="C327" s="7" t="str">
        <f>VLOOKUP(A327,data!$A:$AG,21,FALSE)</f>
        <v>South</v>
      </c>
      <c r="D327" s="7" t="str">
        <f>VLOOKUP(A327,data!$A:$AG,22,FALSE)</f>
        <v>Furniture</v>
      </c>
      <c r="E327" s="10" t="str">
        <f>VLOOKUP(A327,data!$A:$AG,23,FALSE)</f>
        <v>Furnishings</v>
      </c>
      <c r="F327" s="8">
        <f>VLOOKUP(A327,data!$A:$AG,24,FALSE)</f>
        <v>43536</v>
      </c>
      <c r="G327" s="3">
        <f>VLOOKUP(A327,data!$A:$AG,25,FALSE)</f>
        <v>43536</v>
      </c>
      <c r="H327" s="3">
        <f>VLOOKUP(A327,data!$A:$AG,26,FALSE)</f>
        <v>0.82847222222222217</v>
      </c>
      <c r="I327" s="1">
        <f>VLOOKUP(A327,data!$A:$AG,27,FALSE)</f>
        <v>97.74</v>
      </c>
      <c r="J327" s="2">
        <f>VLOOKUP(A327,data!$A:$AG,28,FALSE)</f>
        <v>4</v>
      </c>
      <c r="K327">
        <f>VLOOKUP(A327,data!$A:$AG,29,FALSE)</f>
        <v>19.548000000000002</v>
      </c>
      <c r="L327" s="10">
        <f>VLOOKUP(A327,data!$A:$AG,30,FALSE)</f>
        <v>390.96</v>
      </c>
      <c r="M327" s="4" t="str">
        <f>VLOOKUP(A327,data!$A:$AG,31,FALSE)</f>
        <v>Ewallet</v>
      </c>
      <c r="N327" s="3">
        <f>VLOOKUP(A327,data!$A:$AG,32,FALSE)</f>
        <v>349.12727999999998</v>
      </c>
      <c r="O327" s="9">
        <f>VLOOKUP(A327,data!$A:$AG,33,FALSE)</f>
        <v>0.107</v>
      </c>
    </row>
    <row r="328" spans="1:15" ht="15.75" x14ac:dyDescent="0.25">
      <c r="A328">
        <v>327</v>
      </c>
      <c r="B328" t="str">
        <f>VLOOKUP(A328,data!$A:$AG,2,FALSE)</f>
        <v>815-11-1168</v>
      </c>
      <c r="C328" s="7" t="str">
        <f>VLOOKUP(A328,data!$A:$AG,21,FALSE)</f>
        <v>East</v>
      </c>
      <c r="D328" s="7" t="str">
        <f>VLOOKUP(A328,data!$A:$AG,22,FALSE)</f>
        <v>Technology</v>
      </c>
      <c r="E328" s="10" t="str">
        <f>VLOOKUP(A328,data!$A:$AG,23,FALSE)</f>
        <v>Phones</v>
      </c>
      <c r="F328" s="8">
        <f>VLOOKUP(A328,data!$A:$AG,24,FALSE)</f>
        <v>43533</v>
      </c>
      <c r="G328" s="3">
        <f>VLOOKUP(A328,data!$A:$AG,25,FALSE)</f>
        <v>43533</v>
      </c>
      <c r="H328" s="3">
        <f>VLOOKUP(A328,data!$A:$AG,26,FALSE)</f>
        <v>0.79791666666666661</v>
      </c>
      <c r="I328" s="1">
        <f>VLOOKUP(A328,data!$A:$AG,27,FALSE)</f>
        <v>99.78</v>
      </c>
      <c r="J328" s="2">
        <f>VLOOKUP(A328,data!$A:$AG,28,FALSE)</f>
        <v>5</v>
      </c>
      <c r="K328">
        <f>VLOOKUP(A328,data!$A:$AG,29,FALSE)</f>
        <v>24.945</v>
      </c>
      <c r="L328" s="10">
        <f>VLOOKUP(A328,data!$A:$AG,30,FALSE)</f>
        <v>498.9</v>
      </c>
      <c r="M328" s="4" t="str">
        <f>VLOOKUP(A328,data!$A:$AG,31,FALSE)</f>
        <v>Cash</v>
      </c>
      <c r="N328" s="3">
        <f>VLOOKUP(A328,data!$A:$AG,32,FALSE)</f>
        <v>462.97919999999999</v>
      </c>
      <c r="O328" s="9">
        <f>VLOOKUP(A328,data!$A:$AG,33,FALSE)</f>
        <v>7.2000000000000008E-2</v>
      </c>
    </row>
    <row r="329" spans="1:15" ht="15.75" x14ac:dyDescent="0.25">
      <c r="A329">
        <v>328</v>
      </c>
      <c r="B329" t="str">
        <f>VLOOKUP(A329,data!$A:$AG,2,FALSE)</f>
        <v>719-76-3868</v>
      </c>
      <c r="C329" s="7" t="str">
        <f>VLOOKUP(A329,data!$A:$AG,21,FALSE)</f>
        <v>East</v>
      </c>
      <c r="D329" s="7" t="str">
        <f>VLOOKUP(A329,data!$A:$AG,22,FALSE)</f>
        <v>Office Supplies</v>
      </c>
      <c r="E329" s="10" t="str">
        <f>VLOOKUP(A329,data!$A:$AG,23,FALSE)</f>
        <v>Storage</v>
      </c>
      <c r="F329" s="8">
        <f>VLOOKUP(A329,data!$A:$AG,24,FALSE)</f>
        <v>43536</v>
      </c>
      <c r="G329" s="3">
        <f>VLOOKUP(A329,data!$A:$AG,25,FALSE)</f>
        <v>43536</v>
      </c>
      <c r="H329" s="3">
        <f>VLOOKUP(A329,data!$A:$AG,26,FALSE)</f>
        <v>0.6875</v>
      </c>
      <c r="I329" s="1">
        <f>VLOOKUP(A329,data!$A:$AG,27,FALSE)</f>
        <v>94.26</v>
      </c>
      <c r="J329" s="2">
        <f>VLOOKUP(A329,data!$A:$AG,28,FALSE)</f>
        <v>4</v>
      </c>
      <c r="K329">
        <f>VLOOKUP(A329,data!$A:$AG,29,FALSE)</f>
        <v>18.852</v>
      </c>
      <c r="L329" s="10">
        <f>VLOOKUP(A329,data!$A:$AG,30,FALSE)</f>
        <v>377.04</v>
      </c>
      <c r="M329" s="4" t="str">
        <f>VLOOKUP(A329,data!$A:$AG,31,FALSE)</f>
        <v>Cash</v>
      </c>
      <c r="N329" s="3">
        <f>VLOOKUP(A329,data!$A:$AG,32,FALSE)</f>
        <v>359.432232</v>
      </c>
      <c r="O329" s="9">
        <f>VLOOKUP(A329,data!$A:$AG,33,FALSE)</f>
        <v>4.6699999999999998E-2</v>
      </c>
    </row>
    <row r="330" spans="1:15" ht="15.75" x14ac:dyDescent="0.25">
      <c r="A330">
        <v>329</v>
      </c>
      <c r="B330" t="str">
        <f>VLOOKUP(A330,data!$A:$AG,2,FALSE)</f>
        <v>730-61-8757</v>
      </c>
      <c r="C330" s="7" t="str">
        <f>VLOOKUP(A330,data!$A:$AG,21,FALSE)</f>
        <v>East</v>
      </c>
      <c r="D330" s="7" t="str">
        <f>VLOOKUP(A330,data!$A:$AG,22,FALSE)</f>
        <v>Furniture</v>
      </c>
      <c r="E330" s="10" t="str">
        <f>VLOOKUP(A330,data!$A:$AG,23,FALSE)</f>
        <v>Chairs</v>
      </c>
      <c r="F330" s="8">
        <f>VLOOKUP(A330,data!$A:$AG,24,FALSE)</f>
        <v>43490</v>
      </c>
      <c r="G330" s="3">
        <f>VLOOKUP(A330,data!$A:$AG,25,FALSE)</f>
        <v>43490</v>
      </c>
      <c r="H330" s="3">
        <f>VLOOKUP(A330,data!$A:$AG,26,FALSE)</f>
        <v>0.42430555555555555</v>
      </c>
      <c r="I330" s="1">
        <f>VLOOKUP(A330,data!$A:$AG,27,FALSE)</f>
        <v>51.13</v>
      </c>
      <c r="J330" s="2">
        <f>VLOOKUP(A330,data!$A:$AG,28,FALSE)</f>
        <v>4</v>
      </c>
      <c r="K330">
        <f>VLOOKUP(A330,data!$A:$AG,29,FALSE)</f>
        <v>10.226000000000001</v>
      </c>
      <c r="L330" s="10">
        <f>VLOOKUP(A330,data!$A:$AG,30,FALSE)</f>
        <v>204.52</v>
      </c>
      <c r="M330" s="4" t="str">
        <f>VLOOKUP(A330,data!$A:$AG,31,FALSE)</f>
        <v>Credit card</v>
      </c>
      <c r="N330" s="3">
        <f>VLOOKUP(A330,data!$A:$AG,32,FALSE)</f>
        <v>182.63636000000002</v>
      </c>
      <c r="O330" s="9">
        <f>VLOOKUP(A330,data!$A:$AG,33,FALSE)</f>
        <v>0.107</v>
      </c>
    </row>
    <row r="331" spans="1:15" ht="15.75" x14ac:dyDescent="0.25">
      <c r="A331">
        <v>330</v>
      </c>
      <c r="B331" t="str">
        <f>VLOOKUP(A331,data!$A:$AG,2,FALSE)</f>
        <v>340-66-0321</v>
      </c>
      <c r="C331" s="7" t="str">
        <f>VLOOKUP(A331,data!$A:$AG,21,FALSE)</f>
        <v>East</v>
      </c>
      <c r="D331" s="7" t="str">
        <f>VLOOKUP(A331,data!$A:$AG,22,FALSE)</f>
        <v>Office Supplies</v>
      </c>
      <c r="E331" s="10" t="str">
        <f>VLOOKUP(A331,data!$A:$AG,23,FALSE)</f>
        <v>Labels</v>
      </c>
      <c r="F331" s="8">
        <f>VLOOKUP(A331,data!$A:$AG,24,FALSE)</f>
        <v>43549</v>
      </c>
      <c r="G331" s="3">
        <f>VLOOKUP(A331,data!$A:$AG,25,FALSE)</f>
        <v>43549</v>
      </c>
      <c r="H331" s="3">
        <f>VLOOKUP(A331,data!$A:$AG,26,FALSE)</f>
        <v>0.54652777777777783</v>
      </c>
      <c r="I331" s="1">
        <f>VLOOKUP(A331,data!$A:$AG,27,FALSE)</f>
        <v>36.36</v>
      </c>
      <c r="J331" s="2">
        <f>VLOOKUP(A331,data!$A:$AG,28,FALSE)</f>
        <v>4</v>
      </c>
      <c r="K331">
        <f>VLOOKUP(A331,data!$A:$AG,29,FALSE)</f>
        <v>7.2720000000000002</v>
      </c>
      <c r="L331" s="10">
        <f>VLOOKUP(A331,data!$A:$AG,30,FALSE)</f>
        <v>145.44</v>
      </c>
      <c r="M331" s="4" t="str">
        <f>VLOOKUP(A331,data!$A:$AG,31,FALSE)</f>
        <v>Cash</v>
      </c>
      <c r="N331" s="3">
        <f>VLOOKUP(A331,data!$A:$AG,32,FALSE)</f>
        <v>138.647952</v>
      </c>
      <c r="O331" s="9">
        <f>VLOOKUP(A331,data!$A:$AG,33,FALSE)</f>
        <v>4.6699999999999998E-2</v>
      </c>
    </row>
    <row r="332" spans="1:15" ht="15.75" x14ac:dyDescent="0.25">
      <c r="A332">
        <v>331</v>
      </c>
      <c r="B332" t="str">
        <f>VLOOKUP(A332,data!$A:$AG,2,FALSE)</f>
        <v>868-81-1752</v>
      </c>
      <c r="C332" s="7" t="str">
        <f>VLOOKUP(A332,data!$A:$AG,21,FALSE)</f>
        <v>East</v>
      </c>
      <c r="D332" s="7" t="str">
        <f>VLOOKUP(A332,data!$A:$AG,22,FALSE)</f>
        <v>Office Supplies</v>
      </c>
      <c r="E332" s="10" t="str">
        <f>VLOOKUP(A332,data!$A:$AG,23,FALSE)</f>
        <v>Binders</v>
      </c>
      <c r="F332" s="8">
        <f>VLOOKUP(A332,data!$A:$AG,24,FALSE)</f>
        <v>43503</v>
      </c>
      <c r="G332" s="3">
        <f>VLOOKUP(A332,data!$A:$AG,25,FALSE)</f>
        <v>43503</v>
      </c>
      <c r="H332" s="3">
        <f>VLOOKUP(A332,data!$A:$AG,26,FALSE)</f>
        <v>0.78333333333333333</v>
      </c>
      <c r="I332" s="1">
        <f>VLOOKUP(A332,data!$A:$AG,27,FALSE)</f>
        <v>22.02</v>
      </c>
      <c r="J332" s="2">
        <f>VLOOKUP(A332,data!$A:$AG,28,FALSE)</f>
        <v>9</v>
      </c>
      <c r="K332">
        <f>VLOOKUP(A332,data!$A:$AG,29,FALSE)</f>
        <v>9.9090000000000007</v>
      </c>
      <c r="L332" s="10">
        <f>VLOOKUP(A332,data!$A:$AG,30,FALSE)</f>
        <v>198.18</v>
      </c>
      <c r="M332" s="4" t="str">
        <f>VLOOKUP(A332,data!$A:$AG,31,FALSE)</f>
        <v>Cash</v>
      </c>
      <c r="N332" s="3">
        <f>VLOOKUP(A332,data!$A:$AG,32,FALSE)</f>
        <v>188.924994</v>
      </c>
      <c r="O332" s="9">
        <f>VLOOKUP(A332,data!$A:$AG,33,FALSE)</f>
        <v>4.6699999999999998E-2</v>
      </c>
    </row>
    <row r="333" spans="1:15" ht="15.75" x14ac:dyDescent="0.25">
      <c r="A333">
        <v>332</v>
      </c>
      <c r="B333" t="str">
        <f>VLOOKUP(A333,data!$A:$AG,2,FALSE)</f>
        <v>634-97-8956</v>
      </c>
      <c r="C333" s="7" t="str">
        <f>VLOOKUP(A333,data!$A:$AG,21,FALSE)</f>
        <v>East</v>
      </c>
      <c r="D333" s="7" t="str">
        <f>VLOOKUP(A333,data!$A:$AG,22,FALSE)</f>
        <v>Technology</v>
      </c>
      <c r="E333" s="10" t="str">
        <f>VLOOKUP(A333,data!$A:$AG,23,FALSE)</f>
        <v>Phones</v>
      </c>
      <c r="F333" s="8">
        <f>VLOOKUP(A333,data!$A:$AG,24,FALSE)</f>
        <v>43513</v>
      </c>
      <c r="G333" s="3">
        <f>VLOOKUP(A333,data!$A:$AG,25,FALSE)</f>
        <v>43513</v>
      </c>
      <c r="H333" s="3">
        <f>VLOOKUP(A333,data!$A:$AG,26,FALSE)</f>
        <v>0.7270833333333333</v>
      </c>
      <c r="I333" s="1">
        <f>VLOOKUP(A333,data!$A:$AG,27,FALSE)</f>
        <v>32.9</v>
      </c>
      <c r="J333" s="2">
        <f>VLOOKUP(A333,data!$A:$AG,28,FALSE)</f>
        <v>3</v>
      </c>
      <c r="K333">
        <f>VLOOKUP(A333,data!$A:$AG,29,FALSE)</f>
        <v>4.9349999999999996</v>
      </c>
      <c r="L333" s="10">
        <f>VLOOKUP(A333,data!$A:$AG,30,FALSE)</f>
        <v>98.699999999999989</v>
      </c>
      <c r="M333" s="4" t="str">
        <f>VLOOKUP(A333,data!$A:$AG,31,FALSE)</f>
        <v>Credit card</v>
      </c>
      <c r="N333" s="3">
        <f>VLOOKUP(A333,data!$A:$AG,32,FALSE)</f>
        <v>91.593599999999995</v>
      </c>
      <c r="O333" s="9">
        <f>VLOOKUP(A333,data!$A:$AG,33,FALSE)</f>
        <v>7.2000000000000008E-2</v>
      </c>
    </row>
    <row r="334" spans="1:15" ht="15.75" x14ac:dyDescent="0.25">
      <c r="A334">
        <v>333</v>
      </c>
      <c r="B334" t="str">
        <f>VLOOKUP(A334,data!$A:$AG,2,FALSE)</f>
        <v>566-71-1091</v>
      </c>
      <c r="C334" s="7" t="str">
        <f>VLOOKUP(A334,data!$A:$AG,21,FALSE)</f>
        <v>East</v>
      </c>
      <c r="D334" s="7" t="str">
        <f>VLOOKUP(A334,data!$A:$AG,22,FALSE)</f>
        <v>Office Supplies</v>
      </c>
      <c r="E334" s="10" t="str">
        <f>VLOOKUP(A334,data!$A:$AG,23,FALSE)</f>
        <v>Binders</v>
      </c>
      <c r="F334" s="8">
        <f>VLOOKUP(A334,data!$A:$AG,24,FALSE)</f>
        <v>43499</v>
      </c>
      <c r="G334" s="3">
        <f>VLOOKUP(A334,data!$A:$AG,25,FALSE)</f>
        <v>43499</v>
      </c>
      <c r="H334" s="3">
        <f>VLOOKUP(A334,data!$A:$AG,26,FALSE)</f>
        <v>0.66597222222222219</v>
      </c>
      <c r="I334" s="1">
        <f>VLOOKUP(A334,data!$A:$AG,27,FALSE)</f>
        <v>77.02</v>
      </c>
      <c r="J334" s="2">
        <f>VLOOKUP(A334,data!$A:$AG,28,FALSE)</f>
        <v>5</v>
      </c>
      <c r="K334">
        <f>VLOOKUP(A334,data!$A:$AG,29,FALSE)</f>
        <v>19.254999999999999</v>
      </c>
      <c r="L334" s="10">
        <f>VLOOKUP(A334,data!$A:$AG,30,FALSE)</f>
        <v>385.09999999999997</v>
      </c>
      <c r="M334" s="4" t="str">
        <f>VLOOKUP(A334,data!$A:$AG,31,FALSE)</f>
        <v>Cash</v>
      </c>
      <c r="N334" s="3">
        <f>VLOOKUP(A334,data!$A:$AG,32,FALSE)</f>
        <v>367.11582999999996</v>
      </c>
      <c r="O334" s="9">
        <f>VLOOKUP(A334,data!$A:$AG,33,FALSE)</f>
        <v>4.6699999999999998E-2</v>
      </c>
    </row>
    <row r="335" spans="1:15" ht="15.75" x14ac:dyDescent="0.25">
      <c r="A335">
        <v>334</v>
      </c>
      <c r="B335" t="str">
        <f>VLOOKUP(A335,data!$A:$AG,2,FALSE)</f>
        <v>442-48-3607</v>
      </c>
      <c r="C335" s="7" t="str">
        <f>VLOOKUP(A335,data!$A:$AG,21,FALSE)</f>
        <v>East</v>
      </c>
      <c r="D335" s="7" t="str">
        <f>VLOOKUP(A335,data!$A:$AG,22,FALSE)</f>
        <v>Office Supplies</v>
      </c>
      <c r="E335" s="10" t="str">
        <f>VLOOKUP(A335,data!$A:$AG,23,FALSE)</f>
        <v>Binders</v>
      </c>
      <c r="F335" s="8">
        <f>VLOOKUP(A335,data!$A:$AG,24,FALSE)</f>
        <v>43538</v>
      </c>
      <c r="G335" s="3">
        <f>VLOOKUP(A335,data!$A:$AG,25,FALSE)</f>
        <v>43538</v>
      </c>
      <c r="H335" s="3">
        <f>VLOOKUP(A335,data!$A:$AG,26,FALSE)</f>
        <v>0.47291666666666665</v>
      </c>
      <c r="I335" s="1">
        <f>VLOOKUP(A335,data!$A:$AG,27,FALSE)</f>
        <v>23.48</v>
      </c>
      <c r="J335" s="2">
        <f>VLOOKUP(A335,data!$A:$AG,28,FALSE)</f>
        <v>2</v>
      </c>
      <c r="K335">
        <f>VLOOKUP(A335,data!$A:$AG,29,FALSE)</f>
        <v>2.3480000000000003</v>
      </c>
      <c r="L335" s="10">
        <f>VLOOKUP(A335,data!$A:$AG,30,FALSE)</f>
        <v>46.96</v>
      </c>
      <c r="M335" s="4" t="str">
        <f>VLOOKUP(A335,data!$A:$AG,31,FALSE)</f>
        <v>Credit card</v>
      </c>
      <c r="N335" s="3">
        <f>VLOOKUP(A335,data!$A:$AG,32,FALSE)</f>
        <v>44.766967999999999</v>
      </c>
      <c r="O335" s="9">
        <f>VLOOKUP(A335,data!$A:$AG,33,FALSE)</f>
        <v>4.6699999999999998E-2</v>
      </c>
    </row>
    <row r="336" spans="1:15" ht="15.75" x14ac:dyDescent="0.25">
      <c r="A336">
        <v>335</v>
      </c>
      <c r="B336" t="str">
        <f>VLOOKUP(A336,data!$A:$AG,2,FALSE)</f>
        <v>835-16-0096</v>
      </c>
      <c r="C336" s="7" t="str">
        <f>VLOOKUP(A336,data!$A:$AG,21,FALSE)</f>
        <v>West</v>
      </c>
      <c r="D336" s="7" t="str">
        <f>VLOOKUP(A336,data!$A:$AG,22,FALSE)</f>
        <v>Office Supplies</v>
      </c>
      <c r="E336" s="10" t="str">
        <f>VLOOKUP(A336,data!$A:$AG,23,FALSE)</f>
        <v>Binders</v>
      </c>
      <c r="F336" s="8">
        <f>VLOOKUP(A336,data!$A:$AG,24,FALSE)</f>
        <v>43548</v>
      </c>
      <c r="G336" s="3">
        <f>VLOOKUP(A336,data!$A:$AG,25,FALSE)</f>
        <v>43548</v>
      </c>
      <c r="H336" s="3">
        <f>VLOOKUP(A336,data!$A:$AG,26,FALSE)</f>
        <v>0.57500000000000007</v>
      </c>
      <c r="I336" s="1">
        <f>VLOOKUP(A336,data!$A:$AG,27,FALSE)</f>
        <v>14.7</v>
      </c>
      <c r="J336" s="2">
        <f>VLOOKUP(A336,data!$A:$AG,28,FALSE)</f>
        <v>5</v>
      </c>
      <c r="K336">
        <f>VLOOKUP(A336,data!$A:$AG,29,FALSE)</f>
        <v>3.6750000000000003</v>
      </c>
      <c r="L336" s="10">
        <f>VLOOKUP(A336,data!$A:$AG,30,FALSE)</f>
        <v>73.5</v>
      </c>
      <c r="M336" s="4" t="str">
        <f>VLOOKUP(A336,data!$A:$AG,31,FALSE)</f>
        <v>Ewallet</v>
      </c>
      <c r="N336" s="3">
        <f>VLOOKUP(A336,data!$A:$AG,32,FALSE)</f>
        <v>70.067549999999997</v>
      </c>
      <c r="O336" s="9">
        <f>VLOOKUP(A336,data!$A:$AG,33,FALSE)</f>
        <v>4.6699999999999998E-2</v>
      </c>
    </row>
    <row r="337" spans="1:15" ht="15.75" x14ac:dyDescent="0.25">
      <c r="A337">
        <v>336</v>
      </c>
      <c r="B337" t="str">
        <f>VLOOKUP(A337,data!$A:$AG,2,FALSE)</f>
        <v>527-09-6272</v>
      </c>
      <c r="C337" s="7" t="str">
        <f>VLOOKUP(A337,data!$A:$AG,21,FALSE)</f>
        <v>West</v>
      </c>
      <c r="D337" s="7" t="str">
        <f>VLOOKUP(A337,data!$A:$AG,22,FALSE)</f>
        <v>Technology</v>
      </c>
      <c r="E337" s="10" t="str">
        <f>VLOOKUP(A337,data!$A:$AG,23,FALSE)</f>
        <v>Copiers</v>
      </c>
      <c r="F337" s="8">
        <f>VLOOKUP(A337,data!$A:$AG,24,FALSE)</f>
        <v>43545</v>
      </c>
      <c r="G337" s="3">
        <f>VLOOKUP(A337,data!$A:$AG,25,FALSE)</f>
        <v>43545</v>
      </c>
      <c r="H337" s="3">
        <f>VLOOKUP(A337,data!$A:$AG,26,FALSE)</f>
        <v>0.4284722222222222</v>
      </c>
      <c r="I337" s="1">
        <f>VLOOKUP(A337,data!$A:$AG,27,FALSE)</f>
        <v>28.45</v>
      </c>
      <c r="J337" s="2">
        <f>VLOOKUP(A337,data!$A:$AG,28,FALSE)</f>
        <v>5</v>
      </c>
      <c r="K337">
        <f>VLOOKUP(A337,data!$A:$AG,29,FALSE)</f>
        <v>7.1125000000000007</v>
      </c>
      <c r="L337" s="10">
        <f>VLOOKUP(A337,data!$A:$AG,30,FALSE)</f>
        <v>142.25</v>
      </c>
      <c r="M337" s="4" t="str">
        <f>VLOOKUP(A337,data!$A:$AG,31,FALSE)</f>
        <v>Credit card</v>
      </c>
      <c r="N337" s="3">
        <f>VLOOKUP(A337,data!$A:$AG,32,FALSE)</f>
        <v>132.00800000000001</v>
      </c>
      <c r="O337" s="9">
        <f>VLOOKUP(A337,data!$A:$AG,33,FALSE)</f>
        <v>7.2000000000000008E-2</v>
      </c>
    </row>
    <row r="338" spans="1:15" ht="15.75" x14ac:dyDescent="0.25">
      <c r="A338">
        <v>337</v>
      </c>
      <c r="B338" t="str">
        <f>VLOOKUP(A338,data!$A:$AG,2,FALSE)</f>
        <v>898-04-2717</v>
      </c>
      <c r="C338" s="7" t="str">
        <f>VLOOKUP(A338,data!$A:$AG,21,FALSE)</f>
        <v>West</v>
      </c>
      <c r="D338" s="7" t="str">
        <f>VLOOKUP(A338,data!$A:$AG,22,FALSE)</f>
        <v>Office Supplies</v>
      </c>
      <c r="E338" s="10" t="str">
        <f>VLOOKUP(A338,data!$A:$AG,23,FALSE)</f>
        <v>Binders</v>
      </c>
      <c r="F338" s="8">
        <f>VLOOKUP(A338,data!$A:$AG,24,FALSE)</f>
        <v>43543</v>
      </c>
      <c r="G338" s="3">
        <f>VLOOKUP(A338,data!$A:$AG,25,FALSE)</f>
        <v>43543</v>
      </c>
      <c r="H338" s="3">
        <f>VLOOKUP(A338,data!$A:$AG,26,FALSE)</f>
        <v>0.65902777777777777</v>
      </c>
      <c r="I338" s="1">
        <f>VLOOKUP(A338,data!$A:$AG,27,FALSE)</f>
        <v>76.400000000000006</v>
      </c>
      <c r="J338" s="2">
        <f>VLOOKUP(A338,data!$A:$AG,28,FALSE)</f>
        <v>9</v>
      </c>
      <c r="K338">
        <f>VLOOKUP(A338,data!$A:$AG,29,FALSE)</f>
        <v>34.380000000000003</v>
      </c>
      <c r="L338" s="10">
        <f>VLOOKUP(A338,data!$A:$AG,30,FALSE)</f>
        <v>687.6</v>
      </c>
      <c r="M338" s="4" t="str">
        <f>VLOOKUP(A338,data!$A:$AG,31,FALSE)</f>
        <v>Ewallet</v>
      </c>
      <c r="N338" s="3">
        <f>VLOOKUP(A338,data!$A:$AG,32,FALSE)</f>
        <v>655.48908000000006</v>
      </c>
      <c r="O338" s="9">
        <f>VLOOKUP(A338,data!$A:$AG,33,FALSE)</f>
        <v>4.6699999999999998E-2</v>
      </c>
    </row>
    <row r="339" spans="1:15" ht="15.75" x14ac:dyDescent="0.25">
      <c r="A339">
        <v>338</v>
      </c>
      <c r="B339" t="str">
        <f>VLOOKUP(A339,data!$A:$AG,2,FALSE)</f>
        <v>692-27-8933</v>
      </c>
      <c r="C339" s="7" t="str">
        <f>VLOOKUP(A339,data!$A:$AG,21,FALSE)</f>
        <v>West</v>
      </c>
      <c r="D339" s="7" t="str">
        <f>VLOOKUP(A339,data!$A:$AG,22,FALSE)</f>
        <v>Office Supplies</v>
      </c>
      <c r="E339" s="10" t="str">
        <f>VLOOKUP(A339,data!$A:$AG,23,FALSE)</f>
        <v>Binders</v>
      </c>
      <c r="F339" s="8">
        <f>VLOOKUP(A339,data!$A:$AG,24,FALSE)</f>
        <v>43520</v>
      </c>
      <c r="G339" s="3">
        <f>VLOOKUP(A339,data!$A:$AG,25,FALSE)</f>
        <v>43520</v>
      </c>
      <c r="H339" s="3">
        <f>VLOOKUP(A339,data!$A:$AG,26,FALSE)</f>
        <v>0.54305555555555551</v>
      </c>
      <c r="I339" s="1">
        <f>VLOOKUP(A339,data!$A:$AG,27,FALSE)</f>
        <v>57.95</v>
      </c>
      <c r="J339" s="2">
        <f>VLOOKUP(A339,data!$A:$AG,28,FALSE)</f>
        <v>6</v>
      </c>
      <c r="K339">
        <f>VLOOKUP(A339,data!$A:$AG,29,FALSE)</f>
        <v>17.385000000000002</v>
      </c>
      <c r="L339" s="10">
        <f>VLOOKUP(A339,data!$A:$AG,30,FALSE)</f>
        <v>347.70000000000005</v>
      </c>
      <c r="M339" s="4" t="str">
        <f>VLOOKUP(A339,data!$A:$AG,31,FALSE)</f>
        <v>Cash</v>
      </c>
      <c r="N339" s="3">
        <f>VLOOKUP(A339,data!$A:$AG,32,FALSE)</f>
        <v>331.46241000000003</v>
      </c>
      <c r="O339" s="9">
        <f>VLOOKUP(A339,data!$A:$AG,33,FALSE)</f>
        <v>4.6699999999999998E-2</v>
      </c>
    </row>
    <row r="340" spans="1:15" ht="15.75" x14ac:dyDescent="0.25">
      <c r="A340">
        <v>339</v>
      </c>
      <c r="B340" t="str">
        <f>VLOOKUP(A340,data!$A:$AG,2,FALSE)</f>
        <v>633-09-3463</v>
      </c>
      <c r="C340" s="7" t="str">
        <f>VLOOKUP(A340,data!$A:$AG,21,FALSE)</f>
        <v>West</v>
      </c>
      <c r="D340" s="7" t="str">
        <f>VLOOKUP(A340,data!$A:$AG,22,FALSE)</f>
        <v>Furniture</v>
      </c>
      <c r="E340" s="10" t="str">
        <f>VLOOKUP(A340,data!$A:$AG,23,FALSE)</f>
        <v>Tables</v>
      </c>
      <c r="F340" s="8">
        <f>VLOOKUP(A340,data!$A:$AG,24,FALSE)</f>
        <v>43552</v>
      </c>
      <c r="G340" s="3">
        <f>VLOOKUP(A340,data!$A:$AG,25,FALSE)</f>
        <v>43552</v>
      </c>
      <c r="H340" s="3">
        <f>VLOOKUP(A340,data!$A:$AG,26,FALSE)</f>
        <v>0.54027777777777775</v>
      </c>
      <c r="I340" s="1">
        <f>VLOOKUP(A340,data!$A:$AG,27,FALSE)</f>
        <v>47.65</v>
      </c>
      <c r="J340" s="2">
        <f>VLOOKUP(A340,data!$A:$AG,28,FALSE)</f>
        <v>3</v>
      </c>
      <c r="K340">
        <f>VLOOKUP(A340,data!$A:$AG,29,FALSE)</f>
        <v>7.1475</v>
      </c>
      <c r="L340" s="10">
        <f>VLOOKUP(A340,data!$A:$AG,30,FALSE)</f>
        <v>142.94999999999999</v>
      </c>
      <c r="M340" s="4" t="str">
        <f>VLOOKUP(A340,data!$A:$AG,31,FALSE)</f>
        <v>Credit card</v>
      </c>
      <c r="N340" s="3">
        <f>VLOOKUP(A340,data!$A:$AG,32,FALSE)</f>
        <v>127.65434999999999</v>
      </c>
      <c r="O340" s="9">
        <f>VLOOKUP(A340,data!$A:$AG,33,FALSE)</f>
        <v>0.107</v>
      </c>
    </row>
    <row r="341" spans="1:15" ht="15.75" x14ac:dyDescent="0.25">
      <c r="A341">
        <v>340</v>
      </c>
      <c r="B341" t="str">
        <f>VLOOKUP(A341,data!$A:$AG,2,FALSE)</f>
        <v>374-17-3652</v>
      </c>
      <c r="C341" s="7" t="str">
        <f>VLOOKUP(A341,data!$A:$AG,21,FALSE)</f>
        <v>Central</v>
      </c>
      <c r="D341" s="7" t="str">
        <f>VLOOKUP(A341,data!$A:$AG,22,FALSE)</f>
        <v>Office Supplies</v>
      </c>
      <c r="E341" s="10" t="str">
        <f>VLOOKUP(A341,data!$A:$AG,23,FALSE)</f>
        <v>Fasteners</v>
      </c>
      <c r="F341" s="8">
        <f>VLOOKUP(A341,data!$A:$AG,24,FALSE)</f>
        <v>43501</v>
      </c>
      <c r="G341" s="3">
        <f>VLOOKUP(A341,data!$A:$AG,25,FALSE)</f>
        <v>43501</v>
      </c>
      <c r="H341" s="3">
        <f>VLOOKUP(A341,data!$A:$AG,26,FALSE)</f>
        <v>0.6430555555555556</v>
      </c>
      <c r="I341" s="1">
        <f>VLOOKUP(A341,data!$A:$AG,27,FALSE)</f>
        <v>42.82</v>
      </c>
      <c r="J341" s="2">
        <f>VLOOKUP(A341,data!$A:$AG,28,FALSE)</f>
        <v>9</v>
      </c>
      <c r="K341">
        <f>VLOOKUP(A341,data!$A:$AG,29,FALSE)</f>
        <v>19.269000000000002</v>
      </c>
      <c r="L341" s="10">
        <f>VLOOKUP(A341,data!$A:$AG,30,FALSE)</f>
        <v>385.38</v>
      </c>
      <c r="M341" s="4" t="str">
        <f>VLOOKUP(A341,data!$A:$AG,31,FALSE)</f>
        <v>Credit card</v>
      </c>
      <c r="N341" s="3">
        <f>VLOOKUP(A341,data!$A:$AG,32,FALSE)</f>
        <v>367.38275399999998</v>
      </c>
      <c r="O341" s="9">
        <f>VLOOKUP(A341,data!$A:$AG,33,FALSE)</f>
        <v>4.6699999999999998E-2</v>
      </c>
    </row>
    <row r="342" spans="1:15" ht="15.75" x14ac:dyDescent="0.25">
      <c r="A342">
        <v>341</v>
      </c>
      <c r="B342" t="str">
        <f>VLOOKUP(A342,data!$A:$AG,2,FALSE)</f>
        <v>378-07-7001</v>
      </c>
      <c r="C342" s="7" t="str">
        <f>VLOOKUP(A342,data!$A:$AG,21,FALSE)</f>
        <v>East</v>
      </c>
      <c r="D342" s="7" t="str">
        <f>VLOOKUP(A342,data!$A:$AG,22,FALSE)</f>
        <v>Office Supplies</v>
      </c>
      <c r="E342" s="10" t="str">
        <f>VLOOKUP(A342,data!$A:$AG,23,FALSE)</f>
        <v>Art</v>
      </c>
      <c r="F342" s="8">
        <f>VLOOKUP(A342,data!$A:$AG,24,FALSE)</f>
        <v>43506</v>
      </c>
      <c r="G342" s="3">
        <f>VLOOKUP(A342,data!$A:$AG,25,FALSE)</f>
        <v>43506</v>
      </c>
      <c r="H342" s="3">
        <f>VLOOKUP(A342,data!$A:$AG,26,FALSE)</f>
        <v>0.76597222222222217</v>
      </c>
      <c r="I342" s="1">
        <f>VLOOKUP(A342,data!$A:$AG,27,FALSE)</f>
        <v>48.09</v>
      </c>
      <c r="J342" s="2">
        <f>VLOOKUP(A342,data!$A:$AG,28,FALSE)</f>
        <v>3</v>
      </c>
      <c r="K342">
        <f>VLOOKUP(A342,data!$A:$AG,29,FALSE)</f>
        <v>7.2135000000000007</v>
      </c>
      <c r="L342" s="10">
        <f>VLOOKUP(A342,data!$A:$AG,30,FALSE)</f>
        <v>144.27000000000001</v>
      </c>
      <c r="M342" s="4" t="str">
        <f>VLOOKUP(A342,data!$A:$AG,31,FALSE)</f>
        <v>Credit card</v>
      </c>
      <c r="N342" s="3">
        <f>VLOOKUP(A342,data!$A:$AG,32,FALSE)</f>
        <v>137.532591</v>
      </c>
      <c r="O342" s="9">
        <f>VLOOKUP(A342,data!$A:$AG,33,FALSE)</f>
        <v>4.6699999999999998E-2</v>
      </c>
    </row>
    <row r="343" spans="1:15" ht="15.75" x14ac:dyDescent="0.25">
      <c r="A343">
        <v>342</v>
      </c>
      <c r="B343" t="str">
        <f>VLOOKUP(A343,data!$A:$AG,2,FALSE)</f>
        <v>433-75-6987</v>
      </c>
      <c r="C343" s="7" t="str">
        <f>VLOOKUP(A343,data!$A:$AG,21,FALSE)</f>
        <v>East</v>
      </c>
      <c r="D343" s="7" t="str">
        <f>VLOOKUP(A343,data!$A:$AG,22,FALSE)</f>
        <v>Office Supplies</v>
      </c>
      <c r="E343" s="10" t="str">
        <f>VLOOKUP(A343,data!$A:$AG,23,FALSE)</f>
        <v>Binders</v>
      </c>
      <c r="F343" s="8">
        <f>VLOOKUP(A343,data!$A:$AG,24,FALSE)</f>
        <v>43529</v>
      </c>
      <c r="G343" s="3">
        <f>VLOOKUP(A343,data!$A:$AG,25,FALSE)</f>
        <v>43529</v>
      </c>
      <c r="H343" s="3">
        <f>VLOOKUP(A343,data!$A:$AG,26,FALSE)</f>
        <v>0.79583333333333339</v>
      </c>
      <c r="I343" s="1">
        <f>VLOOKUP(A343,data!$A:$AG,27,FALSE)</f>
        <v>55.97</v>
      </c>
      <c r="J343" s="2">
        <f>VLOOKUP(A343,data!$A:$AG,28,FALSE)</f>
        <v>7</v>
      </c>
      <c r="K343">
        <f>VLOOKUP(A343,data!$A:$AG,29,FALSE)</f>
        <v>19.589500000000001</v>
      </c>
      <c r="L343" s="10">
        <f>VLOOKUP(A343,data!$A:$AG,30,FALSE)</f>
        <v>391.78999999999996</v>
      </c>
      <c r="M343" s="4" t="str">
        <f>VLOOKUP(A343,data!$A:$AG,31,FALSE)</f>
        <v>Ewallet</v>
      </c>
      <c r="N343" s="3">
        <f>VLOOKUP(A343,data!$A:$AG,32,FALSE)</f>
        <v>373.49340699999999</v>
      </c>
      <c r="O343" s="9">
        <f>VLOOKUP(A343,data!$A:$AG,33,FALSE)</f>
        <v>4.6699999999999998E-2</v>
      </c>
    </row>
    <row r="344" spans="1:15" ht="15.75" x14ac:dyDescent="0.25">
      <c r="A344">
        <v>343</v>
      </c>
      <c r="B344" t="str">
        <f>VLOOKUP(A344,data!$A:$AG,2,FALSE)</f>
        <v>873-95-4984</v>
      </c>
      <c r="C344" s="7" t="str">
        <f>VLOOKUP(A344,data!$A:$AG,21,FALSE)</f>
        <v>East</v>
      </c>
      <c r="D344" s="7" t="str">
        <f>VLOOKUP(A344,data!$A:$AG,22,FALSE)</f>
        <v>Office Supplies</v>
      </c>
      <c r="E344" s="10" t="str">
        <f>VLOOKUP(A344,data!$A:$AG,23,FALSE)</f>
        <v>Fasteners</v>
      </c>
      <c r="F344" s="8">
        <f>VLOOKUP(A344,data!$A:$AG,24,FALSE)</f>
        <v>43511</v>
      </c>
      <c r="G344" s="3">
        <f>VLOOKUP(A344,data!$A:$AG,25,FALSE)</f>
        <v>43511</v>
      </c>
      <c r="H344" s="3">
        <f>VLOOKUP(A344,data!$A:$AG,26,FALSE)</f>
        <v>0.84791666666666676</v>
      </c>
      <c r="I344" s="1">
        <f>VLOOKUP(A344,data!$A:$AG,27,FALSE)</f>
        <v>76.900000000000006</v>
      </c>
      <c r="J344" s="2">
        <f>VLOOKUP(A344,data!$A:$AG,28,FALSE)</f>
        <v>7</v>
      </c>
      <c r="K344">
        <f>VLOOKUP(A344,data!$A:$AG,29,FALSE)</f>
        <v>26.915000000000006</v>
      </c>
      <c r="L344" s="10">
        <f>VLOOKUP(A344,data!$A:$AG,30,FALSE)</f>
        <v>538.30000000000007</v>
      </c>
      <c r="M344" s="4" t="str">
        <f>VLOOKUP(A344,data!$A:$AG,31,FALSE)</f>
        <v>Cash</v>
      </c>
      <c r="N344" s="3">
        <f>VLOOKUP(A344,data!$A:$AG,32,FALSE)</f>
        <v>513.1613900000001</v>
      </c>
      <c r="O344" s="9">
        <f>VLOOKUP(A344,data!$A:$AG,33,FALSE)</f>
        <v>4.6699999999999998E-2</v>
      </c>
    </row>
    <row r="345" spans="1:15" ht="15.75" x14ac:dyDescent="0.25">
      <c r="A345">
        <v>344</v>
      </c>
      <c r="B345" t="str">
        <f>VLOOKUP(A345,data!$A:$AG,2,FALSE)</f>
        <v>416-13-5917</v>
      </c>
      <c r="C345" s="7" t="str">
        <f>VLOOKUP(A345,data!$A:$AG,21,FALSE)</f>
        <v>East</v>
      </c>
      <c r="D345" s="7" t="str">
        <f>VLOOKUP(A345,data!$A:$AG,22,FALSE)</f>
        <v>Technology</v>
      </c>
      <c r="E345" s="10" t="str">
        <f>VLOOKUP(A345,data!$A:$AG,23,FALSE)</f>
        <v>Phones</v>
      </c>
      <c r="F345" s="8">
        <f>VLOOKUP(A345,data!$A:$AG,24,FALSE)</f>
        <v>43495</v>
      </c>
      <c r="G345" s="3">
        <f>VLOOKUP(A345,data!$A:$AG,25,FALSE)</f>
        <v>43495</v>
      </c>
      <c r="H345" s="3">
        <f>VLOOKUP(A345,data!$A:$AG,26,FALSE)</f>
        <v>0.68333333333333324</v>
      </c>
      <c r="I345" s="1">
        <f>VLOOKUP(A345,data!$A:$AG,27,FALSE)</f>
        <v>97.03</v>
      </c>
      <c r="J345" s="2">
        <f>VLOOKUP(A345,data!$A:$AG,28,FALSE)</f>
        <v>5</v>
      </c>
      <c r="K345">
        <f>VLOOKUP(A345,data!$A:$AG,29,FALSE)</f>
        <v>24.2575</v>
      </c>
      <c r="L345" s="10">
        <f>VLOOKUP(A345,data!$A:$AG,30,FALSE)</f>
        <v>485.15</v>
      </c>
      <c r="M345" s="4" t="str">
        <f>VLOOKUP(A345,data!$A:$AG,31,FALSE)</f>
        <v>Ewallet</v>
      </c>
      <c r="N345" s="3">
        <f>VLOOKUP(A345,data!$A:$AG,32,FALSE)</f>
        <v>450.2192</v>
      </c>
      <c r="O345" s="9">
        <f>VLOOKUP(A345,data!$A:$AG,33,FALSE)</f>
        <v>7.2000000000000008E-2</v>
      </c>
    </row>
    <row r="346" spans="1:15" ht="15.75" x14ac:dyDescent="0.25">
      <c r="A346">
        <v>345</v>
      </c>
      <c r="B346" t="str">
        <f>VLOOKUP(A346,data!$A:$AG,2,FALSE)</f>
        <v>150-89-8043</v>
      </c>
      <c r="C346" s="7" t="str">
        <f>VLOOKUP(A346,data!$A:$AG,21,FALSE)</f>
        <v>West</v>
      </c>
      <c r="D346" s="7" t="str">
        <f>VLOOKUP(A346,data!$A:$AG,22,FALSE)</f>
        <v>Office Supplies</v>
      </c>
      <c r="E346" s="10" t="str">
        <f>VLOOKUP(A346,data!$A:$AG,23,FALSE)</f>
        <v>Storage</v>
      </c>
      <c r="F346" s="8">
        <f>VLOOKUP(A346,data!$A:$AG,24,FALSE)</f>
        <v>43510</v>
      </c>
      <c r="G346" s="3">
        <f>VLOOKUP(A346,data!$A:$AG,25,FALSE)</f>
        <v>43510</v>
      </c>
      <c r="H346" s="3">
        <f>VLOOKUP(A346,data!$A:$AG,26,FALSE)</f>
        <v>0.62777777777777777</v>
      </c>
      <c r="I346" s="1">
        <f>VLOOKUP(A346,data!$A:$AG,27,FALSE)</f>
        <v>44.65</v>
      </c>
      <c r="J346" s="2">
        <f>VLOOKUP(A346,data!$A:$AG,28,FALSE)</f>
        <v>3</v>
      </c>
      <c r="K346">
        <f>VLOOKUP(A346,data!$A:$AG,29,FALSE)</f>
        <v>6.6974999999999998</v>
      </c>
      <c r="L346" s="10">
        <f>VLOOKUP(A346,data!$A:$AG,30,FALSE)</f>
        <v>133.94999999999999</v>
      </c>
      <c r="M346" s="4" t="str">
        <f>VLOOKUP(A346,data!$A:$AG,31,FALSE)</f>
        <v>Cash</v>
      </c>
      <c r="N346" s="3">
        <f>VLOOKUP(A346,data!$A:$AG,32,FALSE)</f>
        <v>127.69453499999999</v>
      </c>
      <c r="O346" s="9">
        <f>VLOOKUP(A346,data!$A:$AG,33,FALSE)</f>
        <v>4.6699999999999998E-2</v>
      </c>
    </row>
    <row r="347" spans="1:15" ht="15.75" x14ac:dyDescent="0.25">
      <c r="A347">
        <v>346</v>
      </c>
      <c r="B347" t="str">
        <f>VLOOKUP(A347,data!$A:$AG,2,FALSE)</f>
        <v>135-84-8019</v>
      </c>
      <c r="C347" s="7" t="str">
        <f>VLOOKUP(A347,data!$A:$AG,21,FALSE)</f>
        <v>West</v>
      </c>
      <c r="D347" s="7" t="str">
        <f>VLOOKUP(A347,data!$A:$AG,22,FALSE)</f>
        <v>Technology</v>
      </c>
      <c r="E347" s="10" t="str">
        <f>VLOOKUP(A347,data!$A:$AG,23,FALSE)</f>
        <v>Phones</v>
      </c>
      <c r="F347" s="8">
        <f>VLOOKUP(A347,data!$A:$AG,24,FALSE)</f>
        <v>43523</v>
      </c>
      <c r="G347" s="3">
        <f>VLOOKUP(A347,data!$A:$AG,25,FALSE)</f>
        <v>43523</v>
      </c>
      <c r="H347" s="3">
        <f>VLOOKUP(A347,data!$A:$AG,26,FALSE)</f>
        <v>0.67361111111111116</v>
      </c>
      <c r="I347" s="1">
        <f>VLOOKUP(A347,data!$A:$AG,27,FALSE)</f>
        <v>77.930000000000007</v>
      </c>
      <c r="J347" s="2">
        <f>VLOOKUP(A347,data!$A:$AG,28,FALSE)</f>
        <v>9</v>
      </c>
      <c r="K347">
        <f>VLOOKUP(A347,data!$A:$AG,29,FALSE)</f>
        <v>35.068500000000007</v>
      </c>
      <c r="L347" s="10">
        <f>VLOOKUP(A347,data!$A:$AG,30,FALSE)</f>
        <v>701.37000000000012</v>
      </c>
      <c r="M347" s="4" t="str">
        <f>VLOOKUP(A347,data!$A:$AG,31,FALSE)</f>
        <v>Ewallet</v>
      </c>
      <c r="N347" s="3">
        <f>VLOOKUP(A347,data!$A:$AG,32,FALSE)</f>
        <v>650.8713600000001</v>
      </c>
      <c r="O347" s="9">
        <f>VLOOKUP(A347,data!$A:$AG,33,FALSE)</f>
        <v>7.2000000000000008E-2</v>
      </c>
    </row>
    <row r="348" spans="1:15" ht="15.75" x14ac:dyDescent="0.25">
      <c r="A348">
        <v>347</v>
      </c>
      <c r="B348" t="str">
        <f>VLOOKUP(A348,data!$A:$AG,2,FALSE)</f>
        <v>441-94-7118</v>
      </c>
      <c r="C348" s="7" t="str">
        <f>VLOOKUP(A348,data!$A:$AG,21,FALSE)</f>
        <v>East</v>
      </c>
      <c r="D348" s="7" t="str">
        <f>VLOOKUP(A348,data!$A:$AG,22,FALSE)</f>
        <v>Office Supplies</v>
      </c>
      <c r="E348" s="10" t="str">
        <f>VLOOKUP(A348,data!$A:$AG,23,FALSE)</f>
        <v>Art</v>
      </c>
      <c r="F348" s="8">
        <f>VLOOKUP(A348,data!$A:$AG,24,FALSE)</f>
        <v>43500</v>
      </c>
      <c r="G348" s="3">
        <f>VLOOKUP(A348,data!$A:$AG,25,FALSE)</f>
        <v>43500</v>
      </c>
      <c r="H348" s="3">
        <f>VLOOKUP(A348,data!$A:$AG,26,FALSE)</f>
        <v>0.50972222222222219</v>
      </c>
      <c r="I348" s="1">
        <f>VLOOKUP(A348,data!$A:$AG,27,FALSE)</f>
        <v>71.95</v>
      </c>
      <c r="J348" s="2">
        <f>VLOOKUP(A348,data!$A:$AG,28,FALSE)</f>
        <v>1</v>
      </c>
      <c r="K348">
        <f>VLOOKUP(A348,data!$A:$AG,29,FALSE)</f>
        <v>3.5975000000000001</v>
      </c>
      <c r="L348" s="10">
        <f>VLOOKUP(A348,data!$A:$AG,30,FALSE)</f>
        <v>71.95</v>
      </c>
      <c r="M348" s="4" t="str">
        <f>VLOOKUP(A348,data!$A:$AG,31,FALSE)</f>
        <v>Cash</v>
      </c>
      <c r="N348" s="3">
        <f>VLOOKUP(A348,data!$A:$AG,32,FALSE)</f>
        <v>68.589934999999997</v>
      </c>
      <c r="O348" s="9">
        <f>VLOOKUP(A348,data!$A:$AG,33,FALSE)</f>
        <v>4.6699999999999998E-2</v>
      </c>
    </row>
    <row r="349" spans="1:15" ht="15.75" x14ac:dyDescent="0.25">
      <c r="A349">
        <v>348</v>
      </c>
      <c r="B349" t="str">
        <f>VLOOKUP(A349,data!$A:$AG,2,FALSE)</f>
        <v>725-96-3778</v>
      </c>
      <c r="C349" s="7" t="str">
        <f>VLOOKUP(A349,data!$A:$AG,21,FALSE)</f>
        <v>East</v>
      </c>
      <c r="D349" s="7" t="str">
        <f>VLOOKUP(A349,data!$A:$AG,22,FALSE)</f>
        <v>Office Supplies</v>
      </c>
      <c r="E349" s="10" t="str">
        <f>VLOOKUP(A349,data!$A:$AG,23,FALSE)</f>
        <v>Paper</v>
      </c>
      <c r="F349" s="8">
        <f>VLOOKUP(A349,data!$A:$AG,24,FALSE)</f>
        <v>43485</v>
      </c>
      <c r="G349" s="3">
        <f>VLOOKUP(A349,data!$A:$AG,25,FALSE)</f>
        <v>43485</v>
      </c>
      <c r="H349" s="3">
        <f>VLOOKUP(A349,data!$A:$AG,26,FALSE)</f>
        <v>0.42569444444444443</v>
      </c>
      <c r="I349" s="1">
        <f>VLOOKUP(A349,data!$A:$AG,27,FALSE)</f>
        <v>89.25</v>
      </c>
      <c r="J349" s="2">
        <f>VLOOKUP(A349,data!$A:$AG,28,FALSE)</f>
        <v>8</v>
      </c>
      <c r="K349">
        <f>VLOOKUP(A349,data!$A:$AG,29,FALSE)</f>
        <v>35.700000000000003</v>
      </c>
      <c r="L349" s="10">
        <f>VLOOKUP(A349,data!$A:$AG,30,FALSE)</f>
        <v>714</v>
      </c>
      <c r="M349" s="4" t="str">
        <f>VLOOKUP(A349,data!$A:$AG,31,FALSE)</f>
        <v>Cash</v>
      </c>
      <c r="N349" s="3">
        <f>VLOOKUP(A349,data!$A:$AG,32,FALSE)</f>
        <v>680.65620000000001</v>
      </c>
      <c r="O349" s="9">
        <f>VLOOKUP(A349,data!$A:$AG,33,FALSE)</f>
        <v>4.6699999999999998E-2</v>
      </c>
    </row>
    <row r="350" spans="1:15" ht="15.75" x14ac:dyDescent="0.25">
      <c r="A350">
        <v>349</v>
      </c>
      <c r="B350" t="str">
        <f>VLOOKUP(A350,data!$A:$AG,2,FALSE)</f>
        <v>531-80-1784</v>
      </c>
      <c r="C350" s="7" t="str">
        <f>VLOOKUP(A350,data!$A:$AG,21,FALSE)</f>
        <v>East</v>
      </c>
      <c r="D350" s="7" t="str">
        <f>VLOOKUP(A350,data!$A:$AG,22,FALSE)</f>
        <v>Office Supplies</v>
      </c>
      <c r="E350" s="10" t="str">
        <f>VLOOKUP(A350,data!$A:$AG,23,FALSE)</f>
        <v>Art</v>
      </c>
      <c r="F350" s="8">
        <f>VLOOKUP(A350,data!$A:$AG,24,FALSE)</f>
        <v>43552</v>
      </c>
      <c r="G350" s="3">
        <f>VLOOKUP(A350,data!$A:$AG,25,FALSE)</f>
        <v>43552</v>
      </c>
      <c r="H350" s="3">
        <f>VLOOKUP(A350,data!$A:$AG,26,FALSE)</f>
        <v>0.73472222222222217</v>
      </c>
      <c r="I350" s="1">
        <f>VLOOKUP(A350,data!$A:$AG,27,FALSE)</f>
        <v>26.02</v>
      </c>
      <c r="J350" s="2">
        <f>VLOOKUP(A350,data!$A:$AG,28,FALSE)</f>
        <v>7</v>
      </c>
      <c r="K350">
        <f>VLOOKUP(A350,data!$A:$AG,29,FALSE)</f>
        <v>9.1069999999999993</v>
      </c>
      <c r="L350" s="10">
        <f>VLOOKUP(A350,data!$A:$AG,30,FALSE)</f>
        <v>182.14</v>
      </c>
      <c r="M350" s="4" t="str">
        <f>VLOOKUP(A350,data!$A:$AG,31,FALSE)</f>
        <v>Cash</v>
      </c>
      <c r="N350" s="3">
        <f>VLOOKUP(A350,data!$A:$AG,32,FALSE)</f>
        <v>173.634062</v>
      </c>
      <c r="O350" s="9">
        <f>VLOOKUP(A350,data!$A:$AG,33,FALSE)</f>
        <v>4.6699999999999998E-2</v>
      </c>
    </row>
    <row r="351" spans="1:15" ht="15.75" x14ac:dyDescent="0.25">
      <c r="A351">
        <v>350</v>
      </c>
      <c r="B351" t="str">
        <f>VLOOKUP(A351,data!$A:$AG,2,FALSE)</f>
        <v>400-45-1220</v>
      </c>
      <c r="C351" s="7" t="str">
        <f>VLOOKUP(A351,data!$A:$AG,21,FALSE)</f>
        <v>East</v>
      </c>
      <c r="D351" s="7" t="str">
        <f>VLOOKUP(A351,data!$A:$AG,22,FALSE)</f>
        <v>Technology</v>
      </c>
      <c r="E351" s="10" t="str">
        <f>VLOOKUP(A351,data!$A:$AG,23,FALSE)</f>
        <v>Accessories</v>
      </c>
      <c r="F351" s="8">
        <f>VLOOKUP(A351,data!$A:$AG,24,FALSE)</f>
        <v>43523</v>
      </c>
      <c r="G351" s="3">
        <f>VLOOKUP(A351,data!$A:$AG,25,FALSE)</f>
        <v>43523</v>
      </c>
      <c r="H351" s="3">
        <f>VLOOKUP(A351,data!$A:$AG,26,FALSE)</f>
        <v>0.46249999999999997</v>
      </c>
      <c r="I351" s="1">
        <f>VLOOKUP(A351,data!$A:$AG,27,FALSE)</f>
        <v>13.5</v>
      </c>
      <c r="J351" s="2">
        <f>VLOOKUP(A351,data!$A:$AG,28,FALSE)</f>
        <v>10</v>
      </c>
      <c r="K351">
        <f>VLOOKUP(A351,data!$A:$AG,29,FALSE)</f>
        <v>6.75</v>
      </c>
      <c r="L351" s="10">
        <f>VLOOKUP(A351,data!$A:$AG,30,FALSE)</f>
        <v>135</v>
      </c>
      <c r="M351" s="4" t="str">
        <f>VLOOKUP(A351,data!$A:$AG,31,FALSE)</f>
        <v>Credit card</v>
      </c>
      <c r="N351" s="3">
        <f>VLOOKUP(A351,data!$A:$AG,32,FALSE)</f>
        <v>125.28</v>
      </c>
      <c r="O351" s="9">
        <f>VLOOKUP(A351,data!$A:$AG,33,FALSE)</f>
        <v>7.2000000000000008E-2</v>
      </c>
    </row>
    <row r="352" spans="1:15" ht="15.75" x14ac:dyDescent="0.25">
      <c r="A352">
        <v>351</v>
      </c>
      <c r="B352" t="str">
        <f>VLOOKUP(A352,data!$A:$AG,2,FALSE)</f>
        <v>860-79-0874</v>
      </c>
      <c r="C352" s="7" t="str">
        <f>VLOOKUP(A352,data!$A:$AG,21,FALSE)</f>
        <v>East</v>
      </c>
      <c r="D352" s="7" t="str">
        <f>VLOOKUP(A352,data!$A:$AG,22,FALSE)</f>
        <v>Office Supplies</v>
      </c>
      <c r="E352" s="10" t="str">
        <f>VLOOKUP(A352,data!$A:$AG,23,FALSE)</f>
        <v>Paper</v>
      </c>
      <c r="F352" s="8">
        <f>VLOOKUP(A352,data!$A:$AG,24,FALSE)</f>
        <v>43511</v>
      </c>
      <c r="G352" s="3">
        <f>VLOOKUP(A352,data!$A:$AG,25,FALSE)</f>
        <v>43511</v>
      </c>
      <c r="H352" s="3">
        <f>VLOOKUP(A352,data!$A:$AG,26,FALSE)</f>
        <v>0.62013888888888891</v>
      </c>
      <c r="I352" s="1">
        <f>VLOOKUP(A352,data!$A:$AG,27,FALSE)</f>
        <v>99.3</v>
      </c>
      <c r="J352" s="2">
        <f>VLOOKUP(A352,data!$A:$AG,28,FALSE)</f>
        <v>10</v>
      </c>
      <c r="K352">
        <f>VLOOKUP(A352,data!$A:$AG,29,FALSE)</f>
        <v>49.650000000000006</v>
      </c>
      <c r="L352" s="10">
        <f>VLOOKUP(A352,data!$A:$AG,30,FALSE)</f>
        <v>993</v>
      </c>
      <c r="M352" s="4" t="str">
        <f>VLOOKUP(A352,data!$A:$AG,31,FALSE)</f>
        <v>Credit card</v>
      </c>
      <c r="N352" s="3">
        <f>VLOOKUP(A352,data!$A:$AG,32,FALSE)</f>
        <v>946.62689999999998</v>
      </c>
      <c r="O352" s="9">
        <f>VLOOKUP(A352,data!$A:$AG,33,FALSE)</f>
        <v>4.6699999999999998E-2</v>
      </c>
    </row>
    <row r="353" spans="1:15" ht="15.75" x14ac:dyDescent="0.25">
      <c r="A353">
        <v>352</v>
      </c>
      <c r="B353" t="str">
        <f>VLOOKUP(A353,data!$A:$AG,2,FALSE)</f>
        <v>834-61-8124</v>
      </c>
      <c r="C353" s="7" t="str">
        <f>VLOOKUP(A353,data!$A:$AG,21,FALSE)</f>
        <v>East</v>
      </c>
      <c r="D353" s="7" t="str">
        <f>VLOOKUP(A353,data!$A:$AG,22,FALSE)</f>
        <v>Office Supplies</v>
      </c>
      <c r="E353" s="10" t="str">
        <f>VLOOKUP(A353,data!$A:$AG,23,FALSE)</f>
        <v>Binders</v>
      </c>
      <c r="F353" s="8">
        <f>VLOOKUP(A353,data!$A:$AG,24,FALSE)</f>
        <v>43491</v>
      </c>
      <c r="G353" s="3">
        <f>VLOOKUP(A353,data!$A:$AG,25,FALSE)</f>
        <v>43491</v>
      </c>
      <c r="H353" s="3">
        <f>VLOOKUP(A353,data!$A:$AG,26,FALSE)</f>
        <v>0.76527777777777783</v>
      </c>
      <c r="I353" s="1">
        <f>VLOOKUP(A353,data!$A:$AG,27,FALSE)</f>
        <v>51.69</v>
      </c>
      <c r="J353" s="2">
        <f>VLOOKUP(A353,data!$A:$AG,28,FALSE)</f>
        <v>7</v>
      </c>
      <c r="K353">
        <f>VLOOKUP(A353,data!$A:$AG,29,FALSE)</f>
        <v>18.0915</v>
      </c>
      <c r="L353" s="10">
        <f>VLOOKUP(A353,data!$A:$AG,30,FALSE)</f>
        <v>361.83</v>
      </c>
      <c r="M353" s="4" t="str">
        <f>VLOOKUP(A353,data!$A:$AG,31,FALSE)</f>
        <v>Cash</v>
      </c>
      <c r="N353" s="3">
        <f>VLOOKUP(A353,data!$A:$AG,32,FALSE)</f>
        <v>344.93253899999996</v>
      </c>
      <c r="O353" s="9">
        <f>VLOOKUP(A353,data!$A:$AG,33,FALSE)</f>
        <v>4.6699999999999998E-2</v>
      </c>
    </row>
    <row r="354" spans="1:15" ht="15.75" x14ac:dyDescent="0.25">
      <c r="A354">
        <v>353</v>
      </c>
      <c r="B354" t="str">
        <f>VLOOKUP(A354,data!$A:$AG,2,FALSE)</f>
        <v>115-99-4379</v>
      </c>
      <c r="C354" s="7" t="str">
        <f>VLOOKUP(A354,data!$A:$AG,21,FALSE)</f>
        <v>East</v>
      </c>
      <c r="D354" s="7" t="str">
        <f>VLOOKUP(A354,data!$A:$AG,22,FALSE)</f>
        <v>Office Supplies</v>
      </c>
      <c r="E354" s="10" t="str">
        <f>VLOOKUP(A354,data!$A:$AG,23,FALSE)</f>
        <v>Paper</v>
      </c>
      <c r="F354" s="8">
        <f>VLOOKUP(A354,data!$A:$AG,24,FALSE)</f>
        <v>43538</v>
      </c>
      <c r="G354" s="3">
        <f>VLOOKUP(A354,data!$A:$AG,25,FALSE)</f>
        <v>43538</v>
      </c>
      <c r="H354" s="3">
        <f>VLOOKUP(A354,data!$A:$AG,26,FALSE)</f>
        <v>0.79305555555555562</v>
      </c>
      <c r="I354" s="1">
        <f>VLOOKUP(A354,data!$A:$AG,27,FALSE)</f>
        <v>54.73</v>
      </c>
      <c r="J354" s="2">
        <f>VLOOKUP(A354,data!$A:$AG,28,FALSE)</f>
        <v>7</v>
      </c>
      <c r="K354">
        <f>VLOOKUP(A354,data!$A:$AG,29,FALSE)</f>
        <v>19.1555</v>
      </c>
      <c r="L354" s="10">
        <f>VLOOKUP(A354,data!$A:$AG,30,FALSE)</f>
        <v>383.10999999999996</v>
      </c>
      <c r="M354" s="4" t="str">
        <f>VLOOKUP(A354,data!$A:$AG,31,FALSE)</f>
        <v>Credit card</v>
      </c>
      <c r="N354" s="3">
        <f>VLOOKUP(A354,data!$A:$AG,32,FALSE)</f>
        <v>365.21876299999997</v>
      </c>
      <c r="O354" s="9">
        <f>VLOOKUP(A354,data!$A:$AG,33,FALSE)</f>
        <v>4.6699999999999998E-2</v>
      </c>
    </row>
    <row r="355" spans="1:15" ht="15.75" x14ac:dyDescent="0.25">
      <c r="A355">
        <v>354</v>
      </c>
      <c r="B355" t="str">
        <f>VLOOKUP(A355,data!$A:$AG,2,FALSE)</f>
        <v>565-67-6697</v>
      </c>
      <c r="C355" s="7" t="str">
        <f>VLOOKUP(A355,data!$A:$AG,21,FALSE)</f>
        <v>East</v>
      </c>
      <c r="D355" s="7" t="str">
        <f>VLOOKUP(A355,data!$A:$AG,22,FALSE)</f>
        <v>Office Supplies</v>
      </c>
      <c r="E355" s="10" t="str">
        <f>VLOOKUP(A355,data!$A:$AG,23,FALSE)</f>
        <v>Binders</v>
      </c>
      <c r="F355" s="8">
        <f>VLOOKUP(A355,data!$A:$AG,24,FALSE)</f>
        <v>43526</v>
      </c>
      <c r="G355" s="3">
        <f>VLOOKUP(A355,data!$A:$AG,25,FALSE)</f>
        <v>43526</v>
      </c>
      <c r="H355" s="3">
        <f>VLOOKUP(A355,data!$A:$AG,26,FALSE)</f>
        <v>0.59444444444444444</v>
      </c>
      <c r="I355" s="1" t="str">
        <f>VLOOKUP(A355,data!$A:$AG,27,FALSE)</f>
        <v>27</v>
      </c>
      <c r="J355" s="2">
        <f>VLOOKUP(A355,data!$A:$AG,28,FALSE)</f>
        <v>9</v>
      </c>
      <c r="K355">
        <f>VLOOKUP(A355,data!$A:$AG,29,FALSE)</f>
        <v>12.15</v>
      </c>
      <c r="L355" s="10">
        <f>VLOOKUP(A355,data!$A:$AG,30,FALSE)</f>
        <v>243</v>
      </c>
      <c r="M355" s="4" t="str">
        <f>VLOOKUP(A355,data!$A:$AG,31,FALSE)</f>
        <v>Cash</v>
      </c>
      <c r="N355" s="3">
        <f>VLOOKUP(A355,data!$A:$AG,32,FALSE)</f>
        <v>231.65190000000001</v>
      </c>
      <c r="O355" s="9">
        <f>VLOOKUP(A355,data!$A:$AG,33,FALSE)</f>
        <v>4.6699999999999998E-2</v>
      </c>
    </row>
    <row r="356" spans="1:15" ht="15.75" x14ac:dyDescent="0.25">
      <c r="A356">
        <v>355</v>
      </c>
      <c r="B356" t="str">
        <f>VLOOKUP(A356,data!$A:$AG,2,FALSE)</f>
        <v>320-49-6392</v>
      </c>
      <c r="C356" s="7" t="str">
        <f>VLOOKUP(A356,data!$A:$AG,21,FALSE)</f>
        <v>East</v>
      </c>
      <c r="D356" s="7" t="str">
        <f>VLOOKUP(A356,data!$A:$AG,22,FALSE)</f>
        <v>Furniture</v>
      </c>
      <c r="E356" s="10" t="str">
        <f>VLOOKUP(A356,data!$A:$AG,23,FALSE)</f>
        <v>Bookcases</v>
      </c>
      <c r="F356" s="8">
        <f>VLOOKUP(A356,data!$A:$AG,24,FALSE)</f>
        <v>43528</v>
      </c>
      <c r="G356" s="3">
        <f>VLOOKUP(A356,data!$A:$AG,25,FALSE)</f>
        <v>43528</v>
      </c>
      <c r="H356" s="3">
        <f>VLOOKUP(A356,data!$A:$AG,26,FALSE)</f>
        <v>0.65555555555555556</v>
      </c>
      <c r="I356" s="1">
        <f>VLOOKUP(A356,data!$A:$AG,27,FALSE)</f>
        <v>30.24</v>
      </c>
      <c r="J356" s="2">
        <f>VLOOKUP(A356,data!$A:$AG,28,FALSE)</f>
        <v>1</v>
      </c>
      <c r="K356">
        <f>VLOOKUP(A356,data!$A:$AG,29,FALSE)</f>
        <v>1.512</v>
      </c>
      <c r="L356" s="10">
        <f>VLOOKUP(A356,data!$A:$AG,30,FALSE)</f>
        <v>30.24</v>
      </c>
      <c r="M356" s="4" t="str">
        <f>VLOOKUP(A356,data!$A:$AG,31,FALSE)</f>
        <v>Cash</v>
      </c>
      <c r="N356" s="3">
        <f>VLOOKUP(A356,data!$A:$AG,32,FALSE)</f>
        <v>27.00432</v>
      </c>
      <c r="O356" s="9">
        <f>VLOOKUP(A356,data!$A:$AG,33,FALSE)</f>
        <v>0.107</v>
      </c>
    </row>
    <row r="357" spans="1:15" ht="15.75" x14ac:dyDescent="0.25">
      <c r="A357">
        <v>356</v>
      </c>
      <c r="B357" t="str">
        <f>VLOOKUP(A357,data!$A:$AG,2,FALSE)</f>
        <v>889-04-9723</v>
      </c>
      <c r="C357" s="7" t="str">
        <f>VLOOKUP(A357,data!$A:$AG,21,FALSE)</f>
        <v>East</v>
      </c>
      <c r="D357" s="7" t="str">
        <f>VLOOKUP(A357,data!$A:$AG,22,FALSE)</f>
        <v>Office Supplies</v>
      </c>
      <c r="E357" s="10" t="str">
        <f>VLOOKUP(A357,data!$A:$AG,23,FALSE)</f>
        <v>Envelopes</v>
      </c>
      <c r="F357" s="8">
        <f>VLOOKUP(A357,data!$A:$AG,24,FALSE)</f>
        <v>43472</v>
      </c>
      <c r="G357" s="3">
        <f>VLOOKUP(A357,data!$A:$AG,25,FALSE)</f>
        <v>43472</v>
      </c>
      <c r="H357" s="3">
        <f>VLOOKUP(A357,data!$A:$AG,26,FALSE)</f>
        <v>0.51388888888888895</v>
      </c>
      <c r="I357" s="1">
        <f>VLOOKUP(A357,data!$A:$AG,27,FALSE)</f>
        <v>89.14</v>
      </c>
      <c r="J357" s="2">
        <f>VLOOKUP(A357,data!$A:$AG,28,FALSE)</f>
        <v>4</v>
      </c>
      <c r="K357">
        <f>VLOOKUP(A357,data!$A:$AG,29,FALSE)</f>
        <v>17.827999999999999</v>
      </c>
      <c r="L357" s="10">
        <f>VLOOKUP(A357,data!$A:$AG,30,FALSE)</f>
        <v>356.56</v>
      </c>
      <c r="M357" s="4" t="str">
        <f>VLOOKUP(A357,data!$A:$AG,31,FALSE)</f>
        <v>Credit card</v>
      </c>
      <c r="N357" s="3">
        <f>VLOOKUP(A357,data!$A:$AG,32,FALSE)</f>
        <v>339.90864800000003</v>
      </c>
      <c r="O357" s="9">
        <f>VLOOKUP(A357,data!$A:$AG,33,FALSE)</f>
        <v>4.6699999999999998E-2</v>
      </c>
    </row>
    <row r="358" spans="1:15" ht="15.75" x14ac:dyDescent="0.25">
      <c r="A358">
        <v>357</v>
      </c>
      <c r="B358" t="str">
        <f>VLOOKUP(A358,data!$A:$AG,2,FALSE)</f>
        <v>632-90-0281</v>
      </c>
      <c r="C358" s="7" t="str">
        <f>VLOOKUP(A358,data!$A:$AG,21,FALSE)</f>
        <v>East</v>
      </c>
      <c r="D358" s="7" t="str">
        <f>VLOOKUP(A358,data!$A:$AG,22,FALSE)</f>
        <v>Office Supplies</v>
      </c>
      <c r="E358" s="10" t="str">
        <f>VLOOKUP(A358,data!$A:$AG,23,FALSE)</f>
        <v>Art</v>
      </c>
      <c r="F358" s="8">
        <f>VLOOKUP(A358,data!$A:$AG,24,FALSE)</f>
        <v>43532</v>
      </c>
      <c r="G358" s="3">
        <f>VLOOKUP(A358,data!$A:$AG,25,FALSE)</f>
        <v>43532</v>
      </c>
      <c r="H358" s="3">
        <f>VLOOKUP(A358,data!$A:$AG,26,FALSE)</f>
        <v>0.8340277777777777</v>
      </c>
      <c r="I358" s="1">
        <f>VLOOKUP(A358,data!$A:$AG,27,FALSE)</f>
        <v>37.549999999999997</v>
      </c>
      <c r="J358" s="2">
        <f>VLOOKUP(A358,data!$A:$AG,28,FALSE)</f>
        <v>10</v>
      </c>
      <c r="K358">
        <f>VLOOKUP(A358,data!$A:$AG,29,FALSE)</f>
        <v>18.775000000000002</v>
      </c>
      <c r="L358" s="10">
        <f>VLOOKUP(A358,data!$A:$AG,30,FALSE)</f>
        <v>375.5</v>
      </c>
      <c r="M358" s="4" t="str">
        <f>VLOOKUP(A358,data!$A:$AG,31,FALSE)</f>
        <v>Credit card</v>
      </c>
      <c r="N358" s="3">
        <f>VLOOKUP(A358,data!$A:$AG,32,FALSE)</f>
        <v>357.96415000000002</v>
      </c>
      <c r="O358" s="9">
        <f>VLOOKUP(A358,data!$A:$AG,33,FALSE)</f>
        <v>4.6699999999999998E-2</v>
      </c>
    </row>
    <row r="359" spans="1:15" ht="15.75" x14ac:dyDescent="0.25">
      <c r="A359">
        <v>358</v>
      </c>
      <c r="B359" t="str">
        <f>VLOOKUP(A359,data!$A:$AG,2,FALSE)</f>
        <v>554-42-2417</v>
      </c>
      <c r="C359" s="7" t="str">
        <f>VLOOKUP(A359,data!$A:$AG,21,FALSE)</f>
        <v>East</v>
      </c>
      <c r="D359" s="7" t="str">
        <f>VLOOKUP(A359,data!$A:$AG,22,FALSE)</f>
        <v>Office Supplies</v>
      </c>
      <c r="E359" s="10" t="str">
        <f>VLOOKUP(A359,data!$A:$AG,23,FALSE)</f>
        <v>Paper</v>
      </c>
      <c r="F359" s="8">
        <f>VLOOKUP(A359,data!$A:$AG,24,FALSE)</f>
        <v>43474</v>
      </c>
      <c r="G359" s="3">
        <f>VLOOKUP(A359,data!$A:$AG,25,FALSE)</f>
        <v>43474</v>
      </c>
      <c r="H359" s="3">
        <f>VLOOKUP(A359,data!$A:$AG,26,FALSE)</f>
        <v>0.57291666666666663</v>
      </c>
      <c r="I359" s="1">
        <f>VLOOKUP(A359,data!$A:$AG,27,FALSE)</f>
        <v>95.44</v>
      </c>
      <c r="J359" s="2">
        <f>VLOOKUP(A359,data!$A:$AG,28,FALSE)</f>
        <v>10</v>
      </c>
      <c r="K359">
        <f>VLOOKUP(A359,data!$A:$AG,29,FALSE)</f>
        <v>47.72</v>
      </c>
      <c r="L359" s="10">
        <f>VLOOKUP(A359,data!$A:$AG,30,FALSE)</f>
        <v>954.4</v>
      </c>
      <c r="M359" s="4" t="str">
        <f>VLOOKUP(A359,data!$A:$AG,31,FALSE)</f>
        <v>Cash</v>
      </c>
      <c r="N359" s="3">
        <f>VLOOKUP(A359,data!$A:$AG,32,FALSE)</f>
        <v>909.82952</v>
      </c>
      <c r="O359" s="9">
        <f>VLOOKUP(A359,data!$A:$AG,33,FALSE)</f>
        <v>4.6699999999999998E-2</v>
      </c>
    </row>
    <row r="360" spans="1:15" ht="15.75" x14ac:dyDescent="0.25">
      <c r="A360">
        <v>359</v>
      </c>
      <c r="B360" t="str">
        <f>VLOOKUP(A360,data!$A:$AG,2,FALSE)</f>
        <v>453-63-6187</v>
      </c>
      <c r="C360" s="7" t="str">
        <f>VLOOKUP(A360,data!$A:$AG,21,FALSE)</f>
        <v>South</v>
      </c>
      <c r="D360" s="7" t="str">
        <f>VLOOKUP(A360,data!$A:$AG,22,FALSE)</f>
        <v>Office Supplies</v>
      </c>
      <c r="E360" s="10" t="str">
        <f>VLOOKUP(A360,data!$A:$AG,23,FALSE)</f>
        <v>Paper</v>
      </c>
      <c r="F360" s="8">
        <f>VLOOKUP(A360,data!$A:$AG,24,FALSE)</f>
        <v>43525</v>
      </c>
      <c r="G360" s="3">
        <f>VLOOKUP(A360,data!$A:$AG,25,FALSE)</f>
        <v>43525</v>
      </c>
      <c r="H360" s="3">
        <f>VLOOKUP(A360,data!$A:$AG,26,FALSE)</f>
        <v>0.65277777777777779</v>
      </c>
      <c r="I360" s="1">
        <f>VLOOKUP(A360,data!$A:$AG,27,FALSE)</f>
        <v>27.5</v>
      </c>
      <c r="J360" s="2">
        <f>VLOOKUP(A360,data!$A:$AG,28,FALSE)</f>
        <v>3</v>
      </c>
      <c r="K360">
        <f>VLOOKUP(A360,data!$A:$AG,29,FALSE)</f>
        <v>4.125</v>
      </c>
      <c r="L360" s="10">
        <f>VLOOKUP(A360,data!$A:$AG,30,FALSE)</f>
        <v>82.5</v>
      </c>
      <c r="M360" s="4" t="str">
        <f>VLOOKUP(A360,data!$A:$AG,31,FALSE)</f>
        <v>Ewallet</v>
      </c>
      <c r="N360" s="3">
        <f>VLOOKUP(A360,data!$A:$AG,32,FALSE)</f>
        <v>78.64725</v>
      </c>
      <c r="O360" s="9">
        <f>VLOOKUP(A360,data!$A:$AG,33,FALSE)</f>
        <v>4.6699999999999998E-2</v>
      </c>
    </row>
    <row r="361" spans="1:15" ht="15.75" x14ac:dyDescent="0.25">
      <c r="A361">
        <v>360</v>
      </c>
      <c r="B361" t="str">
        <f>VLOOKUP(A361,data!$A:$AG,2,FALSE)</f>
        <v>578-80-7669</v>
      </c>
      <c r="C361" s="7" t="str">
        <f>VLOOKUP(A361,data!$A:$AG,21,FALSE)</f>
        <v>South</v>
      </c>
      <c r="D361" s="7" t="str">
        <f>VLOOKUP(A361,data!$A:$AG,22,FALSE)</f>
        <v>Office Supplies</v>
      </c>
      <c r="E361" s="10" t="str">
        <f>VLOOKUP(A361,data!$A:$AG,23,FALSE)</f>
        <v>Appliances</v>
      </c>
      <c r="F361" s="8">
        <f>VLOOKUP(A361,data!$A:$AG,24,FALSE)</f>
        <v>43540</v>
      </c>
      <c r="G361" s="3">
        <f>VLOOKUP(A361,data!$A:$AG,25,FALSE)</f>
        <v>43540</v>
      </c>
      <c r="H361" s="3">
        <f>VLOOKUP(A361,data!$A:$AG,26,FALSE)</f>
        <v>0.70694444444444438</v>
      </c>
      <c r="I361" s="1">
        <f>VLOOKUP(A361,data!$A:$AG,27,FALSE)</f>
        <v>74.97</v>
      </c>
      <c r="J361" s="2">
        <f>VLOOKUP(A361,data!$A:$AG,28,FALSE)</f>
        <v>1</v>
      </c>
      <c r="K361">
        <f>VLOOKUP(A361,data!$A:$AG,29,FALSE)</f>
        <v>3.7484999999999999</v>
      </c>
      <c r="L361" s="10">
        <f>VLOOKUP(A361,data!$A:$AG,30,FALSE)</f>
        <v>74.97</v>
      </c>
      <c r="M361" s="4" t="str">
        <f>VLOOKUP(A361,data!$A:$AG,31,FALSE)</f>
        <v>Cash</v>
      </c>
      <c r="N361" s="3">
        <f>VLOOKUP(A361,data!$A:$AG,32,FALSE)</f>
        <v>71.468901000000002</v>
      </c>
      <c r="O361" s="9">
        <f>VLOOKUP(A361,data!$A:$AG,33,FALSE)</f>
        <v>4.6699999999999998E-2</v>
      </c>
    </row>
    <row r="362" spans="1:15" ht="15.75" x14ac:dyDescent="0.25">
      <c r="A362">
        <v>361</v>
      </c>
      <c r="B362" t="str">
        <f>VLOOKUP(A362,data!$A:$AG,2,FALSE)</f>
        <v>612-36-5536</v>
      </c>
      <c r="C362" s="7" t="str">
        <f>VLOOKUP(A362,data!$A:$AG,21,FALSE)</f>
        <v>South</v>
      </c>
      <c r="D362" s="7" t="str">
        <f>VLOOKUP(A362,data!$A:$AG,22,FALSE)</f>
        <v>Office Supplies</v>
      </c>
      <c r="E362" s="10" t="str">
        <f>VLOOKUP(A362,data!$A:$AG,23,FALSE)</f>
        <v>Labels</v>
      </c>
      <c r="F362" s="8">
        <f>VLOOKUP(A362,data!$A:$AG,24,FALSE)</f>
        <v>43513</v>
      </c>
      <c r="G362" s="3">
        <f>VLOOKUP(A362,data!$A:$AG,25,FALSE)</f>
        <v>43513</v>
      </c>
      <c r="H362" s="3">
        <f>VLOOKUP(A362,data!$A:$AG,26,FALSE)</f>
        <v>0.46666666666666662</v>
      </c>
      <c r="I362" s="1">
        <f>VLOOKUP(A362,data!$A:$AG,27,FALSE)</f>
        <v>80.959999999999994</v>
      </c>
      <c r="J362" s="2">
        <f>VLOOKUP(A362,data!$A:$AG,28,FALSE)</f>
        <v>8</v>
      </c>
      <c r="K362">
        <f>VLOOKUP(A362,data!$A:$AG,29,FALSE)</f>
        <v>32.384</v>
      </c>
      <c r="L362" s="10">
        <f>VLOOKUP(A362,data!$A:$AG,30,FALSE)</f>
        <v>647.67999999999995</v>
      </c>
      <c r="M362" s="4" t="str">
        <f>VLOOKUP(A362,data!$A:$AG,31,FALSE)</f>
        <v>Credit card</v>
      </c>
      <c r="N362" s="3">
        <f>VLOOKUP(A362,data!$A:$AG,32,FALSE)</f>
        <v>617.43334399999992</v>
      </c>
      <c r="O362" s="9">
        <f>VLOOKUP(A362,data!$A:$AG,33,FALSE)</f>
        <v>4.6699999999999998E-2</v>
      </c>
    </row>
    <row r="363" spans="1:15" ht="15.75" x14ac:dyDescent="0.25">
      <c r="A363">
        <v>362</v>
      </c>
      <c r="B363" t="str">
        <f>VLOOKUP(A363,data!$A:$AG,2,FALSE)</f>
        <v>605-72-4132</v>
      </c>
      <c r="C363" s="7" t="str">
        <f>VLOOKUP(A363,data!$A:$AG,21,FALSE)</f>
        <v>East</v>
      </c>
      <c r="D363" s="7" t="str">
        <f>VLOOKUP(A363,data!$A:$AG,22,FALSE)</f>
        <v>Office Supplies</v>
      </c>
      <c r="E363" s="10" t="str">
        <f>VLOOKUP(A363,data!$A:$AG,23,FALSE)</f>
        <v>Labels</v>
      </c>
      <c r="F363" s="8">
        <f>VLOOKUP(A363,data!$A:$AG,24,FALSE)</f>
        <v>43523</v>
      </c>
      <c r="G363" s="3">
        <f>VLOOKUP(A363,data!$A:$AG,25,FALSE)</f>
        <v>43523</v>
      </c>
      <c r="H363" s="3">
        <f>VLOOKUP(A363,data!$A:$AG,26,FALSE)</f>
        <v>0.6333333333333333</v>
      </c>
      <c r="I363" s="1">
        <f>VLOOKUP(A363,data!$A:$AG,27,FALSE)</f>
        <v>94.47</v>
      </c>
      <c r="J363" s="2">
        <f>VLOOKUP(A363,data!$A:$AG,28,FALSE)</f>
        <v>8</v>
      </c>
      <c r="K363">
        <f>VLOOKUP(A363,data!$A:$AG,29,FALSE)</f>
        <v>37.788000000000004</v>
      </c>
      <c r="L363" s="10">
        <f>VLOOKUP(A363,data!$A:$AG,30,FALSE)</f>
        <v>755.76</v>
      </c>
      <c r="M363" s="4" t="str">
        <f>VLOOKUP(A363,data!$A:$AG,31,FALSE)</f>
        <v>Cash</v>
      </c>
      <c r="N363" s="3">
        <f>VLOOKUP(A363,data!$A:$AG,32,FALSE)</f>
        <v>720.46600799999999</v>
      </c>
      <c r="O363" s="9">
        <f>VLOOKUP(A363,data!$A:$AG,33,FALSE)</f>
        <v>4.6699999999999998E-2</v>
      </c>
    </row>
    <row r="364" spans="1:15" ht="15.75" x14ac:dyDescent="0.25">
      <c r="A364">
        <v>363</v>
      </c>
      <c r="B364" t="str">
        <f>VLOOKUP(A364,data!$A:$AG,2,FALSE)</f>
        <v>471-41-2823</v>
      </c>
      <c r="C364" s="7" t="str">
        <f>VLOOKUP(A364,data!$A:$AG,21,FALSE)</f>
        <v>East</v>
      </c>
      <c r="D364" s="7" t="str">
        <f>VLOOKUP(A364,data!$A:$AG,22,FALSE)</f>
        <v>Furniture</v>
      </c>
      <c r="E364" s="10" t="str">
        <f>VLOOKUP(A364,data!$A:$AG,23,FALSE)</f>
        <v>Chairs</v>
      </c>
      <c r="F364" s="8">
        <f>VLOOKUP(A364,data!$A:$AG,24,FALSE)</f>
        <v>43531</v>
      </c>
      <c r="G364" s="3">
        <f>VLOOKUP(A364,data!$A:$AG,25,FALSE)</f>
        <v>43531</v>
      </c>
      <c r="H364" s="3">
        <f>VLOOKUP(A364,data!$A:$AG,26,FALSE)</f>
        <v>0.85902777777777783</v>
      </c>
      <c r="I364" s="1">
        <f>VLOOKUP(A364,data!$A:$AG,27,FALSE)</f>
        <v>99.79</v>
      </c>
      <c r="J364" s="2">
        <f>VLOOKUP(A364,data!$A:$AG,28,FALSE)</f>
        <v>2</v>
      </c>
      <c r="K364">
        <f>VLOOKUP(A364,data!$A:$AG,29,FALSE)</f>
        <v>9.979000000000001</v>
      </c>
      <c r="L364" s="10">
        <f>VLOOKUP(A364,data!$A:$AG,30,FALSE)</f>
        <v>199.58</v>
      </c>
      <c r="M364" s="4" t="str">
        <f>VLOOKUP(A364,data!$A:$AG,31,FALSE)</f>
        <v>Ewallet</v>
      </c>
      <c r="N364" s="3">
        <f>VLOOKUP(A364,data!$A:$AG,32,FALSE)</f>
        <v>178.22494</v>
      </c>
      <c r="O364" s="9">
        <f>VLOOKUP(A364,data!$A:$AG,33,FALSE)</f>
        <v>0.107</v>
      </c>
    </row>
    <row r="365" spans="1:15" ht="15.75" x14ac:dyDescent="0.25">
      <c r="A365">
        <v>364</v>
      </c>
      <c r="B365" t="str">
        <f>VLOOKUP(A365,data!$A:$AG,2,FALSE)</f>
        <v>462-67-9126</v>
      </c>
      <c r="C365" s="7" t="str">
        <f>VLOOKUP(A365,data!$A:$AG,21,FALSE)</f>
        <v>East</v>
      </c>
      <c r="D365" s="7" t="str">
        <f>VLOOKUP(A365,data!$A:$AG,22,FALSE)</f>
        <v>Office Supplies</v>
      </c>
      <c r="E365" s="10" t="str">
        <f>VLOOKUP(A365,data!$A:$AG,23,FALSE)</f>
        <v>Art</v>
      </c>
      <c r="F365" s="8">
        <f>VLOOKUP(A365,data!$A:$AG,24,FALSE)</f>
        <v>43486</v>
      </c>
      <c r="G365" s="3">
        <f>VLOOKUP(A365,data!$A:$AG,25,FALSE)</f>
        <v>43486</v>
      </c>
      <c r="H365" s="3">
        <f>VLOOKUP(A365,data!$A:$AG,26,FALSE)</f>
        <v>0.73888888888888893</v>
      </c>
      <c r="I365" s="1">
        <f>VLOOKUP(A365,data!$A:$AG,27,FALSE)</f>
        <v>73.22</v>
      </c>
      <c r="J365" s="2">
        <f>VLOOKUP(A365,data!$A:$AG,28,FALSE)</f>
        <v>6</v>
      </c>
      <c r="K365">
        <f>VLOOKUP(A365,data!$A:$AG,29,FALSE)</f>
        <v>21.966000000000001</v>
      </c>
      <c r="L365" s="10">
        <f>VLOOKUP(A365,data!$A:$AG,30,FALSE)</f>
        <v>439.32</v>
      </c>
      <c r="M365" s="4" t="str">
        <f>VLOOKUP(A365,data!$A:$AG,31,FALSE)</f>
        <v>Cash</v>
      </c>
      <c r="N365" s="3">
        <f>VLOOKUP(A365,data!$A:$AG,32,FALSE)</f>
        <v>418.80375600000002</v>
      </c>
      <c r="O365" s="9">
        <f>VLOOKUP(A365,data!$A:$AG,33,FALSE)</f>
        <v>4.6699999999999998E-2</v>
      </c>
    </row>
    <row r="366" spans="1:15" ht="15.75" x14ac:dyDescent="0.25">
      <c r="A366">
        <v>365</v>
      </c>
      <c r="B366" t="str">
        <f>VLOOKUP(A366,data!$A:$AG,2,FALSE)</f>
        <v>272-27-9238</v>
      </c>
      <c r="C366" s="7" t="str">
        <f>VLOOKUP(A366,data!$A:$AG,21,FALSE)</f>
        <v>East</v>
      </c>
      <c r="D366" s="7" t="str">
        <f>VLOOKUP(A366,data!$A:$AG,22,FALSE)</f>
        <v>Furniture</v>
      </c>
      <c r="E366" s="10" t="str">
        <f>VLOOKUP(A366,data!$A:$AG,23,FALSE)</f>
        <v>Furnishings</v>
      </c>
      <c r="F366" s="8">
        <f>VLOOKUP(A366,data!$A:$AG,24,FALSE)</f>
        <v>43515</v>
      </c>
      <c r="G366" s="3">
        <f>VLOOKUP(A366,data!$A:$AG,25,FALSE)</f>
        <v>43515</v>
      </c>
      <c r="H366" s="3">
        <f>VLOOKUP(A366,data!$A:$AG,26,FALSE)</f>
        <v>0.68263888888888891</v>
      </c>
      <c r="I366" s="1">
        <f>VLOOKUP(A366,data!$A:$AG,27,FALSE)</f>
        <v>41.24</v>
      </c>
      <c r="J366" s="2">
        <f>VLOOKUP(A366,data!$A:$AG,28,FALSE)</f>
        <v>4</v>
      </c>
      <c r="K366">
        <f>VLOOKUP(A366,data!$A:$AG,29,FALSE)</f>
        <v>8.2480000000000011</v>
      </c>
      <c r="L366" s="10">
        <f>VLOOKUP(A366,data!$A:$AG,30,FALSE)</f>
        <v>164.96</v>
      </c>
      <c r="M366" s="4" t="str">
        <f>VLOOKUP(A366,data!$A:$AG,31,FALSE)</f>
        <v>Cash</v>
      </c>
      <c r="N366" s="3">
        <f>VLOOKUP(A366,data!$A:$AG,32,FALSE)</f>
        <v>147.30928</v>
      </c>
      <c r="O366" s="9">
        <f>VLOOKUP(A366,data!$A:$AG,33,FALSE)</f>
        <v>0.107</v>
      </c>
    </row>
    <row r="367" spans="1:15" ht="15.75" x14ac:dyDescent="0.25">
      <c r="A367">
        <v>366</v>
      </c>
      <c r="B367" t="str">
        <f>VLOOKUP(A367,data!$A:$AG,2,FALSE)</f>
        <v>834-25-9262</v>
      </c>
      <c r="C367" s="7" t="str">
        <f>VLOOKUP(A367,data!$A:$AG,21,FALSE)</f>
        <v>West</v>
      </c>
      <c r="D367" s="7" t="str">
        <f>VLOOKUP(A367,data!$A:$AG,22,FALSE)</f>
        <v>Office Supplies</v>
      </c>
      <c r="E367" s="10" t="str">
        <f>VLOOKUP(A367,data!$A:$AG,23,FALSE)</f>
        <v>Storage</v>
      </c>
      <c r="F367" s="8">
        <f>VLOOKUP(A367,data!$A:$AG,24,FALSE)</f>
        <v>43471</v>
      </c>
      <c r="G367" s="3">
        <f>VLOOKUP(A367,data!$A:$AG,25,FALSE)</f>
        <v>43471</v>
      </c>
      <c r="H367" s="3">
        <f>VLOOKUP(A367,data!$A:$AG,26,FALSE)</f>
        <v>0.5083333333333333</v>
      </c>
      <c r="I367" s="1">
        <f>VLOOKUP(A367,data!$A:$AG,27,FALSE)</f>
        <v>81.680000000000007</v>
      </c>
      <c r="J367" s="2">
        <f>VLOOKUP(A367,data!$A:$AG,28,FALSE)</f>
        <v>4</v>
      </c>
      <c r="K367">
        <f>VLOOKUP(A367,data!$A:$AG,29,FALSE)</f>
        <v>16.336000000000002</v>
      </c>
      <c r="L367" s="10">
        <f>VLOOKUP(A367,data!$A:$AG,30,FALSE)</f>
        <v>326.72000000000003</v>
      </c>
      <c r="M367" s="4" t="str">
        <f>VLOOKUP(A367,data!$A:$AG,31,FALSE)</f>
        <v>Cash</v>
      </c>
      <c r="N367" s="3">
        <f>VLOOKUP(A367,data!$A:$AG,32,FALSE)</f>
        <v>311.462176</v>
      </c>
      <c r="O367" s="9">
        <f>VLOOKUP(A367,data!$A:$AG,33,FALSE)</f>
        <v>4.6699999999999998E-2</v>
      </c>
    </row>
    <row r="368" spans="1:15" ht="15.75" x14ac:dyDescent="0.25">
      <c r="A368">
        <v>367</v>
      </c>
      <c r="B368" t="str">
        <f>VLOOKUP(A368,data!$A:$AG,2,FALSE)</f>
        <v>122-61-9553</v>
      </c>
      <c r="C368" s="7" t="str">
        <f>VLOOKUP(A368,data!$A:$AG,21,FALSE)</f>
        <v>East</v>
      </c>
      <c r="D368" s="7" t="str">
        <f>VLOOKUP(A368,data!$A:$AG,22,FALSE)</f>
        <v>Office Supplies</v>
      </c>
      <c r="E368" s="10" t="str">
        <f>VLOOKUP(A368,data!$A:$AG,23,FALSE)</f>
        <v>Binders</v>
      </c>
      <c r="F368" s="8">
        <f>VLOOKUP(A368,data!$A:$AG,24,FALSE)</f>
        <v>43538</v>
      </c>
      <c r="G368" s="3">
        <f>VLOOKUP(A368,data!$A:$AG,25,FALSE)</f>
        <v>43538</v>
      </c>
      <c r="H368" s="3">
        <f>VLOOKUP(A368,data!$A:$AG,26,FALSE)</f>
        <v>0.81458333333333333</v>
      </c>
      <c r="I368" s="1">
        <f>VLOOKUP(A368,data!$A:$AG,27,FALSE)</f>
        <v>51.32</v>
      </c>
      <c r="J368" s="2">
        <f>VLOOKUP(A368,data!$A:$AG,28,FALSE)</f>
        <v>9</v>
      </c>
      <c r="K368">
        <f>VLOOKUP(A368,data!$A:$AG,29,FALSE)</f>
        <v>23.094000000000001</v>
      </c>
      <c r="L368" s="10">
        <f>VLOOKUP(A368,data!$A:$AG,30,FALSE)</f>
        <v>461.88</v>
      </c>
      <c r="M368" s="4" t="str">
        <f>VLOOKUP(A368,data!$A:$AG,31,FALSE)</f>
        <v>Cash</v>
      </c>
      <c r="N368" s="3">
        <f>VLOOKUP(A368,data!$A:$AG,32,FALSE)</f>
        <v>440.310204</v>
      </c>
      <c r="O368" s="9">
        <f>VLOOKUP(A368,data!$A:$AG,33,FALSE)</f>
        <v>4.6699999999999998E-2</v>
      </c>
    </row>
    <row r="369" spans="1:15" ht="15.75" x14ac:dyDescent="0.25">
      <c r="A369">
        <v>368</v>
      </c>
      <c r="B369" t="str">
        <f>VLOOKUP(A369,data!$A:$AG,2,FALSE)</f>
        <v>468-88-0009</v>
      </c>
      <c r="C369" s="7" t="str">
        <f>VLOOKUP(A369,data!$A:$AG,21,FALSE)</f>
        <v>East</v>
      </c>
      <c r="D369" s="7" t="str">
        <f>VLOOKUP(A369,data!$A:$AG,22,FALSE)</f>
        <v>Office Supplies</v>
      </c>
      <c r="E369" s="10" t="str">
        <f>VLOOKUP(A369,data!$A:$AG,23,FALSE)</f>
        <v>Supplies</v>
      </c>
      <c r="F369" s="8">
        <f>VLOOKUP(A369,data!$A:$AG,24,FALSE)</f>
        <v>43548</v>
      </c>
      <c r="G369" s="3">
        <f>VLOOKUP(A369,data!$A:$AG,25,FALSE)</f>
        <v>43548</v>
      </c>
      <c r="H369" s="3">
        <f>VLOOKUP(A369,data!$A:$AG,26,FALSE)</f>
        <v>0.4368055555555555</v>
      </c>
      <c r="I369" s="1">
        <f>VLOOKUP(A369,data!$A:$AG,27,FALSE)</f>
        <v>65.94</v>
      </c>
      <c r="J369" s="2">
        <f>VLOOKUP(A369,data!$A:$AG,28,FALSE)</f>
        <v>4</v>
      </c>
      <c r="K369">
        <f>VLOOKUP(A369,data!$A:$AG,29,FALSE)</f>
        <v>13.188000000000001</v>
      </c>
      <c r="L369" s="10">
        <f>VLOOKUP(A369,data!$A:$AG,30,FALSE)</f>
        <v>263.76</v>
      </c>
      <c r="M369" s="4" t="str">
        <f>VLOOKUP(A369,data!$A:$AG,31,FALSE)</f>
        <v>Cash</v>
      </c>
      <c r="N369" s="3">
        <f>VLOOKUP(A369,data!$A:$AG,32,FALSE)</f>
        <v>251.442408</v>
      </c>
      <c r="O369" s="9">
        <f>VLOOKUP(A369,data!$A:$AG,33,FALSE)</f>
        <v>4.6699999999999998E-2</v>
      </c>
    </row>
    <row r="370" spans="1:15" ht="15.75" x14ac:dyDescent="0.25">
      <c r="A370">
        <v>369</v>
      </c>
      <c r="B370" t="str">
        <f>VLOOKUP(A370,data!$A:$AG,2,FALSE)</f>
        <v>613-59-9758</v>
      </c>
      <c r="C370" s="7" t="str">
        <f>VLOOKUP(A370,data!$A:$AG,21,FALSE)</f>
        <v>East</v>
      </c>
      <c r="D370" s="7" t="str">
        <f>VLOOKUP(A370,data!$A:$AG,22,FALSE)</f>
        <v>Office Supplies</v>
      </c>
      <c r="E370" s="10" t="str">
        <f>VLOOKUP(A370,data!$A:$AG,23,FALSE)</f>
        <v>Storage</v>
      </c>
      <c r="F370" s="8">
        <f>VLOOKUP(A370,data!$A:$AG,24,FALSE)</f>
        <v>43492</v>
      </c>
      <c r="G370" s="3">
        <f>VLOOKUP(A370,data!$A:$AG,25,FALSE)</f>
        <v>43492</v>
      </c>
      <c r="H370" s="3">
        <f>VLOOKUP(A370,data!$A:$AG,26,FALSE)</f>
        <v>0.60277777777777775</v>
      </c>
      <c r="I370" s="1">
        <f>VLOOKUP(A370,data!$A:$AG,27,FALSE)</f>
        <v>14.36</v>
      </c>
      <c r="J370" s="2">
        <f>VLOOKUP(A370,data!$A:$AG,28,FALSE)</f>
        <v>10</v>
      </c>
      <c r="K370">
        <f>VLOOKUP(A370,data!$A:$AG,29,FALSE)</f>
        <v>7.18</v>
      </c>
      <c r="L370" s="10">
        <f>VLOOKUP(A370,data!$A:$AG,30,FALSE)</f>
        <v>143.6</v>
      </c>
      <c r="M370" s="4" t="str">
        <f>VLOOKUP(A370,data!$A:$AG,31,FALSE)</f>
        <v>Cash</v>
      </c>
      <c r="N370" s="3">
        <f>VLOOKUP(A370,data!$A:$AG,32,FALSE)</f>
        <v>136.89388</v>
      </c>
      <c r="O370" s="9">
        <f>VLOOKUP(A370,data!$A:$AG,33,FALSE)</f>
        <v>4.6699999999999998E-2</v>
      </c>
    </row>
    <row r="371" spans="1:15" ht="15.75" x14ac:dyDescent="0.25">
      <c r="A371">
        <v>370</v>
      </c>
      <c r="B371" t="str">
        <f>VLOOKUP(A371,data!$A:$AG,2,FALSE)</f>
        <v>254-31-0042</v>
      </c>
      <c r="C371" s="7" t="str">
        <f>VLOOKUP(A371,data!$A:$AG,21,FALSE)</f>
        <v>East</v>
      </c>
      <c r="D371" s="7" t="str">
        <f>VLOOKUP(A371,data!$A:$AG,22,FALSE)</f>
        <v>Furniture</v>
      </c>
      <c r="E371" s="10" t="str">
        <f>VLOOKUP(A371,data!$A:$AG,23,FALSE)</f>
        <v>Bookcases</v>
      </c>
      <c r="F371" s="8">
        <f>VLOOKUP(A371,data!$A:$AG,24,FALSE)</f>
        <v>43530</v>
      </c>
      <c r="G371" s="3">
        <f>VLOOKUP(A371,data!$A:$AG,25,FALSE)</f>
        <v>43530</v>
      </c>
      <c r="H371" s="3">
        <f>VLOOKUP(A371,data!$A:$AG,26,FALSE)</f>
        <v>0.53194444444444444</v>
      </c>
      <c r="I371" s="1">
        <f>VLOOKUP(A371,data!$A:$AG,27,FALSE)</f>
        <v>21.5</v>
      </c>
      <c r="J371" s="2">
        <f>VLOOKUP(A371,data!$A:$AG,28,FALSE)</f>
        <v>9</v>
      </c>
      <c r="K371">
        <f>VLOOKUP(A371,data!$A:$AG,29,FALSE)</f>
        <v>9.6750000000000007</v>
      </c>
      <c r="L371" s="10">
        <f>VLOOKUP(A371,data!$A:$AG,30,FALSE)</f>
        <v>193.5</v>
      </c>
      <c r="M371" s="4" t="str">
        <f>VLOOKUP(A371,data!$A:$AG,31,FALSE)</f>
        <v>Credit card</v>
      </c>
      <c r="N371" s="3">
        <f>VLOOKUP(A371,data!$A:$AG,32,FALSE)</f>
        <v>172.7955</v>
      </c>
      <c r="O371" s="9">
        <f>VLOOKUP(A371,data!$A:$AG,33,FALSE)</f>
        <v>0.107</v>
      </c>
    </row>
    <row r="372" spans="1:15" ht="15.75" x14ac:dyDescent="0.25">
      <c r="A372">
        <v>371</v>
      </c>
      <c r="B372" t="str">
        <f>VLOOKUP(A372,data!$A:$AG,2,FALSE)</f>
        <v>201-86-2184</v>
      </c>
      <c r="C372" s="7" t="str">
        <f>VLOOKUP(A372,data!$A:$AG,21,FALSE)</f>
        <v>Central</v>
      </c>
      <c r="D372" s="7" t="str">
        <f>VLOOKUP(A372,data!$A:$AG,22,FALSE)</f>
        <v>Office Supplies</v>
      </c>
      <c r="E372" s="10" t="str">
        <f>VLOOKUP(A372,data!$A:$AG,23,FALSE)</f>
        <v>Paper</v>
      </c>
      <c r="F372" s="8">
        <f>VLOOKUP(A372,data!$A:$AG,24,FALSE)</f>
        <v>43498</v>
      </c>
      <c r="G372" s="3">
        <f>VLOOKUP(A372,data!$A:$AG,25,FALSE)</f>
        <v>43498</v>
      </c>
      <c r="H372" s="3">
        <f>VLOOKUP(A372,data!$A:$AG,26,FALSE)</f>
        <v>0.81944444444444453</v>
      </c>
      <c r="I372" s="1">
        <f>VLOOKUP(A372,data!$A:$AG,27,FALSE)</f>
        <v>26.26</v>
      </c>
      <c r="J372" s="2">
        <f>VLOOKUP(A372,data!$A:$AG,28,FALSE)</f>
        <v>7</v>
      </c>
      <c r="K372">
        <f>VLOOKUP(A372,data!$A:$AG,29,FALSE)</f>
        <v>9.1910000000000007</v>
      </c>
      <c r="L372" s="10">
        <f>VLOOKUP(A372,data!$A:$AG,30,FALSE)</f>
        <v>183.82000000000002</v>
      </c>
      <c r="M372" s="4" t="str">
        <f>VLOOKUP(A372,data!$A:$AG,31,FALSE)</f>
        <v>Cash</v>
      </c>
      <c r="N372" s="3">
        <f>VLOOKUP(A372,data!$A:$AG,32,FALSE)</f>
        <v>175.23560600000002</v>
      </c>
      <c r="O372" s="9">
        <f>VLOOKUP(A372,data!$A:$AG,33,FALSE)</f>
        <v>4.6699999999999998E-2</v>
      </c>
    </row>
    <row r="373" spans="1:15" ht="15.75" x14ac:dyDescent="0.25">
      <c r="A373">
        <v>372</v>
      </c>
      <c r="B373" t="str">
        <f>VLOOKUP(A373,data!$A:$AG,2,FALSE)</f>
        <v>261-12-8671</v>
      </c>
      <c r="C373" s="7" t="str">
        <f>VLOOKUP(A373,data!$A:$AG,21,FALSE)</f>
        <v>Central</v>
      </c>
      <c r="D373" s="7" t="str">
        <f>VLOOKUP(A373,data!$A:$AG,22,FALSE)</f>
        <v>Office Supplies</v>
      </c>
      <c r="E373" s="10" t="str">
        <f>VLOOKUP(A373,data!$A:$AG,23,FALSE)</f>
        <v>Storage</v>
      </c>
      <c r="F373" s="8">
        <f>VLOOKUP(A373,data!$A:$AG,24,FALSE)</f>
        <v>43490</v>
      </c>
      <c r="G373" s="3">
        <f>VLOOKUP(A373,data!$A:$AG,25,FALSE)</f>
        <v>43490</v>
      </c>
      <c r="H373" s="3">
        <f>VLOOKUP(A373,data!$A:$AG,26,FALSE)</f>
        <v>0.81874999999999998</v>
      </c>
      <c r="I373" s="1">
        <f>VLOOKUP(A373,data!$A:$AG,27,FALSE)</f>
        <v>60.96</v>
      </c>
      <c r="J373" s="2">
        <f>VLOOKUP(A373,data!$A:$AG,28,FALSE)</f>
        <v>2</v>
      </c>
      <c r="K373">
        <f>VLOOKUP(A373,data!$A:$AG,29,FALSE)</f>
        <v>6.0960000000000001</v>
      </c>
      <c r="L373" s="10">
        <f>VLOOKUP(A373,data!$A:$AG,30,FALSE)</f>
        <v>121.92</v>
      </c>
      <c r="M373" s="4" t="str">
        <f>VLOOKUP(A373,data!$A:$AG,31,FALSE)</f>
        <v>Credit card</v>
      </c>
      <c r="N373" s="3">
        <f>VLOOKUP(A373,data!$A:$AG,32,FALSE)</f>
        <v>116.226336</v>
      </c>
      <c r="O373" s="9">
        <f>VLOOKUP(A373,data!$A:$AG,33,FALSE)</f>
        <v>4.6699999999999998E-2</v>
      </c>
    </row>
    <row r="374" spans="1:15" ht="15.75" x14ac:dyDescent="0.25">
      <c r="A374">
        <v>373</v>
      </c>
      <c r="B374" t="str">
        <f>VLOOKUP(A374,data!$A:$AG,2,FALSE)</f>
        <v>730-70-9830</v>
      </c>
      <c r="C374" s="7" t="str">
        <f>VLOOKUP(A374,data!$A:$AG,21,FALSE)</f>
        <v>West</v>
      </c>
      <c r="D374" s="7" t="str">
        <f>VLOOKUP(A374,data!$A:$AG,22,FALSE)</f>
        <v>Office Supplies</v>
      </c>
      <c r="E374" s="10" t="str">
        <f>VLOOKUP(A374,data!$A:$AG,23,FALSE)</f>
        <v>Binders</v>
      </c>
      <c r="F374" s="8">
        <f>VLOOKUP(A374,data!$A:$AG,24,FALSE)</f>
        <v>43538</v>
      </c>
      <c r="G374" s="3">
        <f>VLOOKUP(A374,data!$A:$AG,25,FALSE)</f>
        <v>43538</v>
      </c>
      <c r="H374" s="3">
        <f>VLOOKUP(A374,data!$A:$AG,26,FALSE)</f>
        <v>0.74583333333333324</v>
      </c>
      <c r="I374" s="1">
        <f>VLOOKUP(A374,data!$A:$AG,27,FALSE)</f>
        <v>70.11</v>
      </c>
      <c r="J374" s="2">
        <f>VLOOKUP(A374,data!$A:$AG,28,FALSE)</f>
        <v>6</v>
      </c>
      <c r="K374">
        <f>VLOOKUP(A374,data!$A:$AG,29,FALSE)</f>
        <v>21.033000000000001</v>
      </c>
      <c r="L374" s="10">
        <f>VLOOKUP(A374,data!$A:$AG,30,FALSE)</f>
        <v>420.65999999999997</v>
      </c>
      <c r="M374" s="4" t="str">
        <f>VLOOKUP(A374,data!$A:$AG,31,FALSE)</f>
        <v>Ewallet</v>
      </c>
      <c r="N374" s="3">
        <f>VLOOKUP(A374,data!$A:$AG,32,FALSE)</f>
        <v>401.01517799999999</v>
      </c>
      <c r="O374" s="9">
        <f>VLOOKUP(A374,data!$A:$AG,33,FALSE)</f>
        <v>4.6699999999999998E-2</v>
      </c>
    </row>
    <row r="375" spans="1:15" ht="15.75" x14ac:dyDescent="0.25">
      <c r="A375">
        <v>374</v>
      </c>
      <c r="B375" t="str">
        <f>VLOOKUP(A375,data!$A:$AG,2,FALSE)</f>
        <v>382-25-8917</v>
      </c>
      <c r="C375" s="7" t="str">
        <f>VLOOKUP(A375,data!$A:$AG,21,FALSE)</f>
        <v>West</v>
      </c>
      <c r="D375" s="7" t="str">
        <f>VLOOKUP(A375,data!$A:$AG,22,FALSE)</f>
        <v>Technology</v>
      </c>
      <c r="E375" s="10" t="str">
        <f>VLOOKUP(A375,data!$A:$AG,23,FALSE)</f>
        <v>Accessories</v>
      </c>
      <c r="F375" s="8">
        <f>VLOOKUP(A375,data!$A:$AG,24,FALSE)</f>
        <v>43494</v>
      </c>
      <c r="G375" s="3">
        <f>VLOOKUP(A375,data!$A:$AG,25,FALSE)</f>
        <v>43494</v>
      </c>
      <c r="H375" s="3">
        <f>VLOOKUP(A375,data!$A:$AG,26,FALSE)</f>
        <v>0.51736111111111105</v>
      </c>
      <c r="I375" s="1">
        <f>VLOOKUP(A375,data!$A:$AG,27,FALSE)</f>
        <v>42.08</v>
      </c>
      <c r="J375" s="2">
        <f>VLOOKUP(A375,data!$A:$AG,28,FALSE)</f>
        <v>6</v>
      </c>
      <c r="K375">
        <f>VLOOKUP(A375,data!$A:$AG,29,FALSE)</f>
        <v>12.624000000000001</v>
      </c>
      <c r="L375" s="10">
        <f>VLOOKUP(A375,data!$A:$AG,30,FALSE)</f>
        <v>252.48</v>
      </c>
      <c r="M375" s="4" t="str">
        <f>VLOOKUP(A375,data!$A:$AG,31,FALSE)</f>
        <v>Cash</v>
      </c>
      <c r="N375" s="3">
        <f>VLOOKUP(A375,data!$A:$AG,32,FALSE)</f>
        <v>234.30143999999999</v>
      </c>
      <c r="O375" s="9">
        <f>VLOOKUP(A375,data!$A:$AG,33,FALSE)</f>
        <v>7.2000000000000008E-2</v>
      </c>
    </row>
    <row r="376" spans="1:15" ht="15.75" x14ac:dyDescent="0.25">
      <c r="A376">
        <v>375</v>
      </c>
      <c r="B376" t="str">
        <f>VLOOKUP(A376,data!$A:$AG,2,FALSE)</f>
        <v>422-29-8786</v>
      </c>
      <c r="C376" s="7" t="str">
        <f>VLOOKUP(A376,data!$A:$AG,21,FALSE)</f>
        <v>West</v>
      </c>
      <c r="D376" s="7" t="str">
        <f>VLOOKUP(A376,data!$A:$AG,22,FALSE)</f>
        <v>Office Supplies</v>
      </c>
      <c r="E376" s="10" t="str">
        <f>VLOOKUP(A376,data!$A:$AG,23,FALSE)</f>
        <v>Art</v>
      </c>
      <c r="F376" s="8">
        <f>VLOOKUP(A376,data!$A:$AG,24,FALSE)</f>
        <v>43468</v>
      </c>
      <c r="G376" s="3">
        <f>VLOOKUP(A376,data!$A:$AG,25,FALSE)</f>
        <v>43468</v>
      </c>
      <c r="H376" s="3">
        <f>VLOOKUP(A376,data!$A:$AG,26,FALSE)</f>
        <v>0.69930555555555562</v>
      </c>
      <c r="I376" s="1">
        <f>VLOOKUP(A376,data!$A:$AG,27,FALSE)</f>
        <v>67.09</v>
      </c>
      <c r="J376" s="2">
        <f>VLOOKUP(A376,data!$A:$AG,28,FALSE)</f>
        <v>5</v>
      </c>
      <c r="K376">
        <f>VLOOKUP(A376,data!$A:$AG,29,FALSE)</f>
        <v>16.772500000000004</v>
      </c>
      <c r="L376" s="10">
        <f>VLOOKUP(A376,data!$A:$AG,30,FALSE)</f>
        <v>335.45000000000005</v>
      </c>
      <c r="M376" s="4" t="str">
        <f>VLOOKUP(A376,data!$A:$AG,31,FALSE)</f>
        <v>Credit card</v>
      </c>
      <c r="N376" s="3">
        <f>VLOOKUP(A376,data!$A:$AG,32,FALSE)</f>
        <v>319.78448500000002</v>
      </c>
      <c r="O376" s="9">
        <f>VLOOKUP(A376,data!$A:$AG,33,FALSE)</f>
        <v>4.6699999999999998E-2</v>
      </c>
    </row>
    <row r="377" spans="1:15" ht="15.75" x14ac:dyDescent="0.25">
      <c r="A377">
        <v>376</v>
      </c>
      <c r="B377" t="str">
        <f>VLOOKUP(A377,data!$A:$AG,2,FALSE)</f>
        <v>667-23-5919</v>
      </c>
      <c r="C377" s="7" t="str">
        <f>VLOOKUP(A377,data!$A:$AG,21,FALSE)</f>
        <v>West</v>
      </c>
      <c r="D377" s="7" t="str">
        <f>VLOOKUP(A377,data!$A:$AG,22,FALSE)</f>
        <v>Technology</v>
      </c>
      <c r="E377" s="10" t="str">
        <f>VLOOKUP(A377,data!$A:$AG,23,FALSE)</f>
        <v>Accessories</v>
      </c>
      <c r="F377" s="8">
        <f>VLOOKUP(A377,data!$A:$AG,24,FALSE)</f>
        <v>43479</v>
      </c>
      <c r="G377" s="3">
        <f>VLOOKUP(A377,data!$A:$AG,25,FALSE)</f>
        <v>43479</v>
      </c>
      <c r="H377" s="3">
        <f>VLOOKUP(A377,data!$A:$AG,26,FALSE)</f>
        <v>0.53611111111111109</v>
      </c>
      <c r="I377" s="1">
        <f>VLOOKUP(A377,data!$A:$AG,27,FALSE)</f>
        <v>96.7</v>
      </c>
      <c r="J377" s="2">
        <f>VLOOKUP(A377,data!$A:$AG,28,FALSE)</f>
        <v>5</v>
      </c>
      <c r="K377">
        <f>VLOOKUP(A377,data!$A:$AG,29,FALSE)</f>
        <v>24.175000000000001</v>
      </c>
      <c r="L377" s="10">
        <f>VLOOKUP(A377,data!$A:$AG,30,FALSE)</f>
        <v>483.5</v>
      </c>
      <c r="M377" s="4" t="str">
        <f>VLOOKUP(A377,data!$A:$AG,31,FALSE)</f>
        <v>Ewallet</v>
      </c>
      <c r="N377" s="3">
        <f>VLOOKUP(A377,data!$A:$AG,32,FALSE)</f>
        <v>448.68799999999999</v>
      </c>
      <c r="O377" s="9">
        <f>VLOOKUP(A377,data!$A:$AG,33,FALSE)</f>
        <v>7.2000000000000008E-2</v>
      </c>
    </row>
    <row r="378" spans="1:15" ht="15.75" x14ac:dyDescent="0.25">
      <c r="A378">
        <v>377</v>
      </c>
      <c r="B378" t="str">
        <f>VLOOKUP(A378,data!$A:$AG,2,FALSE)</f>
        <v>843-01-4703</v>
      </c>
      <c r="C378" s="7" t="str">
        <f>VLOOKUP(A378,data!$A:$AG,21,FALSE)</f>
        <v>Central</v>
      </c>
      <c r="D378" s="7" t="str">
        <f>VLOOKUP(A378,data!$A:$AG,22,FALSE)</f>
        <v>Office Supplies</v>
      </c>
      <c r="E378" s="10" t="str">
        <f>VLOOKUP(A378,data!$A:$AG,23,FALSE)</f>
        <v>Paper</v>
      </c>
      <c r="F378" s="8">
        <f>VLOOKUP(A378,data!$A:$AG,24,FALSE)</f>
        <v>43470</v>
      </c>
      <c r="G378" s="3">
        <f>VLOOKUP(A378,data!$A:$AG,25,FALSE)</f>
        <v>43470</v>
      </c>
      <c r="H378" s="3">
        <f>VLOOKUP(A378,data!$A:$AG,26,FALSE)</f>
        <v>0.82638888888888884</v>
      </c>
      <c r="I378" s="1">
        <f>VLOOKUP(A378,data!$A:$AG,27,FALSE)</f>
        <v>35.380000000000003</v>
      </c>
      <c r="J378" s="2">
        <f>VLOOKUP(A378,data!$A:$AG,28,FALSE)</f>
        <v>9</v>
      </c>
      <c r="K378">
        <f>VLOOKUP(A378,data!$A:$AG,29,FALSE)</f>
        <v>15.921000000000001</v>
      </c>
      <c r="L378" s="10">
        <f>VLOOKUP(A378,data!$A:$AG,30,FALSE)</f>
        <v>318.42</v>
      </c>
      <c r="M378" s="4" t="str">
        <f>VLOOKUP(A378,data!$A:$AG,31,FALSE)</f>
        <v>Credit card</v>
      </c>
      <c r="N378" s="3">
        <f>VLOOKUP(A378,data!$A:$AG,32,FALSE)</f>
        <v>303.54978600000004</v>
      </c>
      <c r="O378" s="9">
        <f>VLOOKUP(A378,data!$A:$AG,33,FALSE)</f>
        <v>4.6699999999999998E-2</v>
      </c>
    </row>
    <row r="379" spans="1:15" ht="15.75" x14ac:dyDescent="0.25">
      <c r="A379">
        <v>378</v>
      </c>
      <c r="B379" t="str">
        <f>VLOOKUP(A379,data!$A:$AG,2,FALSE)</f>
        <v>743-88-1662</v>
      </c>
      <c r="C379" s="7" t="str">
        <f>VLOOKUP(A379,data!$A:$AG,21,FALSE)</f>
        <v>East</v>
      </c>
      <c r="D379" s="7" t="str">
        <f>VLOOKUP(A379,data!$A:$AG,22,FALSE)</f>
        <v>Furniture</v>
      </c>
      <c r="E379" s="10" t="str">
        <f>VLOOKUP(A379,data!$A:$AG,23,FALSE)</f>
        <v>Tables</v>
      </c>
      <c r="F379" s="8">
        <f>VLOOKUP(A379,data!$A:$AG,24,FALSE)</f>
        <v>43518</v>
      </c>
      <c r="G379" s="3">
        <f>VLOOKUP(A379,data!$A:$AG,25,FALSE)</f>
        <v>43518</v>
      </c>
      <c r="H379" s="3">
        <f>VLOOKUP(A379,data!$A:$AG,26,FALSE)</f>
        <v>0.76180555555555562</v>
      </c>
      <c r="I379" s="1">
        <f>VLOOKUP(A379,data!$A:$AG,27,FALSE)</f>
        <v>95.49</v>
      </c>
      <c r="J379" s="2">
        <f>VLOOKUP(A379,data!$A:$AG,28,FALSE)</f>
        <v>7</v>
      </c>
      <c r="K379">
        <f>VLOOKUP(A379,data!$A:$AG,29,FALSE)</f>
        <v>33.421500000000002</v>
      </c>
      <c r="L379" s="10">
        <f>VLOOKUP(A379,data!$A:$AG,30,FALSE)</f>
        <v>668.43</v>
      </c>
      <c r="M379" s="4" t="str">
        <f>VLOOKUP(A379,data!$A:$AG,31,FALSE)</f>
        <v>Ewallet</v>
      </c>
      <c r="N379" s="3">
        <f>VLOOKUP(A379,data!$A:$AG,32,FALSE)</f>
        <v>596.90798999999993</v>
      </c>
      <c r="O379" s="9">
        <f>VLOOKUP(A379,data!$A:$AG,33,FALSE)</f>
        <v>0.107</v>
      </c>
    </row>
    <row r="380" spans="1:15" ht="15.75" x14ac:dyDescent="0.25">
      <c r="A380">
        <v>379</v>
      </c>
      <c r="B380" t="str">
        <f>VLOOKUP(A380,data!$A:$AG,2,FALSE)</f>
        <v>595-86-2894</v>
      </c>
      <c r="C380" s="7" t="str">
        <f>VLOOKUP(A380,data!$A:$AG,21,FALSE)</f>
        <v>Central</v>
      </c>
      <c r="D380" s="7" t="str">
        <f>VLOOKUP(A380,data!$A:$AG,22,FALSE)</f>
        <v>Office Supplies</v>
      </c>
      <c r="E380" s="10" t="str">
        <f>VLOOKUP(A380,data!$A:$AG,23,FALSE)</f>
        <v>Appliances</v>
      </c>
      <c r="F380" s="8">
        <f>VLOOKUP(A380,data!$A:$AG,24,FALSE)</f>
        <v>43502</v>
      </c>
      <c r="G380" s="3">
        <f>VLOOKUP(A380,data!$A:$AG,25,FALSE)</f>
        <v>43502</v>
      </c>
      <c r="H380" s="3">
        <f>VLOOKUP(A380,data!$A:$AG,26,FALSE)</f>
        <v>0.72222222222222221</v>
      </c>
      <c r="I380" s="1">
        <f>VLOOKUP(A380,data!$A:$AG,27,FALSE)</f>
        <v>96.98</v>
      </c>
      <c r="J380" s="2">
        <f>VLOOKUP(A380,data!$A:$AG,28,FALSE)</f>
        <v>4</v>
      </c>
      <c r="K380">
        <f>VLOOKUP(A380,data!$A:$AG,29,FALSE)</f>
        <v>19.396000000000001</v>
      </c>
      <c r="L380" s="10">
        <f>VLOOKUP(A380,data!$A:$AG,30,FALSE)</f>
        <v>387.92</v>
      </c>
      <c r="M380" s="4" t="str">
        <f>VLOOKUP(A380,data!$A:$AG,31,FALSE)</f>
        <v>Ewallet</v>
      </c>
      <c r="N380" s="3">
        <f>VLOOKUP(A380,data!$A:$AG,32,FALSE)</f>
        <v>369.80413600000003</v>
      </c>
      <c r="O380" s="9">
        <f>VLOOKUP(A380,data!$A:$AG,33,FALSE)</f>
        <v>4.6699999999999998E-2</v>
      </c>
    </row>
    <row r="381" spans="1:15" ht="15.75" x14ac:dyDescent="0.25">
      <c r="A381">
        <v>380</v>
      </c>
      <c r="B381" t="str">
        <f>VLOOKUP(A381,data!$A:$AG,2,FALSE)</f>
        <v>182-69-8360</v>
      </c>
      <c r="C381" s="7" t="str">
        <f>VLOOKUP(A381,data!$A:$AG,21,FALSE)</f>
        <v>Central</v>
      </c>
      <c r="D381" s="7" t="str">
        <f>VLOOKUP(A381,data!$A:$AG,22,FALSE)</f>
        <v>Office Supplies</v>
      </c>
      <c r="E381" s="10" t="str">
        <f>VLOOKUP(A381,data!$A:$AG,23,FALSE)</f>
        <v>Storage</v>
      </c>
      <c r="F381" s="8">
        <f>VLOOKUP(A381,data!$A:$AG,24,FALSE)</f>
        <v>43495</v>
      </c>
      <c r="G381" s="3">
        <f>VLOOKUP(A381,data!$A:$AG,25,FALSE)</f>
        <v>43495</v>
      </c>
      <c r="H381" s="3">
        <f>VLOOKUP(A381,data!$A:$AG,26,FALSE)</f>
        <v>0.56388888888888888</v>
      </c>
      <c r="I381" s="1">
        <f>VLOOKUP(A381,data!$A:$AG,27,FALSE)</f>
        <v>23.65</v>
      </c>
      <c r="J381" s="2">
        <f>VLOOKUP(A381,data!$A:$AG,28,FALSE)</f>
        <v>4</v>
      </c>
      <c r="K381">
        <f>VLOOKUP(A381,data!$A:$AG,29,FALSE)</f>
        <v>4.7299999999999995</v>
      </c>
      <c r="L381" s="10">
        <f>VLOOKUP(A381,data!$A:$AG,30,FALSE)</f>
        <v>94.6</v>
      </c>
      <c r="M381" s="4" t="str">
        <f>VLOOKUP(A381,data!$A:$AG,31,FALSE)</f>
        <v>Credit card</v>
      </c>
      <c r="N381" s="3">
        <f>VLOOKUP(A381,data!$A:$AG,32,FALSE)</f>
        <v>90.182179999999988</v>
      </c>
      <c r="O381" s="9">
        <f>VLOOKUP(A381,data!$A:$AG,33,FALSE)</f>
        <v>4.6699999999999998E-2</v>
      </c>
    </row>
    <row r="382" spans="1:15" ht="15.75" x14ac:dyDescent="0.25">
      <c r="A382">
        <v>381</v>
      </c>
      <c r="B382" t="str">
        <f>VLOOKUP(A382,data!$A:$AG,2,FALSE)</f>
        <v>289-15-7034</v>
      </c>
      <c r="C382" s="7" t="str">
        <f>VLOOKUP(A382,data!$A:$AG,21,FALSE)</f>
        <v>Central</v>
      </c>
      <c r="D382" s="7" t="str">
        <f>VLOOKUP(A382,data!$A:$AG,22,FALSE)</f>
        <v>Office Supplies</v>
      </c>
      <c r="E382" s="10" t="str">
        <f>VLOOKUP(A382,data!$A:$AG,23,FALSE)</f>
        <v>Binders</v>
      </c>
      <c r="F382" s="8">
        <f>VLOOKUP(A382,data!$A:$AG,24,FALSE)</f>
        <v>43476</v>
      </c>
      <c r="G382" s="3">
        <f>VLOOKUP(A382,data!$A:$AG,25,FALSE)</f>
        <v>43476</v>
      </c>
      <c r="H382" s="3">
        <f>VLOOKUP(A382,data!$A:$AG,26,FALSE)</f>
        <v>0.44236111111111115</v>
      </c>
      <c r="I382" s="1">
        <f>VLOOKUP(A382,data!$A:$AG,27,FALSE)</f>
        <v>82.33</v>
      </c>
      <c r="J382" s="2">
        <f>VLOOKUP(A382,data!$A:$AG,28,FALSE)</f>
        <v>4</v>
      </c>
      <c r="K382">
        <f>VLOOKUP(A382,data!$A:$AG,29,FALSE)</f>
        <v>16.466000000000001</v>
      </c>
      <c r="L382" s="10">
        <f>VLOOKUP(A382,data!$A:$AG,30,FALSE)</f>
        <v>329.32</v>
      </c>
      <c r="M382" s="4" t="str">
        <f>VLOOKUP(A382,data!$A:$AG,31,FALSE)</f>
        <v>Credit card</v>
      </c>
      <c r="N382" s="3">
        <f>VLOOKUP(A382,data!$A:$AG,32,FALSE)</f>
        <v>313.94075599999996</v>
      </c>
      <c r="O382" s="9">
        <f>VLOOKUP(A382,data!$A:$AG,33,FALSE)</f>
        <v>4.6699999999999998E-2</v>
      </c>
    </row>
    <row r="383" spans="1:15" ht="15.75" x14ac:dyDescent="0.25">
      <c r="A383">
        <v>382</v>
      </c>
      <c r="B383" t="str">
        <f>VLOOKUP(A383,data!$A:$AG,2,FALSE)</f>
        <v>462-78-5240</v>
      </c>
      <c r="C383" s="7" t="str">
        <f>VLOOKUP(A383,data!$A:$AG,21,FALSE)</f>
        <v>West</v>
      </c>
      <c r="D383" s="7" t="str">
        <f>VLOOKUP(A383,data!$A:$AG,22,FALSE)</f>
        <v>Office Supplies</v>
      </c>
      <c r="E383" s="10" t="str">
        <f>VLOOKUP(A383,data!$A:$AG,23,FALSE)</f>
        <v>Paper</v>
      </c>
      <c r="F383" s="8">
        <f>VLOOKUP(A383,data!$A:$AG,24,FALSE)</f>
        <v>43543</v>
      </c>
      <c r="G383" s="3">
        <f>VLOOKUP(A383,data!$A:$AG,25,FALSE)</f>
        <v>43543</v>
      </c>
      <c r="H383" s="3">
        <f>VLOOKUP(A383,data!$A:$AG,26,FALSE)</f>
        <v>0.60763888888888895</v>
      </c>
      <c r="I383" s="1">
        <f>VLOOKUP(A383,data!$A:$AG,27,FALSE)</f>
        <v>26.61</v>
      </c>
      <c r="J383" s="2">
        <f>VLOOKUP(A383,data!$A:$AG,28,FALSE)</f>
        <v>2</v>
      </c>
      <c r="K383">
        <f>VLOOKUP(A383,data!$A:$AG,29,FALSE)</f>
        <v>2.661</v>
      </c>
      <c r="L383" s="10">
        <f>VLOOKUP(A383,data!$A:$AG,30,FALSE)</f>
        <v>53.22</v>
      </c>
      <c r="M383" s="4" t="str">
        <f>VLOOKUP(A383,data!$A:$AG,31,FALSE)</f>
        <v>Cash</v>
      </c>
      <c r="N383" s="3">
        <f>VLOOKUP(A383,data!$A:$AG,32,FALSE)</f>
        <v>50.734625999999999</v>
      </c>
      <c r="O383" s="9">
        <f>VLOOKUP(A383,data!$A:$AG,33,FALSE)</f>
        <v>4.6699999999999998E-2</v>
      </c>
    </row>
    <row r="384" spans="1:15" ht="15.75" x14ac:dyDescent="0.25">
      <c r="A384">
        <v>383</v>
      </c>
      <c r="B384" t="str">
        <f>VLOOKUP(A384,data!$A:$AG,2,FALSE)</f>
        <v>868-52-7573</v>
      </c>
      <c r="C384" s="7" t="str">
        <f>VLOOKUP(A384,data!$A:$AG,21,FALSE)</f>
        <v>West</v>
      </c>
      <c r="D384" s="7" t="str">
        <f>VLOOKUP(A384,data!$A:$AG,22,FALSE)</f>
        <v>Office Supplies</v>
      </c>
      <c r="E384" s="10" t="str">
        <f>VLOOKUP(A384,data!$A:$AG,23,FALSE)</f>
        <v>Binders</v>
      </c>
      <c r="F384" s="8">
        <f>VLOOKUP(A384,data!$A:$AG,24,FALSE)</f>
        <v>43479</v>
      </c>
      <c r="G384" s="3">
        <f>VLOOKUP(A384,data!$A:$AG,25,FALSE)</f>
        <v>43479</v>
      </c>
      <c r="H384" s="3">
        <f>VLOOKUP(A384,data!$A:$AG,26,FALSE)</f>
        <v>0.50624999999999998</v>
      </c>
      <c r="I384" s="1">
        <f>VLOOKUP(A384,data!$A:$AG,27,FALSE)</f>
        <v>99.69</v>
      </c>
      <c r="J384" s="2">
        <f>VLOOKUP(A384,data!$A:$AG,28,FALSE)</f>
        <v>5</v>
      </c>
      <c r="K384">
        <f>VLOOKUP(A384,data!$A:$AG,29,FALSE)</f>
        <v>24.922499999999999</v>
      </c>
      <c r="L384" s="10">
        <f>VLOOKUP(A384,data!$A:$AG,30,FALSE)</f>
        <v>498.45</v>
      </c>
      <c r="M384" s="4" t="str">
        <f>VLOOKUP(A384,data!$A:$AG,31,FALSE)</f>
        <v>Cash</v>
      </c>
      <c r="N384" s="3">
        <f>VLOOKUP(A384,data!$A:$AG,32,FALSE)</f>
        <v>475.17238499999996</v>
      </c>
      <c r="O384" s="9">
        <f>VLOOKUP(A384,data!$A:$AG,33,FALSE)</f>
        <v>4.6699999999999998E-2</v>
      </c>
    </row>
    <row r="385" spans="1:15" ht="15.75" x14ac:dyDescent="0.25">
      <c r="A385">
        <v>384</v>
      </c>
      <c r="B385" t="str">
        <f>VLOOKUP(A385,data!$A:$AG,2,FALSE)</f>
        <v>153-58-4872</v>
      </c>
      <c r="C385" s="7" t="str">
        <f>VLOOKUP(A385,data!$A:$AG,21,FALSE)</f>
        <v>Central</v>
      </c>
      <c r="D385" s="7" t="str">
        <f>VLOOKUP(A385,data!$A:$AG,22,FALSE)</f>
        <v>Technology</v>
      </c>
      <c r="E385" s="10" t="str">
        <f>VLOOKUP(A385,data!$A:$AG,23,FALSE)</f>
        <v>Accessories</v>
      </c>
      <c r="F385" s="8">
        <f>VLOOKUP(A385,data!$A:$AG,24,FALSE)</f>
        <v>43525</v>
      </c>
      <c r="G385" s="3">
        <f>VLOOKUP(A385,data!$A:$AG,25,FALSE)</f>
        <v>43525</v>
      </c>
      <c r="H385" s="3">
        <f>VLOOKUP(A385,data!$A:$AG,26,FALSE)</f>
        <v>0.64722222222222225</v>
      </c>
      <c r="I385" s="1">
        <f>VLOOKUP(A385,data!$A:$AG,27,FALSE)</f>
        <v>74.89</v>
      </c>
      <c r="J385" s="2">
        <f>VLOOKUP(A385,data!$A:$AG,28,FALSE)</f>
        <v>4</v>
      </c>
      <c r="K385">
        <f>VLOOKUP(A385,data!$A:$AG,29,FALSE)</f>
        <v>14.978000000000002</v>
      </c>
      <c r="L385" s="10">
        <f>VLOOKUP(A385,data!$A:$AG,30,FALSE)</f>
        <v>299.56</v>
      </c>
      <c r="M385" s="4" t="str">
        <f>VLOOKUP(A385,data!$A:$AG,31,FALSE)</f>
        <v>Ewallet</v>
      </c>
      <c r="N385" s="3">
        <f>VLOOKUP(A385,data!$A:$AG,32,FALSE)</f>
        <v>277.99167999999997</v>
      </c>
      <c r="O385" s="9">
        <f>VLOOKUP(A385,data!$A:$AG,33,FALSE)</f>
        <v>7.2000000000000008E-2</v>
      </c>
    </row>
    <row r="386" spans="1:15" ht="15.75" x14ac:dyDescent="0.25">
      <c r="A386">
        <v>385</v>
      </c>
      <c r="B386" t="str">
        <f>VLOOKUP(A386,data!$A:$AG,2,FALSE)</f>
        <v>662-72-2873</v>
      </c>
      <c r="C386" s="7" t="str">
        <f>VLOOKUP(A386,data!$A:$AG,21,FALSE)</f>
        <v>South</v>
      </c>
      <c r="D386" s="7" t="str">
        <f>VLOOKUP(A386,data!$A:$AG,22,FALSE)</f>
        <v>Furniture</v>
      </c>
      <c r="E386" s="10" t="str">
        <f>VLOOKUP(A386,data!$A:$AG,23,FALSE)</f>
        <v>Tables</v>
      </c>
      <c r="F386" s="8">
        <f>VLOOKUP(A386,data!$A:$AG,24,FALSE)</f>
        <v>43471</v>
      </c>
      <c r="G386" s="3">
        <f>VLOOKUP(A386,data!$A:$AG,25,FALSE)</f>
        <v>43471</v>
      </c>
      <c r="H386" s="3">
        <f>VLOOKUP(A386,data!$A:$AG,26,FALSE)</f>
        <v>0.58194444444444449</v>
      </c>
      <c r="I386" s="1">
        <f>VLOOKUP(A386,data!$A:$AG,27,FALSE)</f>
        <v>40.94</v>
      </c>
      <c r="J386" s="2">
        <f>VLOOKUP(A386,data!$A:$AG,28,FALSE)</f>
        <v>5</v>
      </c>
      <c r="K386">
        <f>VLOOKUP(A386,data!$A:$AG,29,FALSE)</f>
        <v>10.234999999999999</v>
      </c>
      <c r="L386" s="10">
        <f>VLOOKUP(A386,data!$A:$AG,30,FALSE)</f>
        <v>204.7</v>
      </c>
      <c r="M386" s="4" t="str">
        <f>VLOOKUP(A386,data!$A:$AG,31,FALSE)</f>
        <v>Ewallet</v>
      </c>
      <c r="N386" s="3">
        <f>VLOOKUP(A386,data!$A:$AG,32,FALSE)</f>
        <v>182.7971</v>
      </c>
      <c r="O386" s="9">
        <f>VLOOKUP(A386,data!$A:$AG,33,FALSE)</f>
        <v>0.107</v>
      </c>
    </row>
    <row r="387" spans="1:15" ht="15.75" x14ac:dyDescent="0.25">
      <c r="A387">
        <v>386</v>
      </c>
      <c r="B387" t="str">
        <f>VLOOKUP(A387,data!$A:$AG,2,FALSE)</f>
        <v>525-88-7307</v>
      </c>
      <c r="C387" s="7" t="str">
        <f>VLOOKUP(A387,data!$A:$AG,21,FALSE)</f>
        <v>South</v>
      </c>
      <c r="D387" s="7" t="str">
        <f>VLOOKUP(A387,data!$A:$AG,22,FALSE)</f>
        <v>Technology</v>
      </c>
      <c r="E387" s="10" t="str">
        <f>VLOOKUP(A387,data!$A:$AG,23,FALSE)</f>
        <v>Accessories</v>
      </c>
      <c r="F387" s="8">
        <f>VLOOKUP(A387,data!$A:$AG,24,FALSE)</f>
        <v>43496</v>
      </c>
      <c r="G387" s="3">
        <f>VLOOKUP(A387,data!$A:$AG,25,FALSE)</f>
        <v>43496</v>
      </c>
      <c r="H387" s="3">
        <f>VLOOKUP(A387,data!$A:$AG,26,FALSE)</f>
        <v>0.55486111111111114</v>
      </c>
      <c r="I387" s="1">
        <f>VLOOKUP(A387,data!$A:$AG,27,FALSE)</f>
        <v>75.819999999999993</v>
      </c>
      <c r="J387" s="2">
        <f>VLOOKUP(A387,data!$A:$AG,28,FALSE)</f>
        <v>1</v>
      </c>
      <c r="K387">
        <f>VLOOKUP(A387,data!$A:$AG,29,FALSE)</f>
        <v>3.7909999999999999</v>
      </c>
      <c r="L387" s="10">
        <f>VLOOKUP(A387,data!$A:$AG,30,FALSE)</f>
        <v>75.819999999999993</v>
      </c>
      <c r="M387" s="4" t="str">
        <f>VLOOKUP(A387,data!$A:$AG,31,FALSE)</f>
        <v>Cash</v>
      </c>
      <c r="N387" s="3">
        <f>VLOOKUP(A387,data!$A:$AG,32,FALSE)</f>
        <v>70.360959999999992</v>
      </c>
      <c r="O387" s="9">
        <f>VLOOKUP(A387,data!$A:$AG,33,FALSE)</f>
        <v>7.2000000000000008E-2</v>
      </c>
    </row>
    <row r="388" spans="1:15" ht="15.75" x14ac:dyDescent="0.25">
      <c r="A388">
        <v>387</v>
      </c>
      <c r="B388" t="str">
        <f>VLOOKUP(A388,data!$A:$AG,2,FALSE)</f>
        <v>689-16-9784</v>
      </c>
      <c r="C388" s="7" t="str">
        <f>VLOOKUP(A388,data!$A:$AG,21,FALSE)</f>
        <v>East</v>
      </c>
      <c r="D388" s="7" t="str">
        <f>VLOOKUP(A388,data!$A:$AG,22,FALSE)</f>
        <v>Technology</v>
      </c>
      <c r="E388" s="10" t="str">
        <f>VLOOKUP(A388,data!$A:$AG,23,FALSE)</f>
        <v>Machines</v>
      </c>
      <c r="F388" s="8">
        <f>VLOOKUP(A388,data!$A:$AG,24,FALSE)</f>
        <v>43535</v>
      </c>
      <c r="G388" s="3">
        <f>VLOOKUP(A388,data!$A:$AG,25,FALSE)</f>
        <v>43535</v>
      </c>
      <c r="H388" s="3">
        <f>VLOOKUP(A388,data!$A:$AG,26,FALSE)</f>
        <v>0.56736111111111109</v>
      </c>
      <c r="I388" s="1">
        <f>VLOOKUP(A388,data!$A:$AG,27,FALSE)</f>
        <v>46.77</v>
      </c>
      <c r="J388" s="2">
        <f>VLOOKUP(A388,data!$A:$AG,28,FALSE)</f>
        <v>6</v>
      </c>
      <c r="K388">
        <f>VLOOKUP(A388,data!$A:$AG,29,FALSE)</f>
        <v>14.031000000000001</v>
      </c>
      <c r="L388" s="10">
        <f>VLOOKUP(A388,data!$A:$AG,30,FALSE)</f>
        <v>280.62</v>
      </c>
      <c r="M388" s="4" t="str">
        <f>VLOOKUP(A388,data!$A:$AG,31,FALSE)</f>
        <v>Cash</v>
      </c>
      <c r="N388" s="3">
        <f>VLOOKUP(A388,data!$A:$AG,32,FALSE)</f>
        <v>260.41536000000002</v>
      </c>
      <c r="O388" s="9">
        <f>VLOOKUP(A388,data!$A:$AG,33,FALSE)</f>
        <v>7.2000000000000008E-2</v>
      </c>
    </row>
    <row r="389" spans="1:15" ht="15.75" x14ac:dyDescent="0.25">
      <c r="A389">
        <v>388</v>
      </c>
      <c r="B389" t="str">
        <f>VLOOKUP(A389,data!$A:$AG,2,FALSE)</f>
        <v>725-56-0833</v>
      </c>
      <c r="C389" s="7" t="str">
        <f>VLOOKUP(A389,data!$A:$AG,21,FALSE)</f>
        <v>East</v>
      </c>
      <c r="D389" s="7" t="str">
        <f>VLOOKUP(A389,data!$A:$AG,22,FALSE)</f>
        <v>Furniture</v>
      </c>
      <c r="E389" s="10" t="str">
        <f>VLOOKUP(A389,data!$A:$AG,23,FALSE)</f>
        <v>Furnishings</v>
      </c>
      <c r="F389" s="8">
        <f>VLOOKUP(A389,data!$A:$AG,24,FALSE)</f>
        <v>43516</v>
      </c>
      <c r="G389" s="3">
        <f>VLOOKUP(A389,data!$A:$AG,25,FALSE)</f>
        <v>43516</v>
      </c>
      <c r="H389" s="3">
        <f>VLOOKUP(A389,data!$A:$AG,26,FALSE)</f>
        <v>0.7006944444444444</v>
      </c>
      <c r="I389" s="1">
        <f>VLOOKUP(A389,data!$A:$AG,27,FALSE)</f>
        <v>32.32</v>
      </c>
      <c r="J389" s="2">
        <f>VLOOKUP(A389,data!$A:$AG,28,FALSE)</f>
        <v>10</v>
      </c>
      <c r="K389">
        <f>VLOOKUP(A389,data!$A:$AG,29,FALSE)</f>
        <v>16.16</v>
      </c>
      <c r="L389" s="10">
        <f>VLOOKUP(A389,data!$A:$AG,30,FALSE)</f>
        <v>323.2</v>
      </c>
      <c r="M389" s="4" t="str">
        <f>VLOOKUP(A389,data!$A:$AG,31,FALSE)</f>
        <v>Credit card</v>
      </c>
      <c r="N389" s="3">
        <f>VLOOKUP(A389,data!$A:$AG,32,FALSE)</f>
        <v>288.61759999999998</v>
      </c>
      <c r="O389" s="9">
        <f>VLOOKUP(A389,data!$A:$AG,33,FALSE)</f>
        <v>0.107</v>
      </c>
    </row>
    <row r="390" spans="1:15" ht="15.75" x14ac:dyDescent="0.25">
      <c r="A390">
        <v>389</v>
      </c>
      <c r="B390" t="str">
        <f>VLOOKUP(A390,data!$A:$AG,2,FALSE)</f>
        <v>394-41-0748</v>
      </c>
      <c r="C390" s="7" t="str">
        <f>VLOOKUP(A390,data!$A:$AG,21,FALSE)</f>
        <v>East</v>
      </c>
      <c r="D390" s="7" t="str">
        <f>VLOOKUP(A390,data!$A:$AG,22,FALSE)</f>
        <v>Office Supplies</v>
      </c>
      <c r="E390" s="10" t="str">
        <f>VLOOKUP(A390,data!$A:$AG,23,FALSE)</f>
        <v>Art</v>
      </c>
      <c r="F390" s="8">
        <f>VLOOKUP(A390,data!$A:$AG,24,FALSE)</f>
        <v>43492</v>
      </c>
      <c r="G390" s="3">
        <f>VLOOKUP(A390,data!$A:$AG,25,FALSE)</f>
        <v>43492</v>
      </c>
      <c r="H390" s="3">
        <f>VLOOKUP(A390,data!$A:$AG,26,FALSE)</f>
        <v>0.62152777777777779</v>
      </c>
      <c r="I390" s="1">
        <f>VLOOKUP(A390,data!$A:$AG,27,FALSE)</f>
        <v>54.07</v>
      </c>
      <c r="J390" s="2">
        <f>VLOOKUP(A390,data!$A:$AG,28,FALSE)</f>
        <v>9</v>
      </c>
      <c r="K390">
        <f>VLOOKUP(A390,data!$A:$AG,29,FALSE)</f>
        <v>24.331500000000002</v>
      </c>
      <c r="L390" s="10">
        <f>VLOOKUP(A390,data!$A:$AG,30,FALSE)</f>
        <v>486.63</v>
      </c>
      <c r="M390" s="4" t="str">
        <f>VLOOKUP(A390,data!$A:$AG,31,FALSE)</f>
        <v>Ewallet</v>
      </c>
      <c r="N390" s="3">
        <f>VLOOKUP(A390,data!$A:$AG,32,FALSE)</f>
        <v>463.90437900000001</v>
      </c>
      <c r="O390" s="9">
        <f>VLOOKUP(A390,data!$A:$AG,33,FALSE)</f>
        <v>4.6699999999999998E-2</v>
      </c>
    </row>
    <row r="391" spans="1:15" ht="15.75" x14ac:dyDescent="0.25">
      <c r="A391">
        <v>390</v>
      </c>
      <c r="B391" t="str">
        <f>VLOOKUP(A391,data!$A:$AG,2,FALSE)</f>
        <v>596-42-3999</v>
      </c>
      <c r="C391" s="7" t="str">
        <f>VLOOKUP(A391,data!$A:$AG,21,FALSE)</f>
        <v>East</v>
      </c>
      <c r="D391" s="7" t="str">
        <f>VLOOKUP(A391,data!$A:$AG,22,FALSE)</f>
        <v>Office Supplies</v>
      </c>
      <c r="E391" s="10" t="str">
        <f>VLOOKUP(A391,data!$A:$AG,23,FALSE)</f>
        <v>Binders</v>
      </c>
      <c r="F391" s="8">
        <f>VLOOKUP(A391,data!$A:$AG,24,FALSE)</f>
        <v>43534</v>
      </c>
      <c r="G391" s="3">
        <f>VLOOKUP(A391,data!$A:$AG,25,FALSE)</f>
        <v>43534</v>
      </c>
      <c r="H391" s="3">
        <f>VLOOKUP(A391,data!$A:$AG,26,FALSE)</f>
        <v>0.58611111111111114</v>
      </c>
      <c r="I391" s="1">
        <f>VLOOKUP(A391,data!$A:$AG,27,FALSE)</f>
        <v>18.22</v>
      </c>
      <c r="J391" s="2">
        <f>VLOOKUP(A391,data!$A:$AG,28,FALSE)</f>
        <v>7</v>
      </c>
      <c r="K391">
        <f>VLOOKUP(A391,data!$A:$AG,29,FALSE)</f>
        <v>6.3769999999999998</v>
      </c>
      <c r="L391" s="10">
        <f>VLOOKUP(A391,data!$A:$AG,30,FALSE)</f>
        <v>127.53999999999999</v>
      </c>
      <c r="M391" s="4" t="str">
        <f>VLOOKUP(A391,data!$A:$AG,31,FALSE)</f>
        <v>Credit card</v>
      </c>
      <c r="N391" s="3">
        <f>VLOOKUP(A391,data!$A:$AG,32,FALSE)</f>
        <v>121.58388199999999</v>
      </c>
      <c r="O391" s="9">
        <f>VLOOKUP(A391,data!$A:$AG,33,FALSE)</f>
        <v>4.6699999999999998E-2</v>
      </c>
    </row>
    <row r="392" spans="1:15" ht="15.75" x14ac:dyDescent="0.25">
      <c r="A392">
        <v>391</v>
      </c>
      <c r="B392" t="str">
        <f>VLOOKUP(A392,data!$A:$AG,2,FALSE)</f>
        <v>541-89-9860</v>
      </c>
      <c r="C392" s="7" t="str">
        <f>VLOOKUP(A392,data!$A:$AG,21,FALSE)</f>
        <v>East</v>
      </c>
      <c r="D392" s="7" t="str">
        <f>VLOOKUP(A392,data!$A:$AG,22,FALSE)</f>
        <v>Technology</v>
      </c>
      <c r="E392" s="10" t="str">
        <f>VLOOKUP(A392,data!$A:$AG,23,FALSE)</f>
        <v>Accessories</v>
      </c>
      <c r="F392" s="8">
        <f>VLOOKUP(A392,data!$A:$AG,24,FALSE)</f>
        <v>43511</v>
      </c>
      <c r="G392" s="3">
        <f>VLOOKUP(A392,data!$A:$AG,25,FALSE)</f>
        <v>43511</v>
      </c>
      <c r="H392" s="3">
        <f>VLOOKUP(A392,data!$A:$AG,26,FALSE)</f>
        <v>0.52152777777777781</v>
      </c>
      <c r="I392" s="1">
        <f>VLOOKUP(A392,data!$A:$AG,27,FALSE)</f>
        <v>80.48</v>
      </c>
      <c r="J392" s="2">
        <f>VLOOKUP(A392,data!$A:$AG,28,FALSE)</f>
        <v>3</v>
      </c>
      <c r="K392">
        <f>VLOOKUP(A392,data!$A:$AG,29,FALSE)</f>
        <v>12.072000000000001</v>
      </c>
      <c r="L392" s="10">
        <f>VLOOKUP(A392,data!$A:$AG,30,FALSE)</f>
        <v>241.44</v>
      </c>
      <c r="M392" s="4" t="str">
        <f>VLOOKUP(A392,data!$A:$AG,31,FALSE)</f>
        <v>Cash</v>
      </c>
      <c r="N392" s="3">
        <f>VLOOKUP(A392,data!$A:$AG,32,FALSE)</f>
        <v>224.05632</v>
      </c>
      <c r="O392" s="9">
        <f>VLOOKUP(A392,data!$A:$AG,33,FALSE)</f>
        <v>7.2000000000000008E-2</v>
      </c>
    </row>
    <row r="393" spans="1:15" ht="15.75" x14ac:dyDescent="0.25">
      <c r="A393">
        <v>392</v>
      </c>
      <c r="B393" t="str">
        <f>VLOOKUP(A393,data!$A:$AG,2,FALSE)</f>
        <v>173-82-9529</v>
      </c>
      <c r="C393" s="7" t="str">
        <f>VLOOKUP(A393,data!$A:$AG,21,FALSE)</f>
        <v>West</v>
      </c>
      <c r="D393" s="7" t="str">
        <f>VLOOKUP(A393,data!$A:$AG,22,FALSE)</f>
        <v>Technology</v>
      </c>
      <c r="E393" s="10" t="str">
        <f>VLOOKUP(A393,data!$A:$AG,23,FALSE)</f>
        <v>Phones</v>
      </c>
      <c r="F393" s="8">
        <f>VLOOKUP(A393,data!$A:$AG,24,FALSE)</f>
        <v>43491</v>
      </c>
      <c r="G393" s="3">
        <f>VLOOKUP(A393,data!$A:$AG,25,FALSE)</f>
        <v>43491</v>
      </c>
      <c r="H393" s="3">
        <f>VLOOKUP(A393,data!$A:$AG,26,FALSE)</f>
        <v>0.61875000000000002</v>
      </c>
      <c r="I393" s="1">
        <f>VLOOKUP(A393,data!$A:$AG,27,FALSE)</f>
        <v>37.950000000000003</v>
      </c>
      <c r="J393" s="2">
        <f>VLOOKUP(A393,data!$A:$AG,28,FALSE)</f>
        <v>10</v>
      </c>
      <c r="K393">
        <f>VLOOKUP(A393,data!$A:$AG,29,FALSE)</f>
        <v>18.975000000000001</v>
      </c>
      <c r="L393" s="10">
        <f>VLOOKUP(A393,data!$A:$AG,30,FALSE)</f>
        <v>379.5</v>
      </c>
      <c r="M393" s="4" t="str">
        <f>VLOOKUP(A393,data!$A:$AG,31,FALSE)</f>
        <v>Cash</v>
      </c>
      <c r="N393" s="3">
        <f>VLOOKUP(A393,data!$A:$AG,32,FALSE)</f>
        <v>352.17599999999999</v>
      </c>
      <c r="O393" s="9">
        <f>VLOOKUP(A393,data!$A:$AG,33,FALSE)</f>
        <v>7.2000000000000008E-2</v>
      </c>
    </row>
    <row r="394" spans="1:15" ht="15.75" x14ac:dyDescent="0.25">
      <c r="A394">
        <v>393</v>
      </c>
      <c r="B394" t="str">
        <f>VLOOKUP(A394,data!$A:$AG,2,FALSE)</f>
        <v>563-36-9814</v>
      </c>
      <c r="C394" s="7" t="str">
        <f>VLOOKUP(A394,data!$A:$AG,21,FALSE)</f>
        <v>West</v>
      </c>
      <c r="D394" s="7" t="str">
        <f>VLOOKUP(A394,data!$A:$AG,22,FALSE)</f>
        <v>Technology</v>
      </c>
      <c r="E394" s="10" t="str">
        <f>VLOOKUP(A394,data!$A:$AG,23,FALSE)</f>
        <v>Copiers</v>
      </c>
      <c r="F394" s="8">
        <f>VLOOKUP(A394,data!$A:$AG,24,FALSE)</f>
        <v>43509</v>
      </c>
      <c r="G394" s="3">
        <f>VLOOKUP(A394,data!$A:$AG,25,FALSE)</f>
        <v>43509</v>
      </c>
      <c r="H394" s="3">
        <f>VLOOKUP(A394,data!$A:$AG,26,FALSE)</f>
        <v>0.76874999999999993</v>
      </c>
      <c r="I394" s="1">
        <f>VLOOKUP(A394,data!$A:$AG,27,FALSE)</f>
        <v>76.819999999999993</v>
      </c>
      <c r="J394" s="2">
        <f>VLOOKUP(A394,data!$A:$AG,28,FALSE)</f>
        <v>1</v>
      </c>
      <c r="K394">
        <f>VLOOKUP(A394,data!$A:$AG,29,FALSE)</f>
        <v>3.8409999999999997</v>
      </c>
      <c r="L394" s="10">
        <f>VLOOKUP(A394,data!$A:$AG,30,FALSE)</f>
        <v>76.819999999999993</v>
      </c>
      <c r="M394" s="4" t="str">
        <f>VLOOKUP(A394,data!$A:$AG,31,FALSE)</f>
        <v>Ewallet</v>
      </c>
      <c r="N394" s="3">
        <f>VLOOKUP(A394,data!$A:$AG,32,FALSE)</f>
        <v>71.288959999999989</v>
      </c>
      <c r="O394" s="9">
        <f>VLOOKUP(A394,data!$A:$AG,33,FALSE)</f>
        <v>7.2000000000000008E-2</v>
      </c>
    </row>
    <row r="395" spans="1:15" ht="15.75" x14ac:dyDescent="0.25">
      <c r="A395">
        <v>394</v>
      </c>
      <c r="B395" t="str">
        <f>VLOOKUP(A395,data!$A:$AG,2,FALSE)</f>
        <v>308-47-4913</v>
      </c>
      <c r="C395" s="7" t="str">
        <f>VLOOKUP(A395,data!$A:$AG,21,FALSE)</f>
        <v>Central</v>
      </c>
      <c r="D395" s="7" t="str">
        <f>VLOOKUP(A395,data!$A:$AG,22,FALSE)</f>
        <v>Office Supplies</v>
      </c>
      <c r="E395" s="10" t="str">
        <f>VLOOKUP(A395,data!$A:$AG,23,FALSE)</f>
        <v>Binders</v>
      </c>
      <c r="F395" s="8">
        <f>VLOOKUP(A395,data!$A:$AG,24,FALSE)</f>
        <v>43533</v>
      </c>
      <c r="G395" s="3">
        <f>VLOOKUP(A395,data!$A:$AG,25,FALSE)</f>
        <v>43533</v>
      </c>
      <c r="H395" s="3">
        <f>VLOOKUP(A395,data!$A:$AG,26,FALSE)</f>
        <v>0.53125</v>
      </c>
      <c r="I395" s="1">
        <f>VLOOKUP(A395,data!$A:$AG,27,FALSE)</f>
        <v>52.26</v>
      </c>
      <c r="J395" s="2">
        <f>VLOOKUP(A395,data!$A:$AG,28,FALSE)</f>
        <v>10</v>
      </c>
      <c r="K395">
        <f>VLOOKUP(A395,data!$A:$AG,29,FALSE)</f>
        <v>26.130000000000003</v>
      </c>
      <c r="L395" s="10">
        <f>VLOOKUP(A395,data!$A:$AG,30,FALSE)</f>
        <v>522.6</v>
      </c>
      <c r="M395" s="4" t="str">
        <f>VLOOKUP(A395,data!$A:$AG,31,FALSE)</f>
        <v>Credit card</v>
      </c>
      <c r="N395" s="3">
        <f>VLOOKUP(A395,data!$A:$AG,32,FALSE)</f>
        <v>498.19458000000003</v>
      </c>
      <c r="O395" s="9">
        <f>VLOOKUP(A395,data!$A:$AG,33,FALSE)</f>
        <v>4.6699999999999998E-2</v>
      </c>
    </row>
    <row r="396" spans="1:15" ht="15.75" x14ac:dyDescent="0.25">
      <c r="A396">
        <v>395</v>
      </c>
      <c r="B396" t="str">
        <f>VLOOKUP(A396,data!$A:$AG,2,FALSE)</f>
        <v>885-17-6250</v>
      </c>
      <c r="C396" s="7" t="str">
        <f>VLOOKUP(A396,data!$A:$AG,21,FALSE)</f>
        <v>West</v>
      </c>
      <c r="D396" s="7" t="str">
        <f>VLOOKUP(A396,data!$A:$AG,22,FALSE)</f>
        <v>Office Supplies</v>
      </c>
      <c r="E396" s="10" t="str">
        <f>VLOOKUP(A396,data!$A:$AG,23,FALSE)</f>
        <v>Binders</v>
      </c>
      <c r="F396" s="8">
        <f>VLOOKUP(A396,data!$A:$AG,24,FALSE)</f>
        <v>43530</v>
      </c>
      <c r="G396" s="3">
        <f>VLOOKUP(A396,data!$A:$AG,25,FALSE)</f>
        <v>43530</v>
      </c>
      <c r="H396" s="3">
        <f>VLOOKUP(A396,data!$A:$AG,26,FALSE)</f>
        <v>0.44166666666666665</v>
      </c>
      <c r="I396" s="1">
        <f>VLOOKUP(A396,data!$A:$AG,27,FALSE)</f>
        <v>79.739999999999995</v>
      </c>
      <c r="J396" s="2">
        <f>VLOOKUP(A396,data!$A:$AG,28,FALSE)</f>
        <v>1</v>
      </c>
      <c r="K396">
        <f>VLOOKUP(A396,data!$A:$AG,29,FALSE)</f>
        <v>3.9870000000000001</v>
      </c>
      <c r="L396" s="10">
        <f>VLOOKUP(A396,data!$A:$AG,30,FALSE)</f>
        <v>79.739999999999995</v>
      </c>
      <c r="M396" s="4" t="str">
        <f>VLOOKUP(A396,data!$A:$AG,31,FALSE)</f>
        <v>Ewallet</v>
      </c>
      <c r="N396" s="3">
        <f>VLOOKUP(A396,data!$A:$AG,32,FALSE)</f>
        <v>76.016142000000002</v>
      </c>
      <c r="O396" s="9">
        <f>VLOOKUP(A396,data!$A:$AG,33,FALSE)</f>
        <v>4.6699999999999998E-2</v>
      </c>
    </row>
    <row r="397" spans="1:15" ht="15.75" x14ac:dyDescent="0.25">
      <c r="A397">
        <v>396</v>
      </c>
      <c r="B397" t="str">
        <f>VLOOKUP(A397,data!$A:$AG,2,FALSE)</f>
        <v>726-27-2396</v>
      </c>
      <c r="C397" s="7" t="str">
        <f>VLOOKUP(A397,data!$A:$AG,21,FALSE)</f>
        <v>East</v>
      </c>
      <c r="D397" s="7" t="str">
        <f>VLOOKUP(A397,data!$A:$AG,22,FALSE)</f>
        <v>Office Supplies</v>
      </c>
      <c r="E397" s="10" t="str">
        <f>VLOOKUP(A397,data!$A:$AG,23,FALSE)</f>
        <v>Storage</v>
      </c>
      <c r="F397" s="8">
        <f>VLOOKUP(A397,data!$A:$AG,24,FALSE)</f>
        <v>43489</v>
      </c>
      <c r="G397" s="3">
        <f>VLOOKUP(A397,data!$A:$AG,25,FALSE)</f>
        <v>43489</v>
      </c>
      <c r="H397" s="3">
        <f>VLOOKUP(A397,data!$A:$AG,26,FALSE)</f>
        <v>0.85833333333333339</v>
      </c>
      <c r="I397" s="1">
        <f>VLOOKUP(A397,data!$A:$AG,27,FALSE)</f>
        <v>77.5</v>
      </c>
      <c r="J397" s="2">
        <f>VLOOKUP(A397,data!$A:$AG,28,FALSE)</f>
        <v>5</v>
      </c>
      <c r="K397">
        <f>VLOOKUP(A397,data!$A:$AG,29,FALSE)</f>
        <v>19.375</v>
      </c>
      <c r="L397" s="10">
        <f>VLOOKUP(A397,data!$A:$AG,30,FALSE)</f>
        <v>387.5</v>
      </c>
      <c r="M397" s="4" t="str">
        <f>VLOOKUP(A397,data!$A:$AG,31,FALSE)</f>
        <v>Ewallet</v>
      </c>
      <c r="N397" s="3">
        <f>VLOOKUP(A397,data!$A:$AG,32,FALSE)</f>
        <v>369.40375</v>
      </c>
      <c r="O397" s="9">
        <f>VLOOKUP(A397,data!$A:$AG,33,FALSE)</f>
        <v>4.6699999999999998E-2</v>
      </c>
    </row>
    <row r="398" spans="1:15" ht="15.75" x14ac:dyDescent="0.25">
      <c r="A398">
        <v>397</v>
      </c>
      <c r="B398" t="str">
        <f>VLOOKUP(A398,data!$A:$AG,2,FALSE)</f>
        <v>316-01-3952</v>
      </c>
      <c r="C398" s="7" t="str">
        <f>VLOOKUP(A398,data!$A:$AG,21,FALSE)</f>
        <v>East</v>
      </c>
      <c r="D398" s="7" t="str">
        <f>VLOOKUP(A398,data!$A:$AG,22,FALSE)</f>
        <v>Office Supplies</v>
      </c>
      <c r="E398" s="10" t="str">
        <f>VLOOKUP(A398,data!$A:$AG,23,FALSE)</f>
        <v>Paper</v>
      </c>
      <c r="F398" s="8">
        <f>VLOOKUP(A398,data!$A:$AG,24,FALSE)</f>
        <v>43537</v>
      </c>
      <c r="G398" s="3">
        <f>VLOOKUP(A398,data!$A:$AG,25,FALSE)</f>
        <v>43537</v>
      </c>
      <c r="H398" s="3">
        <f>VLOOKUP(A398,data!$A:$AG,26,FALSE)</f>
        <v>0.59444444444444444</v>
      </c>
      <c r="I398" s="1">
        <f>VLOOKUP(A398,data!$A:$AG,27,FALSE)</f>
        <v>54.27</v>
      </c>
      <c r="J398" s="2">
        <f>VLOOKUP(A398,data!$A:$AG,28,FALSE)</f>
        <v>5</v>
      </c>
      <c r="K398">
        <f>VLOOKUP(A398,data!$A:$AG,29,FALSE)</f>
        <v>13.567500000000003</v>
      </c>
      <c r="L398" s="10">
        <f>VLOOKUP(A398,data!$A:$AG,30,FALSE)</f>
        <v>271.35000000000002</v>
      </c>
      <c r="M398" s="4" t="str">
        <f>VLOOKUP(A398,data!$A:$AG,31,FALSE)</f>
        <v>Ewallet</v>
      </c>
      <c r="N398" s="3">
        <f>VLOOKUP(A398,data!$A:$AG,32,FALSE)</f>
        <v>258.677955</v>
      </c>
      <c r="O398" s="9">
        <f>VLOOKUP(A398,data!$A:$AG,33,FALSE)</f>
        <v>4.6699999999999998E-2</v>
      </c>
    </row>
    <row r="399" spans="1:15" ht="15.75" x14ac:dyDescent="0.25">
      <c r="A399">
        <v>398</v>
      </c>
      <c r="B399" t="str">
        <f>VLOOKUP(A399,data!$A:$AG,2,FALSE)</f>
        <v>760-54-1821</v>
      </c>
      <c r="C399" s="7" t="str">
        <f>VLOOKUP(A399,data!$A:$AG,21,FALSE)</f>
        <v>Central</v>
      </c>
      <c r="D399" s="7" t="str">
        <f>VLOOKUP(A399,data!$A:$AG,22,FALSE)</f>
        <v>Office Supplies</v>
      </c>
      <c r="E399" s="10" t="str">
        <f>VLOOKUP(A399,data!$A:$AG,23,FALSE)</f>
        <v>Supplies</v>
      </c>
      <c r="F399" s="8">
        <f>VLOOKUP(A399,data!$A:$AG,24,FALSE)</f>
        <v>43539</v>
      </c>
      <c r="G399" s="3">
        <f>VLOOKUP(A399,data!$A:$AG,25,FALSE)</f>
        <v>43539</v>
      </c>
      <c r="H399" s="3">
        <f>VLOOKUP(A399,data!$A:$AG,26,FALSE)</f>
        <v>0.43472222222222223</v>
      </c>
      <c r="I399" s="1">
        <f>VLOOKUP(A399,data!$A:$AG,27,FALSE)</f>
        <v>13.59</v>
      </c>
      <c r="J399" s="2">
        <f>VLOOKUP(A399,data!$A:$AG,28,FALSE)</f>
        <v>9</v>
      </c>
      <c r="K399">
        <f>VLOOKUP(A399,data!$A:$AG,29,FALSE)</f>
        <v>6.1155000000000008</v>
      </c>
      <c r="L399" s="10">
        <f>VLOOKUP(A399,data!$A:$AG,30,FALSE)</f>
        <v>122.31</v>
      </c>
      <c r="M399" s="4" t="str">
        <f>VLOOKUP(A399,data!$A:$AG,31,FALSE)</f>
        <v>Cash</v>
      </c>
      <c r="N399" s="3">
        <f>VLOOKUP(A399,data!$A:$AG,32,FALSE)</f>
        <v>116.598123</v>
      </c>
      <c r="O399" s="9">
        <f>VLOOKUP(A399,data!$A:$AG,33,FALSE)</f>
        <v>4.6699999999999998E-2</v>
      </c>
    </row>
    <row r="400" spans="1:15" ht="15.75" x14ac:dyDescent="0.25">
      <c r="A400">
        <v>399</v>
      </c>
      <c r="B400" t="str">
        <f>VLOOKUP(A400,data!$A:$AG,2,FALSE)</f>
        <v>793-10-3222</v>
      </c>
      <c r="C400" s="7" t="str">
        <f>VLOOKUP(A400,data!$A:$AG,21,FALSE)</f>
        <v>Central</v>
      </c>
      <c r="D400" s="7" t="str">
        <f>VLOOKUP(A400,data!$A:$AG,22,FALSE)</f>
        <v>Office Supplies</v>
      </c>
      <c r="E400" s="10" t="str">
        <f>VLOOKUP(A400,data!$A:$AG,23,FALSE)</f>
        <v>Storage</v>
      </c>
      <c r="F400" s="8">
        <f>VLOOKUP(A400,data!$A:$AG,24,FALSE)</f>
        <v>43529</v>
      </c>
      <c r="G400" s="3">
        <f>VLOOKUP(A400,data!$A:$AG,25,FALSE)</f>
        <v>43529</v>
      </c>
      <c r="H400" s="3">
        <f>VLOOKUP(A400,data!$A:$AG,26,FALSE)</f>
        <v>0.5625</v>
      </c>
      <c r="I400" s="1">
        <f>VLOOKUP(A400,data!$A:$AG,27,FALSE)</f>
        <v>41.06</v>
      </c>
      <c r="J400" s="2">
        <f>VLOOKUP(A400,data!$A:$AG,28,FALSE)</f>
        <v>6</v>
      </c>
      <c r="K400">
        <f>VLOOKUP(A400,data!$A:$AG,29,FALSE)</f>
        <v>12.318000000000001</v>
      </c>
      <c r="L400" s="10">
        <f>VLOOKUP(A400,data!$A:$AG,30,FALSE)</f>
        <v>246.36</v>
      </c>
      <c r="M400" s="4" t="str">
        <f>VLOOKUP(A400,data!$A:$AG,31,FALSE)</f>
        <v>Credit card</v>
      </c>
      <c r="N400" s="3">
        <f>VLOOKUP(A400,data!$A:$AG,32,FALSE)</f>
        <v>234.85498800000002</v>
      </c>
      <c r="O400" s="9">
        <f>VLOOKUP(A400,data!$A:$AG,33,FALSE)</f>
        <v>4.6699999999999998E-2</v>
      </c>
    </row>
    <row r="401" spans="1:15" ht="15.75" x14ac:dyDescent="0.25">
      <c r="A401">
        <v>400</v>
      </c>
      <c r="B401" t="str">
        <f>VLOOKUP(A401,data!$A:$AG,2,FALSE)</f>
        <v>346-12-3257</v>
      </c>
      <c r="C401" s="7" t="str">
        <f>VLOOKUP(A401,data!$A:$AG,21,FALSE)</f>
        <v>Central</v>
      </c>
      <c r="D401" s="7" t="str">
        <f>VLOOKUP(A401,data!$A:$AG,22,FALSE)</f>
        <v>Furniture</v>
      </c>
      <c r="E401" s="10" t="str">
        <f>VLOOKUP(A401,data!$A:$AG,23,FALSE)</f>
        <v>Bookcases</v>
      </c>
      <c r="F401" s="8">
        <f>VLOOKUP(A401,data!$A:$AG,24,FALSE)</f>
        <v>43528</v>
      </c>
      <c r="G401" s="3">
        <f>VLOOKUP(A401,data!$A:$AG,25,FALSE)</f>
        <v>43528</v>
      </c>
      <c r="H401" s="3">
        <f>VLOOKUP(A401,data!$A:$AG,26,FALSE)</f>
        <v>0.68611111111111101</v>
      </c>
      <c r="I401" s="1">
        <f>VLOOKUP(A401,data!$A:$AG,27,FALSE)</f>
        <v>19.239999999999998</v>
      </c>
      <c r="J401" s="2">
        <f>VLOOKUP(A401,data!$A:$AG,28,FALSE)</f>
        <v>9</v>
      </c>
      <c r="K401">
        <f>VLOOKUP(A401,data!$A:$AG,29,FALSE)</f>
        <v>8.6579999999999995</v>
      </c>
      <c r="L401" s="10">
        <f>VLOOKUP(A401,data!$A:$AG,30,FALSE)</f>
        <v>173.16</v>
      </c>
      <c r="M401" s="4" t="str">
        <f>VLOOKUP(A401,data!$A:$AG,31,FALSE)</f>
        <v>Cash</v>
      </c>
      <c r="N401" s="3">
        <f>VLOOKUP(A401,data!$A:$AG,32,FALSE)</f>
        <v>154.63188</v>
      </c>
      <c r="O401" s="9">
        <f>VLOOKUP(A401,data!$A:$AG,33,FALSE)</f>
        <v>0.107</v>
      </c>
    </row>
    <row r="402" spans="1:15" ht="15.75" x14ac:dyDescent="0.25">
      <c r="A402">
        <v>401</v>
      </c>
      <c r="B402" t="str">
        <f>VLOOKUP(A402,data!$A:$AG,2,FALSE)</f>
        <v>110-05-6330</v>
      </c>
      <c r="C402" s="7" t="str">
        <f>VLOOKUP(A402,data!$A:$AG,21,FALSE)</f>
        <v>Central</v>
      </c>
      <c r="D402" s="7" t="str">
        <f>VLOOKUP(A402,data!$A:$AG,22,FALSE)</f>
        <v>Office Supplies</v>
      </c>
      <c r="E402" s="10" t="str">
        <f>VLOOKUP(A402,data!$A:$AG,23,FALSE)</f>
        <v>Storage</v>
      </c>
      <c r="F402" s="8">
        <f>VLOOKUP(A402,data!$A:$AG,24,FALSE)</f>
        <v>43549</v>
      </c>
      <c r="G402" s="3">
        <f>VLOOKUP(A402,data!$A:$AG,25,FALSE)</f>
        <v>43549</v>
      </c>
      <c r="H402" s="3">
        <f>VLOOKUP(A402,data!$A:$AG,26,FALSE)</f>
        <v>0.84583333333333333</v>
      </c>
      <c r="I402" s="1">
        <f>VLOOKUP(A402,data!$A:$AG,27,FALSE)</f>
        <v>39.43</v>
      </c>
      <c r="J402" s="2">
        <f>VLOOKUP(A402,data!$A:$AG,28,FALSE)</f>
        <v>6</v>
      </c>
      <c r="K402">
        <f>VLOOKUP(A402,data!$A:$AG,29,FALSE)</f>
        <v>11.829000000000001</v>
      </c>
      <c r="L402" s="10">
        <f>VLOOKUP(A402,data!$A:$AG,30,FALSE)</f>
        <v>236.57999999999998</v>
      </c>
      <c r="M402" s="4" t="str">
        <f>VLOOKUP(A402,data!$A:$AG,31,FALSE)</f>
        <v>Credit card</v>
      </c>
      <c r="N402" s="3">
        <f>VLOOKUP(A402,data!$A:$AG,32,FALSE)</f>
        <v>225.53171399999999</v>
      </c>
      <c r="O402" s="9">
        <f>VLOOKUP(A402,data!$A:$AG,33,FALSE)</f>
        <v>4.6699999999999998E-2</v>
      </c>
    </row>
    <row r="403" spans="1:15" ht="15.75" x14ac:dyDescent="0.25">
      <c r="A403">
        <v>402</v>
      </c>
      <c r="B403" t="str">
        <f>VLOOKUP(A403,data!$A:$AG,2,FALSE)</f>
        <v>651-61-0874</v>
      </c>
      <c r="C403" s="7" t="str">
        <f>VLOOKUP(A403,data!$A:$AG,21,FALSE)</f>
        <v>Central</v>
      </c>
      <c r="D403" s="7" t="str">
        <f>VLOOKUP(A403,data!$A:$AG,22,FALSE)</f>
        <v>Technology</v>
      </c>
      <c r="E403" s="10" t="str">
        <f>VLOOKUP(A403,data!$A:$AG,23,FALSE)</f>
        <v>Accessories</v>
      </c>
      <c r="F403" s="8">
        <f>VLOOKUP(A403,data!$A:$AG,24,FALSE)</f>
        <v>43536</v>
      </c>
      <c r="G403" s="3">
        <f>VLOOKUP(A403,data!$A:$AG,25,FALSE)</f>
        <v>43536</v>
      </c>
      <c r="H403" s="3">
        <f>VLOOKUP(A403,data!$A:$AG,26,FALSE)</f>
        <v>0.83611111111111114</v>
      </c>
      <c r="I403" s="1">
        <f>VLOOKUP(A403,data!$A:$AG,27,FALSE)</f>
        <v>46.22</v>
      </c>
      <c r="J403" s="2">
        <f>VLOOKUP(A403,data!$A:$AG,28,FALSE)</f>
        <v>4</v>
      </c>
      <c r="K403">
        <f>VLOOKUP(A403,data!$A:$AG,29,FALSE)</f>
        <v>9.2439999999999998</v>
      </c>
      <c r="L403" s="10">
        <f>VLOOKUP(A403,data!$A:$AG,30,FALSE)</f>
        <v>184.88</v>
      </c>
      <c r="M403" s="4" t="str">
        <f>VLOOKUP(A403,data!$A:$AG,31,FALSE)</f>
        <v>Credit card</v>
      </c>
      <c r="N403" s="3">
        <f>VLOOKUP(A403,data!$A:$AG,32,FALSE)</f>
        <v>171.56863999999999</v>
      </c>
      <c r="O403" s="9">
        <f>VLOOKUP(A403,data!$A:$AG,33,FALSE)</f>
        <v>7.2000000000000008E-2</v>
      </c>
    </row>
    <row r="404" spans="1:15" ht="15.75" x14ac:dyDescent="0.25">
      <c r="A404">
        <v>403</v>
      </c>
      <c r="B404" t="str">
        <f>VLOOKUP(A404,data!$A:$AG,2,FALSE)</f>
        <v>236-86-3015</v>
      </c>
      <c r="C404" s="7" t="str">
        <f>VLOOKUP(A404,data!$A:$AG,21,FALSE)</f>
        <v>South</v>
      </c>
      <c r="D404" s="7" t="str">
        <f>VLOOKUP(A404,data!$A:$AG,22,FALSE)</f>
        <v>Office Supplies</v>
      </c>
      <c r="E404" s="10" t="str">
        <f>VLOOKUP(A404,data!$A:$AG,23,FALSE)</f>
        <v>Paper</v>
      </c>
      <c r="F404" s="8">
        <f>VLOOKUP(A404,data!$A:$AG,24,FALSE)</f>
        <v>43500</v>
      </c>
      <c r="G404" s="3">
        <f>VLOOKUP(A404,data!$A:$AG,25,FALSE)</f>
        <v>43500</v>
      </c>
      <c r="H404" s="3">
        <f>VLOOKUP(A404,data!$A:$AG,26,FALSE)</f>
        <v>0.56805555555555554</v>
      </c>
      <c r="I404" s="1">
        <f>VLOOKUP(A404,data!$A:$AG,27,FALSE)</f>
        <v>13.98</v>
      </c>
      <c r="J404" s="2">
        <f>VLOOKUP(A404,data!$A:$AG,28,FALSE)</f>
        <v>1</v>
      </c>
      <c r="K404">
        <f>VLOOKUP(A404,data!$A:$AG,29,FALSE)</f>
        <v>0.69900000000000007</v>
      </c>
      <c r="L404" s="10">
        <f>VLOOKUP(A404,data!$A:$AG,30,FALSE)</f>
        <v>13.98</v>
      </c>
      <c r="M404" s="4" t="str">
        <f>VLOOKUP(A404,data!$A:$AG,31,FALSE)</f>
        <v>Ewallet</v>
      </c>
      <c r="N404" s="3">
        <f>VLOOKUP(A404,data!$A:$AG,32,FALSE)</f>
        <v>13.327134000000001</v>
      </c>
      <c r="O404" s="9">
        <f>VLOOKUP(A404,data!$A:$AG,33,FALSE)</f>
        <v>4.6699999999999998E-2</v>
      </c>
    </row>
    <row r="405" spans="1:15" ht="15.75" x14ac:dyDescent="0.25">
      <c r="A405">
        <v>404</v>
      </c>
      <c r="B405" t="str">
        <f>VLOOKUP(A405,data!$A:$AG,2,FALSE)</f>
        <v>831-64-0259</v>
      </c>
      <c r="C405" s="7" t="str">
        <f>VLOOKUP(A405,data!$A:$AG,21,FALSE)</f>
        <v>West</v>
      </c>
      <c r="D405" s="7" t="str">
        <f>VLOOKUP(A405,data!$A:$AG,22,FALSE)</f>
        <v>Office Supplies</v>
      </c>
      <c r="E405" s="10" t="str">
        <f>VLOOKUP(A405,data!$A:$AG,23,FALSE)</f>
        <v>Art</v>
      </c>
      <c r="F405" s="8">
        <f>VLOOKUP(A405,data!$A:$AG,24,FALSE)</f>
        <v>43518</v>
      </c>
      <c r="G405" s="3">
        <f>VLOOKUP(A405,data!$A:$AG,25,FALSE)</f>
        <v>43518</v>
      </c>
      <c r="H405" s="3">
        <f>VLOOKUP(A405,data!$A:$AG,26,FALSE)</f>
        <v>0.4465277777777778</v>
      </c>
      <c r="I405" s="1">
        <f>VLOOKUP(A405,data!$A:$AG,27,FALSE)</f>
        <v>39.75</v>
      </c>
      <c r="J405" s="2">
        <f>VLOOKUP(A405,data!$A:$AG,28,FALSE)</f>
        <v>5</v>
      </c>
      <c r="K405">
        <f>VLOOKUP(A405,data!$A:$AG,29,FALSE)</f>
        <v>9.9375</v>
      </c>
      <c r="L405" s="10">
        <f>VLOOKUP(A405,data!$A:$AG,30,FALSE)</f>
        <v>198.75</v>
      </c>
      <c r="M405" s="4" t="str">
        <f>VLOOKUP(A405,data!$A:$AG,31,FALSE)</f>
        <v>Ewallet</v>
      </c>
      <c r="N405" s="3">
        <f>VLOOKUP(A405,data!$A:$AG,32,FALSE)</f>
        <v>189.46837500000001</v>
      </c>
      <c r="O405" s="9">
        <f>VLOOKUP(A405,data!$A:$AG,33,FALSE)</f>
        <v>4.6699999999999998E-2</v>
      </c>
    </row>
    <row r="406" spans="1:15" ht="15.75" x14ac:dyDescent="0.25">
      <c r="A406">
        <v>405</v>
      </c>
      <c r="B406" t="str">
        <f>VLOOKUP(A406,data!$A:$AG,2,FALSE)</f>
        <v>587-03-7455</v>
      </c>
      <c r="C406" s="7" t="str">
        <f>VLOOKUP(A406,data!$A:$AG,21,FALSE)</f>
        <v>East</v>
      </c>
      <c r="D406" s="7" t="str">
        <f>VLOOKUP(A406,data!$A:$AG,22,FALSE)</f>
        <v>Office Supplies</v>
      </c>
      <c r="E406" s="10" t="str">
        <f>VLOOKUP(A406,data!$A:$AG,23,FALSE)</f>
        <v>Appliances</v>
      </c>
      <c r="F406" s="8">
        <f>VLOOKUP(A406,data!$A:$AG,24,FALSE)</f>
        <v>43512</v>
      </c>
      <c r="G406" s="3">
        <f>VLOOKUP(A406,data!$A:$AG,25,FALSE)</f>
        <v>43512</v>
      </c>
      <c r="H406" s="3">
        <f>VLOOKUP(A406,data!$A:$AG,26,FALSE)</f>
        <v>0.72916666666666663</v>
      </c>
      <c r="I406" s="1">
        <f>VLOOKUP(A406,data!$A:$AG,27,FALSE)</f>
        <v>97.79</v>
      </c>
      <c r="J406" s="2">
        <f>VLOOKUP(A406,data!$A:$AG,28,FALSE)</f>
        <v>7</v>
      </c>
      <c r="K406">
        <f>VLOOKUP(A406,data!$A:$AG,29,FALSE)</f>
        <v>34.226500000000009</v>
      </c>
      <c r="L406" s="10">
        <f>VLOOKUP(A406,data!$A:$AG,30,FALSE)</f>
        <v>684.53000000000009</v>
      </c>
      <c r="M406" s="4" t="str">
        <f>VLOOKUP(A406,data!$A:$AG,31,FALSE)</f>
        <v>Ewallet</v>
      </c>
      <c r="N406" s="3">
        <f>VLOOKUP(A406,data!$A:$AG,32,FALSE)</f>
        <v>652.56244900000013</v>
      </c>
      <c r="O406" s="9">
        <f>VLOOKUP(A406,data!$A:$AG,33,FALSE)</f>
        <v>4.6699999999999998E-2</v>
      </c>
    </row>
    <row r="407" spans="1:15" ht="15.75" x14ac:dyDescent="0.25">
      <c r="A407">
        <v>406</v>
      </c>
      <c r="B407" t="str">
        <f>VLOOKUP(A407,data!$A:$AG,2,FALSE)</f>
        <v>882-40-4577</v>
      </c>
      <c r="C407" s="7" t="str">
        <f>VLOOKUP(A407,data!$A:$AG,21,FALSE)</f>
        <v>West</v>
      </c>
      <c r="D407" s="7" t="str">
        <f>VLOOKUP(A407,data!$A:$AG,22,FALSE)</f>
        <v>Technology</v>
      </c>
      <c r="E407" s="10" t="str">
        <f>VLOOKUP(A407,data!$A:$AG,23,FALSE)</f>
        <v>Accessories</v>
      </c>
      <c r="F407" s="8">
        <f>VLOOKUP(A407,data!$A:$AG,24,FALSE)</f>
        <v>43484</v>
      </c>
      <c r="G407" s="3">
        <f>VLOOKUP(A407,data!$A:$AG,25,FALSE)</f>
        <v>43484</v>
      </c>
      <c r="H407" s="3">
        <f>VLOOKUP(A407,data!$A:$AG,26,FALSE)</f>
        <v>0.64444444444444449</v>
      </c>
      <c r="I407" s="1">
        <f>VLOOKUP(A407,data!$A:$AG,27,FALSE)</f>
        <v>67.260000000000005</v>
      </c>
      <c r="J407" s="2">
        <f>VLOOKUP(A407,data!$A:$AG,28,FALSE)</f>
        <v>4</v>
      </c>
      <c r="K407">
        <f>VLOOKUP(A407,data!$A:$AG,29,FALSE)</f>
        <v>13.452000000000002</v>
      </c>
      <c r="L407" s="10">
        <f>VLOOKUP(A407,data!$A:$AG,30,FALSE)</f>
        <v>269.04000000000002</v>
      </c>
      <c r="M407" s="4" t="str">
        <f>VLOOKUP(A407,data!$A:$AG,31,FALSE)</f>
        <v>Credit card</v>
      </c>
      <c r="N407" s="3">
        <f>VLOOKUP(A407,data!$A:$AG,32,FALSE)</f>
        <v>249.66912000000002</v>
      </c>
      <c r="O407" s="9">
        <f>VLOOKUP(A407,data!$A:$AG,33,FALSE)</f>
        <v>7.2000000000000008E-2</v>
      </c>
    </row>
    <row r="408" spans="1:15" ht="15.75" x14ac:dyDescent="0.25">
      <c r="A408">
        <v>407</v>
      </c>
      <c r="B408" t="str">
        <f>VLOOKUP(A408,data!$A:$AG,2,FALSE)</f>
        <v>732-67-5346</v>
      </c>
      <c r="C408" s="7" t="str">
        <f>VLOOKUP(A408,data!$A:$AG,21,FALSE)</f>
        <v>West</v>
      </c>
      <c r="D408" s="7" t="str">
        <f>VLOOKUP(A408,data!$A:$AG,22,FALSE)</f>
        <v>Technology</v>
      </c>
      <c r="E408" s="10" t="str">
        <f>VLOOKUP(A408,data!$A:$AG,23,FALSE)</f>
        <v>Copiers</v>
      </c>
      <c r="F408" s="8">
        <f>VLOOKUP(A408,data!$A:$AG,24,FALSE)</f>
        <v>43476</v>
      </c>
      <c r="G408" s="3">
        <f>VLOOKUP(A408,data!$A:$AG,25,FALSE)</f>
        <v>43476</v>
      </c>
      <c r="H408" s="3">
        <f>VLOOKUP(A408,data!$A:$AG,26,FALSE)</f>
        <v>0.79652777777777783</v>
      </c>
      <c r="I408" s="1">
        <f>VLOOKUP(A408,data!$A:$AG,27,FALSE)</f>
        <v>13.79</v>
      </c>
      <c r="J408" s="2">
        <f>VLOOKUP(A408,data!$A:$AG,28,FALSE)</f>
        <v>5</v>
      </c>
      <c r="K408">
        <f>VLOOKUP(A408,data!$A:$AG,29,FALSE)</f>
        <v>3.4474999999999998</v>
      </c>
      <c r="L408" s="10">
        <f>VLOOKUP(A408,data!$A:$AG,30,FALSE)</f>
        <v>68.949999999999989</v>
      </c>
      <c r="M408" s="4" t="str">
        <f>VLOOKUP(A408,data!$A:$AG,31,FALSE)</f>
        <v>Credit card</v>
      </c>
      <c r="N408" s="3">
        <f>VLOOKUP(A408,data!$A:$AG,32,FALSE)</f>
        <v>63.985599999999991</v>
      </c>
      <c r="O408" s="9">
        <f>VLOOKUP(A408,data!$A:$AG,33,FALSE)</f>
        <v>7.2000000000000008E-2</v>
      </c>
    </row>
    <row r="409" spans="1:15" ht="15.75" x14ac:dyDescent="0.25">
      <c r="A409">
        <v>408</v>
      </c>
      <c r="B409" t="str">
        <f>VLOOKUP(A409,data!$A:$AG,2,FALSE)</f>
        <v>725-32-9708</v>
      </c>
      <c r="C409" s="7" t="str">
        <f>VLOOKUP(A409,data!$A:$AG,21,FALSE)</f>
        <v>West</v>
      </c>
      <c r="D409" s="7" t="str">
        <f>VLOOKUP(A409,data!$A:$AG,22,FALSE)</f>
        <v>Office Supplies</v>
      </c>
      <c r="E409" s="10" t="str">
        <f>VLOOKUP(A409,data!$A:$AG,23,FALSE)</f>
        <v>Paper</v>
      </c>
      <c r="F409" s="8">
        <f>VLOOKUP(A409,data!$A:$AG,24,FALSE)</f>
        <v>43469</v>
      </c>
      <c r="G409" s="3">
        <f>VLOOKUP(A409,data!$A:$AG,25,FALSE)</f>
        <v>43469</v>
      </c>
      <c r="H409" s="3">
        <f>VLOOKUP(A409,data!$A:$AG,26,FALSE)</f>
        <v>0.79236111111111107</v>
      </c>
      <c r="I409" s="1">
        <f>VLOOKUP(A409,data!$A:$AG,27,FALSE)</f>
        <v>68.709999999999994</v>
      </c>
      <c r="J409" s="2">
        <f>VLOOKUP(A409,data!$A:$AG,28,FALSE)</f>
        <v>4</v>
      </c>
      <c r="K409">
        <f>VLOOKUP(A409,data!$A:$AG,29,FALSE)</f>
        <v>13.741999999999999</v>
      </c>
      <c r="L409" s="10">
        <f>VLOOKUP(A409,data!$A:$AG,30,FALSE)</f>
        <v>274.83999999999997</v>
      </c>
      <c r="M409" s="4" t="str">
        <f>VLOOKUP(A409,data!$A:$AG,31,FALSE)</f>
        <v>Cash</v>
      </c>
      <c r="N409" s="3">
        <f>VLOOKUP(A409,data!$A:$AG,32,FALSE)</f>
        <v>262.00497199999995</v>
      </c>
      <c r="O409" s="9">
        <f>VLOOKUP(A409,data!$A:$AG,33,FALSE)</f>
        <v>4.6699999999999998E-2</v>
      </c>
    </row>
    <row r="410" spans="1:15" ht="15.75" x14ac:dyDescent="0.25">
      <c r="A410">
        <v>409</v>
      </c>
      <c r="B410" t="str">
        <f>VLOOKUP(A410,data!$A:$AG,2,FALSE)</f>
        <v>256-08-8343</v>
      </c>
      <c r="C410" s="7" t="str">
        <f>VLOOKUP(A410,data!$A:$AG,21,FALSE)</f>
        <v>West</v>
      </c>
      <c r="D410" s="7" t="str">
        <f>VLOOKUP(A410,data!$A:$AG,22,FALSE)</f>
        <v>Furniture</v>
      </c>
      <c r="E410" s="10" t="str">
        <f>VLOOKUP(A410,data!$A:$AG,23,FALSE)</f>
        <v>Tables</v>
      </c>
      <c r="F410" s="8">
        <f>VLOOKUP(A410,data!$A:$AG,24,FALSE)</f>
        <v>43528</v>
      </c>
      <c r="G410" s="3">
        <f>VLOOKUP(A410,data!$A:$AG,25,FALSE)</f>
        <v>43528</v>
      </c>
      <c r="H410" s="3">
        <f>VLOOKUP(A410,data!$A:$AG,26,FALSE)</f>
        <v>0.82500000000000007</v>
      </c>
      <c r="I410" s="1">
        <f>VLOOKUP(A410,data!$A:$AG,27,FALSE)</f>
        <v>56.53</v>
      </c>
      <c r="J410" s="2">
        <f>VLOOKUP(A410,data!$A:$AG,28,FALSE)</f>
        <v>4</v>
      </c>
      <c r="K410">
        <f>VLOOKUP(A410,data!$A:$AG,29,FALSE)</f>
        <v>11.306000000000001</v>
      </c>
      <c r="L410" s="10">
        <f>VLOOKUP(A410,data!$A:$AG,30,FALSE)</f>
        <v>226.12</v>
      </c>
      <c r="M410" s="4" t="str">
        <f>VLOOKUP(A410,data!$A:$AG,31,FALSE)</f>
        <v>Ewallet</v>
      </c>
      <c r="N410" s="3">
        <f>VLOOKUP(A410,data!$A:$AG,32,FALSE)</f>
        <v>201.92516000000001</v>
      </c>
      <c r="O410" s="9">
        <f>VLOOKUP(A410,data!$A:$AG,33,FALSE)</f>
        <v>0.107</v>
      </c>
    </row>
    <row r="411" spans="1:15" ht="15.75" x14ac:dyDescent="0.25">
      <c r="A411">
        <v>410</v>
      </c>
      <c r="B411" t="str">
        <f>VLOOKUP(A411,data!$A:$AG,2,FALSE)</f>
        <v>372-26-1506</v>
      </c>
      <c r="C411" s="7" t="str">
        <f>VLOOKUP(A411,data!$A:$AG,21,FALSE)</f>
        <v>West</v>
      </c>
      <c r="D411" s="7" t="str">
        <f>VLOOKUP(A411,data!$A:$AG,22,FALSE)</f>
        <v>Office Supplies</v>
      </c>
      <c r="E411" s="10" t="str">
        <f>VLOOKUP(A411,data!$A:$AG,23,FALSE)</f>
        <v>Paper</v>
      </c>
      <c r="F411" s="8">
        <f>VLOOKUP(A411,data!$A:$AG,24,FALSE)</f>
        <v>43493</v>
      </c>
      <c r="G411" s="3">
        <f>VLOOKUP(A411,data!$A:$AG,25,FALSE)</f>
        <v>43493</v>
      </c>
      <c r="H411" s="3">
        <f>VLOOKUP(A411,data!$A:$AG,26,FALSE)</f>
        <v>0.80833333333333324</v>
      </c>
      <c r="I411" s="1">
        <f>VLOOKUP(A411,data!$A:$AG,27,FALSE)</f>
        <v>23.82</v>
      </c>
      <c r="J411" s="2">
        <f>VLOOKUP(A411,data!$A:$AG,28,FALSE)</f>
        <v>5</v>
      </c>
      <c r="K411">
        <f>VLOOKUP(A411,data!$A:$AG,29,FALSE)</f>
        <v>5.9550000000000001</v>
      </c>
      <c r="L411" s="10">
        <f>VLOOKUP(A411,data!$A:$AG,30,FALSE)</f>
        <v>119.1</v>
      </c>
      <c r="M411" s="4" t="str">
        <f>VLOOKUP(A411,data!$A:$AG,31,FALSE)</f>
        <v>Ewallet</v>
      </c>
      <c r="N411" s="3">
        <f>VLOOKUP(A411,data!$A:$AG,32,FALSE)</f>
        <v>113.53802999999999</v>
      </c>
      <c r="O411" s="9">
        <f>VLOOKUP(A411,data!$A:$AG,33,FALSE)</f>
        <v>4.6699999999999998E-2</v>
      </c>
    </row>
    <row r="412" spans="1:15" ht="15.75" x14ac:dyDescent="0.25">
      <c r="A412">
        <v>411</v>
      </c>
      <c r="B412" t="str">
        <f>VLOOKUP(A412,data!$A:$AG,2,FALSE)</f>
        <v>244-08-0162</v>
      </c>
      <c r="C412" s="7" t="str">
        <f>VLOOKUP(A412,data!$A:$AG,21,FALSE)</f>
        <v>West</v>
      </c>
      <c r="D412" s="7" t="str">
        <f>VLOOKUP(A412,data!$A:$AG,22,FALSE)</f>
        <v>Office Supplies</v>
      </c>
      <c r="E412" s="10" t="str">
        <f>VLOOKUP(A412,data!$A:$AG,23,FALSE)</f>
        <v>Labels</v>
      </c>
      <c r="F412" s="8">
        <f>VLOOKUP(A412,data!$A:$AG,24,FALSE)</f>
        <v>43467</v>
      </c>
      <c r="G412" s="3">
        <f>VLOOKUP(A412,data!$A:$AG,25,FALSE)</f>
        <v>43467</v>
      </c>
      <c r="H412" s="3">
        <f>VLOOKUP(A412,data!$A:$AG,26,FALSE)</f>
        <v>0.54166666666666663</v>
      </c>
      <c r="I412" s="1">
        <f>VLOOKUP(A412,data!$A:$AG,27,FALSE)</f>
        <v>34.21</v>
      </c>
      <c r="J412" s="2">
        <f>VLOOKUP(A412,data!$A:$AG,28,FALSE)</f>
        <v>10</v>
      </c>
      <c r="K412">
        <f>VLOOKUP(A412,data!$A:$AG,29,FALSE)</f>
        <v>17.105</v>
      </c>
      <c r="L412" s="10">
        <f>VLOOKUP(A412,data!$A:$AG,30,FALSE)</f>
        <v>342.1</v>
      </c>
      <c r="M412" s="4" t="str">
        <f>VLOOKUP(A412,data!$A:$AG,31,FALSE)</f>
        <v>Cash</v>
      </c>
      <c r="N412" s="3">
        <f>VLOOKUP(A412,data!$A:$AG,32,FALSE)</f>
        <v>326.12393000000003</v>
      </c>
      <c r="O412" s="9">
        <f>VLOOKUP(A412,data!$A:$AG,33,FALSE)</f>
        <v>4.6699999999999998E-2</v>
      </c>
    </row>
    <row r="413" spans="1:15" ht="15.75" x14ac:dyDescent="0.25">
      <c r="A413">
        <v>412</v>
      </c>
      <c r="B413" t="str">
        <f>VLOOKUP(A413,data!$A:$AG,2,FALSE)</f>
        <v>569-71-4390</v>
      </c>
      <c r="C413" s="7" t="str">
        <f>VLOOKUP(A413,data!$A:$AG,21,FALSE)</f>
        <v>West</v>
      </c>
      <c r="D413" s="7" t="str">
        <f>VLOOKUP(A413,data!$A:$AG,22,FALSE)</f>
        <v>Office Supplies</v>
      </c>
      <c r="E413" s="10" t="str">
        <f>VLOOKUP(A413,data!$A:$AG,23,FALSE)</f>
        <v>Paper</v>
      </c>
      <c r="F413" s="8">
        <f>VLOOKUP(A413,data!$A:$AG,24,FALSE)</f>
        <v>43490</v>
      </c>
      <c r="G413" s="3">
        <f>VLOOKUP(A413,data!$A:$AG,25,FALSE)</f>
        <v>43490</v>
      </c>
      <c r="H413" s="3">
        <f>VLOOKUP(A413,data!$A:$AG,26,FALSE)</f>
        <v>0.60347222222222219</v>
      </c>
      <c r="I413" s="1">
        <f>VLOOKUP(A413,data!$A:$AG,27,FALSE)</f>
        <v>21.87</v>
      </c>
      <c r="J413" s="2">
        <f>VLOOKUP(A413,data!$A:$AG,28,FALSE)</f>
        <v>2</v>
      </c>
      <c r="K413">
        <f>VLOOKUP(A413,data!$A:$AG,29,FALSE)</f>
        <v>2.1870000000000003</v>
      </c>
      <c r="L413" s="10">
        <f>VLOOKUP(A413,data!$A:$AG,30,FALSE)</f>
        <v>43.74</v>
      </c>
      <c r="M413" s="4" t="str">
        <f>VLOOKUP(A413,data!$A:$AG,31,FALSE)</f>
        <v>Ewallet</v>
      </c>
      <c r="N413" s="3">
        <f>VLOOKUP(A413,data!$A:$AG,32,FALSE)</f>
        <v>41.697341999999999</v>
      </c>
      <c r="O413" s="9">
        <f>VLOOKUP(A413,data!$A:$AG,33,FALSE)</f>
        <v>4.6699999999999998E-2</v>
      </c>
    </row>
    <row r="414" spans="1:15" ht="15.75" x14ac:dyDescent="0.25">
      <c r="A414">
        <v>413</v>
      </c>
      <c r="B414" t="str">
        <f>VLOOKUP(A414,data!$A:$AG,2,FALSE)</f>
        <v>132-23-6451</v>
      </c>
      <c r="C414" s="7" t="str">
        <f>VLOOKUP(A414,data!$A:$AG,21,FALSE)</f>
        <v>West</v>
      </c>
      <c r="D414" s="7" t="str">
        <f>VLOOKUP(A414,data!$A:$AG,22,FALSE)</f>
        <v>Furniture</v>
      </c>
      <c r="E414" s="10" t="str">
        <f>VLOOKUP(A414,data!$A:$AG,23,FALSE)</f>
        <v>Bookcases</v>
      </c>
      <c r="F414" s="8">
        <f>VLOOKUP(A414,data!$A:$AG,24,FALSE)</f>
        <v>43469</v>
      </c>
      <c r="G414" s="3">
        <f>VLOOKUP(A414,data!$A:$AG,25,FALSE)</f>
        <v>43469</v>
      </c>
      <c r="H414" s="3">
        <f>VLOOKUP(A414,data!$A:$AG,26,FALSE)</f>
        <v>0.55625000000000002</v>
      </c>
      <c r="I414" s="1">
        <f>VLOOKUP(A414,data!$A:$AG,27,FALSE)</f>
        <v>20.97</v>
      </c>
      <c r="J414" s="2">
        <f>VLOOKUP(A414,data!$A:$AG,28,FALSE)</f>
        <v>5</v>
      </c>
      <c r="K414">
        <f>VLOOKUP(A414,data!$A:$AG,29,FALSE)</f>
        <v>5.2424999999999997</v>
      </c>
      <c r="L414" s="10">
        <f>VLOOKUP(A414,data!$A:$AG,30,FALSE)</f>
        <v>104.85</v>
      </c>
      <c r="M414" s="4" t="str">
        <f>VLOOKUP(A414,data!$A:$AG,31,FALSE)</f>
        <v>Cash</v>
      </c>
      <c r="N414" s="3">
        <f>VLOOKUP(A414,data!$A:$AG,32,FALSE)</f>
        <v>93.631049999999988</v>
      </c>
      <c r="O414" s="9">
        <f>VLOOKUP(A414,data!$A:$AG,33,FALSE)</f>
        <v>0.107</v>
      </c>
    </row>
    <row r="415" spans="1:15" ht="15.75" x14ac:dyDescent="0.25">
      <c r="A415">
        <v>414</v>
      </c>
      <c r="B415" t="str">
        <f>VLOOKUP(A415,data!$A:$AG,2,FALSE)</f>
        <v>696-90-2548</v>
      </c>
      <c r="C415" s="7" t="str">
        <f>VLOOKUP(A415,data!$A:$AG,21,FALSE)</f>
        <v>West</v>
      </c>
      <c r="D415" s="7" t="str">
        <f>VLOOKUP(A415,data!$A:$AG,22,FALSE)</f>
        <v>Furniture</v>
      </c>
      <c r="E415" s="10" t="str">
        <f>VLOOKUP(A415,data!$A:$AG,23,FALSE)</f>
        <v>Chairs</v>
      </c>
      <c r="F415" s="8">
        <f>VLOOKUP(A415,data!$A:$AG,24,FALSE)</f>
        <v>43534</v>
      </c>
      <c r="G415" s="3">
        <f>VLOOKUP(A415,data!$A:$AG,25,FALSE)</f>
        <v>43534</v>
      </c>
      <c r="H415" s="3">
        <f>VLOOKUP(A415,data!$A:$AG,26,FALSE)</f>
        <v>0.78819444444444453</v>
      </c>
      <c r="I415" s="1">
        <f>VLOOKUP(A415,data!$A:$AG,27,FALSE)</f>
        <v>25.84</v>
      </c>
      <c r="J415" s="2">
        <f>VLOOKUP(A415,data!$A:$AG,28,FALSE)</f>
        <v>3</v>
      </c>
      <c r="K415">
        <f>VLOOKUP(A415,data!$A:$AG,29,FALSE)</f>
        <v>3.8759999999999999</v>
      </c>
      <c r="L415" s="10">
        <f>VLOOKUP(A415,data!$A:$AG,30,FALSE)</f>
        <v>77.52</v>
      </c>
      <c r="M415" s="4" t="str">
        <f>VLOOKUP(A415,data!$A:$AG,31,FALSE)</f>
        <v>Ewallet</v>
      </c>
      <c r="N415" s="3">
        <f>VLOOKUP(A415,data!$A:$AG,32,FALSE)</f>
        <v>69.225359999999995</v>
      </c>
      <c r="O415" s="9">
        <f>VLOOKUP(A415,data!$A:$AG,33,FALSE)</f>
        <v>0.107</v>
      </c>
    </row>
    <row r="416" spans="1:15" ht="15.75" x14ac:dyDescent="0.25">
      <c r="A416">
        <v>415</v>
      </c>
      <c r="B416" t="str">
        <f>VLOOKUP(A416,data!$A:$AG,2,FALSE)</f>
        <v>472-15-9636</v>
      </c>
      <c r="C416" s="7" t="str">
        <f>VLOOKUP(A416,data!$A:$AG,21,FALSE)</f>
        <v>West</v>
      </c>
      <c r="D416" s="7" t="str">
        <f>VLOOKUP(A416,data!$A:$AG,22,FALSE)</f>
        <v>Office Supplies</v>
      </c>
      <c r="E416" s="10" t="str">
        <f>VLOOKUP(A416,data!$A:$AG,23,FALSE)</f>
        <v>Paper</v>
      </c>
      <c r="F416" s="8">
        <f>VLOOKUP(A416,data!$A:$AG,24,FALSE)</f>
        <v>43546</v>
      </c>
      <c r="G416" s="3">
        <f>VLOOKUP(A416,data!$A:$AG,25,FALSE)</f>
        <v>43546</v>
      </c>
      <c r="H416" s="3">
        <f>VLOOKUP(A416,data!$A:$AG,26,FALSE)</f>
        <v>0.81666666666666676</v>
      </c>
      <c r="I416" s="1">
        <f>VLOOKUP(A416,data!$A:$AG,27,FALSE)</f>
        <v>50.93</v>
      </c>
      <c r="J416" s="2">
        <f>VLOOKUP(A416,data!$A:$AG,28,FALSE)</f>
        <v>8</v>
      </c>
      <c r="K416">
        <f>VLOOKUP(A416,data!$A:$AG,29,FALSE)</f>
        <v>20.372</v>
      </c>
      <c r="L416" s="10">
        <f>VLOOKUP(A416,data!$A:$AG,30,FALSE)</f>
        <v>407.44</v>
      </c>
      <c r="M416" s="4" t="str">
        <f>VLOOKUP(A416,data!$A:$AG,31,FALSE)</f>
        <v>Ewallet</v>
      </c>
      <c r="N416" s="3">
        <f>VLOOKUP(A416,data!$A:$AG,32,FALSE)</f>
        <v>388.41255200000001</v>
      </c>
      <c r="O416" s="9">
        <f>VLOOKUP(A416,data!$A:$AG,33,FALSE)</f>
        <v>4.6699999999999998E-2</v>
      </c>
    </row>
    <row r="417" spans="1:15" ht="15.75" x14ac:dyDescent="0.25">
      <c r="A417">
        <v>416</v>
      </c>
      <c r="B417" t="str">
        <f>VLOOKUP(A417,data!$A:$AG,2,FALSE)</f>
        <v>268-03-6164</v>
      </c>
      <c r="C417" s="7" t="str">
        <f>VLOOKUP(A417,data!$A:$AG,21,FALSE)</f>
        <v>West</v>
      </c>
      <c r="D417" s="7" t="str">
        <f>VLOOKUP(A417,data!$A:$AG,22,FALSE)</f>
        <v>Furniture</v>
      </c>
      <c r="E417" s="10" t="str">
        <f>VLOOKUP(A417,data!$A:$AG,23,FALSE)</f>
        <v>Chairs</v>
      </c>
      <c r="F417" s="8">
        <f>VLOOKUP(A417,data!$A:$AG,24,FALSE)</f>
        <v>43490</v>
      </c>
      <c r="G417" s="3">
        <f>VLOOKUP(A417,data!$A:$AG,25,FALSE)</f>
        <v>43490</v>
      </c>
      <c r="H417" s="3">
        <f>VLOOKUP(A417,data!$A:$AG,26,FALSE)</f>
        <v>0.68611111111111101</v>
      </c>
      <c r="I417" s="1">
        <f>VLOOKUP(A417,data!$A:$AG,27,FALSE)</f>
        <v>96.11</v>
      </c>
      <c r="J417" s="2">
        <f>VLOOKUP(A417,data!$A:$AG,28,FALSE)</f>
        <v>1</v>
      </c>
      <c r="K417">
        <f>VLOOKUP(A417,data!$A:$AG,29,FALSE)</f>
        <v>4.8055000000000003</v>
      </c>
      <c r="L417" s="10">
        <f>VLOOKUP(A417,data!$A:$AG,30,FALSE)</f>
        <v>96.11</v>
      </c>
      <c r="M417" s="4" t="str">
        <f>VLOOKUP(A417,data!$A:$AG,31,FALSE)</f>
        <v>Ewallet</v>
      </c>
      <c r="N417" s="3">
        <f>VLOOKUP(A417,data!$A:$AG,32,FALSE)</f>
        <v>85.826229999999995</v>
      </c>
      <c r="O417" s="9">
        <f>VLOOKUP(A417,data!$A:$AG,33,FALSE)</f>
        <v>0.107</v>
      </c>
    </row>
    <row r="418" spans="1:15" ht="15.75" x14ac:dyDescent="0.25">
      <c r="A418">
        <v>417</v>
      </c>
      <c r="B418" t="str">
        <f>VLOOKUP(A418,data!$A:$AG,2,FALSE)</f>
        <v>750-57-9686</v>
      </c>
      <c r="C418" s="7" t="str">
        <f>VLOOKUP(A418,data!$A:$AG,21,FALSE)</f>
        <v>West</v>
      </c>
      <c r="D418" s="7" t="str">
        <f>VLOOKUP(A418,data!$A:$AG,22,FALSE)</f>
        <v>Office Supplies</v>
      </c>
      <c r="E418" s="10" t="str">
        <f>VLOOKUP(A418,data!$A:$AG,23,FALSE)</f>
        <v>Art</v>
      </c>
      <c r="F418" s="8">
        <f>VLOOKUP(A418,data!$A:$AG,24,FALSE)</f>
        <v>43473</v>
      </c>
      <c r="G418" s="3">
        <f>VLOOKUP(A418,data!$A:$AG,25,FALSE)</f>
        <v>43473</v>
      </c>
      <c r="H418" s="3">
        <f>VLOOKUP(A418,data!$A:$AG,26,FALSE)</f>
        <v>0.57500000000000007</v>
      </c>
      <c r="I418" s="1">
        <f>VLOOKUP(A418,data!$A:$AG,27,FALSE)</f>
        <v>45.38</v>
      </c>
      <c r="J418" s="2">
        <f>VLOOKUP(A418,data!$A:$AG,28,FALSE)</f>
        <v>4</v>
      </c>
      <c r="K418">
        <f>VLOOKUP(A418,data!$A:$AG,29,FALSE)</f>
        <v>9.0760000000000005</v>
      </c>
      <c r="L418" s="10">
        <f>VLOOKUP(A418,data!$A:$AG,30,FALSE)</f>
        <v>181.52</v>
      </c>
      <c r="M418" s="4" t="str">
        <f>VLOOKUP(A418,data!$A:$AG,31,FALSE)</f>
        <v>Credit card</v>
      </c>
      <c r="N418" s="3">
        <f>VLOOKUP(A418,data!$A:$AG,32,FALSE)</f>
        <v>173.04301600000002</v>
      </c>
      <c r="O418" s="9">
        <f>VLOOKUP(A418,data!$A:$AG,33,FALSE)</f>
        <v>4.6699999999999998E-2</v>
      </c>
    </row>
    <row r="419" spans="1:15" ht="15.75" x14ac:dyDescent="0.25">
      <c r="A419">
        <v>418</v>
      </c>
      <c r="B419" t="str">
        <f>VLOOKUP(A419,data!$A:$AG,2,FALSE)</f>
        <v>186-09-3669</v>
      </c>
      <c r="C419" s="7" t="str">
        <f>VLOOKUP(A419,data!$A:$AG,21,FALSE)</f>
        <v>West</v>
      </c>
      <c r="D419" s="7" t="str">
        <f>VLOOKUP(A419,data!$A:$AG,22,FALSE)</f>
        <v>Furniture</v>
      </c>
      <c r="E419" s="10" t="str">
        <f>VLOOKUP(A419,data!$A:$AG,23,FALSE)</f>
        <v>Chairs</v>
      </c>
      <c r="F419" s="8">
        <f>VLOOKUP(A419,data!$A:$AG,24,FALSE)</f>
        <v>43487</v>
      </c>
      <c r="G419" s="3">
        <f>VLOOKUP(A419,data!$A:$AG,25,FALSE)</f>
        <v>43487</v>
      </c>
      <c r="H419" s="3">
        <f>VLOOKUP(A419,data!$A:$AG,26,FALSE)</f>
        <v>0.45624999999999999</v>
      </c>
      <c r="I419" s="1">
        <f>VLOOKUP(A419,data!$A:$AG,27,FALSE)</f>
        <v>81.510000000000005</v>
      </c>
      <c r="J419" s="2">
        <f>VLOOKUP(A419,data!$A:$AG,28,FALSE)</f>
        <v>1</v>
      </c>
      <c r="K419">
        <f>VLOOKUP(A419,data!$A:$AG,29,FALSE)</f>
        <v>4.0755000000000008</v>
      </c>
      <c r="L419" s="10">
        <f>VLOOKUP(A419,data!$A:$AG,30,FALSE)</f>
        <v>81.510000000000005</v>
      </c>
      <c r="M419" s="4" t="str">
        <f>VLOOKUP(A419,data!$A:$AG,31,FALSE)</f>
        <v>Ewallet</v>
      </c>
      <c r="N419" s="3">
        <f>VLOOKUP(A419,data!$A:$AG,32,FALSE)</f>
        <v>72.788430000000005</v>
      </c>
      <c r="O419" s="9">
        <f>VLOOKUP(A419,data!$A:$AG,33,FALSE)</f>
        <v>0.107</v>
      </c>
    </row>
    <row r="420" spans="1:15" ht="15.75" x14ac:dyDescent="0.25">
      <c r="A420">
        <v>419</v>
      </c>
      <c r="B420" t="str">
        <f>VLOOKUP(A420,data!$A:$AG,2,FALSE)</f>
        <v>848-07-1692</v>
      </c>
      <c r="C420" s="7" t="str">
        <f>VLOOKUP(A420,data!$A:$AG,21,FALSE)</f>
        <v>South</v>
      </c>
      <c r="D420" s="7" t="str">
        <f>VLOOKUP(A420,data!$A:$AG,22,FALSE)</f>
        <v>Office Supplies</v>
      </c>
      <c r="E420" s="10" t="str">
        <f>VLOOKUP(A420,data!$A:$AG,23,FALSE)</f>
        <v>Paper</v>
      </c>
      <c r="F420" s="8">
        <f>VLOOKUP(A420,data!$A:$AG,24,FALSE)</f>
        <v>43477</v>
      </c>
      <c r="G420" s="3">
        <f>VLOOKUP(A420,data!$A:$AG,25,FALSE)</f>
        <v>43477</v>
      </c>
      <c r="H420" s="3">
        <f>VLOOKUP(A420,data!$A:$AG,26,FALSE)</f>
        <v>0.71736111111111101</v>
      </c>
      <c r="I420" s="1">
        <f>VLOOKUP(A420,data!$A:$AG,27,FALSE)</f>
        <v>57.22</v>
      </c>
      <c r="J420" s="2">
        <f>VLOOKUP(A420,data!$A:$AG,28,FALSE)</f>
        <v>2</v>
      </c>
      <c r="K420">
        <f>VLOOKUP(A420,data!$A:$AG,29,FALSE)</f>
        <v>5.7220000000000004</v>
      </c>
      <c r="L420" s="10">
        <f>VLOOKUP(A420,data!$A:$AG,30,FALSE)</f>
        <v>114.44</v>
      </c>
      <c r="M420" s="4" t="str">
        <f>VLOOKUP(A420,data!$A:$AG,31,FALSE)</f>
        <v>Ewallet</v>
      </c>
      <c r="N420" s="3">
        <f>VLOOKUP(A420,data!$A:$AG,32,FALSE)</f>
        <v>109.095652</v>
      </c>
      <c r="O420" s="9">
        <f>VLOOKUP(A420,data!$A:$AG,33,FALSE)</f>
        <v>4.6699999999999998E-2</v>
      </c>
    </row>
    <row r="421" spans="1:15" ht="15.75" x14ac:dyDescent="0.25">
      <c r="A421">
        <v>420</v>
      </c>
      <c r="B421" t="str">
        <f>VLOOKUP(A421,data!$A:$AG,2,FALSE)</f>
        <v>745-71-3520</v>
      </c>
      <c r="C421" s="7" t="str">
        <f>VLOOKUP(A421,data!$A:$AG,21,FALSE)</f>
        <v>East</v>
      </c>
      <c r="D421" s="7" t="str">
        <f>VLOOKUP(A421,data!$A:$AG,22,FALSE)</f>
        <v>Office Supplies</v>
      </c>
      <c r="E421" s="10" t="str">
        <f>VLOOKUP(A421,data!$A:$AG,23,FALSE)</f>
        <v>Art</v>
      </c>
      <c r="F421" s="8">
        <f>VLOOKUP(A421,data!$A:$AG,24,FALSE)</f>
        <v>43500</v>
      </c>
      <c r="G421" s="3">
        <f>VLOOKUP(A421,data!$A:$AG,25,FALSE)</f>
        <v>43500</v>
      </c>
      <c r="H421" s="3">
        <f>VLOOKUP(A421,data!$A:$AG,26,FALSE)</f>
        <v>0.43263888888888885</v>
      </c>
      <c r="I421" s="1">
        <f>VLOOKUP(A421,data!$A:$AG,27,FALSE)</f>
        <v>25.22</v>
      </c>
      <c r="J421" s="2">
        <f>VLOOKUP(A421,data!$A:$AG,28,FALSE)</f>
        <v>7</v>
      </c>
      <c r="K421">
        <f>VLOOKUP(A421,data!$A:$AG,29,FALSE)</f>
        <v>8.827</v>
      </c>
      <c r="L421" s="10">
        <f>VLOOKUP(A421,data!$A:$AG,30,FALSE)</f>
        <v>176.54</v>
      </c>
      <c r="M421" s="4" t="str">
        <f>VLOOKUP(A421,data!$A:$AG,31,FALSE)</f>
        <v>Cash</v>
      </c>
      <c r="N421" s="3">
        <f>VLOOKUP(A421,data!$A:$AG,32,FALSE)</f>
        <v>168.295582</v>
      </c>
      <c r="O421" s="9">
        <f>VLOOKUP(A421,data!$A:$AG,33,FALSE)</f>
        <v>4.6699999999999998E-2</v>
      </c>
    </row>
    <row r="422" spans="1:15" ht="15.75" x14ac:dyDescent="0.25">
      <c r="A422">
        <v>421</v>
      </c>
      <c r="B422" t="str">
        <f>VLOOKUP(A422,data!$A:$AG,2,FALSE)</f>
        <v>266-76-6436</v>
      </c>
      <c r="C422" s="7" t="str">
        <f>VLOOKUP(A422,data!$A:$AG,21,FALSE)</f>
        <v>East</v>
      </c>
      <c r="D422" s="7" t="str">
        <f>VLOOKUP(A422,data!$A:$AG,22,FALSE)</f>
        <v>Office Supplies</v>
      </c>
      <c r="E422" s="10" t="str">
        <f>VLOOKUP(A422,data!$A:$AG,23,FALSE)</f>
        <v>Envelopes</v>
      </c>
      <c r="F422" s="8">
        <f>VLOOKUP(A422,data!$A:$AG,24,FALSE)</f>
        <v>43552</v>
      </c>
      <c r="G422" s="3">
        <f>VLOOKUP(A422,data!$A:$AG,25,FALSE)</f>
        <v>43552</v>
      </c>
      <c r="H422" s="3">
        <f>VLOOKUP(A422,data!$A:$AG,26,FALSE)</f>
        <v>0.58124999999999993</v>
      </c>
      <c r="I422" s="1">
        <f>VLOOKUP(A422,data!$A:$AG,27,FALSE)</f>
        <v>38.6</v>
      </c>
      <c r="J422" s="2">
        <f>VLOOKUP(A422,data!$A:$AG,28,FALSE)</f>
        <v>3</v>
      </c>
      <c r="K422">
        <f>VLOOKUP(A422,data!$A:$AG,29,FALSE)</f>
        <v>5.7900000000000009</v>
      </c>
      <c r="L422" s="10">
        <f>VLOOKUP(A422,data!$A:$AG,30,FALSE)</f>
        <v>115.80000000000001</v>
      </c>
      <c r="M422" s="4" t="str">
        <f>VLOOKUP(A422,data!$A:$AG,31,FALSE)</f>
        <v>Ewallet</v>
      </c>
      <c r="N422" s="3">
        <f>VLOOKUP(A422,data!$A:$AG,32,FALSE)</f>
        <v>110.39214000000001</v>
      </c>
      <c r="O422" s="9">
        <f>VLOOKUP(A422,data!$A:$AG,33,FALSE)</f>
        <v>4.6699999999999998E-2</v>
      </c>
    </row>
    <row r="423" spans="1:15" ht="15.75" x14ac:dyDescent="0.25">
      <c r="A423">
        <v>422</v>
      </c>
      <c r="B423" t="str">
        <f>VLOOKUP(A423,data!$A:$AG,2,FALSE)</f>
        <v>740-22-2500</v>
      </c>
      <c r="C423" s="7" t="str">
        <f>VLOOKUP(A423,data!$A:$AG,21,FALSE)</f>
        <v>South</v>
      </c>
      <c r="D423" s="7" t="str">
        <f>VLOOKUP(A423,data!$A:$AG,22,FALSE)</f>
        <v>Technology</v>
      </c>
      <c r="E423" s="10" t="str">
        <f>VLOOKUP(A423,data!$A:$AG,23,FALSE)</f>
        <v>Accessories</v>
      </c>
      <c r="F423" s="8">
        <f>VLOOKUP(A423,data!$A:$AG,24,FALSE)</f>
        <v>43488</v>
      </c>
      <c r="G423" s="3">
        <f>VLOOKUP(A423,data!$A:$AG,25,FALSE)</f>
        <v>43488</v>
      </c>
      <c r="H423" s="3">
        <f>VLOOKUP(A423,data!$A:$AG,26,FALSE)</f>
        <v>0.56180555555555556</v>
      </c>
      <c r="I423" s="1">
        <f>VLOOKUP(A423,data!$A:$AG,27,FALSE)</f>
        <v>84.05</v>
      </c>
      <c r="J423" s="2">
        <f>VLOOKUP(A423,data!$A:$AG,28,FALSE)</f>
        <v>3</v>
      </c>
      <c r="K423">
        <f>VLOOKUP(A423,data!$A:$AG,29,FALSE)</f>
        <v>12.6075</v>
      </c>
      <c r="L423" s="10">
        <f>VLOOKUP(A423,data!$A:$AG,30,FALSE)</f>
        <v>252.14999999999998</v>
      </c>
      <c r="M423" s="4" t="str">
        <f>VLOOKUP(A423,data!$A:$AG,31,FALSE)</f>
        <v>Cash</v>
      </c>
      <c r="N423" s="3">
        <f>VLOOKUP(A423,data!$A:$AG,32,FALSE)</f>
        <v>233.99519999999998</v>
      </c>
      <c r="O423" s="9">
        <f>VLOOKUP(A423,data!$A:$AG,33,FALSE)</f>
        <v>7.2000000000000008E-2</v>
      </c>
    </row>
    <row r="424" spans="1:15" ht="15.75" x14ac:dyDescent="0.25">
      <c r="A424">
        <v>423</v>
      </c>
      <c r="B424" t="str">
        <f>VLOOKUP(A424,data!$A:$AG,2,FALSE)</f>
        <v>271-88-8734</v>
      </c>
      <c r="C424" s="7" t="str">
        <f>VLOOKUP(A424,data!$A:$AG,21,FALSE)</f>
        <v>East</v>
      </c>
      <c r="D424" s="7" t="str">
        <f>VLOOKUP(A424,data!$A:$AG,22,FALSE)</f>
        <v>Furniture</v>
      </c>
      <c r="E424" s="10" t="str">
        <f>VLOOKUP(A424,data!$A:$AG,23,FALSE)</f>
        <v>Furnishings</v>
      </c>
      <c r="F424" s="8">
        <f>VLOOKUP(A424,data!$A:$AG,24,FALSE)</f>
        <v>43504</v>
      </c>
      <c r="G424" s="3">
        <f>VLOOKUP(A424,data!$A:$AG,25,FALSE)</f>
        <v>43504</v>
      </c>
      <c r="H424" s="3">
        <f>VLOOKUP(A424,data!$A:$AG,26,FALSE)</f>
        <v>0.54166666666666663</v>
      </c>
      <c r="I424" s="1">
        <f>VLOOKUP(A424,data!$A:$AG,27,FALSE)</f>
        <v>97.21</v>
      </c>
      <c r="J424" s="2">
        <f>VLOOKUP(A424,data!$A:$AG,28,FALSE)</f>
        <v>10</v>
      </c>
      <c r="K424">
        <f>VLOOKUP(A424,data!$A:$AG,29,FALSE)</f>
        <v>48.604999999999997</v>
      </c>
      <c r="L424" s="10">
        <f>VLOOKUP(A424,data!$A:$AG,30,FALSE)</f>
        <v>972.09999999999991</v>
      </c>
      <c r="M424" s="4" t="str">
        <f>VLOOKUP(A424,data!$A:$AG,31,FALSE)</f>
        <v>Credit card</v>
      </c>
      <c r="N424" s="3">
        <f>VLOOKUP(A424,data!$A:$AG,32,FALSE)</f>
        <v>868.08529999999996</v>
      </c>
      <c r="O424" s="9">
        <f>VLOOKUP(A424,data!$A:$AG,33,FALSE)</f>
        <v>0.107</v>
      </c>
    </row>
    <row r="425" spans="1:15" ht="15.75" x14ac:dyDescent="0.25">
      <c r="A425">
        <v>424</v>
      </c>
      <c r="B425" t="str">
        <f>VLOOKUP(A425,data!$A:$AG,2,FALSE)</f>
        <v>301-81-8610</v>
      </c>
      <c r="C425" s="7" t="str">
        <f>VLOOKUP(A425,data!$A:$AG,21,FALSE)</f>
        <v>East</v>
      </c>
      <c r="D425" s="7" t="str">
        <f>VLOOKUP(A425,data!$A:$AG,22,FALSE)</f>
        <v>Office Supplies</v>
      </c>
      <c r="E425" s="10" t="str">
        <f>VLOOKUP(A425,data!$A:$AG,23,FALSE)</f>
        <v>Storage</v>
      </c>
      <c r="F425" s="8">
        <f>VLOOKUP(A425,data!$A:$AG,24,FALSE)</f>
        <v>43543</v>
      </c>
      <c r="G425" s="3">
        <f>VLOOKUP(A425,data!$A:$AG,25,FALSE)</f>
        <v>43543</v>
      </c>
      <c r="H425" s="3">
        <f>VLOOKUP(A425,data!$A:$AG,26,FALSE)</f>
        <v>0.8208333333333333</v>
      </c>
      <c r="I425" s="1">
        <f>VLOOKUP(A425,data!$A:$AG,27,FALSE)</f>
        <v>25.42</v>
      </c>
      <c r="J425" s="2">
        <f>VLOOKUP(A425,data!$A:$AG,28,FALSE)</f>
        <v>8</v>
      </c>
      <c r="K425">
        <f>VLOOKUP(A425,data!$A:$AG,29,FALSE)</f>
        <v>10.168000000000001</v>
      </c>
      <c r="L425" s="10">
        <f>VLOOKUP(A425,data!$A:$AG,30,FALSE)</f>
        <v>203.36</v>
      </c>
      <c r="M425" s="4" t="str">
        <f>VLOOKUP(A425,data!$A:$AG,31,FALSE)</f>
        <v>Credit card</v>
      </c>
      <c r="N425" s="3">
        <f>VLOOKUP(A425,data!$A:$AG,32,FALSE)</f>
        <v>193.863088</v>
      </c>
      <c r="O425" s="9">
        <f>VLOOKUP(A425,data!$A:$AG,33,FALSE)</f>
        <v>4.6699999999999998E-2</v>
      </c>
    </row>
    <row r="426" spans="1:15" ht="15.75" x14ac:dyDescent="0.25">
      <c r="A426">
        <v>425</v>
      </c>
      <c r="B426" t="str">
        <f>VLOOKUP(A426,data!$A:$AG,2,FALSE)</f>
        <v>489-64-4354</v>
      </c>
      <c r="C426" s="7" t="str">
        <f>VLOOKUP(A426,data!$A:$AG,21,FALSE)</f>
        <v>South</v>
      </c>
      <c r="D426" s="7" t="str">
        <f>VLOOKUP(A426,data!$A:$AG,22,FALSE)</f>
        <v>Furniture</v>
      </c>
      <c r="E426" s="10" t="str">
        <f>VLOOKUP(A426,data!$A:$AG,23,FALSE)</f>
        <v>Chairs</v>
      </c>
      <c r="F426" s="8">
        <f>VLOOKUP(A426,data!$A:$AG,24,FALSE)</f>
        <v>43533</v>
      </c>
      <c r="G426" s="3">
        <f>VLOOKUP(A426,data!$A:$AG,25,FALSE)</f>
        <v>43533</v>
      </c>
      <c r="H426" s="3">
        <f>VLOOKUP(A426,data!$A:$AG,26,FALSE)</f>
        <v>0.65</v>
      </c>
      <c r="I426" s="1">
        <f>VLOOKUP(A426,data!$A:$AG,27,FALSE)</f>
        <v>16.28</v>
      </c>
      <c r="J426" s="2">
        <f>VLOOKUP(A426,data!$A:$AG,28,FALSE)</f>
        <v>1</v>
      </c>
      <c r="K426">
        <f>VLOOKUP(A426,data!$A:$AG,29,FALSE)</f>
        <v>0.81400000000000006</v>
      </c>
      <c r="L426" s="10">
        <f>VLOOKUP(A426,data!$A:$AG,30,FALSE)</f>
        <v>16.28</v>
      </c>
      <c r="M426" s="4" t="str">
        <f>VLOOKUP(A426,data!$A:$AG,31,FALSE)</f>
        <v>Cash</v>
      </c>
      <c r="N426" s="3">
        <f>VLOOKUP(A426,data!$A:$AG,32,FALSE)</f>
        <v>14.538040000000001</v>
      </c>
      <c r="O426" s="9">
        <f>VLOOKUP(A426,data!$A:$AG,33,FALSE)</f>
        <v>0.107</v>
      </c>
    </row>
    <row r="427" spans="1:15" ht="15.75" x14ac:dyDescent="0.25">
      <c r="A427">
        <v>426</v>
      </c>
      <c r="B427" t="str">
        <f>VLOOKUP(A427,data!$A:$AG,2,FALSE)</f>
        <v>198-84-7132</v>
      </c>
      <c r="C427" s="7" t="str">
        <f>VLOOKUP(A427,data!$A:$AG,21,FALSE)</f>
        <v>East</v>
      </c>
      <c r="D427" s="7" t="str">
        <f>VLOOKUP(A427,data!$A:$AG,22,FALSE)</f>
        <v>Furniture</v>
      </c>
      <c r="E427" s="10" t="str">
        <f>VLOOKUP(A427,data!$A:$AG,23,FALSE)</f>
        <v>Furnishings</v>
      </c>
      <c r="F427" s="8">
        <f>VLOOKUP(A427,data!$A:$AG,24,FALSE)</f>
        <v>43467</v>
      </c>
      <c r="G427" s="3">
        <f>VLOOKUP(A427,data!$A:$AG,25,FALSE)</f>
        <v>43467</v>
      </c>
      <c r="H427" s="3">
        <f>VLOOKUP(A427,data!$A:$AG,26,FALSE)</f>
        <v>0.56944444444444442</v>
      </c>
      <c r="I427" s="1">
        <f>VLOOKUP(A427,data!$A:$AG,27,FALSE)</f>
        <v>40.61</v>
      </c>
      <c r="J427" s="2">
        <f>VLOOKUP(A427,data!$A:$AG,28,FALSE)</f>
        <v>9</v>
      </c>
      <c r="K427">
        <f>VLOOKUP(A427,data!$A:$AG,29,FALSE)</f>
        <v>18.2745</v>
      </c>
      <c r="L427" s="10">
        <f>VLOOKUP(A427,data!$A:$AG,30,FALSE)</f>
        <v>365.49</v>
      </c>
      <c r="M427" s="4" t="str">
        <f>VLOOKUP(A427,data!$A:$AG,31,FALSE)</f>
        <v>Cash</v>
      </c>
      <c r="N427" s="3">
        <f>VLOOKUP(A427,data!$A:$AG,32,FALSE)</f>
        <v>326.38256999999999</v>
      </c>
      <c r="O427" s="9">
        <f>VLOOKUP(A427,data!$A:$AG,33,FALSE)</f>
        <v>0.107</v>
      </c>
    </row>
    <row r="428" spans="1:15" ht="15.75" x14ac:dyDescent="0.25">
      <c r="A428">
        <v>427</v>
      </c>
      <c r="B428" t="str">
        <f>VLOOKUP(A428,data!$A:$AG,2,FALSE)</f>
        <v>269-10-8440</v>
      </c>
      <c r="C428" s="7" t="str">
        <f>VLOOKUP(A428,data!$A:$AG,21,FALSE)</f>
        <v>East</v>
      </c>
      <c r="D428" s="7" t="str">
        <f>VLOOKUP(A428,data!$A:$AG,22,FALSE)</f>
        <v>Office Supplies</v>
      </c>
      <c r="E428" s="10" t="str">
        <f>VLOOKUP(A428,data!$A:$AG,23,FALSE)</f>
        <v>Binders</v>
      </c>
      <c r="F428" s="8">
        <f>VLOOKUP(A428,data!$A:$AG,24,FALSE)</f>
        <v>43486</v>
      </c>
      <c r="G428" s="3">
        <f>VLOOKUP(A428,data!$A:$AG,25,FALSE)</f>
        <v>43486</v>
      </c>
      <c r="H428" s="3">
        <f>VLOOKUP(A428,data!$A:$AG,26,FALSE)</f>
        <v>0.75069444444444444</v>
      </c>
      <c r="I428" s="1">
        <f>VLOOKUP(A428,data!$A:$AG,27,FALSE)</f>
        <v>53.17</v>
      </c>
      <c r="J428" s="2">
        <f>VLOOKUP(A428,data!$A:$AG,28,FALSE)</f>
        <v>7</v>
      </c>
      <c r="K428">
        <f>VLOOKUP(A428,data!$A:$AG,29,FALSE)</f>
        <v>18.609500000000001</v>
      </c>
      <c r="L428" s="10">
        <f>VLOOKUP(A428,data!$A:$AG,30,FALSE)</f>
        <v>372.19</v>
      </c>
      <c r="M428" s="4" t="str">
        <f>VLOOKUP(A428,data!$A:$AG,31,FALSE)</f>
        <v>Cash</v>
      </c>
      <c r="N428" s="3">
        <f>VLOOKUP(A428,data!$A:$AG,32,FALSE)</f>
        <v>354.80872699999998</v>
      </c>
      <c r="O428" s="9">
        <f>VLOOKUP(A428,data!$A:$AG,33,FALSE)</f>
        <v>4.6699999999999998E-2</v>
      </c>
    </row>
    <row r="429" spans="1:15" ht="15.75" x14ac:dyDescent="0.25">
      <c r="A429">
        <v>428</v>
      </c>
      <c r="B429" t="str">
        <f>VLOOKUP(A429,data!$A:$AG,2,FALSE)</f>
        <v>650-98-6268</v>
      </c>
      <c r="C429" s="7" t="str">
        <f>VLOOKUP(A429,data!$A:$AG,21,FALSE)</f>
        <v>East</v>
      </c>
      <c r="D429" s="7" t="str">
        <f>VLOOKUP(A429,data!$A:$AG,22,FALSE)</f>
        <v>Technology</v>
      </c>
      <c r="E429" s="10" t="str">
        <f>VLOOKUP(A429,data!$A:$AG,23,FALSE)</f>
        <v>Machines</v>
      </c>
      <c r="F429" s="8">
        <f>VLOOKUP(A429,data!$A:$AG,24,FALSE)</f>
        <v>43544</v>
      </c>
      <c r="G429" s="3">
        <f>VLOOKUP(A429,data!$A:$AG,25,FALSE)</f>
        <v>43544</v>
      </c>
      <c r="H429" s="3">
        <f>VLOOKUP(A429,data!$A:$AG,26,FALSE)</f>
        <v>0.57847222222222217</v>
      </c>
      <c r="I429" s="1">
        <f>VLOOKUP(A429,data!$A:$AG,27,FALSE)</f>
        <v>20.87</v>
      </c>
      <c r="J429" s="2">
        <f>VLOOKUP(A429,data!$A:$AG,28,FALSE)</f>
        <v>3</v>
      </c>
      <c r="K429">
        <f>VLOOKUP(A429,data!$A:$AG,29,FALSE)</f>
        <v>3.1305000000000001</v>
      </c>
      <c r="L429" s="10">
        <f>VLOOKUP(A429,data!$A:$AG,30,FALSE)</f>
        <v>62.61</v>
      </c>
      <c r="M429" s="4" t="str">
        <f>VLOOKUP(A429,data!$A:$AG,31,FALSE)</f>
        <v>Credit card</v>
      </c>
      <c r="N429" s="3">
        <f>VLOOKUP(A429,data!$A:$AG,32,FALSE)</f>
        <v>58.102080000000001</v>
      </c>
      <c r="O429" s="9">
        <f>VLOOKUP(A429,data!$A:$AG,33,FALSE)</f>
        <v>7.2000000000000008E-2</v>
      </c>
    </row>
    <row r="430" spans="1:15" ht="15.75" x14ac:dyDescent="0.25">
      <c r="A430">
        <v>429</v>
      </c>
      <c r="B430" t="str">
        <f>VLOOKUP(A430,data!$A:$AG,2,FALSE)</f>
        <v>741-73-3559</v>
      </c>
      <c r="C430" s="7" t="str">
        <f>VLOOKUP(A430,data!$A:$AG,21,FALSE)</f>
        <v>Central</v>
      </c>
      <c r="D430" s="7" t="str">
        <f>VLOOKUP(A430,data!$A:$AG,22,FALSE)</f>
        <v>Office Supplies</v>
      </c>
      <c r="E430" s="10" t="str">
        <f>VLOOKUP(A430,data!$A:$AG,23,FALSE)</f>
        <v>Art</v>
      </c>
      <c r="F430" s="8">
        <f>VLOOKUP(A430,data!$A:$AG,24,FALSE)</f>
        <v>43523</v>
      </c>
      <c r="G430" s="3">
        <f>VLOOKUP(A430,data!$A:$AG,25,FALSE)</f>
        <v>43523</v>
      </c>
      <c r="H430" s="3">
        <f>VLOOKUP(A430,data!$A:$AG,26,FALSE)</f>
        <v>0.7270833333333333</v>
      </c>
      <c r="I430" s="1">
        <f>VLOOKUP(A430,data!$A:$AG,27,FALSE)</f>
        <v>67.27</v>
      </c>
      <c r="J430" s="2">
        <f>VLOOKUP(A430,data!$A:$AG,28,FALSE)</f>
        <v>5</v>
      </c>
      <c r="K430">
        <f>VLOOKUP(A430,data!$A:$AG,29,FALSE)</f>
        <v>16.817499999999999</v>
      </c>
      <c r="L430" s="10">
        <f>VLOOKUP(A430,data!$A:$AG,30,FALSE)</f>
        <v>336.34999999999997</v>
      </c>
      <c r="M430" s="4" t="str">
        <f>VLOOKUP(A430,data!$A:$AG,31,FALSE)</f>
        <v>Cash</v>
      </c>
      <c r="N430" s="3">
        <f>VLOOKUP(A430,data!$A:$AG,32,FALSE)</f>
        <v>320.64245499999998</v>
      </c>
      <c r="O430" s="9">
        <f>VLOOKUP(A430,data!$A:$AG,33,FALSE)</f>
        <v>4.6699999999999998E-2</v>
      </c>
    </row>
    <row r="431" spans="1:15" ht="15.75" x14ac:dyDescent="0.25">
      <c r="A431">
        <v>430</v>
      </c>
      <c r="B431" t="str">
        <f>VLOOKUP(A431,data!$A:$AG,2,FALSE)</f>
        <v>325-77-6186</v>
      </c>
      <c r="C431" s="7" t="str">
        <f>VLOOKUP(A431,data!$A:$AG,21,FALSE)</f>
        <v>South</v>
      </c>
      <c r="D431" s="7" t="str">
        <f>VLOOKUP(A431,data!$A:$AG,22,FALSE)</f>
        <v>Office Supplies</v>
      </c>
      <c r="E431" s="10" t="str">
        <f>VLOOKUP(A431,data!$A:$AG,23,FALSE)</f>
        <v>Binders</v>
      </c>
      <c r="F431" s="8">
        <f>VLOOKUP(A431,data!$A:$AG,24,FALSE)</f>
        <v>43532</v>
      </c>
      <c r="G431" s="3">
        <f>VLOOKUP(A431,data!$A:$AG,25,FALSE)</f>
        <v>43532</v>
      </c>
      <c r="H431" s="3">
        <f>VLOOKUP(A431,data!$A:$AG,26,FALSE)</f>
        <v>0.45347222222222222</v>
      </c>
      <c r="I431" s="1">
        <f>VLOOKUP(A431,data!$A:$AG,27,FALSE)</f>
        <v>90.65</v>
      </c>
      <c r="J431" s="2">
        <f>VLOOKUP(A431,data!$A:$AG,28,FALSE)</f>
        <v>10</v>
      </c>
      <c r="K431">
        <f>VLOOKUP(A431,data!$A:$AG,29,FALSE)</f>
        <v>45.325000000000003</v>
      </c>
      <c r="L431" s="10">
        <f>VLOOKUP(A431,data!$A:$AG,30,FALSE)</f>
        <v>906.5</v>
      </c>
      <c r="M431" s="4" t="str">
        <f>VLOOKUP(A431,data!$A:$AG,31,FALSE)</f>
        <v>Ewallet</v>
      </c>
      <c r="N431" s="3">
        <f>VLOOKUP(A431,data!$A:$AG,32,FALSE)</f>
        <v>864.16645000000005</v>
      </c>
      <c r="O431" s="9">
        <f>VLOOKUP(A431,data!$A:$AG,33,FALSE)</f>
        <v>4.6699999999999998E-2</v>
      </c>
    </row>
    <row r="432" spans="1:15" ht="15.75" x14ac:dyDescent="0.25">
      <c r="A432">
        <v>431</v>
      </c>
      <c r="B432" t="str">
        <f>VLOOKUP(A432,data!$A:$AG,2,FALSE)</f>
        <v>286-75-7818</v>
      </c>
      <c r="C432" s="7" t="str">
        <f>VLOOKUP(A432,data!$A:$AG,21,FALSE)</f>
        <v>South</v>
      </c>
      <c r="D432" s="7" t="str">
        <f>VLOOKUP(A432,data!$A:$AG,22,FALSE)</f>
        <v>Technology</v>
      </c>
      <c r="E432" s="10" t="str">
        <f>VLOOKUP(A432,data!$A:$AG,23,FALSE)</f>
        <v>Accessories</v>
      </c>
      <c r="F432" s="8">
        <f>VLOOKUP(A432,data!$A:$AG,24,FALSE)</f>
        <v>43496</v>
      </c>
      <c r="G432" s="3">
        <f>VLOOKUP(A432,data!$A:$AG,25,FALSE)</f>
        <v>43496</v>
      </c>
      <c r="H432" s="3">
        <f>VLOOKUP(A432,data!$A:$AG,26,FALSE)</f>
        <v>0.82500000000000007</v>
      </c>
      <c r="I432" s="1">
        <f>VLOOKUP(A432,data!$A:$AG,27,FALSE)</f>
        <v>69.08</v>
      </c>
      <c r="J432" s="2">
        <f>VLOOKUP(A432,data!$A:$AG,28,FALSE)</f>
        <v>2</v>
      </c>
      <c r="K432">
        <f>VLOOKUP(A432,data!$A:$AG,29,FALSE)</f>
        <v>6.9080000000000004</v>
      </c>
      <c r="L432" s="10">
        <f>VLOOKUP(A432,data!$A:$AG,30,FALSE)</f>
        <v>138.16</v>
      </c>
      <c r="M432" s="4" t="str">
        <f>VLOOKUP(A432,data!$A:$AG,31,FALSE)</f>
        <v>Credit card</v>
      </c>
      <c r="N432" s="3">
        <f>VLOOKUP(A432,data!$A:$AG,32,FALSE)</f>
        <v>128.21248</v>
      </c>
      <c r="O432" s="9">
        <f>VLOOKUP(A432,data!$A:$AG,33,FALSE)</f>
        <v>7.2000000000000008E-2</v>
      </c>
    </row>
    <row r="433" spans="1:15" ht="15.75" x14ac:dyDescent="0.25">
      <c r="A433">
        <v>432</v>
      </c>
      <c r="B433" t="str">
        <f>VLOOKUP(A433,data!$A:$AG,2,FALSE)</f>
        <v>574-57-9721</v>
      </c>
      <c r="C433" s="7" t="str">
        <f>VLOOKUP(A433,data!$A:$AG,21,FALSE)</f>
        <v>South</v>
      </c>
      <c r="D433" s="7" t="str">
        <f>VLOOKUP(A433,data!$A:$AG,22,FALSE)</f>
        <v>Technology</v>
      </c>
      <c r="E433" s="10" t="str">
        <f>VLOOKUP(A433,data!$A:$AG,23,FALSE)</f>
        <v>Accessories</v>
      </c>
      <c r="F433" s="8">
        <f>VLOOKUP(A433,data!$A:$AG,24,FALSE)</f>
        <v>43532</v>
      </c>
      <c r="G433" s="3">
        <f>VLOOKUP(A433,data!$A:$AG,25,FALSE)</f>
        <v>43532</v>
      </c>
      <c r="H433" s="3">
        <f>VLOOKUP(A433,data!$A:$AG,26,FALSE)</f>
        <v>0.70347222222222217</v>
      </c>
      <c r="I433" s="1">
        <f>VLOOKUP(A433,data!$A:$AG,27,FALSE)</f>
        <v>43.27</v>
      </c>
      <c r="J433" s="2">
        <f>VLOOKUP(A433,data!$A:$AG,28,FALSE)</f>
        <v>2</v>
      </c>
      <c r="K433">
        <f>VLOOKUP(A433,data!$A:$AG,29,FALSE)</f>
        <v>4.3270000000000008</v>
      </c>
      <c r="L433" s="10">
        <f>VLOOKUP(A433,data!$A:$AG,30,FALSE)</f>
        <v>86.54</v>
      </c>
      <c r="M433" s="4" t="str">
        <f>VLOOKUP(A433,data!$A:$AG,31,FALSE)</f>
        <v>Ewallet</v>
      </c>
      <c r="N433" s="3">
        <f>VLOOKUP(A433,data!$A:$AG,32,FALSE)</f>
        <v>80.309120000000007</v>
      </c>
      <c r="O433" s="9">
        <f>VLOOKUP(A433,data!$A:$AG,33,FALSE)</f>
        <v>7.2000000000000008E-2</v>
      </c>
    </row>
    <row r="434" spans="1:15" ht="15.75" x14ac:dyDescent="0.25">
      <c r="A434">
        <v>433</v>
      </c>
      <c r="B434" t="str">
        <f>VLOOKUP(A434,data!$A:$AG,2,FALSE)</f>
        <v>459-50-7686</v>
      </c>
      <c r="C434" s="7" t="str">
        <f>VLOOKUP(A434,data!$A:$AG,21,FALSE)</f>
        <v>South</v>
      </c>
      <c r="D434" s="7" t="str">
        <f>VLOOKUP(A434,data!$A:$AG,22,FALSE)</f>
        <v>Office Supplies</v>
      </c>
      <c r="E434" s="10" t="str">
        <f>VLOOKUP(A434,data!$A:$AG,23,FALSE)</f>
        <v>Storage</v>
      </c>
      <c r="F434" s="8">
        <f>VLOOKUP(A434,data!$A:$AG,24,FALSE)</f>
        <v>43478</v>
      </c>
      <c r="G434" s="3">
        <f>VLOOKUP(A434,data!$A:$AG,25,FALSE)</f>
        <v>43478</v>
      </c>
      <c r="H434" s="3">
        <f>VLOOKUP(A434,data!$A:$AG,26,FALSE)</f>
        <v>0.80138888888888893</v>
      </c>
      <c r="I434" s="1">
        <f>VLOOKUP(A434,data!$A:$AG,27,FALSE)</f>
        <v>23.46</v>
      </c>
      <c r="J434" s="2">
        <f>VLOOKUP(A434,data!$A:$AG,28,FALSE)</f>
        <v>6</v>
      </c>
      <c r="K434">
        <f>VLOOKUP(A434,data!$A:$AG,29,FALSE)</f>
        <v>7.0380000000000003</v>
      </c>
      <c r="L434" s="10">
        <f>VLOOKUP(A434,data!$A:$AG,30,FALSE)</f>
        <v>140.76</v>
      </c>
      <c r="M434" s="4" t="str">
        <f>VLOOKUP(A434,data!$A:$AG,31,FALSE)</f>
        <v>Ewallet</v>
      </c>
      <c r="N434" s="3">
        <f>VLOOKUP(A434,data!$A:$AG,32,FALSE)</f>
        <v>134.186508</v>
      </c>
      <c r="O434" s="9">
        <f>VLOOKUP(A434,data!$A:$AG,33,FALSE)</f>
        <v>4.6699999999999998E-2</v>
      </c>
    </row>
    <row r="435" spans="1:15" ht="15.75" x14ac:dyDescent="0.25">
      <c r="A435">
        <v>434</v>
      </c>
      <c r="B435" t="str">
        <f>VLOOKUP(A435,data!$A:$AG,2,FALSE)</f>
        <v>616-87-0016</v>
      </c>
      <c r="C435" s="7" t="str">
        <f>VLOOKUP(A435,data!$A:$AG,21,FALSE)</f>
        <v>West</v>
      </c>
      <c r="D435" s="7" t="str">
        <f>VLOOKUP(A435,data!$A:$AG,22,FALSE)</f>
        <v>Office Supplies</v>
      </c>
      <c r="E435" s="10" t="str">
        <f>VLOOKUP(A435,data!$A:$AG,23,FALSE)</f>
        <v>Storage</v>
      </c>
      <c r="F435" s="8">
        <f>VLOOKUP(A435,data!$A:$AG,24,FALSE)</f>
        <v>43533</v>
      </c>
      <c r="G435" s="3">
        <f>VLOOKUP(A435,data!$A:$AG,25,FALSE)</f>
        <v>43533</v>
      </c>
      <c r="H435" s="3">
        <f>VLOOKUP(A435,data!$A:$AG,26,FALSE)</f>
        <v>0.60833333333333328</v>
      </c>
      <c r="I435" s="1">
        <f>VLOOKUP(A435,data!$A:$AG,27,FALSE)</f>
        <v>95.54</v>
      </c>
      <c r="J435" s="2">
        <f>VLOOKUP(A435,data!$A:$AG,28,FALSE)</f>
        <v>7</v>
      </c>
      <c r="K435">
        <f>VLOOKUP(A435,data!$A:$AG,29,FALSE)</f>
        <v>33.439000000000007</v>
      </c>
      <c r="L435" s="10">
        <f>VLOOKUP(A435,data!$A:$AG,30,FALSE)</f>
        <v>668.78000000000009</v>
      </c>
      <c r="M435" s="4" t="str">
        <f>VLOOKUP(A435,data!$A:$AG,31,FALSE)</f>
        <v>Credit card</v>
      </c>
      <c r="N435" s="3">
        <f>VLOOKUP(A435,data!$A:$AG,32,FALSE)</f>
        <v>637.54797400000007</v>
      </c>
      <c r="O435" s="9">
        <f>VLOOKUP(A435,data!$A:$AG,33,FALSE)</f>
        <v>4.6699999999999998E-2</v>
      </c>
    </row>
    <row r="436" spans="1:15" ht="15.75" x14ac:dyDescent="0.25">
      <c r="A436">
        <v>435</v>
      </c>
      <c r="B436" t="str">
        <f>VLOOKUP(A436,data!$A:$AG,2,FALSE)</f>
        <v>837-55-7229</v>
      </c>
      <c r="C436" s="7" t="str">
        <f>VLOOKUP(A436,data!$A:$AG,21,FALSE)</f>
        <v>South</v>
      </c>
      <c r="D436" s="7" t="str">
        <f>VLOOKUP(A436,data!$A:$AG,22,FALSE)</f>
        <v>Office Supplies</v>
      </c>
      <c r="E436" s="10" t="str">
        <f>VLOOKUP(A436,data!$A:$AG,23,FALSE)</f>
        <v>Binders</v>
      </c>
      <c r="F436" s="8">
        <f>VLOOKUP(A436,data!$A:$AG,24,FALSE)</f>
        <v>43518</v>
      </c>
      <c r="G436" s="3">
        <f>VLOOKUP(A436,data!$A:$AG,25,FALSE)</f>
        <v>43518</v>
      </c>
      <c r="H436" s="3">
        <f>VLOOKUP(A436,data!$A:$AG,26,FALSE)</f>
        <v>0.7631944444444444</v>
      </c>
      <c r="I436" s="1">
        <f>VLOOKUP(A436,data!$A:$AG,27,FALSE)</f>
        <v>47.44</v>
      </c>
      <c r="J436" s="2">
        <f>VLOOKUP(A436,data!$A:$AG,28,FALSE)</f>
        <v>1</v>
      </c>
      <c r="K436">
        <f>VLOOKUP(A436,data!$A:$AG,29,FALSE)</f>
        <v>2.3719999999999999</v>
      </c>
      <c r="L436" s="10">
        <f>VLOOKUP(A436,data!$A:$AG,30,FALSE)</f>
        <v>47.44</v>
      </c>
      <c r="M436" s="4" t="str">
        <f>VLOOKUP(A436,data!$A:$AG,31,FALSE)</f>
        <v>Credit card</v>
      </c>
      <c r="N436" s="3">
        <f>VLOOKUP(A436,data!$A:$AG,32,FALSE)</f>
        <v>45.224551999999996</v>
      </c>
      <c r="O436" s="9">
        <f>VLOOKUP(A436,data!$A:$AG,33,FALSE)</f>
        <v>4.6699999999999998E-2</v>
      </c>
    </row>
    <row r="437" spans="1:15" ht="15.75" x14ac:dyDescent="0.25">
      <c r="A437">
        <v>436</v>
      </c>
      <c r="B437" t="str">
        <f>VLOOKUP(A437,data!$A:$AG,2,FALSE)</f>
        <v>751-69-0068</v>
      </c>
      <c r="C437" s="7" t="str">
        <f>VLOOKUP(A437,data!$A:$AG,21,FALSE)</f>
        <v>South</v>
      </c>
      <c r="D437" s="7" t="str">
        <f>VLOOKUP(A437,data!$A:$AG,22,FALSE)</f>
        <v>Technology</v>
      </c>
      <c r="E437" s="10" t="str">
        <f>VLOOKUP(A437,data!$A:$AG,23,FALSE)</f>
        <v>Accessories</v>
      </c>
      <c r="F437" s="8">
        <f>VLOOKUP(A437,data!$A:$AG,24,FALSE)</f>
        <v>43543</v>
      </c>
      <c r="G437" s="3">
        <f>VLOOKUP(A437,data!$A:$AG,25,FALSE)</f>
        <v>43543</v>
      </c>
      <c r="H437" s="3">
        <f>VLOOKUP(A437,data!$A:$AG,26,FALSE)</f>
        <v>0.79791666666666661</v>
      </c>
      <c r="I437" s="1">
        <f>VLOOKUP(A437,data!$A:$AG,27,FALSE)</f>
        <v>99.24</v>
      </c>
      <c r="J437" s="2">
        <f>VLOOKUP(A437,data!$A:$AG,28,FALSE)</f>
        <v>9</v>
      </c>
      <c r="K437">
        <f>VLOOKUP(A437,data!$A:$AG,29,FALSE)</f>
        <v>44.658000000000001</v>
      </c>
      <c r="L437" s="10">
        <f>VLOOKUP(A437,data!$A:$AG,30,FALSE)</f>
        <v>893.16</v>
      </c>
      <c r="M437" s="4" t="str">
        <f>VLOOKUP(A437,data!$A:$AG,31,FALSE)</f>
        <v>Ewallet</v>
      </c>
      <c r="N437" s="3">
        <f>VLOOKUP(A437,data!$A:$AG,32,FALSE)</f>
        <v>828.85248000000001</v>
      </c>
      <c r="O437" s="9">
        <f>VLOOKUP(A437,data!$A:$AG,33,FALSE)</f>
        <v>7.2000000000000008E-2</v>
      </c>
    </row>
    <row r="438" spans="1:15" ht="15.75" x14ac:dyDescent="0.25">
      <c r="A438">
        <v>437</v>
      </c>
      <c r="B438" t="str">
        <f>VLOOKUP(A438,data!$A:$AG,2,FALSE)</f>
        <v>257-73-1380</v>
      </c>
      <c r="C438" s="7" t="str">
        <f>VLOOKUP(A438,data!$A:$AG,21,FALSE)</f>
        <v>Central</v>
      </c>
      <c r="D438" s="7" t="str">
        <f>VLOOKUP(A438,data!$A:$AG,22,FALSE)</f>
        <v>Technology</v>
      </c>
      <c r="E438" s="10" t="str">
        <f>VLOOKUP(A438,data!$A:$AG,23,FALSE)</f>
        <v>Machines</v>
      </c>
      <c r="F438" s="8">
        <f>VLOOKUP(A438,data!$A:$AG,24,FALSE)</f>
        <v>43485</v>
      </c>
      <c r="G438" s="3">
        <f>VLOOKUP(A438,data!$A:$AG,25,FALSE)</f>
        <v>43485</v>
      </c>
      <c r="H438" s="3">
        <f>VLOOKUP(A438,data!$A:$AG,26,FALSE)</f>
        <v>0.70208333333333339</v>
      </c>
      <c r="I438" s="1">
        <f>VLOOKUP(A438,data!$A:$AG,27,FALSE)</f>
        <v>82.93</v>
      </c>
      <c r="J438" s="2">
        <f>VLOOKUP(A438,data!$A:$AG,28,FALSE)</f>
        <v>4</v>
      </c>
      <c r="K438">
        <f>VLOOKUP(A438,data!$A:$AG,29,FALSE)</f>
        <v>16.586000000000002</v>
      </c>
      <c r="L438" s="10">
        <f>VLOOKUP(A438,data!$A:$AG,30,FALSE)</f>
        <v>331.72</v>
      </c>
      <c r="M438" s="4" t="str">
        <f>VLOOKUP(A438,data!$A:$AG,31,FALSE)</f>
        <v>Ewallet</v>
      </c>
      <c r="N438" s="3">
        <f>VLOOKUP(A438,data!$A:$AG,32,FALSE)</f>
        <v>307.83616000000001</v>
      </c>
      <c r="O438" s="9">
        <f>VLOOKUP(A438,data!$A:$AG,33,FALSE)</f>
        <v>7.2000000000000008E-2</v>
      </c>
    </row>
    <row r="439" spans="1:15" ht="15.75" x14ac:dyDescent="0.25">
      <c r="A439">
        <v>438</v>
      </c>
      <c r="B439" t="str">
        <f>VLOOKUP(A439,data!$A:$AG,2,FALSE)</f>
        <v>345-08-4992</v>
      </c>
      <c r="C439" s="7" t="str">
        <f>VLOOKUP(A439,data!$A:$AG,21,FALSE)</f>
        <v>Central</v>
      </c>
      <c r="D439" s="7" t="str">
        <f>VLOOKUP(A439,data!$A:$AG,22,FALSE)</f>
        <v>Office Supplies</v>
      </c>
      <c r="E439" s="10" t="str">
        <f>VLOOKUP(A439,data!$A:$AG,23,FALSE)</f>
        <v>Paper</v>
      </c>
      <c r="F439" s="8">
        <f>VLOOKUP(A439,data!$A:$AG,24,FALSE)</f>
        <v>43532</v>
      </c>
      <c r="G439" s="3">
        <f>VLOOKUP(A439,data!$A:$AG,25,FALSE)</f>
        <v>43532</v>
      </c>
      <c r="H439" s="3">
        <f>VLOOKUP(A439,data!$A:$AG,26,FALSE)</f>
        <v>0.65069444444444446</v>
      </c>
      <c r="I439" s="1">
        <f>VLOOKUP(A439,data!$A:$AG,27,FALSE)</f>
        <v>33.99</v>
      </c>
      <c r="J439" s="2">
        <f>VLOOKUP(A439,data!$A:$AG,28,FALSE)</f>
        <v>6</v>
      </c>
      <c r="K439">
        <f>VLOOKUP(A439,data!$A:$AG,29,FALSE)</f>
        <v>10.197000000000001</v>
      </c>
      <c r="L439" s="10">
        <f>VLOOKUP(A439,data!$A:$AG,30,FALSE)</f>
        <v>203.94</v>
      </c>
      <c r="M439" s="4" t="str">
        <f>VLOOKUP(A439,data!$A:$AG,31,FALSE)</f>
        <v>Credit card</v>
      </c>
      <c r="N439" s="3">
        <f>VLOOKUP(A439,data!$A:$AG,32,FALSE)</f>
        <v>194.41600199999999</v>
      </c>
      <c r="O439" s="9">
        <f>VLOOKUP(A439,data!$A:$AG,33,FALSE)</f>
        <v>4.6699999999999998E-2</v>
      </c>
    </row>
    <row r="440" spans="1:15" ht="15.75" x14ac:dyDescent="0.25">
      <c r="A440">
        <v>439</v>
      </c>
      <c r="B440" t="str">
        <f>VLOOKUP(A440,data!$A:$AG,2,FALSE)</f>
        <v>549-96-4200</v>
      </c>
      <c r="C440" s="7" t="str">
        <f>VLOOKUP(A440,data!$A:$AG,21,FALSE)</f>
        <v>Central</v>
      </c>
      <c r="D440" s="7" t="str">
        <f>VLOOKUP(A440,data!$A:$AG,22,FALSE)</f>
        <v>Office Supplies</v>
      </c>
      <c r="E440" s="10" t="str">
        <f>VLOOKUP(A440,data!$A:$AG,23,FALSE)</f>
        <v>Paper</v>
      </c>
      <c r="F440" s="8">
        <f>VLOOKUP(A440,data!$A:$AG,24,FALSE)</f>
        <v>43532</v>
      </c>
      <c r="G440" s="3">
        <f>VLOOKUP(A440,data!$A:$AG,25,FALSE)</f>
        <v>43532</v>
      </c>
      <c r="H440" s="3">
        <f>VLOOKUP(A440,data!$A:$AG,26,FALSE)</f>
        <v>0.84375</v>
      </c>
      <c r="I440" s="1">
        <f>VLOOKUP(A440,data!$A:$AG,27,FALSE)</f>
        <v>17.04</v>
      </c>
      <c r="J440" s="2">
        <f>VLOOKUP(A440,data!$A:$AG,28,FALSE)</f>
        <v>4</v>
      </c>
      <c r="K440">
        <f>VLOOKUP(A440,data!$A:$AG,29,FALSE)</f>
        <v>3.4079999999999999</v>
      </c>
      <c r="L440" s="10">
        <f>VLOOKUP(A440,data!$A:$AG,30,FALSE)</f>
        <v>68.16</v>
      </c>
      <c r="M440" s="4" t="str">
        <f>VLOOKUP(A440,data!$A:$AG,31,FALSE)</f>
        <v>Ewallet</v>
      </c>
      <c r="N440" s="3">
        <f>VLOOKUP(A440,data!$A:$AG,32,FALSE)</f>
        <v>64.976928000000001</v>
      </c>
      <c r="O440" s="9">
        <f>VLOOKUP(A440,data!$A:$AG,33,FALSE)</f>
        <v>4.6699999999999998E-2</v>
      </c>
    </row>
    <row r="441" spans="1:15" ht="15.75" x14ac:dyDescent="0.25">
      <c r="A441">
        <v>440</v>
      </c>
      <c r="B441" t="str">
        <f>VLOOKUP(A441,data!$A:$AG,2,FALSE)</f>
        <v>810-60-6344</v>
      </c>
      <c r="C441" s="7" t="str">
        <f>VLOOKUP(A441,data!$A:$AG,21,FALSE)</f>
        <v>East</v>
      </c>
      <c r="D441" s="7" t="str">
        <f>VLOOKUP(A441,data!$A:$AG,22,FALSE)</f>
        <v>Furniture</v>
      </c>
      <c r="E441" s="10" t="str">
        <f>VLOOKUP(A441,data!$A:$AG,23,FALSE)</f>
        <v>Chairs</v>
      </c>
      <c r="F441" s="8">
        <f>VLOOKUP(A441,data!$A:$AG,24,FALSE)</f>
        <v>43503</v>
      </c>
      <c r="G441" s="3">
        <f>VLOOKUP(A441,data!$A:$AG,25,FALSE)</f>
        <v>43503</v>
      </c>
      <c r="H441" s="3">
        <f>VLOOKUP(A441,data!$A:$AG,26,FALSE)</f>
        <v>0.60972222222222217</v>
      </c>
      <c r="I441" s="1">
        <f>VLOOKUP(A441,data!$A:$AG,27,FALSE)</f>
        <v>40.86</v>
      </c>
      <c r="J441" s="2">
        <f>VLOOKUP(A441,data!$A:$AG,28,FALSE)</f>
        <v>8</v>
      </c>
      <c r="K441">
        <f>VLOOKUP(A441,data!$A:$AG,29,FALSE)</f>
        <v>16.344000000000001</v>
      </c>
      <c r="L441" s="10">
        <f>VLOOKUP(A441,data!$A:$AG,30,FALSE)</f>
        <v>326.88</v>
      </c>
      <c r="M441" s="4" t="str">
        <f>VLOOKUP(A441,data!$A:$AG,31,FALSE)</f>
        <v>Credit card</v>
      </c>
      <c r="N441" s="3">
        <f>VLOOKUP(A441,data!$A:$AG,32,FALSE)</f>
        <v>291.90384</v>
      </c>
      <c r="O441" s="9">
        <f>VLOOKUP(A441,data!$A:$AG,33,FALSE)</f>
        <v>0.107</v>
      </c>
    </row>
    <row r="442" spans="1:15" ht="15.75" x14ac:dyDescent="0.25">
      <c r="A442">
        <v>441</v>
      </c>
      <c r="B442" t="str">
        <f>VLOOKUP(A442,data!$A:$AG,2,FALSE)</f>
        <v>450-28-2866</v>
      </c>
      <c r="C442" s="7" t="str">
        <f>VLOOKUP(A442,data!$A:$AG,21,FALSE)</f>
        <v>Central</v>
      </c>
      <c r="D442" s="7" t="str">
        <f>VLOOKUP(A442,data!$A:$AG,22,FALSE)</f>
        <v>Furniture</v>
      </c>
      <c r="E442" s="10" t="str">
        <f>VLOOKUP(A442,data!$A:$AG,23,FALSE)</f>
        <v>Furnishings</v>
      </c>
      <c r="F442" s="8">
        <f>VLOOKUP(A442,data!$A:$AG,24,FALSE)</f>
        <v>43480</v>
      </c>
      <c r="G442" s="3">
        <f>VLOOKUP(A442,data!$A:$AG,25,FALSE)</f>
        <v>43480</v>
      </c>
      <c r="H442" s="3">
        <f>VLOOKUP(A442,data!$A:$AG,26,FALSE)</f>
        <v>0.80902777777777779</v>
      </c>
      <c r="I442" s="1">
        <f>VLOOKUP(A442,data!$A:$AG,27,FALSE)</f>
        <v>17.440000000000001</v>
      </c>
      <c r="J442" s="2">
        <f>VLOOKUP(A442,data!$A:$AG,28,FALSE)</f>
        <v>5</v>
      </c>
      <c r="K442">
        <f>VLOOKUP(A442,data!$A:$AG,29,FALSE)</f>
        <v>4.3600000000000003</v>
      </c>
      <c r="L442" s="10">
        <f>VLOOKUP(A442,data!$A:$AG,30,FALSE)</f>
        <v>87.2</v>
      </c>
      <c r="M442" s="4" t="str">
        <f>VLOOKUP(A442,data!$A:$AG,31,FALSE)</f>
        <v>Cash</v>
      </c>
      <c r="N442" s="3">
        <f>VLOOKUP(A442,data!$A:$AG,32,FALSE)</f>
        <v>77.869600000000005</v>
      </c>
      <c r="O442" s="9">
        <f>VLOOKUP(A442,data!$A:$AG,33,FALSE)</f>
        <v>0.107</v>
      </c>
    </row>
    <row r="443" spans="1:15" ht="15.75" x14ac:dyDescent="0.25">
      <c r="A443">
        <v>442</v>
      </c>
      <c r="B443" t="str">
        <f>VLOOKUP(A443,data!$A:$AG,2,FALSE)</f>
        <v>394-30-3170</v>
      </c>
      <c r="C443" s="7" t="str">
        <f>VLOOKUP(A443,data!$A:$AG,21,FALSE)</f>
        <v>Central</v>
      </c>
      <c r="D443" s="7" t="str">
        <f>VLOOKUP(A443,data!$A:$AG,22,FALSE)</f>
        <v>Office Supplies</v>
      </c>
      <c r="E443" s="10" t="str">
        <f>VLOOKUP(A443,data!$A:$AG,23,FALSE)</f>
        <v>Storage</v>
      </c>
      <c r="F443" s="8">
        <f>VLOOKUP(A443,data!$A:$AG,24,FALSE)</f>
        <v>43546</v>
      </c>
      <c r="G443" s="3">
        <f>VLOOKUP(A443,data!$A:$AG,25,FALSE)</f>
        <v>43546</v>
      </c>
      <c r="H443" s="3">
        <f>VLOOKUP(A443,data!$A:$AG,26,FALSE)</f>
        <v>0.81597222222222221</v>
      </c>
      <c r="I443" s="1">
        <f>VLOOKUP(A443,data!$A:$AG,27,FALSE)</f>
        <v>88.43</v>
      </c>
      <c r="J443" s="2">
        <f>VLOOKUP(A443,data!$A:$AG,28,FALSE)</f>
        <v>8</v>
      </c>
      <c r="K443">
        <f>VLOOKUP(A443,data!$A:$AG,29,FALSE)</f>
        <v>35.372000000000007</v>
      </c>
      <c r="L443" s="10">
        <f>VLOOKUP(A443,data!$A:$AG,30,FALSE)</f>
        <v>707.44</v>
      </c>
      <c r="M443" s="4" t="str">
        <f>VLOOKUP(A443,data!$A:$AG,31,FALSE)</f>
        <v>Credit card</v>
      </c>
      <c r="N443" s="3">
        <f>VLOOKUP(A443,data!$A:$AG,32,FALSE)</f>
        <v>674.40255200000001</v>
      </c>
      <c r="O443" s="9">
        <f>VLOOKUP(A443,data!$A:$AG,33,FALSE)</f>
        <v>4.6699999999999998E-2</v>
      </c>
    </row>
    <row r="444" spans="1:15" ht="15.75" x14ac:dyDescent="0.25">
      <c r="A444">
        <v>443</v>
      </c>
      <c r="B444" t="str">
        <f>VLOOKUP(A444,data!$A:$AG,2,FALSE)</f>
        <v>138-17-5109</v>
      </c>
      <c r="C444" s="7" t="str">
        <f>VLOOKUP(A444,data!$A:$AG,21,FALSE)</f>
        <v>Central</v>
      </c>
      <c r="D444" s="7" t="str">
        <f>VLOOKUP(A444,data!$A:$AG,22,FALSE)</f>
        <v>Office Supplies</v>
      </c>
      <c r="E444" s="10" t="str">
        <f>VLOOKUP(A444,data!$A:$AG,23,FALSE)</f>
        <v>Storage</v>
      </c>
      <c r="F444" s="8">
        <f>VLOOKUP(A444,data!$A:$AG,24,FALSE)</f>
        <v>43480</v>
      </c>
      <c r="G444" s="3">
        <f>VLOOKUP(A444,data!$A:$AG,25,FALSE)</f>
        <v>43480</v>
      </c>
      <c r="H444" s="3">
        <f>VLOOKUP(A444,data!$A:$AG,26,FALSE)</f>
        <v>0.65416666666666667</v>
      </c>
      <c r="I444" s="1">
        <f>VLOOKUP(A444,data!$A:$AG,27,FALSE)</f>
        <v>89.21</v>
      </c>
      <c r="J444" s="2">
        <f>VLOOKUP(A444,data!$A:$AG,28,FALSE)</f>
        <v>9</v>
      </c>
      <c r="K444">
        <f>VLOOKUP(A444,data!$A:$AG,29,FALSE)</f>
        <v>40.144500000000001</v>
      </c>
      <c r="L444" s="10">
        <f>VLOOKUP(A444,data!$A:$AG,30,FALSE)</f>
        <v>802.89</v>
      </c>
      <c r="M444" s="4" t="str">
        <f>VLOOKUP(A444,data!$A:$AG,31,FALSE)</f>
        <v>Credit card</v>
      </c>
      <c r="N444" s="3">
        <f>VLOOKUP(A444,data!$A:$AG,32,FALSE)</f>
        <v>765.395037</v>
      </c>
      <c r="O444" s="9">
        <f>VLOOKUP(A444,data!$A:$AG,33,FALSE)</f>
        <v>4.6699999999999998E-2</v>
      </c>
    </row>
    <row r="445" spans="1:15" ht="15.75" x14ac:dyDescent="0.25">
      <c r="A445">
        <v>444</v>
      </c>
      <c r="B445" t="str">
        <f>VLOOKUP(A445,data!$A:$AG,2,FALSE)</f>
        <v>192-98-7397</v>
      </c>
      <c r="C445" s="7" t="str">
        <f>VLOOKUP(A445,data!$A:$AG,21,FALSE)</f>
        <v>Central</v>
      </c>
      <c r="D445" s="7" t="str">
        <f>VLOOKUP(A445,data!$A:$AG,22,FALSE)</f>
        <v>Office Supplies</v>
      </c>
      <c r="E445" s="10" t="str">
        <f>VLOOKUP(A445,data!$A:$AG,23,FALSE)</f>
        <v>Paper</v>
      </c>
      <c r="F445" s="8">
        <f>VLOOKUP(A445,data!$A:$AG,24,FALSE)</f>
        <v>43473</v>
      </c>
      <c r="G445" s="3">
        <f>VLOOKUP(A445,data!$A:$AG,25,FALSE)</f>
        <v>43473</v>
      </c>
      <c r="H445" s="3">
        <f>VLOOKUP(A445,data!$A:$AG,26,FALSE)</f>
        <v>0.59097222222222223</v>
      </c>
      <c r="I445" s="1">
        <f>VLOOKUP(A445,data!$A:$AG,27,FALSE)</f>
        <v>12.78</v>
      </c>
      <c r="J445" s="2">
        <f>VLOOKUP(A445,data!$A:$AG,28,FALSE)</f>
        <v>1</v>
      </c>
      <c r="K445">
        <f>VLOOKUP(A445,data!$A:$AG,29,FALSE)</f>
        <v>0.63900000000000001</v>
      </c>
      <c r="L445" s="10">
        <f>VLOOKUP(A445,data!$A:$AG,30,FALSE)</f>
        <v>12.78</v>
      </c>
      <c r="M445" s="4" t="str">
        <f>VLOOKUP(A445,data!$A:$AG,31,FALSE)</f>
        <v>Ewallet</v>
      </c>
      <c r="N445" s="3">
        <f>VLOOKUP(A445,data!$A:$AG,32,FALSE)</f>
        <v>12.183173999999999</v>
      </c>
      <c r="O445" s="9">
        <f>VLOOKUP(A445,data!$A:$AG,33,FALSE)</f>
        <v>4.6699999999999998E-2</v>
      </c>
    </row>
    <row r="446" spans="1:15" ht="15.75" x14ac:dyDescent="0.25">
      <c r="A446">
        <v>445</v>
      </c>
      <c r="B446" t="str">
        <f>VLOOKUP(A446,data!$A:$AG,2,FALSE)</f>
        <v>301-11-9629</v>
      </c>
      <c r="C446" s="7" t="str">
        <f>VLOOKUP(A446,data!$A:$AG,21,FALSE)</f>
        <v>Central</v>
      </c>
      <c r="D446" s="7" t="str">
        <f>VLOOKUP(A446,data!$A:$AG,22,FALSE)</f>
        <v>Furniture</v>
      </c>
      <c r="E446" s="10" t="str">
        <f>VLOOKUP(A446,data!$A:$AG,23,FALSE)</f>
        <v>Chairs</v>
      </c>
      <c r="F446" s="8">
        <f>VLOOKUP(A446,data!$A:$AG,24,FALSE)</f>
        <v>43480</v>
      </c>
      <c r="G446" s="3">
        <f>VLOOKUP(A446,data!$A:$AG,25,FALSE)</f>
        <v>43480</v>
      </c>
      <c r="H446" s="3">
        <f>VLOOKUP(A446,data!$A:$AG,26,FALSE)</f>
        <v>0.4465277777777778</v>
      </c>
      <c r="I446" s="1">
        <f>VLOOKUP(A446,data!$A:$AG,27,FALSE)</f>
        <v>19.100000000000001</v>
      </c>
      <c r="J446" s="2">
        <f>VLOOKUP(A446,data!$A:$AG,28,FALSE)</f>
        <v>7</v>
      </c>
      <c r="K446">
        <f>VLOOKUP(A446,data!$A:$AG,29,FALSE)</f>
        <v>6.6850000000000014</v>
      </c>
      <c r="L446" s="10">
        <f>VLOOKUP(A446,data!$A:$AG,30,FALSE)</f>
        <v>133.70000000000002</v>
      </c>
      <c r="M446" s="4" t="str">
        <f>VLOOKUP(A446,data!$A:$AG,31,FALSE)</f>
        <v>Cash</v>
      </c>
      <c r="N446" s="3">
        <f>VLOOKUP(A446,data!$A:$AG,32,FALSE)</f>
        <v>119.39410000000001</v>
      </c>
      <c r="O446" s="9">
        <f>VLOOKUP(A446,data!$A:$AG,33,FALSE)</f>
        <v>0.107</v>
      </c>
    </row>
    <row r="447" spans="1:15" ht="15.75" x14ac:dyDescent="0.25">
      <c r="A447">
        <v>446</v>
      </c>
      <c r="B447" t="str">
        <f>VLOOKUP(A447,data!$A:$AG,2,FALSE)</f>
        <v>390-80-5128</v>
      </c>
      <c r="C447" s="7" t="str">
        <f>VLOOKUP(A447,data!$A:$AG,21,FALSE)</f>
        <v>Central</v>
      </c>
      <c r="D447" s="7" t="str">
        <f>VLOOKUP(A447,data!$A:$AG,22,FALSE)</f>
        <v>Office Supplies</v>
      </c>
      <c r="E447" s="10" t="str">
        <f>VLOOKUP(A447,data!$A:$AG,23,FALSE)</f>
        <v>Labels</v>
      </c>
      <c r="F447" s="8">
        <f>VLOOKUP(A447,data!$A:$AG,24,FALSE)</f>
        <v>43493</v>
      </c>
      <c r="G447" s="3">
        <f>VLOOKUP(A447,data!$A:$AG,25,FALSE)</f>
        <v>43493</v>
      </c>
      <c r="H447" s="3">
        <f>VLOOKUP(A447,data!$A:$AG,26,FALSE)</f>
        <v>0.74861111111111101</v>
      </c>
      <c r="I447" s="1">
        <f>VLOOKUP(A447,data!$A:$AG,27,FALSE)</f>
        <v>19.149999999999999</v>
      </c>
      <c r="J447" s="2">
        <f>VLOOKUP(A447,data!$A:$AG,28,FALSE)</f>
        <v>1</v>
      </c>
      <c r="K447">
        <f>VLOOKUP(A447,data!$A:$AG,29,FALSE)</f>
        <v>0.95750000000000002</v>
      </c>
      <c r="L447" s="10">
        <f>VLOOKUP(A447,data!$A:$AG,30,FALSE)</f>
        <v>19.149999999999999</v>
      </c>
      <c r="M447" s="4" t="str">
        <f>VLOOKUP(A447,data!$A:$AG,31,FALSE)</f>
        <v>Credit card</v>
      </c>
      <c r="N447" s="3">
        <f>VLOOKUP(A447,data!$A:$AG,32,FALSE)</f>
        <v>18.255694999999999</v>
      </c>
      <c r="O447" s="9">
        <f>VLOOKUP(A447,data!$A:$AG,33,FALSE)</f>
        <v>4.6699999999999998E-2</v>
      </c>
    </row>
    <row r="448" spans="1:15" ht="15.75" x14ac:dyDescent="0.25">
      <c r="A448">
        <v>447</v>
      </c>
      <c r="B448" t="str">
        <f>VLOOKUP(A448,data!$A:$AG,2,FALSE)</f>
        <v>235-46-8343</v>
      </c>
      <c r="C448" s="7" t="str">
        <f>VLOOKUP(A448,data!$A:$AG,21,FALSE)</f>
        <v>Central</v>
      </c>
      <c r="D448" s="7" t="str">
        <f>VLOOKUP(A448,data!$A:$AG,22,FALSE)</f>
        <v>Furniture</v>
      </c>
      <c r="E448" s="10" t="str">
        <f>VLOOKUP(A448,data!$A:$AG,23,FALSE)</f>
        <v>Furnishings</v>
      </c>
      <c r="F448" s="8">
        <f>VLOOKUP(A448,data!$A:$AG,24,FALSE)</f>
        <v>43510</v>
      </c>
      <c r="G448" s="3">
        <f>VLOOKUP(A448,data!$A:$AG,25,FALSE)</f>
        <v>43510</v>
      </c>
      <c r="H448" s="3">
        <f>VLOOKUP(A448,data!$A:$AG,26,FALSE)</f>
        <v>0.47638888888888892</v>
      </c>
      <c r="I448" s="1">
        <f>VLOOKUP(A448,data!$A:$AG,27,FALSE)</f>
        <v>27.66</v>
      </c>
      <c r="J448" s="2">
        <f>VLOOKUP(A448,data!$A:$AG,28,FALSE)</f>
        <v>10</v>
      </c>
      <c r="K448">
        <f>VLOOKUP(A448,data!$A:$AG,29,FALSE)</f>
        <v>13.830000000000002</v>
      </c>
      <c r="L448" s="10">
        <f>VLOOKUP(A448,data!$A:$AG,30,FALSE)</f>
        <v>276.60000000000002</v>
      </c>
      <c r="M448" s="4" t="str">
        <f>VLOOKUP(A448,data!$A:$AG,31,FALSE)</f>
        <v>Credit card</v>
      </c>
      <c r="N448" s="3">
        <f>VLOOKUP(A448,data!$A:$AG,32,FALSE)</f>
        <v>247.00380000000001</v>
      </c>
      <c r="O448" s="9">
        <f>VLOOKUP(A448,data!$A:$AG,33,FALSE)</f>
        <v>0.107</v>
      </c>
    </row>
    <row r="449" spans="1:15" ht="15.75" x14ac:dyDescent="0.25">
      <c r="A449">
        <v>448</v>
      </c>
      <c r="B449" t="str">
        <f>VLOOKUP(A449,data!$A:$AG,2,FALSE)</f>
        <v>453-12-7053</v>
      </c>
      <c r="C449" s="7" t="str">
        <f>VLOOKUP(A449,data!$A:$AG,21,FALSE)</f>
        <v>East</v>
      </c>
      <c r="D449" s="7" t="str">
        <f>VLOOKUP(A449,data!$A:$AG,22,FALSE)</f>
        <v>Office Supplies</v>
      </c>
      <c r="E449" s="10" t="str">
        <f>VLOOKUP(A449,data!$A:$AG,23,FALSE)</f>
        <v>Art</v>
      </c>
      <c r="F449" s="8">
        <f>VLOOKUP(A449,data!$A:$AG,24,FALSE)</f>
        <v>43534</v>
      </c>
      <c r="G449" s="3">
        <f>VLOOKUP(A449,data!$A:$AG,25,FALSE)</f>
        <v>43534</v>
      </c>
      <c r="H449" s="3">
        <f>VLOOKUP(A449,data!$A:$AG,26,FALSE)</f>
        <v>0.73472222222222217</v>
      </c>
      <c r="I449" s="1">
        <f>VLOOKUP(A449,data!$A:$AG,27,FALSE)</f>
        <v>45.74</v>
      </c>
      <c r="J449" s="2">
        <f>VLOOKUP(A449,data!$A:$AG,28,FALSE)</f>
        <v>3</v>
      </c>
      <c r="K449">
        <f>VLOOKUP(A449,data!$A:$AG,29,FALSE)</f>
        <v>6.8610000000000007</v>
      </c>
      <c r="L449" s="10">
        <f>VLOOKUP(A449,data!$A:$AG,30,FALSE)</f>
        <v>137.22</v>
      </c>
      <c r="M449" s="4" t="str">
        <f>VLOOKUP(A449,data!$A:$AG,31,FALSE)</f>
        <v>Credit card</v>
      </c>
      <c r="N449" s="3">
        <f>VLOOKUP(A449,data!$A:$AG,32,FALSE)</f>
        <v>130.811826</v>
      </c>
      <c r="O449" s="9">
        <f>VLOOKUP(A449,data!$A:$AG,33,FALSE)</f>
        <v>4.6699999999999998E-2</v>
      </c>
    </row>
    <row r="450" spans="1:15" ht="15.75" x14ac:dyDescent="0.25">
      <c r="A450">
        <v>449</v>
      </c>
      <c r="B450" t="str">
        <f>VLOOKUP(A450,data!$A:$AG,2,FALSE)</f>
        <v>296-11-7041</v>
      </c>
      <c r="C450" s="7" t="str">
        <f>VLOOKUP(A450,data!$A:$AG,21,FALSE)</f>
        <v>East</v>
      </c>
      <c r="D450" s="7" t="str">
        <f>VLOOKUP(A450,data!$A:$AG,22,FALSE)</f>
        <v>Office Supplies</v>
      </c>
      <c r="E450" s="10" t="str">
        <f>VLOOKUP(A450,data!$A:$AG,23,FALSE)</f>
        <v>Storage</v>
      </c>
      <c r="F450" s="8">
        <f>VLOOKUP(A450,data!$A:$AG,24,FALSE)</f>
        <v>43477</v>
      </c>
      <c r="G450" s="3">
        <f>VLOOKUP(A450,data!$A:$AG,25,FALSE)</f>
        <v>43477</v>
      </c>
      <c r="H450" s="3">
        <f>VLOOKUP(A450,data!$A:$AG,26,FALSE)</f>
        <v>0.83819444444444446</v>
      </c>
      <c r="I450" s="1">
        <f>VLOOKUP(A450,data!$A:$AG,27,FALSE)</f>
        <v>27.07</v>
      </c>
      <c r="J450" s="2">
        <f>VLOOKUP(A450,data!$A:$AG,28,FALSE)</f>
        <v>1</v>
      </c>
      <c r="K450">
        <f>VLOOKUP(A450,data!$A:$AG,29,FALSE)</f>
        <v>1.3535000000000001</v>
      </c>
      <c r="L450" s="10">
        <f>VLOOKUP(A450,data!$A:$AG,30,FALSE)</f>
        <v>27.07</v>
      </c>
      <c r="M450" s="4" t="str">
        <f>VLOOKUP(A450,data!$A:$AG,31,FALSE)</f>
        <v>Credit card</v>
      </c>
      <c r="N450" s="3">
        <f>VLOOKUP(A450,data!$A:$AG,32,FALSE)</f>
        <v>25.805831000000001</v>
      </c>
      <c r="O450" s="9">
        <f>VLOOKUP(A450,data!$A:$AG,33,FALSE)</f>
        <v>4.6699999999999998E-2</v>
      </c>
    </row>
    <row r="451" spans="1:15" ht="15.75" x14ac:dyDescent="0.25">
      <c r="A451">
        <v>450</v>
      </c>
      <c r="B451" t="str">
        <f>VLOOKUP(A451,data!$A:$AG,2,FALSE)</f>
        <v>449-27-2918</v>
      </c>
      <c r="C451" s="7" t="str">
        <f>VLOOKUP(A451,data!$A:$AG,21,FALSE)</f>
        <v>East</v>
      </c>
      <c r="D451" s="7" t="str">
        <f>VLOOKUP(A451,data!$A:$AG,22,FALSE)</f>
        <v>Office Supplies</v>
      </c>
      <c r="E451" s="10" t="str">
        <f>VLOOKUP(A451,data!$A:$AG,23,FALSE)</f>
        <v>Art</v>
      </c>
      <c r="F451" s="8">
        <f>VLOOKUP(A451,data!$A:$AG,24,FALSE)</f>
        <v>43550</v>
      </c>
      <c r="G451" s="3">
        <f>VLOOKUP(A451,data!$A:$AG,25,FALSE)</f>
        <v>43550</v>
      </c>
      <c r="H451" s="3">
        <f>VLOOKUP(A451,data!$A:$AG,26,FALSE)</f>
        <v>0.4597222222222222</v>
      </c>
      <c r="I451" s="1">
        <f>VLOOKUP(A451,data!$A:$AG,27,FALSE)</f>
        <v>39.119999999999997</v>
      </c>
      <c r="J451" s="2">
        <f>VLOOKUP(A451,data!$A:$AG,28,FALSE)</f>
        <v>1</v>
      </c>
      <c r="K451">
        <f>VLOOKUP(A451,data!$A:$AG,29,FALSE)</f>
        <v>1.956</v>
      </c>
      <c r="L451" s="10">
        <f>VLOOKUP(A451,data!$A:$AG,30,FALSE)</f>
        <v>39.119999999999997</v>
      </c>
      <c r="M451" s="4" t="str">
        <f>VLOOKUP(A451,data!$A:$AG,31,FALSE)</f>
        <v>Credit card</v>
      </c>
      <c r="N451" s="3">
        <f>VLOOKUP(A451,data!$A:$AG,32,FALSE)</f>
        <v>37.293095999999998</v>
      </c>
      <c r="O451" s="9">
        <f>VLOOKUP(A451,data!$A:$AG,33,FALSE)</f>
        <v>4.6699999999999998E-2</v>
      </c>
    </row>
    <row r="452" spans="1:15" ht="15.75" x14ac:dyDescent="0.25">
      <c r="A452">
        <v>451</v>
      </c>
      <c r="B452" t="str">
        <f>VLOOKUP(A452,data!$A:$AG,2,FALSE)</f>
        <v>891-01-7034</v>
      </c>
      <c r="C452" s="7" t="str">
        <f>VLOOKUP(A452,data!$A:$AG,21,FALSE)</f>
        <v>East</v>
      </c>
      <c r="D452" s="7" t="str">
        <f>VLOOKUP(A452,data!$A:$AG,22,FALSE)</f>
        <v>Office Supplies</v>
      </c>
      <c r="E452" s="10" t="str">
        <f>VLOOKUP(A452,data!$A:$AG,23,FALSE)</f>
        <v>Art</v>
      </c>
      <c r="F452" s="8">
        <f>VLOOKUP(A452,data!$A:$AG,24,FALSE)</f>
        <v>43466</v>
      </c>
      <c r="G452" s="3">
        <f>VLOOKUP(A452,data!$A:$AG,25,FALSE)</f>
        <v>43466</v>
      </c>
      <c r="H452" s="3">
        <f>VLOOKUP(A452,data!$A:$AG,26,FALSE)</f>
        <v>0.79652777777777783</v>
      </c>
      <c r="I452" s="1">
        <f>VLOOKUP(A452,data!$A:$AG,27,FALSE)</f>
        <v>74.709999999999994</v>
      </c>
      <c r="J452" s="2">
        <f>VLOOKUP(A452,data!$A:$AG,28,FALSE)</f>
        <v>6</v>
      </c>
      <c r="K452">
        <f>VLOOKUP(A452,data!$A:$AG,29,FALSE)</f>
        <v>22.413</v>
      </c>
      <c r="L452" s="10">
        <f>VLOOKUP(A452,data!$A:$AG,30,FALSE)</f>
        <v>448.26</v>
      </c>
      <c r="M452" s="4" t="str">
        <f>VLOOKUP(A452,data!$A:$AG,31,FALSE)</f>
        <v>Cash</v>
      </c>
      <c r="N452" s="3">
        <f>VLOOKUP(A452,data!$A:$AG,32,FALSE)</f>
        <v>427.326258</v>
      </c>
      <c r="O452" s="9">
        <f>VLOOKUP(A452,data!$A:$AG,33,FALSE)</f>
        <v>4.6699999999999998E-2</v>
      </c>
    </row>
    <row r="453" spans="1:15" ht="15.75" x14ac:dyDescent="0.25">
      <c r="A453">
        <v>452</v>
      </c>
      <c r="B453" t="str">
        <f>VLOOKUP(A453,data!$A:$AG,2,FALSE)</f>
        <v>744-09-5786</v>
      </c>
      <c r="C453" s="7" t="str">
        <f>VLOOKUP(A453,data!$A:$AG,21,FALSE)</f>
        <v>East</v>
      </c>
      <c r="D453" s="7" t="str">
        <f>VLOOKUP(A453,data!$A:$AG,22,FALSE)</f>
        <v>Office Supplies</v>
      </c>
      <c r="E453" s="10" t="str">
        <f>VLOOKUP(A453,data!$A:$AG,23,FALSE)</f>
        <v>Art</v>
      </c>
      <c r="F453" s="8">
        <f>VLOOKUP(A453,data!$A:$AG,24,FALSE)</f>
        <v>43467</v>
      </c>
      <c r="G453" s="3">
        <f>VLOOKUP(A453,data!$A:$AG,25,FALSE)</f>
        <v>43467</v>
      </c>
      <c r="H453" s="3">
        <f>VLOOKUP(A453,data!$A:$AG,26,FALSE)</f>
        <v>0.78472222222222221</v>
      </c>
      <c r="I453" s="1">
        <f>VLOOKUP(A453,data!$A:$AG,27,FALSE)</f>
        <v>22.01</v>
      </c>
      <c r="J453" s="2">
        <f>VLOOKUP(A453,data!$A:$AG,28,FALSE)</f>
        <v>6</v>
      </c>
      <c r="K453">
        <f>VLOOKUP(A453,data!$A:$AG,29,FALSE)</f>
        <v>6.6030000000000006</v>
      </c>
      <c r="L453" s="10">
        <f>VLOOKUP(A453,data!$A:$AG,30,FALSE)</f>
        <v>132.06</v>
      </c>
      <c r="M453" s="4" t="str">
        <f>VLOOKUP(A453,data!$A:$AG,31,FALSE)</f>
        <v>Cash</v>
      </c>
      <c r="N453" s="3">
        <f>VLOOKUP(A453,data!$A:$AG,32,FALSE)</f>
        <v>125.892798</v>
      </c>
      <c r="O453" s="9">
        <f>VLOOKUP(A453,data!$A:$AG,33,FALSE)</f>
        <v>4.6699999999999998E-2</v>
      </c>
    </row>
    <row r="454" spans="1:15" ht="15.75" x14ac:dyDescent="0.25">
      <c r="A454">
        <v>453</v>
      </c>
      <c r="B454" t="str">
        <f>VLOOKUP(A454,data!$A:$AG,2,FALSE)</f>
        <v>727-17-0390</v>
      </c>
      <c r="C454" s="7" t="str">
        <f>VLOOKUP(A454,data!$A:$AG,21,FALSE)</f>
        <v>East</v>
      </c>
      <c r="D454" s="7" t="str">
        <f>VLOOKUP(A454,data!$A:$AG,22,FALSE)</f>
        <v>Technology</v>
      </c>
      <c r="E454" s="10" t="str">
        <f>VLOOKUP(A454,data!$A:$AG,23,FALSE)</f>
        <v>Phones</v>
      </c>
      <c r="F454" s="8">
        <f>VLOOKUP(A454,data!$A:$AG,24,FALSE)</f>
        <v>43540</v>
      </c>
      <c r="G454" s="3">
        <f>VLOOKUP(A454,data!$A:$AG,25,FALSE)</f>
        <v>43540</v>
      </c>
      <c r="H454" s="3">
        <f>VLOOKUP(A454,data!$A:$AG,26,FALSE)</f>
        <v>0.52986111111111112</v>
      </c>
      <c r="I454" s="1">
        <f>VLOOKUP(A454,data!$A:$AG,27,FALSE)</f>
        <v>63.61</v>
      </c>
      <c r="J454" s="2">
        <f>VLOOKUP(A454,data!$A:$AG,28,FALSE)</f>
        <v>5</v>
      </c>
      <c r="K454">
        <f>VLOOKUP(A454,data!$A:$AG,29,FALSE)</f>
        <v>15.902500000000002</v>
      </c>
      <c r="L454" s="10">
        <f>VLOOKUP(A454,data!$A:$AG,30,FALSE)</f>
        <v>318.05</v>
      </c>
      <c r="M454" s="4" t="str">
        <f>VLOOKUP(A454,data!$A:$AG,31,FALSE)</f>
        <v>Ewallet</v>
      </c>
      <c r="N454" s="3">
        <f>VLOOKUP(A454,data!$A:$AG,32,FALSE)</f>
        <v>295.15039999999999</v>
      </c>
      <c r="O454" s="9">
        <f>VLOOKUP(A454,data!$A:$AG,33,FALSE)</f>
        <v>7.2000000000000008E-2</v>
      </c>
    </row>
    <row r="455" spans="1:15" ht="15.75" x14ac:dyDescent="0.25">
      <c r="A455">
        <v>454</v>
      </c>
      <c r="B455" t="str">
        <f>VLOOKUP(A455,data!$A:$AG,2,FALSE)</f>
        <v>568-88-3448</v>
      </c>
      <c r="C455" s="7" t="str">
        <f>VLOOKUP(A455,data!$A:$AG,21,FALSE)</f>
        <v>East</v>
      </c>
      <c r="D455" s="7" t="str">
        <f>VLOOKUP(A455,data!$A:$AG,22,FALSE)</f>
        <v>Furniture</v>
      </c>
      <c r="E455" s="10" t="str">
        <f>VLOOKUP(A455,data!$A:$AG,23,FALSE)</f>
        <v>Tables</v>
      </c>
      <c r="F455" s="8">
        <f>VLOOKUP(A455,data!$A:$AG,24,FALSE)</f>
        <v>43527</v>
      </c>
      <c r="G455" s="3">
        <f>VLOOKUP(A455,data!$A:$AG,25,FALSE)</f>
        <v>43527</v>
      </c>
      <c r="H455" s="3">
        <f>VLOOKUP(A455,data!$A:$AG,26,FALSE)</f>
        <v>0.63124999999999998</v>
      </c>
      <c r="I455" s="1" t="str">
        <f>VLOOKUP(A455,data!$A:$AG,27,FALSE)</f>
        <v>25</v>
      </c>
      <c r="J455" s="2">
        <f>VLOOKUP(A455,data!$A:$AG,28,FALSE)</f>
        <v>1</v>
      </c>
      <c r="K455">
        <f>VLOOKUP(A455,data!$A:$AG,29,FALSE)</f>
        <v>1.25</v>
      </c>
      <c r="L455" s="10">
        <f>VLOOKUP(A455,data!$A:$AG,30,FALSE)</f>
        <v>25</v>
      </c>
      <c r="M455" s="4" t="str">
        <f>VLOOKUP(A455,data!$A:$AG,31,FALSE)</f>
        <v>Ewallet</v>
      </c>
      <c r="N455" s="3">
        <f>VLOOKUP(A455,data!$A:$AG,32,FALSE)</f>
        <v>22.324999999999999</v>
      </c>
      <c r="O455" s="9">
        <f>VLOOKUP(A455,data!$A:$AG,33,FALSE)</f>
        <v>0.107</v>
      </c>
    </row>
    <row r="456" spans="1:15" ht="15.75" x14ac:dyDescent="0.25">
      <c r="A456">
        <v>455</v>
      </c>
      <c r="B456" t="str">
        <f>VLOOKUP(A456,data!$A:$AG,2,FALSE)</f>
        <v>187-83-5490</v>
      </c>
      <c r="C456" s="7" t="str">
        <f>VLOOKUP(A456,data!$A:$AG,21,FALSE)</f>
        <v>East</v>
      </c>
      <c r="D456" s="7" t="str">
        <f>VLOOKUP(A456,data!$A:$AG,22,FALSE)</f>
        <v>Office Supplies</v>
      </c>
      <c r="E456" s="10" t="str">
        <f>VLOOKUP(A456,data!$A:$AG,23,FALSE)</f>
        <v>Storage</v>
      </c>
      <c r="F456" s="8">
        <f>VLOOKUP(A456,data!$A:$AG,24,FALSE)</f>
        <v>43496</v>
      </c>
      <c r="G456" s="3">
        <f>VLOOKUP(A456,data!$A:$AG,25,FALSE)</f>
        <v>43496</v>
      </c>
      <c r="H456" s="3">
        <f>VLOOKUP(A456,data!$A:$AG,26,FALSE)</f>
        <v>0.57430555555555551</v>
      </c>
      <c r="I456" s="1">
        <f>VLOOKUP(A456,data!$A:$AG,27,FALSE)</f>
        <v>20.77</v>
      </c>
      <c r="J456" s="2">
        <f>VLOOKUP(A456,data!$A:$AG,28,FALSE)</f>
        <v>4</v>
      </c>
      <c r="K456">
        <f>VLOOKUP(A456,data!$A:$AG,29,FALSE)</f>
        <v>4.1539999999999999</v>
      </c>
      <c r="L456" s="10">
        <f>VLOOKUP(A456,data!$A:$AG,30,FALSE)</f>
        <v>83.08</v>
      </c>
      <c r="M456" s="4" t="str">
        <f>VLOOKUP(A456,data!$A:$AG,31,FALSE)</f>
        <v>Cash</v>
      </c>
      <c r="N456" s="3">
        <f>VLOOKUP(A456,data!$A:$AG,32,FALSE)</f>
        <v>79.200164000000001</v>
      </c>
      <c r="O456" s="9">
        <f>VLOOKUP(A456,data!$A:$AG,33,FALSE)</f>
        <v>4.6699999999999998E-2</v>
      </c>
    </row>
    <row r="457" spans="1:15" ht="15.75" x14ac:dyDescent="0.25">
      <c r="A457">
        <v>456</v>
      </c>
      <c r="B457" t="str">
        <f>VLOOKUP(A457,data!$A:$AG,2,FALSE)</f>
        <v>767-54-1907</v>
      </c>
      <c r="C457" s="7" t="str">
        <f>VLOOKUP(A457,data!$A:$AG,21,FALSE)</f>
        <v>Central</v>
      </c>
      <c r="D457" s="7" t="str">
        <f>VLOOKUP(A457,data!$A:$AG,22,FALSE)</f>
        <v>Technology</v>
      </c>
      <c r="E457" s="10" t="str">
        <f>VLOOKUP(A457,data!$A:$AG,23,FALSE)</f>
        <v>Accessories</v>
      </c>
      <c r="F457" s="8">
        <f>VLOOKUP(A457,data!$A:$AG,24,FALSE)</f>
        <v>43509</v>
      </c>
      <c r="G457" s="3">
        <f>VLOOKUP(A457,data!$A:$AG,25,FALSE)</f>
        <v>43509</v>
      </c>
      <c r="H457" s="3">
        <f>VLOOKUP(A457,data!$A:$AG,26,FALSE)</f>
        <v>0.70763888888888893</v>
      </c>
      <c r="I457" s="1">
        <f>VLOOKUP(A457,data!$A:$AG,27,FALSE)</f>
        <v>29.56</v>
      </c>
      <c r="J457" s="2">
        <f>VLOOKUP(A457,data!$A:$AG,28,FALSE)</f>
        <v>5</v>
      </c>
      <c r="K457">
        <f>VLOOKUP(A457,data!$A:$AG,29,FALSE)</f>
        <v>7.39</v>
      </c>
      <c r="L457" s="10">
        <f>VLOOKUP(A457,data!$A:$AG,30,FALSE)</f>
        <v>147.79999999999998</v>
      </c>
      <c r="M457" s="4" t="str">
        <f>VLOOKUP(A457,data!$A:$AG,31,FALSE)</f>
        <v>Cash</v>
      </c>
      <c r="N457" s="3">
        <f>VLOOKUP(A457,data!$A:$AG,32,FALSE)</f>
        <v>137.15839999999997</v>
      </c>
      <c r="O457" s="9">
        <f>VLOOKUP(A457,data!$A:$AG,33,FALSE)</f>
        <v>7.2000000000000008E-2</v>
      </c>
    </row>
    <row r="458" spans="1:15" ht="15.75" x14ac:dyDescent="0.25">
      <c r="A458">
        <v>457</v>
      </c>
      <c r="B458" t="str">
        <f>VLOOKUP(A458,data!$A:$AG,2,FALSE)</f>
        <v>710-46-4433</v>
      </c>
      <c r="C458" s="7" t="str">
        <f>VLOOKUP(A458,data!$A:$AG,21,FALSE)</f>
        <v>West</v>
      </c>
      <c r="D458" s="7" t="str">
        <f>VLOOKUP(A458,data!$A:$AG,22,FALSE)</f>
        <v>Furniture</v>
      </c>
      <c r="E458" s="10" t="str">
        <f>VLOOKUP(A458,data!$A:$AG,23,FALSE)</f>
        <v>Chairs</v>
      </c>
      <c r="F458" s="8">
        <f>VLOOKUP(A458,data!$A:$AG,24,FALSE)</f>
        <v>43511</v>
      </c>
      <c r="G458" s="3">
        <f>VLOOKUP(A458,data!$A:$AG,25,FALSE)</f>
        <v>43511</v>
      </c>
      <c r="H458" s="3">
        <f>VLOOKUP(A458,data!$A:$AG,26,FALSE)</f>
        <v>0.59375</v>
      </c>
      <c r="I458" s="1">
        <f>VLOOKUP(A458,data!$A:$AG,27,FALSE)</f>
        <v>77.400000000000006</v>
      </c>
      <c r="J458" s="2">
        <f>VLOOKUP(A458,data!$A:$AG,28,FALSE)</f>
        <v>9</v>
      </c>
      <c r="K458">
        <f>VLOOKUP(A458,data!$A:$AG,29,FALSE)</f>
        <v>34.830000000000005</v>
      </c>
      <c r="L458" s="10">
        <f>VLOOKUP(A458,data!$A:$AG,30,FALSE)</f>
        <v>696.6</v>
      </c>
      <c r="M458" s="4" t="str">
        <f>VLOOKUP(A458,data!$A:$AG,31,FALSE)</f>
        <v>Credit card</v>
      </c>
      <c r="N458" s="3">
        <f>VLOOKUP(A458,data!$A:$AG,32,FALSE)</f>
        <v>622.06380000000001</v>
      </c>
      <c r="O458" s="9">
        <f>VLOOKUP(A458,data!$A:$AG,33,FALSE)</f>
        <v>0.107</v>
      </c>
    </row>
    <row r="459" spans="1:15" ht="15.75" x14ac:dyDescent="0.25">
      <c r="A459">
        <v>458</v>
      </c>
      <c r="B459" t="str">
        <f>VLOOKUP(A459,data!$A:$AG,2,FALSE)</f>
        <v>533-33-5337</v>
      </c>
      <c r="C459" s="7" t="str">
        <f>VLOOKUP(A459,data!$A:$AG,21,FALSE)</f>
        <v>South</v>
      </c>
      <c r="D459" s="7" t="str">
        <f>VLOOKUP(A459,data!$A:$AG,22,FALSE)</f>
        <v>Furniture</v>
      </c>
      <c r="E459" s="10" t="str">
        <f>VLOOKUP(A459,data!$A:$AG,23,FALSE)</f>
        <v>Chairs</v>
      </c>
      <c r="F459" s="8">
        <f>VLOOKUP(A459,data!$A:$AG,24,FALSE)</f>
        <v>43503</v>
      </c>
      <c r="G459" s="3">
        <f>VLOOKUP(A459,data!$A:$AG,25,FALSE)</f>
        <v>43503</v>
      </c>
      <c r="H459" s="3">
        <f>VLOOKUP(A459,data!$A:$AG,26,FALSE)</f>
        <v>0.85</v>
      </c>
      <c r="I459" s="1">
        <f>VLOOKUP(A459,data!$A:$AG,27,FALSE)</f>
        <v>79.39</v>
      </c>
      <c r="J459" s="2">
        <f>VLOOKUP(A459,data!$A:$AG,28,FALSE)</f>
        <v>10</v>
      </c>
      <c r="K459">
        <f>VLOOKUP(A459,data!$A:$AG,29,FALSE)</f>
        <v>39.695</v>
      </c>
      <c r="L459" s="10">
        <f>VLOOKUP(A459,data!$A:$AG,30,FALSE)</f>
        <v>793.9</v>
      </c>
      <c r="M459" s="4" t="str">
        <f>VLOOKUP(A459,data!$A:$AG,31,FALSE)</f>
        <v>Cash</v>
      </c>
      <c r="N459" s="3">
        <f>VLOOKUP(A459,data!$A:$AG,32,FALSE)</f>
        <v>708.95269999999994</v>
      </c>
      <c r="O459" s="9">
        <f>VLOOKUP(A459,data!$A:$AG,33,FALSE)</f>
        <v>0.107</v>
      </c>
    </row>
    <row r="460" spans="1:15" ht="15.75" x14ac:dyDescent="0.25">
      <c r="A460">
        <v>459</v>
      </c>
      <c r="B460" t="str">
        <f>VLOOKUP(A460,data!$A:$AG,2,FALSE)</f>
        <v>325-90-8763</v>
      </c>
      <c r="C460" s="7" t="str">
        <f>VLOOKUP(A460,data!$A:$AG,21,FALSE)</f>
        <v>South</v>
      </c>
      <c r="D460" s="7" t="str">
        <f>VLOOKUP(A460,data!$A:$AG,22,FALSE)</f>
        <v>Office Supplies</v>
      </c>
      <c r="E460" s="10" t="str">
        <f>VLOOKUP(A460,data!$A:$AG,23,FALSE)</f>
        <v>Envelopes</v>
      </c>
      <c r="F460" s="8">
        <f>VLOOKUP(A460,data!$A:$AG,24,FALSE)</f>
        <v>43492</v>
      </c>
      <c r="G460" s="3">
        <f>VLOOKUP(A460,data!$A:$AG,25,FALSE)</f>
        <v>43492</v>
      </c>
      <c r="H460" s="3">
        <f>VLOOKUP(A460,data!$A:$AG,26,FALSE)</f>
        <v>0.58194444444444449</v>
      </c>
      <c r="I460" s="1">
        <f>VLOOKUP(A460,data!$A:$AG,27,FALSE)</f>
        <v>46.57</v>
      </c>
      <c r="J460" s="2">
        <f>VLOOKUP(A460,data!$A:$AG,28,FALSE)</f>
        <v>10</v>
      </c>
      <c r="K460">
        <f>VLOOKUP(A460,data!$A:$AG,29,FALSE)</f>
        <v>23.285</v>
      </c>
      <c r="L460" s="10">
        <f>VLOOKUP(A460,data!$A:$AG,30,FALSE)</f>
        <v>465.7</v>
      </c>
      <c r="M460" s="4" t="str">
        <f>VLOOKUP(A460,data!$A:$AG,31,FALSE)</f>
        <v>Cash</v>
      </c>
      <c r="N460" s="3">
        <f>VLOOKUP(A460,data!$A:$AG,32,FALSE)</f>
        <v>443.95180999999997</v>
      </c>
      <c r="O460" s="9">
        <f>VLOOKUP(A460,data!$A:$AG,33,FALSE)</f>
        <v>4.6699999999999998E-2</v>
      </c>
    </row>
    <row r="461" spans="1:15" ht="15.75" x14ac:dyDescent="0.25">
      <c r="A461">
        <v>460</v>
      </c>
      <c r="B461" t="str">
        <f>VLOOKUP(A461,data!$A:$AG,2,FALSE)</f>
        <v>729-46-7422</v>
      </c>
      <c r="C461" s="7" t="str">
        <f>VLOOKUP(A461,data!$A:$AG,21,FALSE)</f>
        <v>Central</v>
      </c>
      <c r="D461" s="7" t="str">
        <f>VLOOKUP(A461,data!$A:$AG,22,FALSE)</f>
        <v>Office Supplies</v>
      </c>
      <c r="E461" s="10" t="str">
        <f>VLOOKUP(A461,data!$A:$AG,23,FALSE)</f>
        <v>Appliances</v>
      </c>
      <c r="F461" s="8">
        <f>VLOOKUP(A461,data!$A:$AG,24,FALSE)</f>
        <v>43519</v>
      </c>
      <c r="G461" s="3">
        <f>VLOOKUP(A461,data!$A:$AG,25,FALSE)</f>
        <v>43519</v>
      </c>
      <c r="H461" s="3">
        <f>VLOOKUP(A461,data!$A:$AG,26,FALSE)</f>
        <v>0.70277777777777783</v>
      </c>
      <c r="I461" s="1">
        <f>VLOOKUP(A461,data!$A:$AG,27,FALSE)</f>
        <v>35.89</v>
      </c>
      <c r="J461" s="2">
        <f>VLOOKUP(A461,data!$A:$AG,28,FALSE)</f>
        <v>1</v>
      </c>
      <c r="K461">
        <f>VLOOKUP(A461,data!$A:$AG,29,FALSE)</f>
        <v>1.7945000000000002</v>
      </c>
      <c r="L461" s="10">
        <f>VLOOKUP(A461,data!$A:$AG,30,FALSE)</f>
        <v>35.89</v>
      </c>
      <c r="M461" s="4" t="str">
        <f>VLOOKUP(A461,data!$A:$AG,31,FALSE)</f>
        <v>Credit card</v>
      </c>
      <c r="N461" s="3">
        <f>VLOOKUP(A461,data!$A:$AG,32,FALSE)</f>
        <v>34.213937000000001</v>
      </c>
      <c r="O461" s="9">
        <f>VLOOKUP(A461,data!$A:$AG,33,FALSE)</f>
        <v>4.6699999999999998E-2</v>
      </c>
    </row>
    <row r="462" spans="1:15" ht="15.75" x14ac:dyDescent="0.25">
      <c r="A462">
        <v>461</v>
      </c>
      <c r="B462" t="str">
        <f>VLOOKUP(A462,data!$A:$AG,2,FALSE)</f>
        <v>639-76-1242</v>
      </c>
      <c r="C462" s="7" t="str">
        <f>VLOOKUP(A462,data!$A:$AG,21,FALSE)</f>
        <v>Central</v>
      </c>
      <c r="D462" s="7" t="str">
        <f>VLOOKUP(A462,data!$A:$AG,22,FALSE)</f>
        <v>Technology</v>
      </c>
      <c r="E462" s="10" t="str">
        <f>VLOOKUP(A462,data!$A:$AG,23,FALSE)</f>
        <v>Accessories</v>
      </c>
      <c r="F462" s="8">
        <f>VLOOKUP(A462,data!$A:$AG,24,FALSE)</f>
        <v>43499</v>
      </c>
      <c r="G462" s="3">
        <f>VLOOKUP(A462,data!$A:$AG,25,FALSE)</f>
        <v>43499</v>
      </c>
      <c r="H462" s="3">
        <f>VLOOKUP(A462,data!$A:$AG,26,FALSE)</f>
        <v>0.6381944444444444</v>
      </c>
      <c r="I462" s="1">
        <f>VLOOKUP(A462,data!$A:$AG,27,FALSE)</f>
        <v>40.520000000000003</v>
      </c>
      <c r="J462" s="2">
        <f>VLOOKUP(A462,data!$A:$AG,28,FALSE)</f>
        <v>5</v>
      </c>
      <c r="K462">
        <f>VLOOKUP(A462,data!$A:$AG,29,FALSE)</f>
        <v>10.130000000000003</v>
      </c>
      <c r="L462" s="10">
        <f>VLOOKUP(A462,data!$A:$AG,30,FALSE)</f>
        <v>202.60000000000002</v>
      </c>
      <c r="M462" s="4" t="str">
        <f>VLOOKUP(A462,data!$A:$AG,31,FALSE)</f>
        <v>Cash</v>
      </c>
      <c r="N462" s="3">
        <f>VLOOKUP(A462,data!$A:$AG,32,FALSE)</f>
        <v>188.01280000000003</v>
      </c>
      <c r="O462" s="9">
        <f>VLOOKUP(A462,data!$A:$AG,33,FALSE)</f>
        <v>7.2000000000000008E-2</v>
      </c>
    </row>
    <row r="463" spans="1:15" ht="15.75" x14ac:dyDescent="0.25">
      <c r="A463">
        <v>462</v>
      </c>
      <c r="B463" t="str">
        <f>VLOOKUP(A463,data!$A:$AG,2,FALSE)</f>
        <v>234-03-4040</v>
      </c>
      <c r="C463" s="7" t="str">
        <f>VLOOKUP(A463,data!$A:$AG,21,FALSE)</f>
        <v>Central</v>
      </c>
      <c r="D463" s="7" t="str">
        <f>VLOOKUP(A463,data!$A:$AG,22,FALSE)</f>
        <v>Office Supplies</v>
      </c>
      <c r="E463" s="10" t="str">
        <f>VLOOKUP(A463,data!$A:$AG,23,FALSE)</f>
        <v>Binders</v>
      </c>
      <c r="F463" s="8">
        <f>VLOOKUP(A463,data!$A:$AG,24,FALSE)</f>
        <v>43527</v>
      </c>
      <c r="G463" s="3">
        <f>VLOOKUP(A463,data!$A:$AG,25,FALSE)</f>
        <v>43527</v>
      </c>
      <c r="H463" s="3">
        <f>VLOOKUP(A463,data!$A:$AG,26,FALSE)</f>
        <v>0.51736111111111105</v>
      </c>
      <c r="I463" s="1">
        <f>VLOOKUP(A463,data!$A:$AG,27,FALSE)</f>
        <v>73.05</v>
      </c>
      <c r="J463" s="2">
        <f>VLOOKUP(A463,data!$A:$AG,28,FALSE)</f>
        <v>10</v>
      </c>
      <c r="K463">
        <f>VLOOKUP(A463,data!$A:$AG,29,FALSE)</f>
        <v>36.524999999999999</v>
      </c>
      <c r="L463" s="10">
        <f>VLOOKUP(A463,data!$A:$AG,30,FALSE)</f>
        <v>730.5</v>
      </c>
      <c r="M463" s="4" t="str">
        <f>VLOOKUP(A463,data!$A:$AG,31,FALSE)</f>
        <v>Credit card</v>
      </c>
      <c r="N463" s="3">
        <f>VLOOKUP(A463,data!$A:$AG,32,FALSE)</f>
        <v>696.38564999999994</v>
      </c>
      <c r="O463" s="9">
        <f>VLOOKUP(A463,data!$A:$AG,33,FALSE)</f>
        <v>4.6699999999999998E-2</v>
      </c>
    </row>
    <row r="464" spans="1:15" ht="15.75" x14ac:dyDescent="0.25">
      <c r="A464">
        <v>463</v>
      </c>
      <c r="B464" t="str">
        <f>VLOOKUP(A464,data!$A:$AG,2,FALSE)</f>
        <v>326-71-2155</v>
      </c>
      <c r="C464" s="7" t="str">
        <f>VLOOKUP(A464,data!$A:$AG,21,FALSE)</f>
        <v>West</v>
      </c>
      <c r="D464" s="7" t="str">
        <f>VLOOKUP(A464,data!$A:$AG,22,FALSE)</f>
        <v>Furniture</v>
      </c>
      <c r="E464" s="10" t="str">
        <f>VLOOKUP(A464,data!$A:$AG,23,FALSE)</f>
        <v>Furnishings</v>
      </c>
      <c r="F464" s="8">
        <f>VLOOKUP(A464,data!$A:$AG,24,FALSE)</f>
        <v>43499</v>
      </c>
      <c r="G464" s="3">
        <f>VLOOKUP(A464,data!$A:$AG,25,FALSE)</f>
        <v>43499</v>
      </c>
      <c r="H464" s="3">
        <f>VLOOKUP(A464,data!$A:$AG,26,FALSE)</f>
        <v>0.41805555555555557</v>
      </c>
      <c r="I464" s="1">
        <f>VLOOKUP(A464,data!$A:$AG,27,FALSE)</f>
        <v>73.95</v>
      </c>
      <c r="J464" s="2">
        <f>VLOOKUP(A464,data!$A:$AG,28,FALSE)</f>
        <v>4</v>
      </c>
      <c r="K464">
        <f>VLOOKUP(A464,data!$A:$AG,29,FALSE)</f>
        <v>14.790000000000001</v>
      </c>
      <c r="L464" s="10">
        <f>VLOOKUP(A464,data!$A:$AG,30,FALSE)</f>
        <v>295.8</v>
      </c>
      <c r="M464" s="4" t="str">
        <f>VLOOKUP(A464,data!$A:$AG,31,FALSE)</f>
        <v>Cash</v>
      </c>
      <c r="N464" s="3">
        <f>VLOOKUP(A464,data!$A:$AG,32,FALSE)</f>
        <v>264.14940000000001</v>
      </c>
      <c r="O464" s="9">
        <f>VLOOKUP(A464,data!$A:$AG,33,FALSE)</f>
        <v>0.107</v>
      </c>
    </row>
    <row r="465" spans="1:15" ht="15.75" x14ac:dyDescent="0.25">
      <c r="A465">
        <v>464</v>
      </c>
      <c r="B465" t="str">
        <f>VLOOKUP(A465,data!$A:$AG,2,FALSE)</f>
        <v>320-32-8842</v>
      </c>
      <c r="C465" s="7" t="str">
        <f>VLOOKUP(A465,data!$A:$AG,21,FALSE)</f>
        <v>West</v>
      </c>
      <c r="D465" s="7" t="str">
        <f>VLOOKUP(A465,data!$A:$AG,22,FALSE)</f>
        <v>Furniture</v>
      </c>
      <c r="E465" s="10" t="str">
        <f>VLOOKUP(A465,data!$A:$AG,23,FALSE)</f>
        <v>Tables</v>
      </c>
      <c r="F465" s="8">
        <f>VLOOKUP(A465,data!$A:$AG,24,FALSE)</f>
        <v>43541</v>
      </c>
      <c r="G465" s="3">
        <f>VLOOKUP(A465,data!$A:$AG,25,FALSE)</f>
        <v>43541</v>
      </c>
      <c r="H465" s="3">
        <f>VLOOKUP(A465,data!$A:$AG,26,FALSE)</f>
        <v>0.79027777777777775</v>
      </c>
      <c r="I465" s="1">
        <f>VLOOKUP(A465,data!$A:$AG,27,FALSE)</f>
        <v>22.62</v>
      </c>
      <c r="J465" s="2">
        <f>VLOOKUP(A465,data!$A:$AG,28,FALSE)</f>
        <v>1</v>
      </c>
      <c r="K465">
        <f>VLOOKUP(A465,data!$A:$AG,29,FALSE)</f>
        <v>1.131</v>
      </c>
      <c r="L465" s="10">
        <f>VLOOKUP(A465,data!$A:$AG,30,FALSE)</f>
        <v>22.62</v>
      </c>
      <c r="M465" s="4" t="str">
        <f>VLOOKUP(A465,data!$A:$AG,31,FALSE)</f>
        <v>Cash</v>
      </c>
      <c r="N465" s="3">
        <f>VLOOKUP(A465,data!$A:$AG,32,FALSE)</f>
        <v>20.199660000000002</v>
      </c>
      <c r="O465" s="9">
        <f>VLOOKUP(A465,data!$A:$AG,33,FALSE)</f>
        <v>0.107</v>
      </c>
    </row>
    <row r="466" spans="1:15" ht="15.75" x14ac:dyDescent="0.25">
      <c r="A466">
        <v>465</v>
      </c>
      <c r="B466" t="str">
        <f>VLOOKUP(A466,data!$A:$AG,2,FALSE)</f>
        <v>470-32-9057</v>
      </c>
      <c r="C466" s="7" t="str">
        <f>VLOOKUP(A466,data!$A:$AG,21,FALSE)</f>
        <v>West</v>
      </c>
      <c r="D466" s="7" t="str">
        <f>VLOOKUP(A466,data!$A:$AG,22,FALSE)</f>
        <v>Office Supplies</v>
      </c>
      <c r="E466" s="10" t="str">
        <f>VLOOKUP(A466,data!$A:$AG,23,FALSE)</f>
        <v>Binders</v>
      </c>
      <c r="F466" s="8">
        <f>VLOOKUP(A466,data!$A:$AG,24,FALSE)</f>
        <v>43552</v>
      </c>
      <c r="G466" s="3">
        <f>VLOOKUP(A466,data!$A:$AG,25,FALSE)</f>
        <v>43552</v>
      </c>
      <c r="H466" s="3">
        <f>VLOOKUP(A466,data!$A:$AG,26,FALSE)</f>
        <v>0.64652777777777781</v>
      </c>
      <c r="I466" s="1">
        <f>VLOOKUP(A466,data!$A:$AG,27,FALSE)</f>
        <v>51.34</v>
      </c>
      <c r="J466" s="2">
        <f>VLOOKUP(A466,data!$A:$AG,28,FALSE)</f>
        <v>5</v>
      </c>
      <c r="K466">
        <f>VLOOKUP(A466,data!$A:$AG,29,FALSE)</f>
        <v>12.835000000000003</v>
      </c>
      <c r="L466" s="10">
        <f>VLOOKUP(A466,data!$A:$AG,30,FALSE)</f>
        <v>256.70000000000005</v>
      </c>
      <c r="M466" s="4" t="str">
        <f>VLOOKUP(A466,data!$A:$AG,31,FALSE)</f>
        <v>Credit card</v>
      </c>
      <c r="N466" s="3">
        <f>VLOOKUP(A466,data!$A:$AG,32,FALSE)</f>
        <v>244.71211000000005</v>
      </c>
      <c r="O466" s="9">
        <f>VLOOKUP(A466,data!$A:$AG,33,FALSE)</f>
        <v>4.6699999999999998E-2</v>
      </c>
    </row>
    <row r="467" spans="1:15" ht="15.75" x14ac:dyDescent="0.25">
      <c r="A467">
        <v>466</v>
      </c>
      <c r="B467" t="str">
        <f>VLOOKUP(A467,data!$A:$AG,2,FALSE)</f>
        <v>878-30-2331</v>
      </c>
      <c r="C467" s="7" t="str">
        <f>VLOOKUP(A467,data!$A:$AG,21,FALSE)</f>
        <v>West</v>
      </c>
      <c r="D467" s="7" t="str">
        <f>VLOOKUP(A467,data!$A:$AG,22,FALSE)</f>
        <v>Office Supplies</v>
      </c>
      <c r="E467" s="10" t="str">
        <f>VLOOKUP(A467,data!$A:$AG,23,FALSE)</f>
        <v>Supplies</v>
      </c>
      <c r="F467" s="8">
        <f>VLOOKUP(A467,data!$A:$AG,24,FALSE)</f>
        <v>43526</v>
      </c>
      <c r="G467" s="3">
        <f>VLOOKUP(A467,data!$A:$AG,25,FALSE)</f>
        <v>43526</v>
      </c>
      <c r="H467" s="3">
        <f>VLOOKUP(A467,data!$A:$AG,26,FALSE)</f>
        <v>0.47361111111111115</v>
      </c>
      <c r="I467" s="1">
        <f>VLOOKUP(A467,data!$A:$AG,27,FALSE)</f>
        <v>54.55</v>
      </c>
      <c r="J467" s="2">
        <f>VLOOKUP(A467,data!$A:$AG,28,FALSE)</f>
        <v>10</v>
      </c>
      <c r="K467">
        <f>VLOOKUP(A467,data!$A:$AG,29,FALSE)</f>
        <v>27.275000000000002</v>
      </c>
      <c r="L467" s="10">
        <f>VLOOKUP(A467,data!$A:$AG,30,FALSE)</f>
        <v>545.5</v>
      </c>
      <c r="M467" s="4" t="str">
        <f>VLOOKUP(A467,data!$A:$AG,31,FALSE)</f>
        <v>Credit card</v>
      </c>
      <c r="N467" s="3">
        <f>VLOOKUP(A467,data!$A:$AG,32,FALSE)</f>
        <v>520.02515000000005</v>
      </c>
      <c r="O467" s="9">
        <f>VLOOKUP(A467,data!$A:$AG,33,FALSE)</f>
        <v>4.6699999999999998E-2</v>
      </c>
    </row>
    <row r="468" spans="1:15" ht="15.75" x14ac:dyDescent="0.25">
      <c r="A468">
        <v>467</v>
      </c>
      <c r="B468" t="str">
        <f>VLOOKUP(A468,data!$A:$AG,2,FALSE)</f>
        <v>440-59-5691</v>
      </c>
      <c r="C468" s="7" t="str">
        <f>VLOOKUP(A468,data!$A:$AG,21,FALSE)</f>
        <v>West</v>
      </c>
      <c r="D468" s="7" t="str">
        <f>VLOOKUP(A468,data!$A:$AG,22,FALSE)</f>
        <v>Office Supplies</v>
      </c>
      <c r="E468" s="10" t="str">
        <f>VLOOKUP(A468,data!$A:$AG,23,FALSE)</f>
        <v>Appliances</v>
      </c>
      <c r="F468" s="8">
        <f>VLOOKUP(A468,data!$A:$AG,24,FALSE)</f>
        <v>43504</v>
      </c>
      <c r="G468" s="3">
        <f>VLOOKUP(A468,data!$A:$AG,25,FALSE)</f>
        <v>43504</v>
      </c>
      <c r="H468" s="3">
        <f>VLOOKUP(A468,data!$A:$AG,26,FALSE)</f>
        <v>0.54999999999999993</v>
      </c>
      <c r="I468" s="1">
        <f>VLOOKUP(A468,data!$A:$AG,27,FALSE)</f>
        <v>37.15</v>
      </c>
      <c r="J468" s="2">
        <f>VLOOKUP(A468,data!$A:$AG,28,FALSE)</f>
        <v>7</v>
      </c>
      <c r="K468">
        <f>VLOOKUP(A468,data!$A:$AG,29,FALSE)</f>
        <v>13.002500000000001</v>
      </c>
      <c r="L468" s="10">
        <f>VLOOKUP(A468,data!$A:$AG,30,FALSE)</f>
        <v>260.05</v>
      </c>
      <c r="M468" s="4" t="str">
        <f>VLOOKUP(A468,data!$A:$AG,31,FALSE)</f>
        <v>Credit card</v>
      </c>
      <c r="N468" s="3">
        <f>VLOOKUP(A468,data!$A:$AG,32,FALSE)</f>
        <v>247.905665</v>
      </c>
      <c r="O468" s="9">
        <f>VLOOKUP(A468,data!$A:$AG,33,FALSE)</f>
        <v>4.6699999999999998E-2</v>
      </c>
    </row>
    <row r="469" spans="1:15" ht="15.75" x14ac:dyDescent="0.25">
      <c r="A469">
        <v>468</v>
      </c>
      <c r="B469" t="str">
        <f>VLOOKUP(A469,data!$A:$AG,2,FALSE)</f>
        <v>554-53-3790</v>
      </c>
      <c r="C469" s="7" t="str">
        <f>VLOOKUP(A469,data!$A:$AG,21,FALSE)</f>
        <v>Central</v>
      </c>
      <c r="D469" s="7" t="str">
        <f>VLOOKUP(A469,data!$A:$AG,22,FALSE)</f>
        <v>Furniture</v>
      </c>
      <c r="E469" s="10" t="str">
        <f>VLOOKUP(A469,data!$A:$AG,23,FALSE)</f>
        <v>Furnishings</v>
      </c>
      <c r="F469" s="8">
        <f>VLOOKUP(A469,data!$A:$AG,24,FALSE)</f>
        <v>43546</v>
      </c>
      <c r="G469" s="3">
        <f>VLOOKUP(A469,data!$A:$AG,25,FALSE)</f>
        <v>43546</v>
      </c>
      <c r="H469" s="3">
        <f>VLOOKUP(A469,data!$A:$AG,26,FALSE)</f>
        <v>0.7729166666666667</v>
      </c>
      <c r="I469" s="1">
        <f>VLOOKUP(A469,data!$A:$AG,27,FALSE)</f>
        <v>37.020000000000003</v>
      </c>
      <c r="J469" s="2">
        <f>VLOOKUP(A469,data!$A:$AG,28,FALSE)</f>
        <v>6</v>
      </c>
      <c r="K469">
        <f>VLOOKUP(A469,data!$A:$AG,29,FALSE)</f>
        <v>11.106000000000002</v>
      </c>
      <c r="L469" s="10">
        <f>VLOOKUP(A469,data!$A:$AG,30,FALSE)</f>
        <v>222.12</v>
      </c>
      <c r="M469" s="4" t="str">
        <f>VLOOKUP(A469,data!$A:$AG,31,FALSE)</f>
        <v>Cash</v>
      </c>
      <c r="N469" s="3">
        <f>VLOOKUP(A469,data!$A:$AG,32,FALSE)</f>
        <v>198.35316</v>
      </c>
      <c r="O469" s="9">
        <f>VLOOKUP(A469,data!$A:$AG,33,FALSE)</f>
        <v>0.107</v>
      </c>
    </row>
    <row r="470" spans="1:15" ht="15.75" x14ac:dyDescent="0.25">
      <c r="A470">
        <v>469</v>
      </c>
      <c r="B470" t="str">
        <f>VLOOKUP(A470,data!$A:$AG,2,FALSE)</f>
        <v>746-19-0921</v>
      </c>
      <c r="C470" s="7" t="str">
        <f>VLOOKUP(A470,data!$A:$AG,21,FALSE)</f>
        <v>Central</v>
      </c>
      <c r="D470" s="7" t="str">
        <f>VLOOKUP(A470,data!$A:$AG,22,FALSE)</f>
        <v>Furniture</v>
      </c>
      <c r="E470" s="10" t="str">
        <f>VLOOKUP(A470,data!$A:$AG,23,FALSE)</f>
        <v>Bookcases</v>
      </c>
      <c r="F470" s="8">
        <f>VLOOKUP(A470,data!$A:$AG,24,FALSE)</f>
        <v>43505</v>
      </c>
      <c r="G470" s="3">
        <f>VLOOKUP(A470,data!$A:$AG,25,FALSE)</f>
        <v>43505</v>
      </c>
      <c r="H470" s="3">
        <f>VLOOKUP(A470,data!$A:$AG,26,FALSE)</f>
        <v>0.41805555555555557</v>
      </c>
      <c r="I470" s="1">
        <f>VLOOKUP(A470,data!$A:$AG,27,FALSE)</f>
        <v>21.58</v>
      </c>
      <c r="J470" s="2">
        <f>VLOOKUP(A470,data!$A:$AG,28,FALSE)</f>
        <v>1</v>
      </c>
      <c r="K470">
        <f>VLOOKUP(A470,data!$A:$AG,29,FALSE)</f>
        <v>1.079</v>
      </c>
      <c r="L470" s="10">
        <f>VLOOKUP(A470,data!$A:$AG,30,FALSE)</f>
        <v>21.58</v>
      </c>
      <c r="M470" s="4" t="str">
        <f>VLOOKUP(A470,data!$A:$AG,31,FALSE)</f>
        <v>Ewallet</v>
      </c>
      <c r="N470" s="3">
        <f>VLOOKUP(A470,data!$A:$AG,32,FALSE)</f>
        <v>19.27094</v>
      </c>
      <c r="O470" s="9">
        <f>VLOOKUP(A470,data!$A:$AG,33,FALSE)</f>
        <v>0.107</v>
      </c>
    </row>
    <row r="471" spans="1:15" ht="15.75" x14ac:dyDescent="0.25">
      <c r="A471">
        <v>470</v>
      </c>
      <c r="B471" t="str">
        <f>VLOOKUP(A471,data!$A:$AG,2,FALSE)</f>
        <v>233-34-0817</v>
      </c>
      <c r="C471" s="7" t="str">
        <f>VLOOKUP(A471,data!$A:$AG,21,FALSE)</f>
        <v>East</v>
      </c>
      <c r="D471" s="7" t="str">
        <f>VLOOKUP(A471,data!$A:$AG,22,FALSE)</f>
        <v>Office Supplies</v>
      </c>
      <c r="E471" s="10" t="str">
        <f>VLOOKUP(A471,data!$A:$AG,23,FALSE)</f>
        <v>Binders</v>
      </c>
      <c r="F471" s="8">
        <f>VLOOKUP(A471,data!$A:$AG,24,FALSE)</f>
        <v>43511</v>
      </c>
      <c r="G471" s="3">
        <f>VLOOKUP(A471,data!$A:$AG,25,FALSE)</f>
        <v>43511</v>
      </c>
      <c r="H471" s="3">
        <f>VLOOKUP(A471,data!$A:$AG,26,FALSE)</f>
        <v>0.47291666666666665</v>
      </c>
      <c r="I471" s="1">
        <f>VLOOKUP(A471,data!$A:$AG,27,FALSE)</f>
        <v>98.84</v>
      </c>
      <c r="J471" s="2">
        <f>VLOOKUP(A471,data!$A:$AG,28,FALSE)</f>
        <v>1</v>
      </c>
      <c r="K471">
        <f>VLOOKUP(A471,data!$A:$AG,29,FALSE)</f>
        <v>4.9420000000000002</v>
      </c>
      <c r="L471" s="10">
        <f>VLOOKUP(A471,data!$A:$AG,30,FALSE)</f>
        <v>98.84</v>
      </c>
      <c r="M471" s="4" t="str">
        <f>VLOOKUP(A471,data!$A:$AG,31,FALSE)</f>
        <v>Cash</v>
      </c>
      <c r="N471" s="3">
        <f>VLOOKUP(A471,data!$A:$AG,32,FALSE)</f>
        <v>94.22417200000001</v>
      </c>
      <c r="O471" s="9">
        <f>VLOOKUP(A471,data!$A:$AG,33,FALSE)</f>
        <v>4.6699999999999998E-2</v>
      </c>
    </row>
    <row r="472" spans="1:15" ht="15.75" x14ac:dyDescent="0.25">
      <c r="A472">
        <v>471</v>
      </c>
      <c r="B472" t="str">
        <f>VLOOKUP(A472,data!$A:$AG,2,FALSE)</f>
        <v>767-05-1286</v>
      </c>
      <c r="C472" s="7" t="str">
        <f>VLOOKUP(A472,data!$A:$AG,21,FALSE)</f>
        <v>East</v>
      </c>
      <c r="D472" s="7" t="str">
        <f>VLOOKUP(A472,data!$A:$AG,22,FALSE)</f>
        <v>Office Supplies</v>
      </c>
      <c r="E472" s="10" t="str">
        <f>VLOOKUP(A472,data!$A:$AG,23,FALSE)</f>
        <v>Paper</v>
      </c>
      <c r="F472" s="8">
        <f>VLOOKUP(A472,data!$A:$AG,24,FALSE)</f>
        <v>43488</v>
      </c>
      <c r="G472" s="3">
        <f>VLOOKUP(A472,data!$A:$AG,25,FALSE)</f>
        <v>43488</v>
      </c>
      <c r="H472" s="3">
        <f>VLOOKUP(A472,data!$A:$AG,26,FALSE)</f>
        <v>0.50694444444444442</v>
      </c>
      <c r="I472" s="1">
        <f>VLOOKUP(A472,data!$A:$AG,27,FALSE)</f>
        <v>83.77</v>
      </c>
      <c r="J472" s="2">
        <f>VLOOKUP(A472,data!$A:$AG,28,FALSE)</f>
        <v>6</v>
      </c>
      <c r="K472">
        <f>VLOOKUP(A472,data!$A:$AG,29,FALSE)</f>
        <v>25.131</v>
      </c>
      <c r="L472" s="10">
        <f>VLOOKUP(A472,data!$A:$AG,30,FALSE)</f>
        <v>502.62</v>
      </c>
      <c r="M472" s="4" t="str">
        <f>VLOOKUP(A472,data!$A:$AG,31,FALSE)</f>
        <v>Ewallet</v>
      </c>
      <c r="N472" s="3">
        <f>VLOOKUP(A472,data!$A:$AG,32,FALSE)</f>
        <v>479.14764600000001</v>
      </c>
      <c r="O472" s="9">
        <f>VLOOKUP(A472,data!$A:$AG,33,FALSE)</f>
        <v>4.6699999999999998E-2</v>
      </c>
    </row>
    <row r="473" spans="1:15" ht="15.75" x14ac:dyDescent="0.25">
      <c r="A473">
        <v>472</v>
      </c>
      <c r="B473" t="str">
        <f>VLOOKUP(A473,data!$A:$AG,2,FALSE)</f>
        <v>340-21-9136</v>
      </c>
      <c r="C473" s="7" t="str">
        <f>VLOOKUP(A473,data!$A:$AG,21,FALSE)</f>
        <v>West</v>
      </c>
      <c r="D473" s="7" t="str">
        <f>VLOOKUP(A473,data!$A:$AG,22,FALSE)</f>
        <v>Office Supplies</v>
      </c>
      <c r="E473" s="10" t="str">
        <f>VLOOKUP(A473,data!$A:$AG,23,FALSE)</f>
        <v>Storage</v>
      </c>
      <c r="F473" s="8">
        <f>VLOOKUP(A473,data!$A:$AG,24,FALSE)</f>
        <v>43490</v>
      </c>
      <c r="G473" s="3">
        <f>VLOOKUP(A473,data!$A:$AG,25,FALSE)</f>
        <v>43490</v>
      </c>
      <c r="H473" s="3">
        <f>VLOOKUP(A473,data!$A:$AG,26,FALSE)</f>
        <v>0.4861111111111111</v>
      </c>
      <c r="I473" s="1">
        <f>VLOOKUP(A473,data!$A:$AG,27,FALSE)</f>
        <v>40.049999999999997</v>
      </c>
      <c r="J473" s="2">
        <f>VLOOKUP(A473,data!$A:$AG,28,FALSE)</f>
        <v>4</v>
      </c>
      <c r="K473">
        <f>VLOOKUP(A473,data!$A:$AG,29,FALSE)</f>
        <v>8.01</v>
      </c>
      <c r="L473" s="10">
        <f>VLOOKUP(A473,data!$A:$AG,30,FALSE)</f>
        <v>160.19999999999999</v>
      </c>
      <c r="M473" s="4" t="str">
        <f>VLOOKUP(A473,data!$A:$AG,31,FALSE)</f>
        <v>Cash</v>
      </c>
      <c r="N473" s="3">
        <f>VLOOKUP(A473,data!$A:$AG,32,FALSE)</f>
        <v>152.71866</v>
      </c>
      <c r="O473" s="9">
        <f>VLOOKUP(A473,data!$A:$AG,33,FALSE)</f>
        <v>4.6699999999999998E-2</v>
      </c>
    </row>
    <row r="474" spans="1:15" ht="15.75" x14ac:dyDescent="0.25">
      <c r="A474">
        <v>473</v>
      </c>
      <c r="B474" t="str">
        <f>VLOOKUP(A474,data!$A:$AG,2,FALSE)</f>
        <v>405-31-3305</v>
      </c>
      <c r="C474" s="7" t="str">
        <f>VLOOKUP(A474,data!$A:$AG,21,FALSE)</f>
        <v>West</v>
      </c>
      <c r="D474" s="7" t="str">
        <f>VLOOKUP(A474,data!$A:$AG,22,FALSE)</f>
        <v>Furniture</v>
      </c>
      <c r="E474" s="10" t="str">
        <f>VLOOKUP(A474,data!$A:$AG,23,FALSE)</f>
        <v>Bookcases</v>
      </c>
      <c r="F474" s="8">
        <f>VLOOKUP(A474,data!$A:$AG,24,FALSE)</f>
        <v>43498</v>
      </c>
      <c r="G474" s="3">
        <f>VLOOKUP(A474,data!$A:$AG,25,FALSE)</f>
        <v>43498</v>
      </c>
      <c r="H474" s="3">
        <f>VLOOKUP(A474,data!$A:$AG,26,FALSE)</f>
        <v>0.7715277777777777</v>
      </c>
      <c r="I474" s="1">
        <f>VLOOKUP(A474,data!$A:$AG,27,FALSE)</f>
        <v>43.13</v>
      </c>
      <c r="J474" s="2">
        <f>VLOOKUP(A474,data!$A:$AG,28,FALSE)</f>
        <v>10</v>
      </c>
      <c r="K474">
        <f>VLOOKUP(A474,data!$A:$AG,29,FALSE)</f>
        <v>21.565000000000001</v>
      </c>
      <c r="L474" s="10">
        <f>VLOOKUP(A474,data!$A:$AG,30,FALSE)</f>
        <v>431.3</v>
      </c>
      <c r="M474" s="4" t="str">
        <f>VLOOKUP(A474,data!$A:$AG,31,FALSE)</f>
        <v>Credit card</v>
      </c>
      <c r="N474" s="3">
        <f>VLOOKUP(A474,data!$A:$AG,32,FALSE)</f>
        <v>385.15090000000004</v>
      </c>
      <c r="O474" s="9">
        <f>VLOOKUP(A474,data!$A:$AG,33,FALSE)</f>
        <v>0.107</v>
      </c>
    </row>
    <row r="475" spans="1:15" ht="15.75" x14ac:dyDescent="0.25">
      <c r="A475">
        <v>474</v>
      </c>
      <c r="B475" t="str">
        <f>VLOOKUP(A475,data!$A:$AG,2,FALSE)</f>
        <v>731-59-7531</v>
      </c>
      <c r="C475" s="7" t="str">
        <f>VLOOKUP(A475,data!$A:$AG,21,FALSE)</f>
        <v>West</v>
      </c>
      <c r="D475" s="7" t="str">
        <f>VLOOKUP(A475,data!$A:$AG,22,FALSE)</f>
        <v>Technology</v>
      </c>
      <c r="E475" s="10" t="str">
        <f>VLOOKUP(A475,data!$A:$AG,23,FALSE)</f>
        <v>Phones</v>
      </c>
      <c r="F475" s="8">
        <f>VLOOKUP(A475,data!$A:$AG,24,FALSE)</f>
        <v>43554</v>
      </c>
      <c r="G475" s="3">
        <f>VLOOKUP(A475,data!$A:$AG,25,FALSE)</f>
        <v>43554</v>
      </c>
      <c r="H475" s="3">
        <f>VLOOKUP(A475,data!$A:$AG,26,FALSE)</f>
        <v>0.74861111111111101</v>
      </c>
      <c r="I475" s="1">
        <f>VLOOKUP(A475,data!$A:$AG,27,FALSE)</f>
        <v>72.569999999999993</v>
      </c>
      <c r="J475" s="2">
        <f>VLOOKUP(A475,data!$A:$AG,28,FALSE)</f>
        <v>8</v>
      </c>
      <c r="K475">
        <f>VLOOKUP(A475,data!$A:$AG,29,FALSE)</f>
        <v>29.027999999999999</v>
      </c>
      <c r="L475" s="10">
        <f>VLOOKUP(A475,data!$A:$AG,30,FALSE)</f>
        <v>580.55999999999995</v>
      </c>
      <c r="M475" s="4" t="str">
        <f>VLOOKUP(A475,data!$A:$AG,31,FALSE)</f>
        <v>Cash</v>
      </c>
      <c r="N475" s="3">
        <f>VLOOKUP(A475,data!$A:$AG,32,FALSE)</f>
        <v>538.75967999999989</v>
      </c>
      <c r="O475" s="9">
        <f>VLOOKUP(A475,data!$A:$AG,33,FALSE)</f>
        <v>7.2000000000000008E-2</v>
      </c>
    </row>
    <row r="476" spans="1:15" ht="15.75" x14ac:dyDescent="0.25">
      <c r="A476">
        <v>475</v>
      </c>
      <c r="B476" t="str">
        <f>VLOOKUP(A476,data!$A:$AG,2,FALSE)</f>
        <v>676-39-6028</v>
      </c>
      <c r="C476" s="7" t="str">
        <f>VLOOKUP(A476,data!$A:$AG,21,FALSE)</f>
        <v>West</v>
      </c>
      <c r="D476" s="7" t="str">
        <f>VLOOKUP(A476,data!$A:$AG,22,FALSE)</f>
        <v>Office Supplies</v>
      </c>
      <c r="E476" s="10" t="str">
        <f>VLOOKUP(A476,data!$A:$AG,23,FALSE)</f>
        <v>Storage</v>
      </c>
      <c r="F476" s="8">
        <f>VLOOKUP(A476,data!$A:$AG,24,FALSE)</f>
        <v>43554</v>
      </c>
      <c r="G476" s="3">
        <f>VLOOKUP(A476,data!$A:$AG,25,FALSE)</f>
        <v>43554</v>
      </c>
      <c r="H476" s="3">
        <f>VLOOKUP(A476,data!$A:$AG,26,FALSE)</f>
        <v>0.71111111111111114</v>
      </c>
      <c r="I476" s="1">
        <f>VLOOKUP(A476,data!$A:$AG,27,FALSE)</f>
        <v>64.44</v>
      </c>
      <c r="J476" s="2">
        <f>VLOOKUP(A476,data!$A:$AG,28,FALSE)</f>
        <v>5</v>
      </c>
      <c r="K476">
        <f>VLOOKUP(A476,data!$A:$AG,29,FALSE)</f>
        <v>16.11</v>
      </c>
      <c r="L476" s="10">
        <f>VLOOKUP(A476,data!$A:$AG,30,FALSE)</f>
        <v>322.2</v>
      </c>
      <c r="M476" s="4" t="str">
        <f>VLOOKUP(A476,data!$A:$AG,31,FALSE)</f>
        <v>Cash</v>
      </c>
      <c r="N476" s="3">
        <f>VLOOKUP(A476,data!$A:$AG,32,FALSE)</f>
        <v>307.15325999999999</v>
      </c>
      <c r="O476" s="9">
        <f>VLOOKUP(A476,data!$A:$AG,33,FALSE)</f>
        <v>4.6699999999999998E-2</v>
      </c>
    </row>
    <row r="477" spans="1:15" ht="15.75" x14ac:dyDescent="0.25">
      <c r="A477">
        <v>476</v>
      </c>
      <c r="B477" t="str">
        <f>VLOOKUP(A477,data!$A:$AG,2,FALSE)</f>
        <v>502-05-1910</v>
      </c>
      <c r="C477" s="7" t="str">
        <f>VLOOKUP(A477,data!$A:$AG,21,FALSE)</f>
        <v>West</v>
      </c>
      <c r="D477" s="7" t="str">
        <f>VLOOKUP(A477,data!$A:$AG,22,FALSE)</f>
        <v>Office Supplies</v>
      </c>
      <c r="E477" s="10" t="str">
        <f>VLOOKUP(A477,data!$A:$AG,23,FALSE)</f>
        <v>Paper</v>
      </c>
      <c r="F477" s="8">
        <f>VLOOKUP(A477,data!$A:$AG,24,FALSE)</f>
        <v>43521</v>
      </c>
      <c r="G477" s="3">
        <f>VLOOKUP(A477,data!$A:$AG,25,FALSE)</f>
        <v>43521</v>
      </c>
      <c r="H477" s="3">
        <f>VLOOKUP(A477,data!$A:$AG,26,FALSE)</f>
        <v>0.85763888888888884</v>
      </c>
      <c r="I477" s="1">
        <f>VLOOKUP(A477,data!$A:$AG,27,FALSE)</f>
        <v>65.180000000000007</v>
      </c>
      <c r="J477" s="2">
        <f>VLOOKUP(A477,data!$A:$AG,28,FALSE)</f>
        <v>3</v>
      </c>
      <c r="K477">
        <f>VLOOKUP(A477,data!$A:$AG,29,FALSE)</f>
        <v>9.777000000000001</v>
      </c>
      <c r="L477" s="10">
        <f>VLOOKUP(A477,data!$A:$AG,30,FALSE)</f>
        <v>195.54000000000002</v>
      </c>
      <c r="M477" s="4" t="str">
        <f>VLOOKUP(A477,data!$A:$AG,31,FALSE)</f>
        <v>Credit card</v>
      </c>
      <c r="N477" s="3">
        <f>VLOOKUP(A477,data!$A:$AG,32,FALSE)</f>
        <v>186.40828200000001</v>
      </c>
      <c r="O477" s="9">
        <f>VLOOKUP(A477,data!$A:$AG,33,FALSE)</f>
        <v>4.6699999999999998E-2</v>
      </c>
    </row>
    <row r="478" spans="1:15" ht="15.75" x14ac:dyDescent="0.25">
      <c r="A478">
        <v>477</v>
      </c>
      <c r="B478" t="str">
        <f>VLOOKUP(A478,data!$A:$AG,2,FALSE)</f>
        <v>485-30-8700</v>
      </c>
      <c r="C478" s="7" t="str">
        <f>VLOOKUP(A478,data!$A:$AG,21,FALSE)</f>
        <v>West</v>
      </c>
      <c r="D478" s="7" t="str">
        <f>VLOOKUP(A478,data!$A:$AG,22,FALSE)</f>
        <v>Office Supplies</v>
      </c>
      <c r="E478" s="10" t="str">
        <f>VLOOKUP(A478,data!$A:$AG,23,FALSE)</f>
        <v>Paper</v>
      </c>
      <c r="F478" s="8">
        <f>VLOOKUP(A478,data!$A:$AG,24,FALSE)</f>
        <v>43542</v>
      </c>
      <c r="G478" s="3">
        <f>VLOOKUP(A478,data!$A:$AG,25,FALSE)</f>
        <v>43542</v>
      </c>
      <c r="H478" s="3">
        <f>VLOOKUP(A478,data!$A:$AG,26,FALSE)</f>
        <v>0.67361111111111116</v>
      </c>
      <c r="I478" s="1">
        <f>VLOOKUP(A478,data!$A:$AG,27,FALSE)</f>
        <v>33.26</v>
      </c>
      <c r="J478" s="2">
        <f>VLOOKUP(A478,data!$A:$AG,28,FALSE)</f>
        <v>5</v>
      </c>
      <c r="K478">
        <f>VLOOKUP(A478,data!$A:$AG,29,FALSE)</f>
        <v>8.3149999999999995</v>
      </c>
      <c r="L478" s="10">
        <f>VLOOKUP(A478,data!$A:$AG,30,FALSE)</f>
        <v>166.29999999999998</v>
      </c>
      <c r="M478" s="4" t="str">
        <f>VLOOKUP(A478,data!$A:$AG,31,FALSE)</f>
        <v>Credit card</v>
      </c>
      <c r="N478" s="3">
        <f>VLOOKUP(A478,data!$A:$AG,32,FALSE)</f>
        <v>158.53378999999998</v>
      </c>
      <c r="O478" s="9">
        <f>VLOOKUP(A478,data!$A:$AG,33,FALSE)</f>
        <v>4.6699999999999998E-2</v>
      </c>
    </row>
    <row r="479" spans="1:15" ht="15.75" x14ac:dyDescent="0.25">
      <c r="A479">
        <v>478</v>
      </c>
      <c r="B479" t="str">
        <f>VLOOKUP(A479,data!$A:$AG,2,FALSE)</f>
        <v>598-47-9715</v>
      </c>
      <c r="C479" s="7" t="str">
        <f>VLOOKUP(A479,data!$A:$AG,21,FALSE)</f>
        <v>West</v>
      </c>
      <c r="D479" s="7" t="str">
        <f>VLOOKUP(A479,data!$A:$AG,22,FALSE)</f>
        <v>Technology</v>
      </c>
      <c r="E479" s="10" t="str">
        <f>VLOOKUP(A479,data!$A:$AG,23,FALSE)</f>
        <v>Phones</v>
      </c>
      <c r="F479" s="8">
        <f>VLOOKUP(A479,data!$A:$AG,24,FALSE)</f>
        <v>43531</v>
      </c>
      <c r="G479" s="3">
        <f>VLOOKUP(A479,data!$A:$AG,25,FALSE)</f>
        <v>43531</v>
      </c>
      <c r="H479" s="3">
        <f>VLOOKUP(A479,data!$A:$AG,26,FALSE)</f>
        <v>0.70416666666666661</v>
      </c>
      <c r="I479" s="1">
        <f>VLOOKUP(A479,data!$A:$AG,27,FALSE)</f>
        <v>84.07</v>
      </c>
      <c r="J479" s="2">
        <f>VLOOKUP(A479,data!$A:$AG,28,FALSE)</f>
        <v>4</v>
      </c>
      <c r="K479">
        <f>VLOOKUP(A479,data!$A:$AG,29,FALSE)</f>
        <v>16.814</v>
      </c>
      <c r="L479" s="10">
        <f>VLOOKUP(A479,data!$A:$AG,30,FALSE)</f>
        <v>336.28</v>
      </c>
      <c r="M479" s="4" t="str">
        <f>VLOOKUP(A479,data!$A:$AG,31,FALSE)</f>
        <v>Ewallet</v>
      </c>
      <c r="N479" s="3">
        <f>VLOOKUP(A479,data!$A:$AG,32,FALSE)</f>
        <v>312.06783999999999</v>
      </c>
      <c r="O479" s="9">
        <f>VLOOKUP(A479,data!$A:$AG,33,FALSE)</f>
        <v>7.2000000000000008E-2</v>
      </c>
    </row>
    <row r="480" spans="1:15" ht="15.75" x14ac:dyDescent="0.25">
      <c r="A480">
        <v>479</v>
      </c>
      <c r="B480" t="str">
        <f>VLOOKUP(A480,data!$A:$AG,2,FALSE)</f>
        <v>701-69-8742</v>
      </c>
      <c r="C480" s="7" t="str">
        <f>VLOOKUP(A480,data!$A:$AG,21,FALSE)</f>
        <v>East</v>
      </c>
      <c r="D480" s="7" t="str">
        <f>VLOOKUP(A480,data!$A:$AG,22,FALSE)</f>
        <v>Furniture</v>
      </c>
      <c r="E480" s="10" t="str">
        <f>VLOOKUP(A480,data!$A:$AG,23,FALSE)</f>
        <v>Furnishings</v>
      </c>
      <c r="F480" s="8">
        <f>VLOOKUP(A480,data!$A:$AG,24,FALSE)</f>
        <v>43540</v>
      </c>
      <c r="G480" s="3">
        <f>VLOOKUP(A480,data!$A:$AG,25,FALSE)</f>
        <v>43540</v>
      </c>
      <c r="H480" s="3">
        <f>VLOOKUP(A480,data!$A:$AG,26,FALSE)</f>
        <v>0.42430555555555555</v>
      </c>
      <c r="I480" s="1">
        <f>VLOOKUP(A480,data!$A:$AG,27,FALSE)</f>
        <v>34.369999999999997</v>
      </c>
      <c r="J480" s="2">
        <f>VLOOKUP(A480,data!$A:$AG,28,FALSE)</f>
        <v>10</v>
      </c>
      <c r="K480">
        <f>VLOOKUP(A480,data!$A:$AG,29,FALSE)</f>
        <v>17.184999999999999</v>
      </c>
      <c r="L480" s="10">
        <f>VLOOKUP(A480,data!$A:$AG,30,FALSE)</f>
        <v>343.7</v>
      </c>
      <c r="M480" s="4" t="str">
        <f>VLOOKUP(A480,data!$A:$AG,31,FALSE)</f>
        <v>Ewallet</v>
      </c>
      <c r="N480" s="3">
        <f>VLOOKUP(A480,data!$A:$AG,32,FALSE)</f>
        <v>306.92410000000001</v>
      </c>
      <c r="O480" s="9">
        <f>VLOOKUP(A480,data!$A:$AG,33,FALSE)</f>
        <v>0.107</v>
      </c>
    </row>
    <row r="481" spans="1:15" ht="15.75" x14ac:dyDescent="0.25">
      <c r="A481">
        <v>480</v>
      </c>
      <c r="B481" t="str">
        <f>VLOOKUP(A481,data!$A:$AG,2,FALSE)</f>
        <v>575-67-1508</v>
      </c>
      <c r="C481" s="7" t="str">
        <f>VLOOKUP(A481,data!$A:$AG,21,FALSE)</f>
        <v>East</v>
      </c>
      <c r="D481" s="7" t="str">
        <f>VLOOKUP(A481,data!$A:$AG,22,FALSE)</f>
        <v>Office Supplies</v>
      </c>
      <c r="E481" s="10" t="str">
        <f>VLOOKUP(A481,data!$A:$AG,23,FALSE)</f>
        <v>Art</v>
      </c>
      <c r="F481" s="8">
        <f>VLOOKUP(A481,data!$A:$AG,24,FALSE)</f>
        <v>43494</v>
      </c>
      <c r="G481" s="3">
        <f>VLOOKUP(A481,data!$A:$AG,25,FALSE)</f>
        <v>43494</v>
      </c>
      <c r="H481" s="3">
        <f>VLOOKUP(A481,data!$A:$AG,26,FALSE)</f>
        <v>0.47638888888888892</v>
      </c>
      <c r="I481" s="1">
        <f>VLOOKUP(A481,data!$A:$AG,27,FALSE)</f>
        <v>38.6</v>
      </c>
      <c r="J481" s="2">
        <f>VLOOKUP(A481,data!$A:$AG,28,FALSE)</f>
        <v>1</v>
      </c>
      <c r="K481">
        <f>VLOOKUP(A481,data!$A:$AG,29,FALSE)</f>
        <v>1.9300000000000002</v>
      </c>
      <c r="L481" s="10">
        <f>VLOOKUP(A481,data!$A:$AG,30,FALSE)</f>
        <v>38.6</v>
      </c>
      <c r="M481" s="4" t="str">
        <f>VLOOKUP(A481,data!$A:$AG,31,FALSE)</f>
        <v>Ewallet</v>
      </c>
      <c r="N481" s="3">
        <f>VLOOKUP(A481,data!$A:$AG,32,FALSE)</f>
        <v>36.797380000000004</v>
      </c>
      <c r="O481" s="9">
        <f>VLOOKUP(A481,data!$A:$AG,33,FALSE)</f>
        <v>4.6699999999999998E-2</v>
      </c>
    </row>
    <row r="482" spans="1:15" ht="15.75" x14ac:dyDescent="0.25">
      <c r="A482">
        <v>481</v>
      </c>
      <c r="B482" t="str">
        <f>VLOOKUP(A482,data!$A:$AG,2,FALSE)</f>
        <v>541-08-3113</v>
      </c>
      <c r="C482" s="7" t="str">
        <f>VLOOKUP(A482,data!$A:$AG,21,FALSE)</f>
        <v>East</v>
      </c>
      <c r="D482" s="7" t="str">
        <f>VLOOKUP(A482,data!$A:$AG,22,FALSE)</f>
        <v>Office Supplies</v>
      </c>
      <c r="E482" s="10" t="str">
        <f>VLOOKUP(A482,data!$A:$AG,23,FALSE)</f>
        <v>Storage</v>
      </c>
      <c r="F482" s="8">
        <f>VLOOKUP(A482,data!$A:$AG,24,FALSE)</f>
        <v>43498</v>
      </c>
      <c r="G482" s="3">
        <f>VLOOKUP(A482,data!$A:$AG,25,FALSE)</f>
        <v>43498</v>
      </c>
      <c r="H482" s="3">
        <f>VLOOKUP(A482,data!$A:$AG,26,FALSE)</f>
        <v>0.8534722222222223</v>
      </c>
      <c r="I482" s="1">
        <f>VLOOKUP(A482,data!$A:$AG,27,FALSE)</f>
        <v>65.97</v>
      </c>
      <c r="J482" s="2">
        <f>VLOOKUP(A482,data!$A:$AG,28,FALSE)</f>
        <v>8</v>
      </c>
      <c r="K482">
        <f>VLOOKUP(A482,data!$A:$AG,29,FALSE)</f>
        <v>26.388000000000002</v>
      </c>
      <c r="L482" s="10">
        <f>VLOOKUP(A482,data!$A:$AG,30,FALSE)</f>
        <v>527.76</v>
      </c>
      <c r="M482" s="4" t="str">
        <f>VLOOKUP(A482,data!$A:$AG,31,FALSE)</f>
        <v>Cash</v>
      </c>
      <c r="N482" s="3">
        <f>VLOOKUP(A482,data!$A:$AG,32,FALSE)</f>
        <v>503.113608</v>
      </c>
      <c r="O482" s="9">
        <f>VLOOKUP(A482,data!$A:$AG,33,FALSE)</f>
        <v>4.6699999999999998E-2</v>
      </c>
    </row>
    <row r="483" spans="1:15" ht="15.75" x14ac:dyDescent="0.25">
      <c r="A483">
        <v>482</v>
      </c>
      <c r="B483" t="str">
        <f>VLOOKUP(A483,data!$A:$AG,2,FALSE)</f>
        <v>246-11-3901</v>
      </c>
      <c r="C483" s="7" t="str">
        <f>VLOOKUP(A483,data!$A:$AG,21,FALSE)</f>
        <v>West</v>
      </c>
      <c r="D483" s="7" t="str">
        <f>VLOOKUP(A483,data!$A:$AG,22,FALSE)</f>
        <v>Technology</v>
      </c>
      <c r="E483" s="10" t="str">
        <f>VLOOKUP(A483,data!$A:$AG,23,FALSE)</f>
        <v>Accessories</v>
      </c>
      <c r="F483" s="8">
        <f>VLOOKUP(A483,data!$A:$AG,24,FALSE)</f>
        <v>43511</v>
      </c>
      <c r="G483" s="3">
        <f>VLOOKUP(A483,data!$A:$AG,25,FALSE)</f>
        <v>43511</v>
      </c>
      <c r="H483" s="3">
        <f>VLOOKUP(A483,data!$A:$AG,26,FALSE)</f>
        <v>0.5083333333333333</v>
      </c>
      <c r="I483" s="1">
        <f>VLOOKUP(A483,data!$A:$AG,27,FALSE)</f>
        <v>32.799999999999997</v>
      </c>
      <c r="J483" s="2">
        <f>VLOOKUP(A483,data!$A:$AG,28,FALSE)</f>
        <v>10</v>
      </c>
      <c r="K483">
        <f>VLOOKUP(A483,data!$A:$AG,29,FALSE)</f>
        <v>16.400000000000002</v>
      </c>
      <c r="L483" s="10">
        <f>VLOOKUP(A483,data!$A:$AG,30,FALSE)</f>
        <v>328</v>
      </c>
      <c r="M483" s="4" t="str">
        <f>VLOOKUP(A483,data!$A:$AG,31,FALSE)</f>
        <v>Cash</v>
      </c>
      <c r="N483" s="3">
        <f>VLOOKUP(A483,data!$A:$AG,32,FALSE)</f>
        <v>304.38400000000001</v>
      </c>
      <c r="O483" s="9">
        <f>VLOOKUP(A483,data!$A:$AG,33,FALSE)</f>
        <v>7.2000000000000008E-2</v>
      </c>
    </row>
    <row r="484" spans="1:15" ht="15.75" x14ac:dyDescent="0.25">
      <c r="A484">
        <v>483</v>
      </c>
      <c r="B484" t="str">
        <f>VLOOKUP(A484,data!$A:$AG,2,FALSE)</f>
        <v>674-15-9296</v>
      </c>
      <c r="C484" s="7" t="str">
        <f>VLOOKUP(A484,data!$A:$AG,21,FALSE)</f>
        <v>East</v>
      </c>
      <c r="D484" s="7" t="str">
        <f>VLOOKUP(A484,data!$A:$AG,22,FALSE)</f>
        <v>Office Supplies</v>
      </c>
      <c r="E484" s="10" t="str">
        <f>VLOOKUP(A484,data!$A:$AG,23,FALSE)</f>
        <v>Art</v>
      </c>
      <c r="F484" s="8">
        <f>VLOOKUP(A484,data!$A:$AG,24,FALSE)</f>
        <v>43473</v>
      </c>
      <c r="G484" s="3">
        <f>VLOOKUP(A484,data!$A:$AG,25,FALSE)</f>
        <v>43473</v>
      </c>
      <c r="H484" s="3">
        <f>VLOOKUP(A484,data!$A:$AG,26,FALSE)</f>
        <v>0.54513888888888895</v>
      </c>
      <c r="I484" s="1">
        <f>VLOOKUP(A484,data!$A:$AG,27,FALSE)</f>
        <v>37.14</v>
      </c>
      <c r="J484" s="2">
        <f>VLOOKUP(A484,data!$A:$AG,28,FALSE)</f>
        <v>5</v>
      </c>
      <c r="K484">
        <f>VLOOKUP(A484,data!$A:$AG,29,FALSE)</f>
        <v>9.2850000000000001</v>
      </c>
      <c r="L484" s="10">
        <f>VLOOKUP(A484,data!$A:$AG,30,FALSE)</f>
        <v>185.7</v>
      </c>
      <c r="M484" s="4" t="str">
        <f>VLOOKUP(A484,data!$A:$AG,31,FALSE)</f>
        <v>Ewallet</v>
      </c>
      <c r="N484" s="3">
        <f>VLOOKUP(A484,data!$A:$AG,32,FALSE)</f>
        <v>177.02780999999999</v>
      </c>
      <c r="O484" s="9">
        <f>VLOOKUP(A484,data!$A:$AG,33,FALSE)</f>
        <v>4.6699999999999998E-2</v>
      </c>
    </row>
    <row r="485" spans="1:15" ht="15.75" x14ac:dyDescent="0.25">
      <c r="A485">
        <v>484</v>
      </c>
      <c r="B485" t="str">
        <f>VLOOKUP(A485,data!$A:$AG,2,FALSE)</f>
        <v>305-18-3552</v>
      </c>
      <c r="C485" s="7" t="str">
        <f>VLOOKUP(A485,data!$A:$AG,21,FALSE)</f>
        <v>East</v>
      </c>
      <c r="D485" s="7" t="str">
        <f>VLOOKUP(A485,data!$A:$AG,22,FALSE)</f>
        <v>Technology</v>
      </c>
      <c r="E485" s="10" t="str">
        <f>VLOOKUP(A485,data!$A:$AG,23,FALSE)</f>
        <v>Accessories</v>
      </c>
      <c r="F485" s="8">
        <f>VLOOKUP(A485,data!$A:$AG,24,FALSE)</f>
        <v>43508</v>
      </c>
      <c r="G485" s="3">
        <f>VLOOKUP(A485,data!$A:$AG,25,FALSE)</f>
        <v>43508</v>
      </c>
      <c r="H485" s="3">
        <f>VLOOKUP(A485,data!$A:$AG,26,FALSE)</f>
        <v>0.67986111111111114</v>
      </c>
      <c r="I485" s="1">
        <f>VLOOKUP(A485,data!$A:$AG,27,FALSE)</f>
        <v>60.38</v>
      </c>
      <c r="J485" s="2">
        <f>VLOOKUP(A485,data!$A:$AG,28,FALSE)</f>
        <v>10</v>
      </c>
      <c r="K485">
        <f>VLOOKUP(A485,data!$A:$AG,29,FALSE)</f>
        <v>30.190000000000005</v>
      </c>
      <c r="L485" s="10">
        <f>VLOOKUP(A485,data!$A:$AG,30,FALSE)</f>
        <v>603.80000000000007</v>
      </c>
      <c r="M485" s="4" t="str">
        <f>VLOOKUP(A485,data!$A:$AG,31,FALSE)</f>
        <v>Cash</v>
      </c>
      <c r="N485" s="3">
        <f>VLOOKUP(A485,data!$A:$AG,32,FALSE)</f>
        <v>560.32640000000004</v>
      </c>
      <c r="O485" s="9">
        <f>VLOOKUP(A485,data!$A:$AG,33,FALSE)</f>
        <v>7.2000000000000008E-2</v>
      </c>
    </row>
    <row r="486" spans="1:15" ht="15.75" x14ac:dyDescent="0.25">
      <c r="A486">
        <v>485</v>
      </c>
      <c r="B486" t="str">
        <f>VLOOKUP(A486,data!$A:$AG,2,FALSE)</f>
        <v>493-65-6248</v>
      </c>
      <c r="C486" s="7" t="str">
        <f>VLOOKUP(A486,data!$A:$AG,21,FALSE)</f>
        <v>West</v>
      </c>
      <c r="D486" s="7" t="str">
        <f>VLOOKUP(A486,data!$A:$AG,22,FALSE)</f>
        <v>Office Supplies</v>
      </c>
      <c r="E486" s="10" t="str">
        <f>VLOOKUP(A486,data!$A:$AG,23,FALSE)</f>
        <v>Labels</v>
      </c>
      <c r="F486" s="8">
        <f>VLOOKUP(A486,data!$A:$AG,24,FALSE)</f>
        <v>43466</v>
      </c>
      <c r="G486" s="3">
        <f>VLOOKUP(A486,data!$A:$AG,25,FALSE)</f>
        <v>43466</v>
      </c>
      <c r="H486" s="3">
        <f>VLOOKUP(A486,data!$A:$AG,26,FALSE)</f>
        <v>0.82500000000000007</v>
      </c>
      <c r="I486" s="1">
        <f>VLOOKUP(A486,data!$A:$AG,27,FALSE)</f>
        <v>36.979999999999997</v>
      </c>
      <c r="J486" s="2">
        <f>VLOOKUP(A486,data!$A:$AG,28,FALSE)</f>
        <v>10</v>
      </c>
      <c r="K486">
        <f>VLOOKUP(A486,data!$A:$AG,29,FALSE)</f>
        <v>18.489999999999998</v>
      </c>
      <c r="L486" s="10">
        <f>VLOOKUP(A486,data!$A:$AG,30,FALSE)</f>
        <v>369.79999999999995</v>
      </c>
      <c r="M486" s="4" t="str">
        <f>VLOOKUP(A486,data!$A:$AG,31,FALSE)</f>
        <v>Credit card</v>
      </c>
      <c r="N486" s="3">
        <f>VLOOKUP(A486,data!$A:$AG,32,FALSE)</f>
        <v>352.53033999999997</v>
      </c>
      <c r="O486" s="9">
        <f>VLOOKUP(A486,data!$A:$AG,33,FALSE)</f>
        <v>4.6699999999999998E-2</v>
      </c>
    </row>
    <row r="487" spans="1:15" ht="15.75" x14ac:dyDescent="0.25">
      <c r="A487">
        <v>486</v>
      </c>
      <c r="B487" t="str">
        <f>VLOOKUP(A487,data!$A:$AG,2,FALSE)</f>
        <v>438-01-4015</v>
      </c>
      <c r="C487" s="7" t="str">
        <f>VLOOKUP(A487,data!$A:$AG,21,FALSE)</f>
        <v>West</v>
      </c>
      <c r="D487" s="7" t="str">
        <f>VLOOKUP(A487,data!$A:$AG,22,FALSE)</f>
        <v>Furniture</v>
      </c>
      <c r="E487" s="10" t="str">
        <f>VLOOKUP(A487,data!$A:$AG,23,FALSE)</f>
        <v>Bookcases</v>
      </c>
      <c r="F487" s="8">
        <f>VLOOKUP(A487,data!$A:$AG,24,FALSE)</f>
        <v>43545</v>
      </c>
      <c r="G487" s="3">
        <f>VLOOKUP(A487,data!$A:$AG,25,FALSE)</f>
        <v>43545</v>
      </c>
      <c r="H487" s="3">
        <f>VLOOKUP(A487,data!$A:$AG,26,FALSE)</f>
        <v>0.64236111111111105</v>
      </c>
      <c r="I487" s="1">
        <f>VLOOKUP(A487,data!$A:$AG,27,FALSE)</f>
        <v>49.49</v>
      </c>
      <c r="J487" s="2">
        <f>VLOOKUP(A487,data!$A:$AG,28,FALSE)</f>
        <v>4</v>
      </c>
      <c r="K487">
        <f>VLOOKUP(A487,data!$A:$AG,29,FALSE)</f>
        <v>9.8980000000000015</v>
      </c>
      <c r="L487" s="10">
        <f>VLOOKUP(A487,data!$A:$AG,30,FALSE)</f>
        <v>197.96</v>
      </c>
      <c r="M487" s="4" t="str">
        <f>VLOOKUP(A487,data!$A:$AG,31,FALSE)</f>
        <v>Ewallet</v>
      </c>
      <c r="N487" s="3">
        <f>VLOOKUP(A487,data!$A:$AG,32,FALSE)</f>
        <v>176.77828</v>
      </c>
      <c r="O487" s="9">
        <f>VLOOKUP(A487,data!$A:$AG,33,FALSE)</f>
        <v>0.107</v>
      </c>
    </row>
    <row r="488" spans="1:15" ht="15.75" x14ac:dyDescent="0.25">
      <c r="A488">
        <v>487</v>
      </c>
      <c r="B488" t="str">
        <f>VLOOKUP(A488,data!$A:$AG,2,FALSE)</f>
        <v>709-58-4068</v>
      </c>
      <c r="C488" s="7" t="str">
        <f>VLOOKUP(A488,data!$A:$AG,21,FALSE)</f>
        <v>West</v>
      </c>
      <c r="D488" s="7" t="str">
        <f>VLOOKUP(A488,data!$A:$AG,22,FALSE)</f>
        <v>Technology</v>
      </c>
      <c r="E488" s="10" t="str">
        <f>VLOOKUP(A488,data!$A:$AG,23,FALSE)</f>
        <v>Phones</v>
      </c>
      <c r="F488" s="8">
        <f>VLOOKUP(A488,data!$A:$AG,24,FALSE)</f>
        <v>43524</v>
      </c>
      <c r="G488" s="3">
        <f>VLOOKUP(A488,data!$A:$AG,25,FALSE)</f>
        <v>43524</v>
      </c>
      <c r="H488" s="3">
        <f>VLOOKUP(A488,data!$A:$AG,26,FALSE)</f>
        <v>0.61249999999999993</v>
      </c>
      <c r="I488" s="1">
        <f>VLOOKUP(A488,data!$A:$AG,27,FALSE)</f>
        <v>41.09</v>
      </c>
      <c r="J488" s="2">
        <f>VLOOKUP(A488,data!$A:$AG,28,FALSE)</f>
        <v>10</v>
      </c>
      <c r="K488">
        <f>VLOOKUP(A488,data!$A:$AG,29,FALSE)</f>
        <v>20.545000000000002</v>
      </c>
      <c r="L488" s="10">
        <f>VLOOKUP(A488,data!$A:$AG,30,FALSE)</f>
        <v>410.90000000000003</v>
      </c>
      <c r="M488" s="4" t="str">
        <f>VLOOKUP(A488,data!$A:$AG,31,FALSE)</f>
        <v>Cash</v>
      </c>
      <c r="N488" s="3">
        <f>VLOOKUP(A488,data!$A:$AG,32,FALSE)</f>
        <v>381.3152</v>
      </c>
      <c r="O488" s="9">
        <f>VLOOKUP(A488,data!$A:$AG,33,FALSE)</f>
        <v>7.2000000000000008E-2</v>
      </c>
    </row>
    <row r="489" spans="1:15" ht="15.75" x14ac:dyDescent="0.25">
      <c r="A489">
        <v>488</v>
      </c>
      <c r="B489" t="str">
        <f>VLOOKUP(A489,data!$A:$AG,2,FALSE)</f>
        <v>795-49-7276</v>
      </c>
      <c r="C489" s="7" t="str">
        <f>VLOOKUP(A489,data!$A:$AG,21,FALSE)</f>
        <v>Central</v>
      </c>
      <c r="D489" s="7" t="str">
        <f>VLOOKUP(A489,data!$A:$AG,22,FALSE)</f>
        <v>Technology</v>
      </c>
      <c r="E489" s="10" t="str">
        <f>VLOOKUP(A489,data!$A:$AG,23,FALSE)</f>
        <v>Phones</v>
      </c>
      <c r="F489" s="8">
        <f>VLOOKUP(A489,data!$A:$AG,24,FALSE)</f>
        <v>43547</v>
      </c>
      <c r="G489" s="3">
        <f>VLOOKUP(A489,data!$A:$AG,25,FALSE)</f>
        <v>43547</v>
      </c>
      <c r="H489" s="3">
        <f>VLOOKUP(A489,data!$A:$AG,26,FALSE)</f>
        <v>0.7909722222222223</v>
      </c>
      <c r="I489" s="1">
        <f>VLOOKUP(A489,data!$A:$AG,27,FALSE)</f>
        <v>37.15</v>
      </c>
      <c r="J489" s="2">
        <f>VLOOKUP(A489,data!$A:$AG,28,FALSE)</f>
        <v>4</v>
      </c>
      <c r="K489">
        <f>VLOOKUP(A489,data!$A:$AG,29,FALSE)</f>
        <v>7.43</v>
      </c>
      <c r="L489" s="10">
        <f>VLOOKUP(A489,data!$A:$AG,30,FALSE)</f>
        <v>148.6</v>
      </c>
      <c r="M489" s="4" t="str">
        <f>VLOOKUP(A489,data!$A:$AG,31,FALSE)</f>
        <v>Ewallet</v>
      </c>
      <c r="N489" s="3">
        <f>VLOOKUP(A489,data!$A:$AG,32,FALSE)</f>
        <v>137.9008</v>
      </c>
      <c r="O489" s="9">
        <f>VLOOKUP(A489,data!$A:$AG,33,FALSE)</f>
        <v>7.2000000000000008E-2</v>
      </c>
    </row>
    <row r="490" spans="1:15" ht="15.75" x14ac:dyDescent="0.25">
      <c r="A490">
        <v>489</v>
      </c>
      <c r="B490" t="str">
        <f>VLOOKUP(A490,data!$A:$AG,2,FALSE)</f>
        <v>556-72-8512</v>
      </c>
      <c r="C490" s="7" t="str">
        <f>VLOOKUP(A490,data!$A:$AG,21,FALSE)</f>
        <v>Central</v>
      </c>
      <c r="D490" s="7" t="str">
        <f>VLOOKUP(A490,data!$A:$AG,22,FALSE)</f>
        <v>Technology</v>
      </c>
      <c r="E490" s="10" t="str">
        <f>VLOOKUP(A490,data!$A:$AG,23,FALSE)</f>
        <v>Phones</v>
      </c>
      <c r="F490" s="8">
        <f>VLOOKUP(A490,data!$A:$AG,24,FALSE)</f>
        <v>43495</v>
      </c>
      <c r="G490" s="3">
        <f>VLOOKUP(A490,data!$A:$AG,25,FALSE)</f>
        <v>43495</v>
      </c>
      <c r="H490" s="3">
        <f>VLOOKUP(A490,data!$A:$AG,26,FALSE)</f>
        <v>0.86597222222222225</v>
      </c>
      <c r="I490" s="1">
        <f>VLOOKUP(A490,data!$A:$AG,27,FALSE)</f>
        <v>22.96</v>
      </c>
      <c r="J490" s="2">
        <f>VLOOKUP(A490,data!$A:$AG,28,FALSE)</f>
        <v>1</v>
      </c>
      <c r="K490">
        <f>VLOOKUP(A490,data!$A:$AG,29,FALSE)</f>
        <v>1.1480000000000001</v>
      </c>
      <c r="L490" s="10">
        <f>VLOOKUP(A490,data!$A:$AG,30,FALSE)</f>
        <v>22.96</v>
      </c>
      <c r="M490" s="4" t="str">
        <f>VLOOKUP(A490,data!$A:$AG,31,FALSE)</f>
        <v>Cash</v>
      </c>
      <c r="N490" s="3">
        <f>VLOOKUP(A490,data!$A:$AG,32,FALSE)</f>
        <v>21.30688</v>
      </c>
      <c r="O490" s="9">
        <f>VLOOKUP(A490,data!$A:$AG,33,FALSE)</f>
        <v>7.2000000000000008E-2</v>
      </c>
    </row>
    <row r="491" spans="1:15" ht="15.75" x14ac:dyDescent="0.25">
      <c r="A491">
        <v>490</v>
      </c>
      <c r="B491" t="str">
        <f>VLOOKUP(A491,data!$A:$AG,2,FALSE)</f>
        <v>627-95-3243</v>
      </c>
      <c r="C491" s="7" t="str">
        <f>VLOOKUP(A491,data!$A:$AG,21,FALSE)</f>
        <v>Central</v>
      </c>
      <c r="D491" s="7" t="str">
        <f>VLOOKUP(A491,data!$A:$AG,22,FALSE)</f>
        <v>Technology</v>
      </c>
      <c r="E491" s="10" t="str">
        <f>VLOOKUP(A491,data!$A:$AG,23,FALSE)</f>
        <v>Accessories</v>
      </c>
      <c r="F491" s="8">
        <f>VLOOKUP(A491,data!$A:$AG,24,FALSE)</f>
        <v>43500</v>
      </c>
      <c r="G491" s="3">
        <f>VLOOKUP(A491,data!$A:$AG,25,FALSE)</f>
        <v>43500</v>
      </c>
      <c r="H491" s="3">
        <f>VLOOKUP(A491,data!$A:$AG,26,FALSE)</f>
        <v>0.55625000000000002</v>
      </c>
      <c r="I491" s="1">
        <f>VLOOKUP(A491,data!$A:$AG,27,FALSE)</f>
        <v>77.680000000000007</v>
      </c>
      <c r="J491" s="2">
        <f>VLOOKUP(A491,data!$A:$AG,28,FALSE)</f>
        <v>9</v>
      </c>
      <c r="K491">
        <f>VLOOKUP(A491,data!$A:$AG,29,FALSE)</f>
        <v>34.95600000000001</v>
      </c>
      <c r="L491" s="10">
        <f>VLOOKUP(A491,data!$A:$AG,30,FALSE)</f>
        <v>699.12000000000012</v>
      </c>
      <c r="M491" s="4" t="str">
        <f>VLOOKUP(A491,data!$A:$AG,31,FALSE)</f>
        <v>Ewallet</v>
      </c>
      <c r="N491" s="3">
        <f>VLOOKUP(A491,data!$A:$AG,32,FALSE)</f>
        <v>648.78336000000013</v>
      </c>
      <c r="O491" s="9">
        <f>VLOOKUP(A491,data!$A:$AG,33,FALSE)</f>
        <v>7.2000000000000008E-2</v>
      </c>
    </row>
    <row r="492" spans="1:15" ht="15.75" x14ac:dyDescent="0.25">
      <c r="A492">
        <v>491</v>
      </c>
      <c r="B492" t="str">
        <f>VLOOKUP(A492,data!$A:$AG,2,FALSE)</f>
        <v>686-41-0932</v>
      </c>
      <c r="C492" s="7" t="str">
        <f>VLOOKUP(A492,data!$A:$AG,21,FALSE)</f>
        <v>Central</v>
      </c>
      <c r="D492" s="7" t="str">
        <f>VLOOKUP(A492,data!$A:$AG,22,FALSE)</f>
        <v>Office Supplies</v>
      </c>
      <c r="E492" s="10" t="str">
        <f>VLOOKUP(A492,data!$A:$AG,23,FALSE)</f>
        <v>Art</v>
      </c>
      <c r="F492" s="8">
        <f>VLOOKUP(A492,data!$A:$AG,24,FALSE)</f>
        <v>43537</v>
      </c>
      <c r="G492" s="3">
        <f>VLOOKUP(A492,data!$A:$AG,25,FALSE)</f>
        <v>43537</v>
      </c>
      <c r="H492" s="3">
        <f>VLOOKUP(A492,data!$A:$AG,26,FALSE)</f>
        <v>0.82500000000000007</v>
      </c>
      <c r="I492" s="1">
        <f>VLOOKUP(A492,data!$A:$AG,27,FALSE)</f>
        <v>34.700000000000003</v>
      </c>
      <c r="J492" s="2">
        <f>VLOOKUP(A492,data!$A:$AG,28,FALSE)</f>
        <v>2</v>
      </c>
      <c r="K492">
        <f>VLOOKUP(A492,data!$A:$AG,29,FALSE)</f>
        <v>3.4700000000000006</v>
      </c>
      <c r="L492" s="10">
        <f>VLOOKUP(A492,data!$A:$AG,30,FALSE)</f>
        <v>69.400000000000006</v>
      </c>
      <c r="M492" s="4" t="str">
        <f>VLOOKUP(A492,data!$A:$AG,31,FALSE)</f>
        <v>Ewallet</v>
      </c>
      <c r="N492" s="3">
        <f>VLOOKUP(A492,data!$A:$AG,32,FALSE)</f>
        <v>66.159020000000012</v>
      </c>
      <c r="O492" s="9">
        <f>VLOOKUP(A492,data!$A:$AG,33,FALSE)</f>
        <v>4.6699999999999998E-2</v>
      </c>
    </row>
    <row r="493" spans="1:15" ht="15.75" x14ac:dyDescent="0.25">
      <c r="A493">
        <v>492</v>
      </c>
      <c r="B493" t="str">
        <f>VLOOKUP(A493,data!$A:$AG,2,FALSE)</f>
        <v>510-09-5628</v>
      </c>
      <c r="C493" s="7" t="str">
        <f>VLOOKUP(A493,data!$A:$AG,21,FALSE)</f>
        <v>East</v>
      </c>
      <c r="D493" s="7" t="str">
        <f>VLOOKUP(A493,data!$A:$AG,22,FALSE)</f>
        <v>Office Supplies</v>
      </c>
      <c r="E493" s="10" t="str">
        <f>VLOOKUP(A493,data!$A:$AG,23,FALSE)</f>
        <v>Storage</v>
      </c>
      <c r="F493" s="8">
        <f>VLOOKUP(A493,data!$A:$AG,24,FALSE)</f>
        <v>43539</v>
      </c>
      <c r="G493" s="3">
        <f>VLOOKUP(A493,data!$A:$AG,25,FALSE)</f>
        <v>43539</v>
      </c>
      <c r="H493" s="3">
        <f>VLOOKUP(A493,data!$A:$AG,26,FALSE)</f>
        <v>0.76388888888888884</v>
      </c>
      <c r="I493" s="1">
        <f>VLOOKUP(A493,data!$A:$AG,27,FALSE)</f>
        <v>19.66</v>
      </c>
      <c r="J493" s="2">
        <f>VLOOKUP(A493,data!$A:$AG,28,FALSE)</f>
        <v>10</v>
      </c>
      <c r="K493">
        <f>VLOOKUP(A493,data!$A:$AG,29,FALSE)</f>
        <v>9.83</v>
      </c>
      <c r="L493" s="10">
        <f>VLOOKUP(A493,data!$A:$AG,30,FALSE)</f>
        <v>196.6</v>
      </c>
      <c r="M493" s="4" t="str">
        <f>VLOOKUP(A493,data!$A:$AG,31,FALSE)</f>
        <v>Credit card</v>
      </c>
      <c r="N493" s="3">
        <f>VLOOKUP(A493,data!$A:$AG,32,FALSE)</f>
        <v>187.41878</v>
      </c>
      <c r="O493" s="9">
        <f>VLOOKUP(A493,data!$A:$AG,33,FALSE)</f>
        <v>4.6699999999999998E-2</v>
      </c>
    </row>
    <row r="494" spans="1:15" ht="15.75" x14ac:dyDescent="0.25">
      <c r="A494">
        <v>493</v>
      </c>
      <c r="B494" t="str">
        <f>VLOOKUP(A494,data!$A:$AG,2,FALSE)</f>
        <v>608-04-3797</v>
      </c>
      <c r="C494" s="7" t="str">
        <f>VLOOKUP(A494,data!$A:$AG,21,FALSE)</f>
        <v>East</v>
      </c>
      <c r="D494" s="7" t="str">
        <f>VLOOKUP(A494,data!$A:$AG,22,FALSE)</f>
        <v>Office Supplies</v>
      </c>
      <c r="E494" s="10" t="str">
        <f>VLOOKUP(A494,data!$A:$AG,23,FALSE)</f>
        <v>Envelopes</v>
      </c>
      <c r="F494" s="8">
        <f>VLOOKUP(A494,data!$A:$AG,24,FALSE)</f>
        <v>43529</v>
      </c>
      <c r="G494" s="3">
        <f>VLOOKUP(A494,data!$A:$AG,25,FALSE)</f>
        <v>43529</v>
      </c>
      <c r="H494" s="3">
        <f>VLOOKUP(A494,data!$A:$AG,26,FALSE)</f>
        <v>0.85</v>
      </c>
      <c r="I494" s="1">
        <f>VLOOKUP(A494,data!$A:$AG,27,FALSE)</f>
        <v>25.32</v>
      </c>
      <c r="J494" s="2">
        <f>VLOOKUP(A494,data!$A:$AG,28,FALSE)</f>
        <v>8</v>
      </c>
      <c r="K494">
        <f>VLOOKUP(A494,data!$A:$AG,29,FALSE)</f>
        <v>10.128</v>
      </c>
      <c r="L494" s="10">
        <f>VLOOKUP(A494,data!$A:$AG,30,FALSE)</f>
        <v>202.56</v>
      </c>
      <c r="M494" s="4" t="str">
        <f>VLOOKUP(A494,data!$A:$AG,31,FALSE)</f>
        <v>Ewallet</v>
      </c>
      <c r="N494" s="3">
        <f>VLOOKUP(A494,data!$A:$AG,32,FALSE)</f>
        <v>193.100448</v>
      </c>
      <c r="O494" s="9">
        <f>VLOOKUP(A494,data!$A:$AG,33,FALSE)</f>
        <v>4.6699999999999998E-2</v>
      </c>
    </row>
    <row r="495" spans="1:15" ht="15.75" x14ac:dyDescent="0.25">
      <c r="A495">
        <v>494</v>
      </c>
      <c r="B495" t="str">
        <f>VLOOKUP(A495,data!$A:$AG,2,FALSE)</f>
        <v>148-82-2527</v>
      </c>
      <c r="C495" s="7" t="str">
        <f>VLOOKUP(A495,data!$A:$AG,21,FALSE)</f>
        <v>West</v>
      </c>
      <c r="D495" s="7" t="str">
        <f>VLOOKUP(A495,data!$A:$AG,22,FALSE)</f>
        <v>Technology</v>
      </c>
      <c r="E495" s="10" t="str">
        <f>VLOOKUP(A495,data!$A:$AG,23,FALSE)</f>
        <v>Accessories</v>
      </c>
      <c r="F495" s="8">
        <f>VLOOKUP(A495,data!$A:$AG,24,FALSE)</f>
        <v>43529</v>
      </c>
      <c r="G495" s="3">
        <f>VLOOKUP(A495,data!$A:$AG,25,FALSE)</f>
        <v>43529</v>
      </c>
      <c r="H495" s="3">
        <f>VLOOKUP(A495,data!$A:$AG,26,FALSE)</f>
        <v>0.57222222222222219</v>
      </c>
      <c r="I495" s="1">
        <f>VLOOKUP(A495,data!$A:$AG,27,FALSE)</f>
        <v>12.12</v>
      </c>
      <c r="J495" s="2">
        <f>VLOOKUP(A495,data!$A:$AG,28,FALSE)</f>
        <v>10</v>
      </c>
      <c r="K495">
        <f>VLOOKUP(A495,data!$A:$AG,29,FALSE)</f>
        <v>6.06</v>
      </c>
      <c r="L495" s="10">
        <f>VLOOKUP(A495,data!$A:$AG,30,FALSE)</f>
        <v>121.19999999999999</v>
      </c>
      <c r="M495" s="4" t="str">
        <f>VLOOKUP(A495,data!$A:$AG,31,FALSE)</f>
        <v>Credit card</v>
      </c>
      <c r="N495" s="3">
        <f>VLOOKUP(A495,data!$A:$AG,32,FALSE)</f>
        <v>112.47359999999999</v>
      </c>
      <c r="O495" s="9">
        <f>VLOOKUP(A495,data!$A:$AG,33,FALSE)</f>
        <v>7.2000000000000008E-2</v>
      </c>
    </row>
    <row r="496" spans="1:15" ht="15.75" x14ac:dyDescent="0.25">
      <c r="A496">
        <v>495</v>
      </c>
      <c r="B496" t="str">
        <f>VLOOKUP(A496,data!$A:$AG,2,FALSE)</f>
        <v>437-53-3084</v>
      </c>
      <c r="C496" s="7" t="str">
        <f>VLOOKUP(A496,data!$A:$AG,21,FALSE)</f>
        <v>South</v>
      </c>
      <c r="D496" s="7" t="str">
        <f>VLOOKUP(A496,data!$A:$AG,22,FALSE)</f>
        <v>Furniture</v>
      </c>
      <c r="E496" s="10" t="str">
        <f>VLOOKUP(A496,data!$A:$AG,23,FALSE)</f>
        <v>Tables</v>
      </c>
      <c r="F496" s="8">
        <f>VLOOKUP(A496,data!$A:$AG,24,FALSE)</f>
        <v>43522</v>
      </c>
      <c r="G496" s="3">
        <f>VLOOKUP(A496,data!$A:$AG,25,FALSE)</f>
        <v>43522</v>
      </c>
      <c r="H496" s="3">
        <f>VLOOKUP(A496,data!$A:$AG,26,FALSE)</f>
        <v>0.4916666666666667</v>
      </c>
      <c r="I496" s="1">
        <f>VLOOKUP(A496,data!$A:$AG,27,FALSE)</f>
        <v>99.89</v>
      </c>
      <c r="J496" s="2">
        <f>VLOOKUP(A496,data!$A:$AG,28,FALSE)</f>
        <v>2</v>
      </c>
      <c r="K496">
        <f>VLOOKUP(A496,data!$A:$AG,29,FALSE)</f>
        <v>9.9890000000000008</v>
      </c>
      <c r="L496" s="10">
        <f>VLOOKUP(A496,data!$A:$AG,30,FALSE)</f>
        <v>199.78</v>
      </c>
      <c r="M496" s="4" t="str">
        <f>VLOOKUP(A496,data!$A:$AG,31,FALSE)</f>
        <v>Ewallet</v>
      </c>
      <c r="N496" s="3">
        <f>VLOOKUP(A496,data!$A:$AG,32,FALSE)</f>
        <v>178.40353999999999</v>
      </c>
      <c r="O496" s="9">
        <f>VLOOKUP(A496,data!$A:$AG,33,FALSE)</f>
        <v>0.107</v>
      </c>
    </row>
    <row r="497" spans="1:15" ht="15.75" x14ac:dyDescent="0.25">
      <c r="A497">
        <v>496</v>
      </c>
      <c r="B497" t="str">
        <f>VLOOKUP(A497,data!$A:$AG,2,FALSE)</f>
        <v>632-32-4574</v>
      </c>
      <c r="C497" s="7" t="str">
        <f>VLOOKUP(A497,data!$A:$AG,21,FALSE)</f>
        <v>South</v>
      </c>
      <c r="D497" s="7" t="str">
        <f>VLOOKUP(A497,data!$A:$AG,22,FALSE)</f>
        <v>Office Supplies</v>
      </c>
      <c r="E497" s="10" t="str">
        <f>VLOOKUP(A497,data!$A:$AG,23,FALSE)</f>
        <v>Envelopes</v>
      </c>
      <c r="F497" s="8">
        <f>VLOOKUP(A497,data!$A:$AG,24,FALSE)</f>
        <v>43544</v>
      </c>
      <c r="G497" s="3">
        <f>VLOOKUP(A497,data!$A:$AG,25,FALSE)</f>
        <v>43544</v>
      </c>
      <c r="H497" s="3">
        <f>VLOOKUP(A497,data!$A:$AG,26,FALSE)</f>
        <v>0.59305555555555556</v>
      </c>
      <c r="I497" s="1">
        <f>VLOOKUP(A497,data!$A:$AG,27,FALSE)</f>
        <v>75.92</v>
      </c>
      <c r="J497" s="2">
        <f>VLOOKUP(A497,data!$A:$AG,28,FALSE)</f>
        <v>8</v>
      </c>
      <c r="K497">
        <f>VLOOKUP(A497,data!$A:$AG,29,FALSE)</f>
        <v>30.368000000000002</v>
      </c>
      <c r="L497" s="10">
        <f>VLOOKUP(A497,data!$A:$AG,30,FALSE)</f>
        <v>607.36</v>
      </c>
      <c r="M497" s="4" t="str">
        <f>VLOOKUP(A497,data!$A:$AG,31,FALSE)</f>
        <v>Cash</v>
      </c>
      <c r="N497" s="3">
        <f>VLOOKUP(A497,data!$A:$AG,32,FALSE)</f>
        <v>578.99628800000005</v>
      </c>
      <c r="O497" s="9">
        <f>VLOOKUP(A497,data!$A:$AG,33,FALSE)</f>
        <v>4.6699999999999998E-2</v>
      </c>
    </row>
    <row r="498" spans="1:15" ht="15.75" x14ac:dyDescent="0.25">
      <c r="A498">
        <v>497</v>
      </c>
      <c r="B498" t="str">
        <f>VLOOKUP(A498,data!$A:$AG,2,FALSE)</f>
        <v>556-97-7101</v>
      </c>
      <c r="C498" s="7" t="str">
        <f>VLOOKUP(A498,data!$A:$AG,21,FALSE)</f>
        <v>West</v>
      </c>
      <c r="D498" s="7" t="str">
        <f>VLOOKUP(A498,data!$A:$AG,22,FALSE)</f>
        <v>Office Supplies</v>
      </c>
      <c r="E498" s="10" t="str">
        <f>VLOOKUP(A498,data!$A:$AG,23,FALSE)</f>
        <v>Binders</v>
      </c>
      <c r="F498" s="8">
        <f>VLOOKUP(A498,data!$A:$AG,24,FALSE)</f>
        <v>43466</v>
      </c>
      <c r="G498" s="3">
        <f>VLOOKUP(A498,data!$A:$AG,25,FALSE)</f>
        <v>43466</v>
      </c>
      <c r="H498" s="3">
        <f>VLOOKUP(A498,data!$A:$AG,26,FALSE)</f>
        <v>0.66041666666666665</v>
      </c>
      <c r="I498" s="1">
        <f>VLOOKUP(A498,data!$A:$AG,27,FALSE)</f>
        <v>63.22</v>
      </c>
      <c r="J498" s="2">
        <f>VLOOKUP(A498,data!$A:$AG,28,FALSE)</f>
        <v>2</v>
      </c>
      <c r="K498">
        <f>VLOOKUP(A498,data!$A:$AG,29,FALSE)</f>
        <v>6.3220000000000001</v>
      </c>
      <c r="L498" s="10">
        <f>VLOOKUP(A498,data!$A:$AG,30,FALSE)</f>
        <v>126.44</v>
      </c>
      <c r="M498" s="4" t="str">
        <f>VLOOKUP(A498,data!$A:$AG,31,FALSE)</f>
        <v>Cash</v>
      </c>
      <c r="N498" s="3">
        <f>VLOOKUP(A498,data!$A:$AG,32,FALSE)</f>
        <v>120.535252</v>
      </c>
      <c r="O498" s="9">
        <f>VLOOKUP(A498,data!$A:$AG,33,FALSE)</f>
        <v>4.6699999999999998E-2</v>
      </c>
    </row>
    <row r="499" spans="1:15" ht="15.75" x14ac:dyDescent="0.25">
      <c r="A499">
        <v>498</v>
      </c>
      <c r="B499" t="str">
        <f>VLOOKUP(A499,data!$A:$AG,2,FALSE)</f>
        <v>862-59-8517</v>
      </c>
      <c r="C499" s="7" t="str">
        <f>VLOOKUP(A499,data!$A:$AG,21,FALSE)</f>
        <v>West</v>
      </c>
      <c r="D499" s="7" t="str">
        <f>VLOOKUP(A499,data!$A:$AG,22,FALSE)</f>
        <v>Furniture</v>
      </c>
      <c r="E499" s="10" t="str">
        <f>VLOOKUP(A499,data!$A:$AG,23,FALSE)</f>
        <v>Furnishings</v>
      </c>
      <c r="F499" s="8">
        <f>VLOOKUP(A499,data!$A:$AG,24,FALSE)</f>
        <v>43492</v>
      </c>
      <c r="G499" s="3">
        <f>VLOOKUP(A499,data!$A:$AG,25,FALSE)</f>
        <v>43492</v>
      </c>
      <c r="H499" s="3">
        <f>VLOOKUP(A499,data!$A:$AG,26,FALSE)</f>
        <v>0.47013888888888888</v>
      </c>
      <c r="I499" s="1">
        <f>VLOOKUP(A499,data!$A:$AG,27,FALSE)</f>
        <v>90.24</v>
      </c>
      <c r="J499" s="2">
        <f>VLOOKUP(A499,data!$A:$AG,28,FALSE)</f>
        <v>6</v>
      </c>
      <c r="K499">
        <f>VLOOKUP(A499,data!$A:$AG,29,FALSE)</f>
        <v>27.071999999999999</v>
      </c>
      <c r="L499" s="10">
        <f>VLOOKUP(A499,data!$A:$AG,30,FALSE)</f>
        <v>541.43999999999994</v>
      </c>
      <c r="M499" s="4" t="str">
        <f>VLOOKUP(A499,data!$A:$AG,31,FALSE)</f>
        <v>Cash</v>
      </c>
      <c r="N499" s="3">
        <f>VLOOKUP(A499,data!$A:$AG,32,FALSE)</f>
        <v>483.50591999999995</v>
      </c>
      <c r="O499" s="9">
        <f>VLOOKUP(A499,data!$A:$AG,33,FALSE)</f>
        <v>0.107</v>
      </c>
    </row>
    <row r="500" spans="1:15" ht="15.75" x14ac:dyDescent="0.25">
      <c r="A500">
        <v>499</v>
      </c>
      <c r="B500" t="str">
        <f>VLOOKUP(A500,data!$A:$AG,2,FALSE)</f>
        <v>401-18-8016</v>
      </c>
      <c r="C500" s="7" t="str">
        <f>VLOOKUP(A500,data!$A:$AG,21,FALSE)</f>
        <v>West</v>
      </c>
      <c r="D500" s="7" t="str">
        <f>VLOOKUP(A500,data!$A:$AG,22,FALSE)</f>
        <v>Furniture</v>
      </c>
      <c r="E500" s="10" t="str">
        <f>VLOOKUP(A500,data!$A:$AG,23,FALSE)</f>
        <v>Chairs</v>
      </c>
      <c r="F500" s="8">
        <f>VLOOKUP(A500,data!$A:$AG,24,FALSE)</f>
        <v>43486</v>
      </c>
      <c r="G500" s="3">
        <f>VLOOKUP(A500,data!$A:$AG,25,FALSE)</f>
        <v>43486</v>
      </c>
      <c r="H500" s="3">
        <f>VLOOKUP(A500,data!$A:$AG,26,FALSE)</f>
        <v>0.73333333333333339</v>
      </c>
      <c r="I500" s="1">
        <f>VLOOKUP(A500,data!$A:$AG,27,FALSE)</f>
        <v>98.13</v>
      </c>
      <c r="J500" s="2">
        <f>VLOOKUP(A500,data!$A:$AG,28,FALSE)</f>
        <v>1</v>
      </c>
      <c r="K500">
        <f>VLOOKUP(A500,data!$A:$AG,29,FALSE)</f>
        <v>4.9065000000000003</v>
      </c>
      <c r="L500" s="10">
        <f>VLOOKUP(A500,data!$A:$AG,30,FALSE)</f>
        <v>98.13</v>
      </c>
      <c r="M500" s="4" t="str">
        <f>VLOOKUP(A500,data!$A:$AG,31,FALSE)</f>
        <v>Cash</v>
      </c>
      <c r="N500" s="3">
        <f>VLOOKUP(A500,data!$A:$AG,32,FALSE)</f>
        <v>87.630089999999996</v>
      </c>
      <c r="O500" s="9">
        <f>VLOOKUP(A500,data!$A:$AG,33,FALSE)</f>
        <v>0.107</v>
      </c>
    </row>
    <row r="501" spans="1:15" ht="15.75" x14ac:dyDescent="0.25">
      <c r="A501">
        <v>500</v>
      </c>
      <c r="B501" t="str">
        <f>VLOOKUP(A501,data!$A:$AG,2,FALSE)</f>
        <v>420-18-8989</v>
      </c>
      <c r="C501" s="7" t="str">
        <f>VLOOKUP(A501,data!$A:$AG,21,FALSE)</f>
        <v>West</v>
      </c>
      <c r="D501" s="7" t="str">
        <f>VLOOKUP(A501,data!$A:$AG,22,FALSE)</f>
        <v>Furniture</v>
      </c>
      <c r="E501" s="10" t="str">
        <f>VLOOKUP(A501,data!$A:$AG,23,FALSE)</f>
        <v>Furnishings</v>
      </c>
      <c r="F501" s="8">
        <f>VLOOKUP(A501,data!$A:$AG,24,FALSE)</f>
        <v>43498</v>
      </c>
      <c r="G501" s="3">
        <f>VLOOKUP(A501,data!$A:$AG,25,FALSE)</f>
        <v>43498</v>
      </c>
      <c r="H501" s="3">
        <f>VLOOKUP(A501,data!$A:$AG,26,FALSE)</f>
        <v>0.65763888888888888</v>
      </c>
      <c r="I501" s="1">
        <f>VLOOKUP(A501,data!$A:$AG,27,FALSE)</f>
        <v>51.52</v>
      </c>
      <c r="J501" s="2">
        <f>VLOOKUP(A501,data!$A:$AG,28,FALSE)</f>
        <v>8</v>
      </c>
      <c r="K501">
        <f>VLOOKUP(A501,data!$A:$AG,29,FALSE)</f>
        <v>20.608000000000004</v>
      </c>
      <c r="L501" s="10">
        <f>VLOOKUP(A501,data!$A:$AG,30,FALSE)</f>
        <v>412.16</v>
      </c>
      <c r="M501" s="4" t="str">
        <f>VLOOKUP(A501,data!$A:$AG,31,FALSE)</f>
        <v>Cash</v>
      </c>
      <c r="N501" s="3">
        <f>VLOOKUP(A501,data!$A:$AG,32,FALSE)</f>
        <v>368.05888000000004</v>
      </c>
      <c r="O501" s="9">
        <f>VLOOKUP(A501,data!$A:$AG,33,FALSE)</f>
        <v>0.107</v>
      </c>
    </row>
    <row r="502" spans="1:15" ht="15.75" x14ac:dyDescent="0.25">
      <c r="A502">
        <v>501</v>
      </c>
      <c r="B502" t="str">
        <f>VLOOKUP(A502,data!$A:$AG,2,FALSE)</f>
        <v>277-63-2961</v>
      </c>
      <c r="C502" s="7" t="str">
        <f>VLOOKUP(A502,data!$A:$AG,21,FALSE)</f>
        <v>West</v>
      </c>
      <c r="D502" s="7" t="str">
        <f>VLOOKUP(A502,data!$A:$AG,22,FALSE)</f>
        <v>Office Supplies</v>
      </c>
      <c r="E502" s="10" t="str">
        <f>VLOOKUP(A502,data!$A:$AG,23,FALSE)</f>
        <v>Binders</v>
      </c>
      <c r="F502" s="8">
        <f>VLOOKUP(A502,data!$A:$AG,24,FALSE)</f>
        <v>43499</v>
      </c>
      <c r="G502" s="3">
        <f>VLOOKUP(A502,data!$A:$AG,25,FALSE)</f>
        <v>43499</v>
      </c>
      <c r="H502" s="3">
        <f>VLOOKUP(A502,data!$A:$AG,26,FALSE)</f>
        <v>0.66180555555555554</v>
      </c>
      <c r="I502" s="1">
        <f>VLOOKUP(A502,data!$A:$AG,27,FALSE)</f>
        <v>73.97</v>
      </c>
      <c r="J502" s="2">
        <f>VLOOKUP(A502,data!$A:$AG,28,FALSE)</f>
        <v>1</v>
      </c>
      <c r="K502">
        <f>VLOOKUP(A502,data!$A:$AG,29,FALSE)</f>
        <v>3.6985000000000001</v>
      </c>
      <c r="L502" s="10">
        <f>VLOOKUP(A502,data!$A:$AG,30,FALSE)</f>
        <v>73.97</v>
      </c>
      <c r="M502" s="4" t="str">
        <f>VLOOKUP(A502,data!$A:$AG,31,FALSE)</f>
        <v>Credit card</v>
      </c>
      <c r="N502" s="3">
        <f>VLOOKUP(A502,data!$A:$AG,32,FALSE)</f>
        <v>70.515601000000004</v>
      </c>
      <c r="O502" s="9">
        <f>VLOOKUP(A502,data!$A:$AG,33,FALSE)</f>
        <v>4.6699999999999998E-2</v>
      </c>
    </row>
    <row r="503" spans="1:15" ht="15.75" x14ac:dyDescent="0.25">
      <c r="A503">
        <v>502</v>
      </c>
      <c r="B503" t="str">
        <f>VLOOKUP(A503,data!$A:$AG,2,FALSE)</f>
        <v>573-98-8548</v>
      </c>
      <c r="C503" s="7" t="str">
        <f>VLOOKUP(A503,data!$A:$AG,21,FALSE)</f>
        <v>West</v>
      </c>
      <c r="D503" s="7" t="str">
        <f>VLOOKUP(A503,data!$A:$AG,22,FALSE)</f>
        <v>Office Supplies</v>
      </c>
      <c r="E503" s="10" t="str">
        <f>VLOOKUP(A503,data!$A:$AG,23,FALSE)</f>
        <v>Binders</v>
      </c>
      <c r="F503" s="8">
        <f>VLOOKUP(A503,data!$A:$AG,24,FALSE)</f>
        <v>43470</v>
      </c>
      <c r="G503" s="3">
        <f>VLOOKUP(A503,data!$A:$AG,25,FALSE)</f>
        <v>43470</v>
      </c>
      <c r="H503" s="3">
        <f>VLOOKUP(A503,data!$A:$AG,26,FALSE)</f>
        <v>0.52777777777777779</v>
      </c>
      <c r="I503" s="1">
        <f>VLOOKUP(A503,data!$A:$AG,27,FALSE)</f>
        <v>31.9</v>
      </c>
      <c r="J503" s="2">
        <f>VLOOKUP(A503,data!$A:$AG,28,FALSE)</f>
        <v>1</v>
      </c>
      <c r="K503">
        <f>VLOOKUP(A503,data!$A:$AG,29,FALSE)</f>
        <v>1.595</v>
      </c>
      <c r="L503" s="10">
        <f>VLOOKUP(A503,data!$A:$AG,30,FALSE)</f>
        <v>31.9</v>
      </c>
      <c r="M503" s="4" t="str">
        <f>VLOOKUP(A503,data!$A:$AG,31,FALSE)</f>
        <v>Ewallet</v>
      </c>
      <c r="N503" s="3">
        <f>VLOOKUP(A503,data!$A:$AG,32,FALSE)</f>
        <v>30.410269999999997</v>
      </c>
      <c r="O503" s="9">
        <f>VLOOKUP(A503,data!$A:$AG,33,FALSE)</f>
        <v>4.6699999999999998E-2</v>
      </c>
    </row>
    <row r="504" spans="1:15" ht="15.75" x14ac:dyDescent="0.25">
      <c r="A504">
        <v>503</v>
      </c>
      <c r="B504" t="str">
        <f>VLOOKUP(A504,data!$A:$AG,2,FALSE)</f>
        <v>620-02-2046</v>
      </c>
      <c r="C504" s="7" t="str">
        <f>VLOOKUP(A504,data!$A:$AG,21,FALSE)</f>
        <v>West</v>
      </c>
      <c r="D504" s="7" t="str">
        <f>VLOOKUP(A504,data!$A:$AG,22,FALSE)</f>
        <v>Furniture</v>
      </c>
      <c r="E504" s="10" t="str">
        <f>VLOOKUP(A504,data!$A:$AG,23,FALSE)</f>
        <v>Chairs</v>
      </c>
      <c r="F504" s="8">
        <f>VLOOKUP(A504,data!$A:$AG,24,FALSE)</f>
        <v>43492</v>
      </c>
      <c r="G504" s="3">
        <f>VLOOKUP(A504,data!$A:$AG,25,FALSE)</f>
        <v>43492</v>
      </c>
      <c r="H504" s="3">
        <f>VLOOKUP(A504,data!$A:$AG,26,FALSE)</f>
        <v>0.82500000000000007</v>
      </c>
      <c r="I504" s="1">
        <f>VLOOKUP(A504,data!$A:$AG,27,FALSE)</f>
        <v>69.400000000000006</v>
      </c>
      <c r="J504" s="2">
        <f>VLOOKUP(A504,data!$A:$AG,28,FALSE)</f>
        <v>2</v>
      </c>
      <c r="K504">
        <f>VLOOKUP(A504,data!$A:$AG,29,FALSE)</f>
        <v>6.9400000000000013</v>
      </c>
      <c r="L504" s="10">
        <f>VLOOKUP(A504,data!$A:$AG,30,FALSE)</f>
        <v>138.80000000000001</v>
      </c>
      <c r="M504" s="4" t="str">
        <f>VLOOKUP(A504,data!$A:$AG,31,FALSE)</f>
        <v>Ewallet</v>
      </c>
      <c r="N504" s="3">
        <f>VLOOKUP(A504,data!$A:$AG,32,FALSE)</f>
        <v>123.94840000000001</v>
      </c>
      <c r="O504" s="9">
        <f>VLOOKUP(A504,data!$A:$AG,33,FALSE)</f>
        <v>0.107</v>
      </c>
    </row>
    <row r="505" spans="1:15" ht="15.75" x14ac:dyDescent="0.25">
      <c r="A505">
        <v>504</v>
      </c>
      <c r="B505" t="str">
        <f>VLOOKUP(A505,data!$A:$AG,2,FALSE)</f>
        <v>282-35-2475</v>
      </c>
      <c r="C505" s="7" t="str">
        <f>VLOOKUP(A505,data!$A:$AG,21,FALSE)</f>
        <v>West</v>
      </c>
      <c r="D505" s="7" t="str">
        <f>VLOOKUP(A505,data!$A:$AG,22,FALSE)</f>
        <v>Office Supplies</v>
      </c>
      <c r="E505" s="10" t="str">
        <f>VLOOKUP(A505,data!$A:$AG,23,FALSE)</f>
        <v>Binders</v>
      </c>
      <c r="F505" s="8">
        <f>VLOOKUP(A505,data!$A:$AG,24,FALSE)</f>
        <v>43549</v>
      </c>
      <c r="G505" s="3">
        <f>VLOOKUP(A505,data!$A:$AG,25,FALSE)</f>
        <v>43549</v>
      </c>
      <c r="H505" s="3">
        <f>VLOOKUP(A505,data!$A:$AG,26,FALSE)</f>
        <v>0.74513888888888891</v>
      </c>
      <c r="I505" s="1">
        <f>VLOOKUP(A505,data!$A:$AG,27,FALSE)</f>
        <v>93.31</v>
      </c>
      <c r="J505" s="2">
        <f>VLOOKUP(A505,data!$A:$AG,28,FALSE)</f>
        <v>2</v>
      </c>
      <c r="K505">
        <f>VLOOKUP(A505,data!$A:$AG,29,FALSE)</f>
        <v>9.3310000000000013</v>
      </c>
      <c r="L505" s="10">
        <f>VLOOKUP(A505,data!$A:$AG,30,FALSE)</f>
        <v>186.62</v>
      </c>
      <c r="M505" s="4" t="str">
        <f>VLOOKUP(A505,data!$A:$AG,31,FALSE)</f>
        <v>Cash</v>
      </c>
      <c r="N505" s="3">
        <f>VLOOKUP(A505,data!$A:$AG,32,FALSE)</f>
        <v>177.90484599999999</v>
      </c>
      <c r="O505" s="9">
        <f>VLOOKUP(A505,data!$A:$AG,33,FALSE)</f>
        <v>4.6699999999999998E-2</v>
      </c>
    </row>
    <row r="506" spans="1:15" ht="15.75" x14ac:dyDescent="0.25">
      <c r="A506">
        <v>505</v>
      </c>
      <c r="B506" t="str">
        <f>VLOOKUP(A506,data!$A:$AG,2,FALSE)</f>
        <v>511-54-3087</v>
      </c>
      <c r="C506" s="7" t="str">
        <f>VLOOKUP(A506,data!$A:$AG,21,FALSE)</f>
        <v>West</v>
      </c>
      <c r="D506" s="7" t="str">
        <f>VLOOKUP(A506,data!$A:$AG,22,FALSE)</f>
        <v>Office Supplies</v>
      </c>
      <c r="E506" s="10" t="str">
        <f>VLOOKUP(A506,data!$A:$AG,23,FALSE)</f>
        <v>Paper</v>
      </c>
      <c r="F506" s="8">
        <f>VLOOKUP(A506,data!$A:$AG,24,FALSE)</f>
        <v>43521</v>
      </c>
      <c r="G506" s="3">
        <f>VLOOKUP(A506,data!$A:$AG,25,FALSE)</f>
        <v>43521</v>
      </c>
      <c r="H506" s="3">
        <f>VLOOKUP(A506,data!$A:$AG,26,FALSE)</f>
        <v>0.69166666666666676</v>
      </c>
      <c r="I506" s="1">
        <f>VLOOKUP(A506,data!$A:$AG,27,FALSE)</f>
        <v>88.45</v>
      </c>
      <c r="J506" s="2">
        <f>VLOOKUP(A506,data!$A:$AG,28,FALSE)</f>
        <v>1</v>
      </c>
      <c r="K506">
        <f>VLOOKUP(A506,data!$A:$AG,29,FALSE)</f>
        <v>4.4225000000000003</v>
      </c>
      <c r="L506" s="10">
        <f>VLOOKUP(A506,data!$A:$AG,30,FALSE)</f>
        <v>88.45</v>
      </c>
      <c r="M506" s="4" t="str">
        <f>VLOOKUP(A506,data!$A:$AG,31,FALSE)</f>
        <v>Credit card</v>
      </c>
      <c r="N506" s="3">
        <f>VLOOKUP(A506,data!$A:$AG,32,FALSE)</f>
        <v>84.319384999999997</v>
      </c>
      <c r="O506" s="9">
        <f>VLOOKUP(A506,data!$A:$AG,33,FALSE)</f>
        <v>4.6699999999999998E-2</v>
      </c>
    </row>
    <row r="507" spans="1:15" ht="15.75" x14ac:dyDescent="0.25">
      <c r="A507">
        <v>506</v>
      </c>
      <c r="B507" t="str">
        <f>VLOOKUP(A507,data!$A:$AG,2,FALSE)</f>
        <v>726-29-6793</v>
      </c>
      <c r="C507" s="7" t="str">
        <f>VLOOKUP(A507,data!$A:$AG,21,FALSE)</f>
        <v>East</v>
      </c>
      <c r="D507" s="7" t="str">
        <f>VLOOKUP(A507,data!$A:$AG,22,FALSE)</f>
        <v>Office Supplies</v>
      </c>
      <c r="E507" s="10" t="str">
        <f>VLOOKUP(A507,data!$A:$AG,23,FALSE)</f>
        <v>Binders</v>
      </c>
      <c r="F507" s="8">
        <f>VLOOKUP(A507,data!$A:$AG,24,FALSE)</f>
        <v>43493</v>
      </c>
      <c r="G507" s="3">
        <f>VLOOKUP(A507,data!$A:$AG,25,FALSE)</f>
        <v>43493</v>
      </c>
      <c r="H507" s="3">
        <f>VLOOKUP(A507,data!$A:$AG,26,FALSE)</f>
        <v>0.87083333333333324</v>
      </c>
      <c r="I507" s="1">
        <f>VLOOKUP(A507,data!$A:$AG,27,FALSE)</f>
        <v>24.18</v>
      </c>
      <c r="J507" s="2">
        <f>VLOOKUP(A507,data!$A:$AG,28,FALSE)</f>
        <v>8</v>
      </c>
      <c r="K507">
        <f>VLOOKUP(A507,data!$A:$AG,29,FALSE)</f>
        <v>9.6720000000000006</v>
      </c>
      <c r="L507" s="10">
        <f>VLOOKUP(A507,data!$A:$AG,30,FALSE)</f>
        <v>193.44</v>
      </c>
      <c r="M507" s="4" t="str">
        <f>VLOOKUP(A507,data!$A:$AG,31,FALSE)</f>
        <v>Ewallet</v>
      </c>
      <c r="N507" s="3">
        <f>VLOOKUP(A507,data!$A:$AG,32,FALSE)</f>
        <v>184.406352</v>
      </c>
      <c r="O507" s="9">
        <f>VLOOKUP(A507,data!$A:$AG,33,FALSE)</f>
        <v>4.6699999999999998E-2</v>
      </c>
    </row>
    <row r="508" spans="1:15" ht="15.75" x14ac:dyDescent="0.25">
      <c r="A508">
        <v>507</v>
      </c>
      <c r="B508" t="str">
        <f>VLOOKUP(A508,data!$A:$AG,2,FALSE)</f>
        <v>387-49-4215</v>
      </c>
      <c r="C508" s="7" t="str">
        <f>VLOOKUP(A508,data!$A:$AG,21,FALSE)</f>
        <v>South</v>
      </c>
      <c r="D508" s="7" t="str">
        <f>VLOOKUP(A508,data!$A:$AG,22,FALSE)</f>
        <v>Office Supplies</v>
      </c>
      <c r="E508" s="10" t="str">
        <f>VLOOKUP(A508,data!$A:$AG,23,FALSE)</f>
        <v>Art</v>
      </c>
      <c r="F508" s="8">
        <f>VLOOKUP(A508,data!$A:$AG,24,FALSE)</f>
        <v>43473</v>
      </c>
      <c r="G508" s="3">
        <f>VLOOKUP(A508,data!$A:$AG,25,FALSE)</f>
        <v>43473</v>
      </c>
      <c r="H508" s="3">
        <f>VLOOKUP(A508,data!$A:$AG,26,FALSE)</f>
        <v>0.53472222222222221</v>
      </c>
      <c r="I508" s="1">
        <f>VLOOKUP(A508,data!$A:$AG,27,FALSE)</f>
        <v>48.5</v>
      </c>
      <c r="J508" s="2">
        <f>VLOOKUP(A508,data!$A:$AG,28,FALSE)</f>
        <v>3</v>
      </c>
      <c r="K508">
        <f>VLOOKUP(A508,data!$A:$AG,29,FALSE)</f>
        <v>7.2750000000000004</v>
      </c>
      <c r="L508" s="10">
        <f>VLOOKUP(A508,data!$A:$AG,30,FALSE)</f>
        <v>145.5</v>
      </c>
      <c r="M508" s="4" t="str">
        <f>VLOOKUP(A508,data!$A:$AG,31,FALSE)</f>
        <v>Cash</v>
      </c>
      <c r="N508" s="3">
        <f>VLOOKUP(A508,data!$A:$AG,32,FALSE)</f>
        <v>138.70515</v>
      </c>
      <c r="O508" s="9">
        <f>VLOOKUP(A508,data!$A:$AG,33,FALSE)</f>
        <v>4.6699999999999998E-2</v>
      </c>
    </row>
    <row r="509" spans="1:15" ht="15.75" x14ac:dyDescent="0.25">
      <c r="A509">
        <v>508</v>
      </c>
      <c r="B509" t="str">
        <f>VLOOKUP(A509,data!$A:$AG,2,FALSE)</f>
        <v>862-17-9201</v>
      </c>
      <c r="C509" s="7" t="str">
        <f>VLOOKUP(A509,data!$A:$AG,21,FALSE)</f>
        <v>South</v>
      </c>
      <c r="D509" s="7" t="str">
        <f>VLOOKUP(A509,data!$A:$AG,22,FALSE)</f>
        <v>Office Supplies</v>
      </c>
      <c r="E509" s="10" t="str">
        <f>VLOOKUP(A509,data!$A:$AG,23,FALSE)</f>
        <v>Art</v>
      </c>
      <c r="F509" s="8">
        <f>VLOOKUP(A509,data!$A:$AG,24,FALSE)</f>
        <v>43494</v>
      </c>
      <c r="G509" s="3">
        <f>VLOOKUP(A509,data!$A:$AG,25,FALSE)</f>
        <v>43494</v>
      </c>
      <c r="H509" s="3">
        <f>VLOOKUP(A509,data!$A:$AG,26,FALSE)</f>
        <v>0.45</v>
      </c>
      <c r="I509" s="1">
        <f>VLOOKUP(A509,data!$A:$AG,27,FALSE)</f>
        <v>84.05</v>
      </c>
      <c r="J509" s="2">
        <f>VLOOKUP(A509,data!$A:$AG,28,FALSE)</f>
        <v>6</v>
      </c>
      <c r="K509">
        <f>VLOOKUP(A509,data!$A:$AG,29,FALSE)</f>
        <v>25.215</v>
      </c>
      <c r="L509" s="10">
        <f>VLOOKUP(A509,data!$A:$AG,30,FALSE)</f>
        <v>504.29999999999995</v>
      </c>
      <c r="M509" s="4" t="str">
        <f>VLOOKUP(A509,data!$A:$AG,31,FALSE)</f>
        <v>Credit card</v>
      </c>
      <c r="N509" s="3">
        <f>VLOOKUP(A509,data!$A:$AG,32,FALSE)</f>
        <v>480.74918999999994</v>
      </c>
      <c r="O509" s="9">
        <f>VLOOKUP(A509,data!$A:$AG,33,FALSE)</f>
        <v>4.6699999999999998E-2</v>
      </c>
    </row>
    <row r="510" spans="1:15" ht="15.75" x14ac:dyDescent="0.25">
      <c r="A510">
        <v>509</v>
      </c>
      <c r="B510" t="str">
        <f>VLOOKUP(A510,data!$A:$AG,2,FALSE)</f>
        <v>291-21-5991</v>
      </c>
      <c r="C510" s="7" t="str">
        <f>VLOOKUP(A510,data!$A:$AG,21,FALSE)</f>
        <v>South</v>
      </c>
      <c r="D510" s="7" t="str">
        <f>VLOOKUP(A510,data!$A:$AG,22,FALSE)</f>
        <v>Office Supplies</v>
      </c>
      <c r="E510" s="10" t="str">
        <f>VLOOKUP(A510,data!$A:$AG,23,FALSE)</f>
        <v>Storage</v>
      </c>
      <c r="F510" s="8">
        <f>VLOOKUP(A510,data!$A:$AG,24,FALSE)</f>
        <v>43553</v>
      </c>
      <c r="G510" s="3">
        <f>VLOOKUP(A510,data!$A:$AG,25,FALSE)</f>
        <v>43553</v>
      </c>
      <c r="H510" s="3">
        <f>VLOOKUP(A510,data!$A:$AG,26,FALSE)</f>
        <v>0.60277777777777775</v>
      </c>
      <c r="I510" s="1">
        <f>VLOOKUP(A510,data!$A:$AG,27,FALSE)</f>
        <v>61.29</v>
      </c>
      <c r="J510" s="2">
        <f>VLOOKUP(A510,data!$A:$AG,28,FALSE)</f>
        <v>5</v>
      </c>
      <c r="K510">
        <f>VLOOKUP(A510,data!$A:$AG,29,FALSE)</f>
        <v>15.3225</v>
      </c>
      <c r="L510" s="10">
        <f>VLOOKUP(A510,data!$A:$AG,30,FALSE)</f>
        <v>306.45</v>
      </c>
      <c r="M510" s="4" t="str">
        <f>VLOOKUP(A510,data!$A:$AG,31,FALSE)</f>
        <v>Cash</v>
      </c>
      <c r="N510" s="3">
        <f>VLOOKUP(A510,data!$A:$AG,32,FALSE)</f>
        <v>292.13878499999998</v>
      </c>
      <c r="O510" s="9">
        <f>VLOOKUP(A510,data!$A:$AG,33,FALSE)</f>
        <v>4.6699999999999998E-2</v>
      </c>
    </row>
    <row r="511" spans="1:15" ht="15.75" x14ac:dyDescent="0.25">
      <c r="A511">
        <v>510</v>
      </c>
      <c r="B511" t="str">
        <f>VLOOKUP(A511,data!$A:$AG,2,FALSE)</f>
        <v>602-80-9671</v>
      </c>
      <c r="C511" s="7" t="str">
        <f>VLOOKUP(A511,data!$A:$AG,21,FALSE)</f>
        <v>South</v>
      </c>
      <c r="D511" s="7" t="str">
        <f>VLOOKUP(A511,data!$A:$AG,22,FALSE)</f>
        <v>Office Supplies</v>
      </c>
      <c r="E511" s="10" t="str">
        <f>VLOOKUP(A511,data!$A:$AG,23,FALSE)</f>
        <v>Binders</v>
      </c>
      <c r="F511" s="8">
        <f>VLOOKUP(A511,data!$A:$AG,24,FALSE)</f>
        <v>43505</v>
      </c>
      <c r="G511" s="3">
        <f>VLOOKUP(A511,data!$A:$AG,25,FALSE)</f>
        <v>43505</v>
      </c>
      <c r="H511" s="3">
        <f>VLOOKUP(A511,data!$A:$AG,26,FALSE)</f>
        <v>0.71875</v>
      </c>
      <c r="I511" s="1">
        <f>VLOOKUP(A511,data!$A:$AG,27,FALSE)</f>
        <v>15.95</v>
      </c>
      <c r="J511" s="2">
        <f>VLOOKUP(A511,data!$A:$AG,28,FALSE)</f>
        <v>6</v>
      </c>
      <c r="K511">
        <f>VLOOKUP(A511,data!$A:$AG,29,FALSE)</f>
        <v>4.7849999999999993</v>
      </c>
      <c r="L511" s="10">
        <f>VLOOKUP(A511,data!$A:$AG,30,FALSE)</f>
        <v>95.699999999999989</v>
      </c>
      <c r="M511" s="4" t="str">
        <f>VLOOKUP(A511,data!$A:$AG,31,FALSE)</f>
        <v>Credit card</v>
      </c>
      <c r="N511" s="3">
        <f>VLOOKUP(A511,data!$A:$AG,32,FALSE)</f>
        <v>91.230809999999991</v>
      </c>
      <c r="O511" s="9">
        <f>VLOOKUP(A511,data!$A:$AG,33,FALSE)</f>
        <v>4.6699999999999998E-2</v>
      </c>
    </row>
    <row r="512" spans="1:15" ht="15.75" x14ac:dyDescent="0.25">
      <c r="A512">
        <v>511</v>
      </c>
      <c r="B512" t="str">
        <f>VLOOKUP(A512,data!$A:$AG,2,FALSE)</f>
        <v>347-72-6115</v>
      </c>
      <c r="C512" s="7" t="str">
        <f>VLOOKUP(A512,data!$A:$AG,21,FALSE)</f>
        <v>Central</v>
      </c>
      <c r="D512" s="7" t="str">
        <f>VLOOKUP(A512,data!$A:$AG,22,FALSE)</f>
        <v>Furniture</v>
      </c>
      <c r="E512" s="10" t="str">
        <f>VLOOKUP(A512,data!$A:$AG,23,FALSE)</f>
        <v>Furnishings</v>
      </c>
      <c r="F512" s="8">
        <f>VLOOKUP(A512,data!$A:$AG,24,FALSE)</f>
        <v>43481</v>
      </c>
      <c r="G512" s="3">
        <f>VLOOKUP(A512,data!$A:$AG,25,FALSE)</f>
        <v>43481</v>
      </c>
      <c r="H512" s="3">
        <f>VLOOKUP(A512,data!$A:$AG,26,FALSE)</f>
        <v>0.75208333333333333</v>
      </c>
      <c r="I512" s="1">
        <f>VLOOKUP(A512,data!$A:$AG,27,FALSE)</f>
        <v>90.74</v>
      </c>
      <c r="J512" s="2">
        <f>VLOOKUP(A512,data!$A:$AG,28,FALSE)</f>
        <v>7</v>
      </c>
      <c r="K512">
        <f>VLOOKUP(A512,data!$A:$AG,29,FALSE)</f>
        <v>31.759</v>
      </c>
      <c r="L512" s="10">
        <f>VLOOKUP(A512,data!$A:$AG,30,FALSE)</f>
        <v>635.17999999999995</v>
      </c>
      <c r="M512" s="4" t="str">
        <f>VLOOKUP(A512,data!$A:$AG,31,FALSE)</f>
        <v>Credit card</v>
      </c>
      <c r="N512" s="3">
        <f>VLOOKUP(A512,data!$A:$AG,32,FALSE)</f>
        <v>567.21573999999998</v>
      </c>
      <c r="O512" s="9">
        <f>VLOOKUP(A512,data!$A:$AG,33,FALSE)</f>
        <v>0.107</v>
      </c>
    </row>
    <row r="513" spans="1:15" ht="15.75" x14ac:dyDescent="0.25">
      <c r="A513">
        <v>512</v>
      </c>
      <c r="B513" t="str">
        <f>VLOOKUP(A513,data!$A:$AG,2,FALSE)</f>
        <v>209-61-0206</v>
      </c>
      <c r="C513" s="7" t="str">
        <f>VLOOKUP(A513,data!$A:$AG,21,FALSE)</f>
        <v>Central</v>
      </c>
      <c r="D513" s="7" t="str">
        <f>VLOOKUP(A513,data!$A:$AG,22,FALSE)</f>
        <v>Technology</v>
      </c>
      <c r="E513" s="10" t="str">
        <f>VLOOKUP(A513,data!$A:$AG,23,FALSE)</f>
        <v>Accessories</v>
      </c>
      <c r="F513" s="8">
        <f>VLOOKUP(A513,data!$A:$AG,24,FALSE)</f>
        <v>43470</v>
      </c>
      <c r="G513" s="3">
        <f>VLOOKUP(A513,data!$A:$AG,25,FALSE)</f>
        <v>43470</v>
      </c>
      <c r="H513" s="3">
        <f>VLOOKUP(A513,data!$A:$AG,26,FALSE)</f>
        <v>0.7284722222222223</v>
      </c>
      <c r="I513" s="1">
        <f>VLOOKUP(A513,data!$A:$AG,27,FALSE)</f>
        <v>42.91</v>
      </c>
      <c r="J513" s="2">
        <f>VLOOKUP(A513,data!$A:$AG,28,FALSE)</f>
        <v>5</v>
      </c>
      <c r="K513">
        <f>VLOOKUP(A513,data!$A:$AG,29,FALSE)</f>
        <v>10.727499999999999</v>
      </c>
      <c r="L513" s="10">
        <f>VLOOKUP(A513,data!$A:$AG,30,FALSE)</f>
        <v>214.54999999999998</v>
      </c>
      <c r="M513" s="4" t="str">
        <f>VLOOKUP(A513,data!$A:$AG,31,FALSE)</f>
        <v>Ewallet</v>
      </c>
      <c r="N513" s="3">
        <f>VLOOKUP(A513,data!$A:$AG,32,FALSE)</f>
        <v>199.10239999999999</v>
      </c>
      <c r="O513" s="9">
        <f>VLOOKUP(A513,data!$A:$AG,33,FALSE)</f>
        <v>7.2000000000000008E-2</v>
      </c>
    </row>
    <row r="514" spans="1:15" ht="15.75" x14ac:dyDescent="0.25">
      <c r="A514">
        <v>513</v>
      </c>
      <c r="B514" t="str">
        <f>VLOOKUP(A514,data!$A:$AG,2,FALSE)</f>
        <v>595-27-4851</v>
      </c>
      <c r="C514" s="7" t="str">
        <f>VLOOKUP(A514,data!$A:$AG,21,FALSE)</f>
        <v>South</v>
      </c>
      <c r="D514" s="7" t="str">
        <f>VLOOKUP(A514,data!$A:$AG,22,FALSE)</f>
        <v>Office Supplies</v>
      </c>
      <c r="E514" s="10" t="str">
        <f>VLOOKUP(A514,data!$A:$AG,23,FALSE)</f>
        <v>Art</v>
      </c>
      <c r="F514" s="8">
        <f>VLOOKUP(A514,data!$A:$AG,24,FALSE)</f>
        <v>43492</v>
      </c>
      <c r="G514" s="3">
        <f>VLOOKUP(A514,data!$A:$AG,25,FALSE)</f>
        <v>43492</v>
      </c>
      <c r="H514" s="3">
        <f>VLOOKUP(A514,data!$A:$AG,26,FALSE)</f>
        <v>0.75347222222222221</v>
      </c>
      <c r="I514" s="1">
        <f>VLOOKUP(A514,data!$A:$AG,27,FALSE)</f>
        <v>54.28</v>
      </c>
      <c r="J514" s="2">
        <f>VLOOKUP(A514,data!$A:$AG,28,FALSE)</f>
        <v>7</v>
      </c>
      <c r="K514">
        <f>VLOOKUP(A514,data!$A:$AG,29,FALSE)</f>
        <v>18.998000000000001</v>
      </c>
      <c r="L514" s="10">
        <f>VLOOKUP(A514,data!$A:$AG,30,FALSE)</f>
        <v>379.96000000000004</v>
      </c>
      <c r="M514" s="4" t="str">
        <f>VLOOKUP(A514,data!$A:$AG,31,FALSE)</f>
        <v>Ewallet</v>
      </c>
      <c r="N514" s="3">
        <f>VLOOKUP(A514,data!$A:$AG,32,FALSE)</f>
        <v>362.21586800000006</v>
      </c>
      <c r="O514" s="9">
        <f>VLOOKUP(A514,data!$A:$AG,33,FALSE)</f>
        <v>4.6699999999999998E-2</v>
      </c>
    </row>
    <row r="515" spans="1:15" ht="15.75" x14ac:dyDescent="0.25">
      <c r="A515">
        <v>514</v>
      </c>
      <c r="B515" t="str">
        <f>VLOOKUP(A515,data!$A:$AG,2,FALSE)</f>
        <v>189-52-0236</v>
      </c>
      <c r="C515" s="7" t="str">
        <f>VLOOKUP(A515,data!$A:$AG,21,FALSE)</f>
        <v>West</v>
      </c>
      <c r="D515" s="7" t="str">
        <f>VLOOKUP(A515,data!$A:$AG,22,FALSE)</f>
        <v>Office Supplies</v>
      </c>
      <c r="E515" s="10" t="str">
        <f>VLOOKUP(A515,data!$A:$AG,23,FALSE)</f>
        <v>Art</v>
      </c>
      <c r="F515" s="8">
        <f>VLOOKUP(A515,data!$A:$AG,24,FALSE)</f>
        <v>43538</v>
      </c>
      <c r="G515" s="3">
        <f>VLOOKUP(A515,data!$A:$AG,25,FALSE)</f>
        <v>43538</v>
      </c>
      <c r="H515" s="3">
        <f>VLOOKUP(A515,data!$A:$AG,26,FALSE)</f>
        <v>0.50486111111111109</v>
      </c>
      <c r="I515" s="1">
        <f>VLOOKUP(A515,data!$A:$AG,27,FALSE)</f>
        <v>99.55</v>
      </c>
      <c r="J515" s="2">
        <f>VLOOKUP(A515,data!$A:$AG,28,FALSE)</f>
        <v>7</v>
      </c>
      <c r="K515">
        <f>VLOOKUP(A515,data!$A:$AG,29,FALSE)</f>
        <v>34.842500000000001</v>
      </c>
      <c r="L515" s="10">
        <f>VLOOKUP(A515,data!$A:$AG,30,FALSE)</f>
        <v>696.85</v>
      </c>
      <c r="M515" s="4" t="str">
        <f>VLOOKUP(A515,data!$A:$AG,31,FALSE)</f>
        <v>Cash</v>
      </c>
      <c r="N515" s="3">
        <f>VLOOKUP(A515,data!$A:$AG,32,FALSE)</f>
        <v>664.30710499999998</v>
      </c>
      <c r="O515" s="9">
        <f>VLOOKUP(A515,data!$A:$AG,33,FALSE)</f>
        <v>4.6699999999999998E-2</v>
      </c>
    </row>
    <row r="516" spans="1:15" ht="15.75" x14ac:dyDescent="0.25">
      <c r="A516">
        <v>515</v>
      </c>
      <c r="B516" t="str">
        <f>VLOOKUP(A516,data!$A:$AG,2,FALSE)</f>
        <v>503-07-0930</v>
      </c>
      <c r="C516" s="7" t="str">
        <f>VLOOKUP(A516,data!$A:$AG,21,FALSE)</f>
        <v>West</v>
      </c>
      <c r="D516" s="7" t="str">
        <f>VLOOKUP(A516,data!$A:$AG,22,FALSE)</f>
        <v>Office Supplies</v>
      </c>
      <c r="E516" s="10" t="str">
        <f>VLOOKUP(A516,data!$A:$AG,23,FALSE)</f>
        <v>Art</v>
      </c>
      <c r="F516" s="8">
        <f>VLOOKUP(A516,data!$A:$AG,24,FALSE)</f>
        <v>43519</v>
      </c>
      <c r="G516" s="3">
        <f>VLOOKUP(A516,data!$A:$AG,25,FALSE)</f>
        <v>43519</v>
      </c>
      <c r="H516" s="3">
        <f>VLOOKUP(A516,data!$A:$AG,26,FALSE)</f>
        <v>0.8256944444444444</v>
      </c>
      <c r="I516" s="1">
        <f>VLOOKUP(A516,data!$A:$AG,27,FALSE)</f>
        <v>58.39</v>
      </c>
      <c r="J516" s="2">
        <f>VLOOKUP(A516,data!$A:$AG,28,FALSE)</f>
        <v>7</v>
      </c>
      <c r="K516">
        <f>VLOOKUP(A516,data!$A:$AG,29,FALSE)</f>
        <v>20.436500000000002</v>
      </c>
      <c r="L516" s="10">
        <f>VLOOKUP(A516,data!$A:$AG,30,FALSE)</f>
        <v>408.73</v>
      </c>
      <c r="M516" s="4" t="str">
        <f>VLOOKUP(A516,data!$A:$AG,31,FALSE)</f>
        <v>Credit card</v>
      </c>
      <c r="N516" s="3">
        <f>VLOOKUP(A516,data!$A:$AG,32,FALSE)</f>
        <v>389.64230900000001</v>
      </c>
      <c r="O516" s="9">
        <f>VLOOKUP(A516,data!$A:$AG,33,FALSE)</f>
        <v>4.6699999999999998E-2</v>
      </c>
    </row>
    <row r="517" spans="1:15" ht="15.75" x14ac:dyDescent="0.25">
      <c r="A517">
        <v>516</v>
      </c>
      <c r="B517" t="str">
        <f>VLOOKUP(A517,data!$A:$AG,2,FALSE)</f>
        <v>413-20-6708</v>
      </c>
      <c r="C517" s="7" t="str">
        <f>VLOOKUP(A517,data!$A:$AG,21,FALSE)</f>
        <v>Central</v>
      </c>
      <c r="D517" s="7" t="str">
        <f>VLOOKUP(A517,data!$A:$AG,22,FALSE)</f>
        <v>Technology</v>
      </c>
      <c r="E517" s="10" t="str">
        <f>VLOOKUP(A517,data!$A:$AG,23,FALSE)</f>
        <v>Copiers</v>
      </c>
      <c r="F517" s="8">
        <f>VLOOKUP(A517,data!$A:$AG,24,FALSE)</f>
        <v>43542</v>
      </c>
      <c r="G517" s="3">
        <f>VLOOKUP(A517,data!$A:$AG,25,FALSE)</f>
        <v>43542</v>
      </c>
      <c r="H517" s="3">
        <f>VLOOKUP(A517,data!$A:$AG,26,FALSE)</f>
        <v>0.66111111111111109</v>
      </c>
      <c r="I517" s="1">
        <f>VLOOKUP(A517,data!$A:$AG,27,FALSE)</f>
        <v>51.47</v>
      </c>
      <c r="J517" s="2">
        <f>VLOOKUP(A517,data!$A:$AG,28,FALSE)</f>
        <v>1</v>
      </c>
      <c r="K517">
        <f>VLOOKUP(A517,data!$A:$AG,29,FALSE)</f>
        <v>2.5735000000000001</v>
      </c>
      <c r="L517" s="10">
        <f>VLOOKUP(A517,data!$A:$AG,30,FALSE)</f>
        <v>51.47</v>
      </c>
      <c r="M517" s="4" t="str">
        <f>VLOOKUP(A517,data!$A:$AG,31,FALSE)</f>
        <v>Ewallet</v>
      </c>
      <c r="N517" s="3">
        <f>VLOOKUP(A517,data!$A:$AG,32,FALSE)</f>
        <v>47.764159999999997</v>
      </c>
      <c r="O517" s="9">
        <f>VLOOKUP(A517,data!$A:$AG,33,FALSE)</f>
        <v>7.2000000000000008E-2</v>
      </c>
    </row>
    <row r="518" spans="1:15" ht="15.75" x14ac:dyDescent="0.25">
      <c r="A518">
        <v>517</v>
      </c>
      <c r="B518" t="str">
        <f>VLOOKUP(A518,data!$A:$AG,2,FALSE)</f>
        <v>425-85-2085</v>
      </c>
      <c r="C518" s="7" t="str">
        <f>VLOOKUP(A518,data!$A:$AG,21,FALSE)</f>
        <v>Central</v>
      </c>
      <c r="D518" s="7" t="str">
        <f>VLOOKUP(A518,data!$A:$AG,22,FALSE)</f>
        <v>Office Supplies</v>
      </c>
      <c r="E518" s="10" t="str">
        <f>VLOOKUP(A518,data!$A:$AG,23,FALSE)</f>
        <v>Storage</v>
      </c>
      <c r="F518" s="8">
        <f>VLOOKUP(A518,data!$A:$AG,24,FALSE)</f>
        <v>43553</v>
      </c>
      <c r="G518" s="3">
        <f>VLOOKUP(A518,data!$A:$AG,25,FALSE)</f>
        <v>43553</v>
      </c>
      <c r="H518" s="3">
        <f>VLOOKUP(A518,data!$A:$AG,26,FALSE)</f>
        <v>0.70000000000000007</v>
      </c>
      <c r="I518" s="1">
        <f>VLOOKUP(A518,data!$A:$AG,27,FALSE)</f>
        <v>54.86</v>
      </c>
      <c r="J518" s="2">
        <f>VLOOKUP(A518,data!$A:$AG,28,FALSE)</f>
        <v>5</v>
      </c>
      <c r="K518">
        <f>VLOOKUP(A518,data!$A:$AG,29,FALSE)</f>
        <v>13.715000000000002</v>
      </c>
      <c r="L518" s="10">
        <f>VLOOKUP(A518,data!$A:$AG,30,FALSE)</f>
        <v>274.3</v>
      </c>
      <c r="M518" s="4" t="str">
        <f>VLOOKUP(A518,data!$A:$AG,31,FALSE)</f>
        <v>Ewallet</v>
      </c>
      <c r="N518" s="3">
        <f>VLOOKUP(A518,data!$A:$AG,32,FALSE)</f>
        <v>261.49018999999998</v>
      </c>
      <c r="O518" s="9">
        <f>VLOOKUP(A518,data!$A:$AG,33,FALSE)</f>
        <v>4.6699999999999998E-2</v>
      </c>
    </row>
    <row r="519" spans="1:15" ht="15.75" x14ac:dyDescent="0.25">
      <c r="A519">
        <v>518</v>
      </c>
      <c r="B519" t="str">
        <f>VLOOKUP(A519,data!$A:$AG,2,FALSE)</f>
        <v>521-18-7827</v>
      </c>
      <c r="C519" s="7" t="str">
        <f>VLOOKUP(A519,data!$A:$AG,21,FALSE)</f>
        <v>Central</v>
      </c>
      <c r="D519" s="7" t="str">
        <f>VLOOKUP(A519,data!$A:$AG,22,FALSE)</f>
        <v>Office Supplies</v>
      </c>
      <c r="E519" s="10" t="str">
        <f>VLOOKUP(A519,data!$A:$AG,23,FALSE)</f>
        <v>Paper</v>
      </c>
      <c r="F519" s="8">
        <f>VLOOKUP(A519,data!$A:$AG,24,FALSE)</f>
        <v>43487</v>
      </c>
      <c r="G519" s="3">
        <f>VLOOKUP(A519,data!$A:$AG,25,FALSE)</f>
        <v>43487</v>
      </c>
      <c r="H519" s="3">
        <f>VLOOKUP(A519,data!$A:$AG,26,FALSE)</f>
        <v>0.8652777777777777</v>
      </c>
      <c r="I519" s="1">
        <f>VLOOKUP(A519,data!$A:$AG,27,FALSE)</f>
        <v>39.39</v>
      </c>
      <c r="J519" s="2">
        <f>VLOOKUP(A519,data!$A:$AG,28,FALSE)</f>
        <v>5</v>
      </c>
      <c r="K519">
        <f>VLOOKUP(A519,data!$A:$AG,29,FALSE)</f>
        <v>9.8475000000000001</v>
      </c>
      <c r="L519" s="10">
        <f>VLOOKUP(A519,data!$A:$AG,30,FALSE)</f>
        <v>196.95</v>
      </c>
      <c r="M519" s="4" t="str">
        <f>VLOOKUP(A519,data!$A:$AG,31,FALSE)</f>
        <v>Credit card</v>
      </c>
      <c r="N519" s="3">
        <f>VLOOKUP(A519,data!$A:$AG,32,FALSE)</f>
        <v>187.75243499999999</v>
      </c>
      <c r="O519" s="9">
        <f>VLOOKUP(A519,data!$A:$AG,33,FALSE)</f>
        <v>4.6699999999999998E-2</v>
      </c>
    </row>
    <row r="520" spans="1:15" ht="15.75" x14ac:dyDescent="0.25">
      <c r="A520">
        <v>519</v>
      </c>
      <c r="B520" t="str">
        <f>VLOOKUP(A520,data!$A:$AG,2,FALSE)</f>
        <v>220-28-1851</v>
      </c>
      <c r="C520" s="7" t="str">
        <f>VLOOKUP(A520,data!$A:$AG,21,FALSE)</f>
        <v>Central</v>
      </c>
      <c r="D520" s="7" t="str">
        <f>VLOOKUP(A520,data!$A:$AG,22,FALSE)</f>
        <v>Office Supplies</v>
      </c>
      <c r="E520" s="10" t="str">
        <f>VLOOKUP(A520,data!$A:$AG,23,FALSE)</f>
        <v>Storage</v>
      </c>
      <c r="F520" s="8">
        <f>VLOOKUP(A520,data!$A:$AG,24,FALSE)</f>
        <v>43525</v>
      </c>
      <c r="G520" s="3">
        <f>VLOOKUP(A520,data!$A:$AG,25,FALSE)</f>
        <v>43525</v>
      </c>
      <c r="H520" s="3">
        <f>VLOOKUP(A520,data!$A:$AG,26,FALSE)</f>
        <v>0.7597222222222223</v>
      </c>
      <c r="I520" s="1">
        <f>VLOOKUP(A520,data!$A:$AG,27,FALSE)</f>
        <v>34.729999999999997</v>
      </c>
      <c r="J520" s="2">
        <f>VLOOKUP(A520,data!$A:$AG,28,FALSE)</f>
        <v>2</v>
      </c>
      <c r="K520">
        <f>VLOOKUP(A520,data!$A:$AG,29,FALSE)</f>
        <v>3.4729999999999999</v>
      </c>
      <c r="L520" s="10">
        <f>VLOOKUP(A520,data!$A:$AG,30,FALSE)</f>
        <v>69.459999999999994</v>
      </c>
      <c r="M520" s="4" t="str">
        <f>VLOOKUP(A520,data!$A:$AG,31,FALSE)</f>
        <v>Ewallet</v>
      </c>
      <c r="N520" s="3">
        <f>VLOOKUP(A520,data!$A:$AG,32,FALSE)</f>
        <v>66.216217999999998</v>
      </c>
      <c r="O520" s="9">
        <f>VLOOKUP(A520,data!$A:$AG,33,FALSE)</f>
        <v>4.6699999999999998E-2</v>
      </c>
    </row>
    <row r="521" spans="1:15" ht="15.75" x14ac:dyDescent="0.25">
      <c r="A521">
        <v>520</v>
      </c>
      <c r="B521" t="str">
        <f>VLOOKUP(A521,data!$A:$AG,2,FALSE)</f>
        <v>600-38-9738</v>
      </c>
      <c r="C521" s="7" t="str">
        <f>VLOOKUP(A521,data!$A:$AG,21,FALSE)</f>
        <v>Central</v>
      </c>
      <c r="D521" s="7" t="str">
        <f>VLOOKUP(A521,data!$A:$AG,22,FALSE)</f>
        <v>Technology</v>
      </c>
      <c r="E521" s="10" t="str">
        <f>VLOOKUP(A521,data!$A:$AG,23,FALSE)</f>
        <v>Accessories</v>
      </c>
      <c r="F521" s="8">
        <f>VLOOKUP(A521,data!$A:$AG,24,FALSE)</f>
        <v>43482</v>
      </c>
      <c r="G521" s="3">
        <f>VLOOKUP(A521,data!$A:$AG,25,FALSE)</f>
        <v>43482</v>
      </c>
      <c r="H521" s="3">
        <f>VLOOKUP(A521,data!$A:$AG,26,FALSE)</f>
        <v>0.62847222222222221</v>
      </c>
      <c r="I521" s="1">
        <f>VLOOKUP(A521,data!$A:$AG,27,FALSE)</f>
        <v>71.92</v>
      </c>
      <c r="J521" s="2">
        <f>VLOOKUP(A521,data!$A:$AG,28,FALSE)</f>
        <v>5</v>
      </c>
      <c r="K521">
        <f>VLOOKUP(A521,data!$A:$AG,29,FALSE)</f>
        <v>17.98</v>
      </c>
      <c r="L521" s="10">
        <f>VLOOKUP(A521,data!$A:$AG,30,FALSE)</f>
        <v>359.6</v>
      </c>
      <c r="M521" s="4" t="str">
        <f>VLOOKUP(A521,data!$A:$AG,31,FALSE)</f>
        <v>Credit card</v>
      </c>
      <c r="N521" s="3">
        <f>VLOOKUP(A521,data!$A:$AG,32,FALSE)</f>
        <v>333.7088</v>
      </c>
      <c r="O521" s="9">
        <f>VLOOKUP(A521,data!$A:$AG,33,FALSE)</f>
        <v>7.2000000000000008E-2</v>
      </c>
    </row>
    <row r="522" spans="1:15" ht="15.75" x14ac:dyDescent="0.25">
      <c r="A522">
        <v>521</v>
      </c>
      <c r="B522" t="str">
        <f>VLOOKUP(A522,data!$A:$AG,2,FALSE)</f>
        <v>734-91-1155</v>
      </c>
      <c r="C522" s="7" t="str">
        <f>VLOOKUP(A522,data!$A:$AG,21,FALSE)</f>
        <v>Central</v>
      </c>
      <c r="D522" s="7" t="str">
        <f>VLOOKUP(A522,data!$A:$AG,22,FALSE)</f>
        <v>Office Supplies</v>
      </c>
      <c r="E522" s="10" t="str">
        <f>VLOOKUP(A522,data!$A:$AG,23,FALSE)</f>
        <v>Storage</v>
      </c>
      <c r="F522" s="8">
        <f>VLOOKUP(A522,data!$A:$AG,24,FALSE)</f>
        <v>43550</v>
      </c>
      <c r="G522" s="3">
        <f>VLOOKUP(A522,data!$A:$AG,25,FALSE)</f>
        <v>43550</v>
      </c>
      <c r="H522" s="3">
        <f>VLOOKUP(A522,data!$A:$AG,26,FALSE)</f>
        <v>0.44027777777777777</v>
      </c>
      <c r="I522" s="1">
        <f>VLOOKUP(A522,data!$A:$AG,27,FALSE)</f>
        <v>45.71</v>
      </c>
      <c r="J522" s="2">
        <f>VLOOKUP(A522,data!$A:$AG,28,FALSE)</f>
        <v>3</v>
      </c>
      <c r="K522">
        <f>VLOOKUP(A522,data!$A:$AG,29,FALSE)</f>
        <v>6.8565000000000005</v>
      </c>
      <c r="L522" s="10">
        <f>VLOOKUP(A522,data!$A:$AG,30,FALSE)</f>
        <v>137.13</v>
      </c>
      <c r="M522" s="4" t="str">
        <f>VLOOKUP(A522,data!$A:$AG,31,FALSE)</f>
        <v>Credit card</v>
      </c>
      <c r="N522" s="3">
        <f>VLOOKUP(A522,data!$A:$AG,32,FALSE)</f>
        <v>130.72602899999998</v>
      </c>
      <c r="O522" s="9">
        <f>VLOOKUP(A522,data!$A:$AG,33,FALSE)</f>
        <v>4.6699999999999998E-2</v>
      </c>
    </row>
    <row r="523" spans="1:15" ht="15.75" x14ac:dyDescent="0.25">
      <c r="A523">
        <v>522</v>
      </c>
      <c r="B523" t="str">
        <f>VLOOKUP(A523,data!$A:$AG,2,FALSE)</f>
        <v>451-28-5717</v>
      </c>
      <c r="C523" s="7" t="str">
        <f>VLOOKUP(A523,data!$A:$AG,21,FALSE)</f>
        <v>Central</v>
      </c>
      <c r="D523" s="7" t="str">
        <f>VLOOKUP(A523,data!$A:$AG,22,FALSE)</f>
        <v>Office Supplies</v>
      </c>
      <c r="E523" s="10" t="str">
        <f>VLOOKUP(A523,data!$A:$AG,23,FALSE)</f>
        <v>Binders</v>
      </c>
      <c r="F523" s="8">
        <f>VLOOKUP(A523,data!$A:$AG,24,FALSE)</f>
        <v>43544</v>
      </c>
      <c r="G523" s="3">
        <f>VLOOKUP(A523,data!$A:$AG,25,FALSE)</f>
        <v>43544</v>
      </c>
      <c r="H523" s="3">
        <f>VLOOKUP(A523,data!$A:$AG,26,FALSE)</f>
        <v>0.47430555555555554</v>
      </c>
      <c r="I523" s="1">
        <f>VLOOKUP(A523,data!$A:$AG,27,FALSE)</f>
        <v>83.17</v>
      </c>
      <c r="J523" s="2">
        <f>VLOOKUP(A523,data!$A:$AG,28,FALSE)</f>
        <v>6</v>
      </c>
      <c r="K523">
        <f>VLOOKUP(A523,data!$A:$AG,29,FALSE)</f>
        <v>24.951000000000001</v>
      </c>
      <c r="L523" s="10">
        <f>VLOOKUP(A523,data!$A:$AG,30,FALSE)</f>
        <v>499.02</v>
      </c>
      <c r="M523" s="4" t="str">
        <f>VLOOKUP(A523,data!$A:$AG,31,FALSE)</f>
        <v>Cash</v>
      </c>
      <c r="N523" s="3">
        <f>VLOOKUP(A523,data!$A:$AG,32,FALSE)</f>
        <v>475.71576599999997</v>
      </c>
      <c r="O523" s="9">
        <f>VLOOKUP(A523,data!$A:$AG,33,FALSE)</f>
        <v>4.6699999999999998E-2</v>
      </c>
    </row>
    <row r="524" spans="1:15" ht="15.75" x14ac:dyDescent="0.25">
      <c r="A524">
        <v>523</v>
      </c>
      <c r="B524" t="str">
        <f>VLOOKUP(A524,data!$A:$AG,2,FALSE)</f>
        <v>609-81-8548</v>
      </c>
      <c r="C524" s="7" t="str">
        <f>VLOOKUP(A524,data!$A:$AG,21,FALSE)</f>
        <v>Central</v>
      </c>
      <c r="D524" s="7" t="str">
        <f>VLOOKUP(A524,data!$A:$AG,22,FALSE)</f>
        <v>Furniture</v>
      </c>
      <c r="E524" s="10" t="str">
        <f>VLOOKUP(A524,data!$A:$AG,23,FALSE)</f>
        <v>Tables</v>
      </c>
      <c r="F524" s="8">
        <f>VLOOKUP(A524,data!$A:$AG,24,FALSE)</f>
        <v>43502</v>
      </c>
      <c r="G524" s="3">
        <f>VLOOKUP(A524,data!$A:$AG,25,FALSE)</f>
        <v>43502</v>
      </c>
      <c r="H524" s="3">
        <f>VLOOKUP(A524,data!$A:$AG,26,FALSE)</f>
        <v>0.57986111111111105</v>
      </c>
      <c r="I524" s="1">
        <f>VLOOKUP(A524,data!$A:$AG,27,FALSE)</f>
        <v>37.44</v>
      </c>
      <c r="J524" s="2">
        <f>VLOOKUP(A524,data!$A:$AG,28,FALSE)</f>
        <v>6</v>
      </c>
      <c r="K524">
        <f>VLOOKUP(A524,data!$A:$AG,29,FALSE)</f>
        <v>11.231999999999999</v>
      </c>
      <c r="L524" s="10">
        <f>VLOOKUP(A524,data!$A:$AG,30,FALSE)</f>
        <v>224.64</v>
      </c>
      <c r="M524" s="4" t="str">
        <f>VLOOKUP(A524,data!$A:$AG,31,FALSE)</f>
        <v>Credit card</v>
      </c>
      <c r="N524" s="3">
        <f>VLOOKUP(A524,data!$A:$AG,32,FALSE)</f>
        <v>200.60352</v>
      </c>
      <c r="O524" s="9">
        <f>VLOOKUP(A524,data!$A:$AG,33,FALSE)</f>
        <v>0.107</v>
      </c>
    </row>
    <row r="525" spans="1:15" ht="15.75" x14ac:dyDescent="0.25">
      <c r="A525">
        <v>524</v>
      </c>
      <c r="B525" t="str">
        <f>VLOOKUP(A525,data!$A:$AG,2,FALSE)</f>
        <v>133-14-7229</v>
      </c>
      <c r="C525" s="7" t="str">
        <f>VLOOKUP(A525,data!$A:$AG,21,FALSE)</f>
        <v>West</v>
      </c>
      <c r="D525" s="7" t="str">
        <f>VLOOKUP(A525,data!$A:$AG,22,FALSE)</f>
        <v>Technology</v>
      </c>
      <c r="E525" s="10" t="str">
        <f>VLOOKUP(A525,data!$A:$AG,23,FALSE)</f>
        <v>Phones</v>
      </c>
      <c r="F525" s="8">
        <f>VLOOKUP(A525,data!$A:$AG,24,FALSE)</f>
        <v>43466</v>
      </c>
      <c r="G525" s="3">
        <f>VLOOKUP(A525,data!$A:$AG,25,FALSE)</f>
        <v>43466</v>
      </c>
      <c r="H525" s="3">
        <f>VLOOKUP(A525,data!$A:$AG,26,FALSE)</f>
        <v>0.48819444444444443</v>
      </c>
      <c r="I525" s="1">
        <f>VLOOKUP(A525,data!$A:$AG,27,FALSE)</f>
        <v>62.87</v>
      </c>
      <c r="J525" s="2">
        <f>VLOOKUP(A525,data!$A:$AG,28,FALSE)</f>
        <v>2</v>
      </c>
      <c r="K525">
        <f>VLOOKUP(A525,data!$A:$AG,29,FALSE)</f>
        <v>6.2869999999999999</v>
      </c>
      <c r="L525" s="10">
        <f>VLOOKUP(A525,data!$A:$AG,30,FALSE)</f>
        <v>125.74</v>
      </c>
      <c r="M525" s="4" t="str">
        <f>VLOOKUP(A525,data!$A:$AG,31,FALSE)</f>
        <v>Cash</v>
      </c>
      <c r="N525" s="3">
        <f>VLOOKUP(A525,data!$A:$AG,32,FALSE)</f>
        <v>116.68671999999999</v>
      </c>
      <c r="O525" s="9">
        <f>VLOOKUP(A525,data!$A:$AG,33,FALSE)</f>
        <v>7.2000000000000008E-2</v>
      </c>
    </row>
    <row r="526" spans="1:15" ht="15.75" x14ac:dyDescent="0.25">
      <c r="A526">
        <v>525</v>
      </c>
      <c r="B526" t="str">
        <f>VLOOKUP(A526,data!$A:$AG,2,FALSE)</f>
        <v>534-01-4457</v>
      </c>
      <c r="C526" s="7" t="str">
        <f>VLOOKUP(A526,data!$A:$AG,21,FALSE)</f>
        <v>West</v>
      </c>
      <c r="D526" s="7" t="str">
        <f>VLOOKUP(A526,data!$A:$AG,22,FALSE)</f>
        <v>Technology</v>
      </c>
      <c r="E526" s="10" t="str">
        <f>VLOOKUP(A526,data!$A:$AG,23,FALSE)</f>
        <v>Accessories</v>
      </c>
      <c r="F526" s="8">
        <f>VLOOKUP(A526,data!$A:$AG,24,FALSE)</f>
        <v>43492</v>
      </c>
      <c r="G526" s="3">
        <f>VLOOKUP(A526,data!$A:$AG,25,FALSE)</f>
        <v>43492</v>
      </c>
      <c r="H526" s="3">
        <f>VLOOKUP(A526,data!$A:$AG,26,FALSE)</f>
        <v>0.60833333333333328</v>
      </c>
      <c r="I526" s="1">
        <f>VLOOKUP(A526,data!$A:$AG,27,FALSE)</f>
        <v>81.709999999999994</v>
      </c>
      <c r="J526" s="2">
        <f>VLOOKUP(A526,data!$A:$AG,28,FALSE)</f>
        <v>6</v>
      </c>
      <c r="K526">
        <f>VLOOKUP(A526,data!$A:$AG,29,FALSE)</f>
        <v>24.513000000000002</v>
      </c>
      <c r="L526" s="10">
        <f>VLOOKUP(A526,data!$A:$AG,30,FALSE)</f>
        <v>490.26</v>
      </c>
      <c r="M526" s="4" t="str">
        <f>VLOOKUP(A526,data!$A:$AG,31,FALSE)</f>
        <v>Credit card</v>
      </c>
      <c r="N526" s="3">
        <f>VLOOKUP(A526,data!$A:$AG,32,FALSE)</f>
        <v>454.96127999999999</v>
      </c>
      <c r="O526" s="9">
        <f>VLOOKUP(A526,data!$A:$AG,33,FALSE)</f>
        <v>7.2000000000000008E-2</v>
      </c>
    </row>
    <row r="527" spans="1:15" ht="15.75" x14ac:dyDescent="0.25">
      <c r="A527">
        <v>526</v>
      </c>
      <c r="B527" t="str">
        <f>VLOOKUP(A527,data!$A:$AG,2,FALSE)</f>
        <v>719-89-8991</v>
      </c>
      <c r="C527" s="7" t="str">
        <f>VLOOKUP(A527,data!$A:$AG,21,FALSE)</f>
        <v>East</v>
      </c>
      <c r="D527" s="7" t="str">
        <f>VLOOKUP(A527,data!$A:$AG,22,FALSE)</f>
        <v>Office Supplies</v>
      </c>
      <c r="E527" s="10" t="str">
        <f>VLOOKUP(A527,data!$A:$AG,23,FALSE)</f>
        <v>Fasteners</v>
      </c>
      <c r="F527" s="8">
        <f>VLOOKUP(A527,data!$A:$AG,24,FALSE)</f>
        <v>43521</v>
      </c>
      <c r="G527" s="3">
        <f>VLOOKUP(A527,data!$A:$AG,25,FALSE)</f>
        <v>43521</v>
      </c>
      <c r="H527" s="3">
        <f>VLOOKUP(A527,data!$A:$AG,26,FALSE)</f>
        <v>0.66875000000000007</v>
      </c>
      <c r="I527" s="1">
        <f>VLOOKUP(A527,data!$A:$AG,27,FALSE)</f>
        <v>91.41</v>
      </c>
      <c r="J527" s="2">
        <f>VLOOKUP(A527,data!$A:$AG,28,FALSE)</f>
        <v>5</v>
      </c>
      <c r="K527">
        <f>VLOOKUP(A527,data!$A:$AG,29,FALSE)</f>
        <v>22.852499999999999</v>
      </c>
      <c r="L527" s="10">
        <f>VLOOKUP(A527,data!$A:$AG,30,FALSE)</f>
        <v>457.04999999999995</v>
      </c>
      <c r="M527" s="4" t="str">
        <f>VLOOKUP(A527,data!$A:$AG,31,FALSE)</f>
        <v>Ewallet</v>
      </c>
      <c r="N527" s="3">
        <f>VLOOKUP(A527,data!$A:$AG,32,FALSE)</f>
        <v>435.70576499999993</v>
      </c>
      <c r="O527" s="9">
        <f>VLOOKUP(A527,data!$A:$AG,33,FALSE)</f>
        <v>4.6699999999999998E-2</v>
      </c>
    </row>
    <row r="528" spans="1:15" ht="15.75" x14ac:dyDescent="0.25">
      <c r="A528">
        <v>527</v>
      </c>
      <c r="B528" t="str">
        <f>VLOOKUP(A528,data!$A:$AG,2,FALSE)</f>
        <v>286-62-6248</v>
      </c>
      <c r="C528" s="7" t="str">
        <f>VLOOKUP(A528,data!$A:$AG,21,FALSE)</f>
        <v>South</v>
      </c>
      <c r="D528" s="7" t="str">
        <f>VLOOKUP(A528,data!$A:$AG,22,FALSE)</f>
        <v>Furniture</v>
      </c>
      <c r="E528" s="10" t="str">
        <f>VLOOKUP(A528,data!$A:$AG,23,FALSE)</f>
        <v>Chairs</v>
      </c>
      <c r="F528" s="8">
        <f>VLOOKUP(A528,data!$A:$AG,24,FALSE)</f>
        <v>43481</v>
      </c>
      <c r="G528" s="3">
        <f>VLOOKUP(A528,data!$A:$AG,25,FALSE)</f>
        <v>43481</v>
      </c>
      <c r="H528" s="3">
        <f>VLOOKUP(A528,data!$A:$AG,26,FALSE)</f>
        <v>0.8354166666666667</v>
      </c>
      <c r="I528" s="1">
        <f>VLOOKUP(A528,data!$A:$AG,27,FALSE)</f>
        <v>39.21</v>
      </c>
      <c r="J528" s="2">
        <f>VLOOKUP(A528,data!$A:$AG,28,FALSE)</f>
        <v>4</v>
      </c>
      <c r="K528">
        <f>VLOOKUP(A528,data!$A:$AG,29,FALSE)</f>
        <v>7.8420000000000005</v>
      </c>
      <c r="L528" s="10">
        <f>VLOOKUP(A528,data!$A:$AG,30,FALSE)</f>
        <v>156.84</v>
      </c>
      <c r="M528" s="4" t="str">
        <f>VLOOKUP(A528,data!$A:$AG,31,FALSE)</f>
        <v>Credit card</v>
      </c>
      <c r="N528" s="3">
        <f>VLOOKUP(A528,data!$A:$AG,32,FALSE)</f>
        <v>140.05812</v>
      </c>
      <c r="O528" s="9">
        <f>VLOOKUP(A528,data!$A:$AG,33,FALSE)</f>
        <v>0.107</v>
      </c>
    </row>
    <row r="529" spans="1:15" ht="15.75" x14ac:dyDescent="0.25">
      <c r="A529">
        <v>528</v>
      </c>
      <c r="B529" t="str">
        <f>VLOOKUP(A529,data!$A:$AG,2,FALSE)</f>
        <v>339-38-9982</v>
      </c>
      <c r="C529" s="7" t="str">
        <f>VLOOKUP(A529,data!$A:$AG,21,FALSE)</f>
        <v>South</v>
      </c>
      <c r="D529" s="7" t="str">
        <f>VLOOKUP(A529,data!$A:$AG,22,FALSE)</f>
        <v>Furniture</v>
      </c>
      <c r="E529" s="10" t="str">
        <f>VLOOKUP(A529,data!$A:$AG,23,FALSE)</f>
        <v>Furnishings</v>
      </c>
      <c r="F529" s="8">
        <f>VLOOKUP(A529,data!$A:$AG,24,FALSE)</f>
        <v>43478</v>
      </c>
      <c r="G529" s="3">
        <f>VLOOKUP(A529,data!$A:$AG,25,FALSE)</f>
        <v>43478</v>
      </c>
      <c r="H529" s="3">
        <f>VLOOKUP(A529,data!$A:$AG,26,FALSE)</f>
        <v>0.62152777777777779</v>
      </c>
      <c r="I529" s="1">
        <f>VLOOKUP(A529,data!$A:$AG,27,FALSE)</f>
        <v>59.86</v>
      </c>
      <c r="J529" s="2">
        <f>VLOOKUP(A529,data!$A:$AG,28,FALSE)</f>
        <v>2</v>
      </c>
      <c r="K529">
        <f>VLOOKUP(A529,data!$A:$AG,29,FALSE)</f>
        <v>5.9860000000000007</v>
      </c>
      <c r="L529" s="10">
        <f>VLOOKUP(A529,data!$A:$AG,30,FALSE)</f>
        <v>119.72</v>
      </c>
      <c r="M529" s="4" t="str">
        <f>VLOOKUP(A529,data!$A:$AG,31,FALSE)</f>
        <v>Ewallet</v>
      </c>
      <c r="N529" s="3">
        <f>VLOOKUP(A529,data!$A:$AG,32,FALSE)</f>
        <v>106.90996</v>
      </c>
      <c r="O529" s="9">
        <f>VLOOKUP(A529,data!$A:$AG,33,FALSE)</f>
        <v>0.107</v>
      </c>
    </row>
    <row r="530" spans="1:15" ht="15.75" x14ac:dyDescent="0.25">
      <c r="A530">
        <v>529</v>
      </c>
      <c r="B530" t="str">
        <f>VLOOKUP(A530,data!$A:$AG,2,FALSE)</f>
        <v>827-44-5872</v>
      </c>
      <c r="C530" s="7" t="str">
        <f>VLOOKUP(A530,data!$A:$AG,21,FALSE)</f>
        <v>East</v>
      </c>
      <c r="D530" s="7" t="str">
        <f>VLOOKUP(A530,data!$A:$AG,22,FALSE)</f>
        <v>Office Supplies</v>
      </c>
      <c r="E530" s="10" t="str">
        <f>VLOOKUP(A530,data!$A:$AG,23,FALSE)</f>
        <v>Storage</v>
      </c>
      <c r="F530" s="8">
        <f>VLOOKUP(A530,data!$A:$AG,24,FALSE)</f>
        <v>43503</v>
      </c>
      <c r="G530" s="3">
        <f>VLOOKUP(A530,data!$A:$AG,25,FALSE)</f>
        <v>43503</v>
      </c>
      <c r="H530" s="3">
        <f>VLOOKUP(A530,data!$A:$AG,26,FALSE)</f>
        <v>0.4777777777777778</v>
      </c>
      <c r="I530" s="1">
        <f>VLOOKUP(A530,data!$A:$AG,27,FALSE)</f>
        <v>54.36</v>
      </c>
      <c r="J530" s="2">
        <f>VLOOKUP(A530,data!$A:$AG,28,FALSE)</f>
        <v>10</v>
      </c>
      <c r="K530">
        <f>VLOOKUP(A530,data!$A:$AG,29,FALSE)</f>
        <v>27.180000000000003</v>
      </c>
      <c r="L530" s="10">
        <f>VLOOKUP(A530,data!$A:$AG,30,FALSE)</f>
        <v>543.6</v>
      </c>
      <c r="M530" s="4" t="str">
        <f>VLOOKUP(A530,data!$A:$AG,31,FALSE)</f>
        <v>Credit card</v>
      </c>
      <c r="N530" s="3">
        <f>VLOOKUP(A530,data!$A:$AG,32,FALSE)</f>
        <v>518.21388000000002</v>
      </c>
      <c r="O530" s="9">
        <f>VLOOKUP(A530,data!$A:$AG,33,FALSE)</f>
        <v>4.6699999999999998E-2</v>
      </c>
    </row>
    <row r="531" spans="1:15" ht="15.75" x14ac:dyDescent="0.25">
      <c r="A531">
        <v>530</v>
      </c>
      <c r="B531" t="str">
        <f>VLOOKUP(A531,data!$A:$AG,2,FALSE)</f>
        <v>827-77-7633</v>
      </c>
      <c r="C531" s="7" t="str">
        <f>VLOOKUP(A531,data!$A:$AG,21,FALSE)</f>
        <v>East</v>
      </c>
      <c r="D531" s="7" t="str">
        <f>VLOOKUP(A531,data!$A:$AG,22,FALSE)</f>
        <v>Office Supplies</v>
      </c>
      <c r="E531" s="10" t="str">
        <f>VLOOKUP(A531,data!$A:$AG,23,FALSE)</f>
        <v>Supplies</v>
      </c>
      <c r="F531" s="8">
        <f>VLOOKUP(A531,data!$A:$AG,24,FALSE)</f>
        <v>43513</v>
      </c>
      <c r="G531" s="3">
        <f>VLOOKUP(A531,data!$A:$AG,25,FALSE)</f>
        <v>43513</v>
      </c>
      <c r="H531" s="3">
        <f>VLOOKUP(A531,data!$A:$AG,26,FALSE)</f>
        <v>0.82013888888888886</v>
      </c>
      <c r="I531" s="1">
        <f>VLOOKUP(A531,data!$A:$AG,27,FALSE)</f>
        <v>98.09</v>
      </c>
      <c r="J531" s="2">
        <f>VLOOKUP(A531,data!$A:$AG,28,FALSE)</f>
        <v>9</v>
      </c>
      <c r="K531">
        <f>VLOOKUP(A531,data!$A:$AG,29,FALSE)</f>
        <v>44.140500000000003</v>
      </c>
      <c r="L531" s="10">
        <f>VLOOKUP(A531,data!$A:$AG,30,FALSE)</f>
        <v>882.81000000000006</v>
      </c>
      <c r="M531" s="4" t="str">
        <f>VLOOKUP(A531,data!$A:$AG,31,FALSE)</f>
        <v>Cash</v>
      </c>
      <c r="N531" s="3">
        <f>VLOOKUP(A531,data!$A:$AG,32,FALSE)</f>
        <v>841.58277300000009</v>
      </c>
      <c r="O531" s="9">
        <f>VLOOKUP(A531,data!$A:$AG,33,FALSE)</f>
        <v>4.6699999999999998E-2</v>
      </c>
    </row>
    <row r="532" spans="1:15" ht="15.75" x14ac:dyDescent="0.25">
      <c r="A532">
        <v>531</v>
      </c>
      <c r="B532" t="str">
        <f>VLOOKUP(A532,data!$A:$AG,2,FALSE)</f>
        <v>287-83-1405</v>
      </c>
      <c r="C532" s="7" t="str">
        <f>VLOOKUP(A532,data!$A:$AG,21,FALSE)</f>
        <v>East</v>
      </c>
      <c r="D532" s="7" t="str">
        <f>VLOOKUP(A532,data!$A:$AG,22,FALSE)</f>
        <v>Office Supplies</v>
      </c>
      <c r="E532" s="10" t="str">
        <f>VLOOKUP(A532,data!$A:$AG,23,FALSE)</f>
        <v>Envelopes</v>
      </c>
      <c r="F532" s="8">
        <f>VLOOKUP(A532,data!$A:$AG,24,FALSE)</f>
        <v>43508</v>
      </c>
      <c r="G532" s="3">
        <f>VLOOKUP(A532,data!$A:$AG,25,FALSE)</f>
        <v>43508</v>
      </c>
      <c r="H532" s="3">
        <f>VLOOKUP(A532,data!$A:$AG,26,FALSE)</f>
        <v>0.79236111111111107</v>
      </c>
      <c r="I532" s="1">
        <f>VLOOKUP(A532,data!$A:$AG,27,FALSE)</f>
        <v>25.43</v>
      </c>
      <c r="J532" s="2">
        <f>VLOOKUP(A532,data!$A:$AG,28,FALSE)</f>
        <v>6</v>
      </c>
      <c r="K532">
        <f>VLOOKUP(A532,data!$A:$AG,29,FALSE)</f>
        <v>7.6289999999999996</v>
      </c>
      <c r="L532" s="10">
        <f>VLOOKUP(A532,data!$A:$AG,30,FALSE)</f>
        <v>152.57999999999998</v>
      </c>
      <c r="M532" s="4" t="str">
        <f>VLOOKUP(A532,data!$A:$AG,31,FALSE)</f>
        <v>Ewallet</v>
      </c>
      <c r="N532" s="3">
        <f>VLOOKUP(A532,data!$A:$AG,32,FALSE)</f>
        <v>145.45451399999999</v>
      </c>
      <c r="O532" s="9">
        <f>VLOOKUP(A532,data!$A:$AG,33,FALSE)</f>
        <v>4.6699999999999998E-2</v>
      </c>
    </row>
    <row r="533" spans="1:15" ht="15.75" x14ac:dyDescent="0.25">
      <c r="A533">
        <v>532</v>
      </c>
      <c r="B533" t="str">
        <f>VLOOKUP(A533,data!$A:$AG,2,FALSE)</f>
        <v>435-13-4908</v>
      </c>
      <c r="C533" s="7" t="str">
        <f>VLOOKUP(A533,data!$A:$AG,21,FALSE)</f>
        <v>West</v>
      </c>
      <c r="D533" s="7" t="str">
        <f>VLOOKUP(A533,data!$A:$AG,22,FALSE)</f>
        <v>Furniture</v>
      </c>
      <c r="E533" s="10" t="str">
        <f>VLOOKUP(A533,data!$A:$AG,23,FALSE)</f>
        <v>Chairs</v>
      </c>
      <c r="F533" s="8">
        <f>VLOOKUP(A533,data!$A:$AG,24,FALSE)</f>
        <v>43489</v>
      </c>
      <c r="G533" s="3">
        <f>VLOOKUP(A533,data!$A:$AG,25,FALSE)</f>
        <v>43489</v>
      </c>
      <c r="H533" s="3">
        <f>VLOOKUP(A533,data!$A:$AG,26,FALSE)</f>
        <v>0.75277777777777777</v>
      </c>
      <c r="I533" s="1">
        <f>VLOOKUP(A533,data!$A:$AG,27,FALSE)</f>
        <v>86.68</v>
      </c>
      <c r="J533" s="2">
        <f>VLOOKUP(A533,data!$A:$AG,28,FALSE)</f>
        <v>8</v>
      </c>
      <c r="K533">
        <f>VLOOKUP(A533,data!$A:$AG,29,FALSE)</f>
        <v>34.672000000000004</v>
      </c>
      <c r="L533" s="10">
        <f>VLOOKUP(A533,data!$A:$AG,30,FALSE)</f>
        <v>693.44</v>
      </c>
      <c r="M533" s="4" t="str">
        <f>VLOOKUP(A533,data!$A:$AG,31,FALSE)</f>
        <v>Credit card</v>
      </c>
      <c r="N533" s="3">
        <f>VLOOKUP(A533,data!$A:$AG,32,FALSE)</f>
        <v>619.24192000000005</v>
      </c>
      <c r="O533" s="9">
        <f>VLOOKUP(A533,data!$A:$AG,33,FALSE)</f>
        <v>0.107</v>
      </c>
    </row>
    <row r="534" spans="1:15" ht="15.75" x14ac:dyDescent="0.25">
      <c r="A534">
        <v>533</v>
      </c>
      <c r="B534" t="str">
        <f>VLOOKUP(A534,data!$A:$AG,2,FALSE)</f>
        <v>857-67-9057</v>
      </c>
      <c r="C534" s="7" t="str">
        <f>VLOOKUP(A534,data!$A:$AG,21,FALSE)</f>
        <v>West</v>
      </c>
      <c r="D534" s="7" t="str">
        <f>VLOOKUP(A534,data!$A:$AG,22,FALSE)</f>
        <v>Furniture</v>
      </c>
      <c r="E534" s="10" t="str">
        <f>VLOOKUP(A534,data!$A:$AG,23,FALSE)</f>
        <v>Furnishings</v>
      </c>
      <c r="F534" s="8">
        <f>VLOOKUP(A534,data!$A:$AG,24,FALSE)</f>
        <v>43502</v>
      </c>
      <c r="G534" s="3">
        <f>VLOOKUP(A534,data!$A:$AG,25,FALSE)</f>
        <v>43502</v>
      </c>
      <c r="H534" s="3">
        <f>VLOOKUP(A534,data!$A:$AG,26,FALSE)</f>
        <v>0.80555555555555547</v>
      </c>
      <c r="I534" s="1">
        <f>VLOOKUP(A534,data!$A:$AG,27,FALSE)</f>
        <v>22.95</v>
      </c>
      <c r="J534" s="2">
        <f>VLOOKUP(A534,data!$A:$AG,28,FALSE)</f>
        <v>10</v>
      </c>
      <c r="K534">
        <f>VLOOKUP(A534,data!$A:$AG,29,FALSE)</f>
        <v>11.475000000000001</v>
      </c>
      <c r="L534" s="10">
        <f>VLOOKUP(A534,data!$A:$AG,30,FALSE)</f>
        <v>229.5</v>
      </c>
      <c r="M534" s="4" t="str">
        <f>VLOOKUP(A534,data!$A:$AG,31,FALSE)</f>
        <v>Ewallet</v>
      </c>
      <c r="N534" s="3">
        <f>VLOOKUP(A534,data!$A:$AG,32,FALSE)</f>
        <v>204.9435</v>
      </c>
      <c r="O534" s="9">
        <f>VLOOKUP(A534,data!$A:$AG,33,FALSE)</f>
        <v>0.107</v>
      </c>
    </row>
    <row r="535" spans="1:15" ht="15.75" x14ac:dyDescent="0.25">
      <c r="A535">
        <v>534</v>
      </c>
      <c r="B535" t="str">
        <f>VLOOKUP(A535,data!$A:$AG,2,FALSE)</f>
        <v>236-27-1144</v>
      </c>
      <c r="C535" s="7" t="str">
        <f>VLOOKUP(A535,data!$A:$AG,21,FALSE)</f>
        <v>South</v>
      </c>
      <c r="D535" s="7" t="str">
        <f>VLOOKUP(A535,data!$A:$AG,22,FALSE)</f>
        <v>Technology</v>
      </c>
      <c r="E535" s="10" t="str">
        <f>VLOOKUP(A535,data!$A:$AG,23,FALSE)</f>
        <v>Phones</v>
      </c>
      <c r="F535" s="8">
        <f>VLOOKUP(A535,data!$A:$AG,24,FALSE)</f>
        <v>43550</v>
      </c>
      <c r="G535" s="3">
        <f>VLOOKUP(A535,data!$A:$AG,25,FALSE)</f>
        <v>43550</v>
      </c>
      <c r="H535" s="3">
        <f>VLOOKUP(A535,data!$A:$AG,26,FALSE)</f>
        <v>0.4381944444444445</v>
      </c>
      <c r="I535" s="1">
        <f>VLOOKUP(A535,data!$A:$AG,27,FALSE)</f>
        <v>16.309999999999999</v>
      </c>
      <c r="J535" s="2">
        <f>VLOOKUP(A535,data!$A:$AG,28,FALSE)</f>
        <v>9</v>
      </c>
      <c r="K535">
        <f>VLOOKUP(A535,data!$A:$AG,29,FALSE)</f>
        <v>7.3395000000000001</v>
      </c>
      <c r="L535" s="10">
        <f>VLOOKUP(A535,data!$A:$AG,30,FALSE)</f>
        <v>146.79</v>
      </c>
      <c r="M535" s="4" t="str">
        <f>VLOOKUP(A535,data!$A:$AG,31,FALSE)</f>
        <v>Ewallet</v>
      </c>
      <c r="N535" s="3">
        <f>VLOOKUP(A535,data!$A:$AG,32,FALSE)</f>
        <v>136.22111999999998</v>
      </c>
      <c r="O535" s="9">
        <f>VLOOKUP(A535,data!$A:$AG,33,FALSE)</f>
        <v>7.2000000000000008E-2</v>
      </c>
    </row>
    <row r="536" spans="1:15" ht="15.75" x14ac:dyDescent="0.25">
      <c r="A536">
        <v>535</v>
      </c>
      <c r="B536" t="str">
        <f>VLOOKUP(A536,data!$A:$AG,2,FALSE)</f>
        <v>892-05-6689</v>
      </c>
      <c r="C536" s="7" t="str">
        <f>VLOOKUP(A536,data!$A:$AG,21,FALSE)</f>
        <v>South</v>
      </c>
      <c r="D536" s="7" t="str">
        <f>VLOOKUP(A536,data!$A:$AG,22,FALSE)</f>
        <v>Office Supplies</v>
      </c>
      <c r="E536" s="10" t="str">
        <f>VLOOKUP(A536,data!$A:$AG,23,FALSE)</f>
        <v>Binders</v>
      </c>
      <c r="F536" s="8">
        <f>VLOOKUP(A536,data!$A:$AG,24,FALSE)</f>
        <v>43535</v>
      </c>
      <c r="G536" s="3">
        <f>VLOOKUP(A536,data!$A:$AG,25,FALSE)</f>
        <v>43535</v>
      </c>
      <c r="H536" s="3">
        <f>VLOOKUP(A536,data!$A:$AG,26,FALSE)</f>
        <v>0.56111111111111112</v>
      </c>
      <c r="I536" s="1">
        <f>VLOOKUP(A536,data!$A:$AG,27,FALSE)</f>
        <v>28.32</v>
      </c>
      <c r="J536" s="2">
        <f>VLOOKUP(A536,data!$A:$AG,28,FALSE)</f>
        <v>5</v>
      </c>
      <c r="K536">
        <f>VLOOKUP(A536,data!$A:$AG,29,FALSE)</f>
        <v>7.08</v>
      </c>
      <c r="L536" s="10">
        <f>VLOOKUP(A536,data!$A:$AG,30,FALSE)</f>
        <v>141.6</v>
      </c>
      <c r="M536" s="4" t="str">
        <f>VLOOKUP(A536,data!$A:$AG,31,FALSE)</f>
        <v>Ewallet</v>
      </c>
      <c r="N536" s="3">
        <f>VLOOKUP(A536,data!$A:$AG,32,FALSE)</f>
        <v>134.98728</v>
      </c>
      <c r="O536" s="9">
        <f>VLOOKUP(A536,data!$A:$AG,33,FALSE)</f>
        <v>4.6699999999999998E-2</v>
      </c>
    </row>
    <row r="537" spans="1:15" ht="15.75" x14ac:dyDescent="0.25">
      <c r="A537">
        <v>536</v>
      </c>
      <c r="B537" t="str">
        <f>VLOOKUP(A537,data!$A:$AG,2,FALSE)</f>
        <v>583-41-4548</v>
      </c>
      <c r="C537" s="7" t="str">
        <f>VLOOKUP(A537,data!$A:$AG,21,FALSE)</f>
        <v>West</v>
      </c>
      <c r="D537" s="7" t="str">
        <f>VLOOKUP(A537,data!$A:$AG,22,FALSE)</f>
        <v>Office Supplies</v>
      </c>
      <c r="E537" s="10" t="str">
        <f>VLOOKUP(A537,data!$A:$AG,23,FALSE)</f>
        <v>Storage</v>
      </c>
      <c r="F537" s="8">
        <f>VLOOKUP(A537,data!$A:$AG,24,FALSE)</f>
        <v>43503</v>
      </c>
      <c r="G537" s="3">
        <f>VLOOKUP(A537,data!$A:$AG,25,FALSE)</f>
        <v>43503</v>
      </c>
      <c r="H537" s="3">
        <f>VLOOKUP(A537,data!$A:$AG,26,FALSE)</f>
        <v>0.48333333333333334</v>
      </c>
      <c r="I537" s="1">
        <f>VLOOKUP(A537,data!$A:$AG,27,FALSE)</f>
        <v>16.670000000000002</v>
      </c>
      <c r="J537" s="2">
        <f>VLOOKUP(A537,data!$A:$AG,28,FALSE)</f>
        <v>7</v>
      </c>
      <c r="K537">
        <f>VLOOKUP(A537,data!$A:$AG,29,FALSE)</f>
        <v>5.8345000000000011</v>
      </c>
      <c r="L537" s="10">
        <f>VLOOKUP(A537,data!$A:$AG,30,FALSE)</f>
        <v>116.69000000000001</v>
      </c>
      <c r="M537" s="4" t="str">
        <f>VLOOKUP(A537,data!$A:$AG,31,FALSE)</f>
        <v>Ewallet</v>
      </c>
      <c r="N537" s="3">
        <f>VLOOKUP(A537,data!$A:$AG,32,FALSE)</f>
        <v>111.24057700000002</v>
      </c>
      <c r="O537" s="9">
        <f>VLOOKUP(A537,data!$A:$AG,33,FALSE)</f>
        <v>4.6699999999999998E-2</v>
      </c>
    </row>
    <row r="538" spans="1:15" ht="15.75" x14ac:dyDescent="0.25">
      <c r="A538">
        <v>537</v>
      </c>
      <c r="B538" t="str">
        <f>VLOOKUP(A538,data!$A:$AG,2,FALSE)</f>
        <v>339-12-4827</v>
      </c>
      <c r="C538" s="7" t="str">
        <f>VLOOKUP(A538,data!$A:$AG,21,FALSE)</f>
        <v>Central</v>
      </c>
      <c r="D538" s="7" t="str">
        <f>VLOOKUP(A538,data!$A:$AG,22,FALSE)</f>
        <v>Office Supplies</v>
      </c>
      <c r="E538" s="10" t="str">
        <f>VLOOKUP(A538,data!$A:$AG,23,FALSE)</f>
        <v>Binders</v>
      </c>
      <c r="F538" s="8">
        <f>VLOOKUP(A538,data!$A:$AG,24,FALSE)</f>
        <v>43470</v>
      </c>
      <c r="G538" s="3">
        <f>VLOOKUP(A538,data!$A:$AG,25,FALSE)</f>
        <v>43470</v>
      </c>
      <c r="H538" s="3">
        <f>VLOOKUP(A538,data!$A:$AG,26,FALSE)</f>
        <v>0.48055555555555557</v>
      </c>
      <c r="I538" s="1">
        <f>VLOOKUP(A538,data!$A:$AG,27,FALSE)</f>
        <v>73.959999999999994</v>
      </c>
      <c r="J538" s="2">
        <f>VLOOKUP(A538,data!$A:$AG,28,FALSE)</f>
        <v>1</v>
      </c>
      <c r="K538">
        <f>VLOOKUP(A538,data!$A:$AG,29,FALSE)</f>
        <v>3.698</v>
      </c>
      <c r="L538" s="10">
        <f>VLOOKUP(A538,data!$A:$AG,30,FALSE)</f>
        <v>73.959999999999994</v>
      </c>
      <c r="M538" s="4" t="str">
        <f>VLOOKUP(A538,data!$A:$AG,31,FALSE)</f>
        <v>Credit card</v>
      </c>
      <c r="N538" s="3">
        <f>VLOOKUP(A538,data!$A:$AG,32,FALSE)</f>
        <v>70.506067999999999</v>
      </c>
      <c r="O538" s="9">
        <f>VLOOKUP(A538,data!$A:$AG,33,FALSE)</f>
        <v>4.6699999999999998E-2</v>
      </c>
    </row>
    <row r="539" spans="1:15" ht="15.75" x14ac:dyDescent="0.25">
      <c r="A539">
        <v>538</v>
      </c>
      <c r="B539" t="str">
        <f>VLOOKUP(A539,data!$A:$AG,2,FALSE)</f>
        <v>643-38-7867</v>
      </c>
      <c r="C539" s="7" t="str">
        <f>VLOOKUP(A539,data!$A:$AG,21,FALSE)</f>
        <v>East</v>
      </c>
      <c r="D539" s="7" t="str">
        <f>VLOOKUP(A539,data!$A:$AG,22,FALSE)</f>
        <v>Office Supplies</v>
      </c>
      <c r="E539" s="10" t="str">
        <f>VLOOKUP(A539,data!$A:$AG,23,FALSE)</f>
        <v>Binders</v>
      </c>
      <c r="F539" s="8">
        <f>VLOOKUP(A539,data!$A:$AG,24,FALSE)</f>
        <v>43531</v>
      </c>
      <c r="G539" s="3">
        <f>VLOOKUP(A539,data!$A:$AG,25,FALSE)</f>
        <v>43531</v>
      </c>
      <c r="H539" s="3">
        <f>VLOOKUP(A539,data!$A:$AG,26,FALSE)</f>
        <v>0.48888888888888887</v>
      </c>
      <c r="I539" s="1">
        <f>VLOOKUP(A539,data!$A:$AG,27,FALSE)</f>
        <v>97.94</v>
      </c>
      <c r="J539" s="2">
        <f>VLOOKUP(A539,data!$A:$AG,28,FALSE)</f>
        <v>1</v>
      </c>
      <c r="K539">
        <f>VLOOKUP(A539,data!$A:$AG,29,FALSE)</f>
        <v>4.8970000000000002</v>
      </c>
      <c r="L539" s="10">
        <f>VLOOKUP(A539,data!$A:$AG,30,FALSE)</f>
        <v>97.94</v>
      </c>
      <c r="M539" s="4" t="str">
        <f>VLOOKUP(A539,data!$A:$AG,31,FALSE)</f>
        <v>Ewallet</v>
      </c>
      <c r="N539" s="3">
        <f>VLOOKUP(A539,data!$A:$AG,32,FALSE)</f>
        <v>93.366202000000001</v>
      </c>
      <c r="O539" s="9">
        <f>VLOOKUP(A539,data!$A:$AG,33,FALSE)</f>
        <v>4.6699999999999998E-2</v>
      </c>
    </row>
    <row r="540" spans="1:15" ht="15.75" x14ac:dyDescent="0.25">
      <c r="A540">
        <v>539</v>
      </c>
      <c r="B540" t="str">
        <f>VLOOKUP(A540,data!$A:$AG,2,FALSE)</f>
        <v>308-81-0538</v>
      </c>
      <c r="C540" s="7" t="str">
        <f>VLOOKUP(A540,data!$A:$AG,21,FALSE)</f>
        <v>South</v>
      </c>
      <c r="D540" s="7" t="str">
        <f>VLOOKUP(A540,data!$A:$AG,22,FALSE)</f>
        <v>Office Supplies</v>
      </c>
      <c r="E540" s="10" t="str">
        <f>VLOOKUP(A540,data!$A:$AG,23,FALSE)</f>
        <v>Appliances</v>
      </c>
      <c r="F540" s="8">
        <f>VLOOKUP(A540,data!$A:$AG,24,FALSE)</f>
        <v>43521</v>
      </c>
      <c r="G540" s="3">
        <f>VLOOKUP(A540,data!$A:$AG,25,FALSE)</f>
        <v>43521</v>
      </c>
      <c r="H540" s="3">
        <f>VLOOKUP(A540,data!$A:$AG,26,FALSE)</f>
        <v>0.71944444444444444</v>
      </c>
      <c r="I540" s="1">
        <f>VLOOKUP(A540,data!$A:$AG,27,FALSE)</f>
        <v>73.05</v>
      </c>
      <c r="J540" s="2">
        <f>VLOOKUP(A540,data!$A:$AG,28,FALSE)</f>
        <v>4</v>
      </c>
      <c r="K540">
        <f>VLOOKUP(A540,data!$A:$AG,29,FALSE)</f>
        <v>14.61</v>
      </c>
      <c r="L540" s="10">
        <f>VLOOKUP(A540,data!$A:$AG,30,FALSE)</f>
        <v>292.2</v>
      </c>
      <c r="M540" s="4" t="str">
        <f>VLOOKUP(A540,data!$A:$AG,31,FALSE)</f>
        <v>Credit card</v>
      </c>
      <c r="N540" s="3">
        <f>VLOOKUP(A540,data!$A:$AG,32,FALSE)</f>
        <v>278.55426</v>
      </c>
      <c r="O540" s="9">
        <f>VLOOKUP(A540,data!$A:$AG,33,FALSE)</f>
        <v>4.6699999999999998E-2</v>
      </c>
    </row>
    <row r="541" spans="1:15" ht="15.75" x14ac:dyDescent="0.25">
      <c r="A541">
        <v>540</v>
      </c>
      <c r="B541" t="str">
        <f>VLOOKUP(A541,data!$A:$AG,2,FALSE)</f>
        <v>358-88-9262</v>
      </c>
      <c r="C541" s="7" t="str">
        <f>VLOOKUP(A541,data!$A:$AG,21,FALSE)</f>
        <v>South</v>
      </c>
      <c r="D541" s="7" t="str">
        <f>VLOOKUP(A541,data!$A:$AG,22,FALSE)</f>
        <v>Furniture</v>
      </c>
      <c r="E541" s="10" t="str">
        <f>VLOOKUP(A541,data!$A:$AG,23,FALSE)</f>
        <v>Chairs</v>
      </c>
      <c r="F541" s="8">
        <f>VLOOKUP(A541,data!$A:$AG,24,FALSE)</f>
        <v>43497</v>
      </c>
      <c r="G541" s="3">
        <f>VLOOKUP(A541,data!$A:$AG,25,FALSE)</f>
        <v>43497</v>
      </c>
      <c r="H541" s="3">
        <f>VLOOKUP(A541,data!$A:$AG,26,FALSE)</f>
        <v>0.77986111111111101</v>
      </c>
      <c r="I541" s="1">
        <f>VLOOKUP(A541,data!$A:$AG,27,FALSE)</f>
        <v>87.48</v>
      </c>
      <c r="J541" s="2">
        <f>VLOOKUP(A541,data!$A:$AG,28,FALSE)</f>
        <v>6</v>
      </c>
      <c r="K541">
        <f>VLOOKUP(A541,data!$A:$AG,29,FALSE)</f>
        <v>26.244</v>
      </c>
      <c r="L541" s="10">
        <f>VLOOKUP(A541,data!$A:$AG,30,FALSE)</f>
        <v>524.88</v>
      </c>
      <c r="M541" s="4" t="str">
        <f>VLOOKUP(A541,data!$A:$AG,31,FALSE)</f>
        <v>Ewallet</v>
      </c>
      <c r="N541" s="3">
        <f>VLOOKUP(A541,data!$A:$AG,32,FALSE)</f>
        <v>468.71784000000002</v>
      </c>
      <c r="O541" s="9">
        <f>VLOOKUP(A541,data!$A:$AG,33,FALSE)</f>
        <v>0.107</v>
      </c>
    </row>
    <row r="542" spans="1:15" ht="15.75" x14ac:dyDescent="0.25">
      <c r="A542">
        <v>541</v>
      </c>
      <c r="B542" t="str">
        <f>VLOOKUP(A542,data!$A:$AG,2,FALSE)</f>
        <v>460-35-4390</v>
      </c>
      <c r="C542" s="7" t="str">
        <f>VLOOKUP(A542,data!$A:$AG,21,FALSE)</f>
        <v>Central</v>
      </c>
      <c r="D542" s="7" t="str">
        <f>VLOOKUP(A542,data!$A:$AG,22,FALSE)</f>
        <v>Technology</v>
      </c>
      <c r="E542" s="10" t="str">
        <f>VLOOKUP(A542,data!$A:$AG,23,FALSE)</f>
        <v>Accessories</v>
      </c>
      <c r="F542" s="8">
        <f>VLOOKUP(A542,data!$A:$AG,24,FALSE)</f>
        <v>43487</v>
      </c>
      <c r="G542" s="3">
        <f>VLOOKUP(A542,data!$A:$AG,25,FALSE)</f>
        <v>43487</v>
      </c>
      <c r="H542" s="3">
        <f>VLOOKUP(A542,data!$A:$AG,26,FALSE)</f>
        <v>0.45833333333333331</v>
      </c>
      <c r="I542" s="1">
        <f>VLOOKUP(A542,data!$A:$AG,27,FALSE)</f>
        <v>30.68</v>
      </c>
      <c r="J542" s="2">
        <f>VLOOKUP(A542,data!$A:$AG,28,FALSE)</f>
        <v>3</v>
      </c>
      <c r="K542">
        <f>VLOOKUP(A542,data!$A:$AG,29,FALSE)</f>
        <v>4.6019999999999994</v>
      </c>
      <c r="L542" s="10">
        <f>VLOOKUP(A542,data!$A:$AG,30,FALSE)</f>
        <v>92.039999999999992</v>
      </c>
      <c r="M542" s="4" t="str">
        <f>VLOOKUP(A542,data!$A:$AG,31,FALSE)</f>
        <v>Ewallet</v>
      </c>
      <c r="N542" s="3">
        <f>VLOOKUP(A542,data!$A:$AG,32,FALSE)</f>
        <v>85.413119999999992</v>
      </c>
      <c r="O542" s="9">
        <f>VLOOKUP(A542,data!$A:$AG,33,FALSE)</f>
        <v>7.2000000000000008E-2</v>
      </c>
    </row>
    <row r="543" spans="1:15" ht="15.75" x14ac:dyDescent="0.25">
      <c r="A543">
        <v>542</v>
      </c>
      <c r="B543" t="str">
        <f>VLOOKUP(A543,data!$A:$AG,2,FALSE)</f>
        <v>343-87-0864</v>
      </c>
      <c r="C543" s="7" t="str">
        <f>VLOOKUP(A543,data!$A:$AG,21,FALSE)</f>
        <v>South</v>
      </c>
      <c r="D543" s="7" t="str">
        <f>VLOOKUP(A543,data!$A:$AG,22,FALSE)</f>
        <v>Technology</v>
      </c>
      <c r="E543" s="10" t="str">
        <f>VLOOKUP(A543,data!$A:$AG,23,FALSE)</f>
        <v>Phones</v>
      </c>
      <c r="F543" s="8">
        <f>VLOOKUP(A543,data!$A:$AG,24,FALSE)</f>
        <v>43468</v>
      </c>
      <c r="G543" s="3">
        <f>VLOOKUP(A543,data!$A:$AG,25,FALSE)</f>
        <v>43468</v>
      </c>
      <c r="H543" s="3">
        <f>VLOOKUP(A543,data!$A:$AG,26,FALSE)</f>
        <v>0.4375</v>
      </c>
      <c r="I543" s="1">
        <f>VLOOKUP(A543,data!$A:$AG,27,FALSE)</f>
        <v>75.88</v>
      </c>
      <c r="J543" s="2">
        <f>VLOOKUP(A543,data!$A:$AG,28,FALSE)</f>
        <v>1</v>
      </c>
      <c r="K543">
        <f>VLOOKUP(A543,data!$A:$AG,29,FALSE)</f>
        <v>3.794</v>
      </c>
      <c r="L543" s="10">
        <f>VLOOKUP(A543,data!$A:$AG,30,FALSE)</f>
        <v>75.88</v>
      </c>
      <c r="M543" s="4" t="str">
        <f>VLOOKUP(A543,data!$A:$AG,31,FALSE)</f>
        <v>Credit card</v>
      </c>
      <c r="N543" s="3">
        <f>VLOOKUP(A543,data!$A:$AG,32,FALSE)</f>
        <v>70.416640000000001</v>
      </c>
      <c r="O543" s="9">
        <f>VLOOKUP(A543,data!$A:$AG,33,FALSE)</f>
        <v>7.2000000000000008E-2</v>
      </c>
    </row>
    <row r="544" spans="1:15" ht="15.75" x14ac:dyDescent="0.25">
      <c r="A544">
        <v>543</v>
      </c>
      <c r="B544" t="str">
        <f>VLOOKUP(A544,data!$A:$AG,2,FALSE)</f>
        <v>173-50-1108</v>
      </c>
      <c r="C544" s="7" t="str">
        <f>VLOOKUP(A544,data!$A:$AG,21,FALSE)</f>
        <v>East</v>
      </c>
      <c r="D544" s="7" t="str">
        <f>VLOOKUP(A544,data!$A:$AG,22,FALSE)</f>
        <v>Office Supplies</v>
      </c>
      <c r="E544" s="10" t="str">
        <f>VLOOKUP(A544,data!$A:$AG,23,FALSE)</f>
        <v>Storage</v>
      </c>
      <c r="F544" s="8">
        <f>VLOOKUP(A544,data!$A:$AG,24,FALSE)</f>
        <v>43509</v>
      </c>
      <c r="G544" s="3">
        <f>VLOOKUP(A544,data!$A:$AG,25,FALSE)</f>
        <v>43509</v>
      </c>
      <c r="H544" s="3">
        <f>VLOOKUP(A544,data!$A:$AG,26,FALSE)</f>
        <v>0.50972222222222219</v>
      </c>
      <c r="I544" s="1">
        <f>VLOOKUP(A544,data!$A:$AG,27,FALSE)</f>
        <v>20.18</v>
      </c>
      <c r="J544" s="2">
        <f>VLOOKUP(A544,data!$A:$AG,28,FALSE)</f>
        <v>4</v>
      </c>
      <c r="K544">
        <f>VLOOKUP(A544,data!$A:$AG,29,FALSE)</f>
        <v>4.0360000000000005</v>
      </c>
      <c r="L544" s="10">
        <f>VLOOKUP(A544,data!$A:$AG,30,FALSE)</f>
        <v>80.72</v>
      </c>
      <c r="M544" s="4" t="str">
        <f>VLOOKUP(A544,data!$A:$AG,31,FALSE)</f>
        <v>Credit card</v>
      </c>
      <c r="N544" s="3">
        <f>VLOOKUP(A544,data!$A:$AG,32,FALSE)</f>
        <v>76.950376000000006</v>
      </c>
      <c r="O544" s="9">
        <f>VLOOKUP(A544,data!$A:$AG,33,FALSE)</f>
        <v>4.6699999999999998E-2</v>
      </c>
    </row>
    <row r="545" spans="1:15" ht="15.75" x14ac:dyDescent="0.25">
      <c r="A545">
        <v>544</v>
      </c>
      <c r="B545" t="str">
        <f>VLOOKUP(A545,data!$A:$AG,2,FALSE)</f>
        <v>243-47-2663</v>
      </c>
      <c r="C545" s="7" t="str">
        <f>VLOOKUP(A545,data!$A:$AG,21,FALSE)</f>
        <v>Central</v>
      </c>
      <c r="D545" s="7" t="str">
        <f>VLOOKUP(A545,data!$A:$AG,22,FALSE)</f>
        <v>Technology</v>
      </c>
      <c r="E545" s="10" t="str">
        <f>VLOOKUP(A545,data!$A:$AG,23,FALSE)</f>
        <v>Accessories</v>
      </c>
      <c r="F545" s="8">
        <f>VLOOKUP(A545,data!$A:$AG,24,FALSE)</f>
        <v>43493</v>
      </c>
      <c r="G545" s="3">
        <f>VLOOKUP(A545,data!$A:$AG,25,FALSE)</f>
        <v>43493</v>
      </c>
      <c r="H545" s="3">
        <f>VLOOKUP(A545,data!$A:$AG,26,FALSE)</f>
        <v>0.69652777777777775</v>
      </c>
      <c r="I545" s="1">
        <f>VLOOKUP(A545,data!$A:$AG,27,FALSE)</f>
        <v>18.77</v>
      </c>
      <c r="J545" s="2">
        <f>VLOOKUP(A545,data!$A:$AG,28,FALSE)</f>
        <v>6</v>
      </c>
      <c r="K545">
        <f>VLOOKUP(A545,data!$A:$AG,29,FALSE)</f>
        <v>5.6310000000000002</v>
      </c>
      <c r="L545" s="10">
        <f>VLOOKUP(A545,data!$A:$AG,30,FALSE)</f>
        <v>112.62</v>
      </c>
      <c r="M545" s="4" t="str">
        <f>VLOOKUP(A545,data!$A:$AG,31,FALSE)</f>
        <v>Credit card</v>
      </c>
      <c r="N545" s="3">
        <f>VLOOKUP(A545,data!$A:$AG,32,FALSE)</f>
        <v>104.51136</v>
      </c>
      <c r="O545" s="9">
        <f>VLOOKUP(A545,data!$A:$AG,33,FALSE)</f>
        <v>7.2000000000000008E-2</v>
      </c>
    </row>
    <row r="546" spans="1:15" ht="15.75" x14ac:dyDescent="0.25">
      <c r="A546">
        <v>545</v>
      </c>
      <c r="B546" t="str">
        <f>VLOOKUP(A546,data!$A:$AG,2,FALSE)</f>
        <v>841-18-8232</v>
      </c>
      <c r="C546" s="7" t="str">
        <f>VLOOKUP(A546,data!$A:$AG,21,FALSE)</f>
        <v>Central</v>
      </c>
      <c r="D546" s="7" t="str">
        <f>VLOOKUP(A546,data!$A:$AG,22,FALSE)</f>
        <v>Technology</v>
      </c>
      <c r="E546" s="10" t="str">
        <f>VLOOKUP(A546,data!$A:$AG,23,FALSE)</f>
        <v>Phones</v>
      </c>
      <c r="F546" s="8">
        <f>VLOOKUP(A546,data!$A:$AG,24,FALSE)</f>
        <v>43470</v>
      </c>
      <c r="G546" s="3">
        <f>VLOOKUP(A546,data!$A:$AG,25,FALSE)</f>
        <v>43470</v>
      </c>
      <c r="H546" s="3">
        <f>VLOOKUP(A546,data!$A:$AG,26,FALSE)</f>
        <v>0.86111111111111116</v>
      </c>
      <c r="I546" s="1">
        <f>VLOOKUP(A546,data!$A:$AG,27,FALSE)</f>
        <v>71.2</v>
      </c>
      <c r="J546" s="2">
        <f>VLOOKUP(A546,data!$A:$AG,28,FALSE)</f>
        <v>1</v>
      </c>
      <c r="K546">
        <f>VLOOKUP(A546,data!$A:$AG,29,FALSE)</f>
        <v>3.5600000000000005</v>
      </c>
      <c r="L546" s="10">
        <f>VLOOKUP(A546,data!$A:$AG,30,FALSE)</f>
        <v>71.2</v>
      </c>
      <c r="M546" s="4" t="str">
        <f>VLOOKUP(A546,data!$A:$AG,31,FALSE)</f>
        <v>Credit card</v>
      </c>
      <c r="N546" s="3">
        <f>VLOOKUP(A546,data!$A:$AG,32,FALSE)</f>
        <v>66.073599999999999</v>
      </c>
      <c r="O546" s="9">
        <f>VLOOKUP(A546,data!$A:$AG,33,FALSE)</f>
        <v>7.2000000000000008E-2</v>
      </c>
    </row>
    <row r="547" spans="1:15" ht="15.75" x14ac:dyDescent="0.25">
      <c r="A547">
        <v>546</v>
      </c>
      <c r="B547" t="str">
        <f>VLOOKUP(A547,data!$A:$AG,2,FALSE)</f>
        <v>701-23-5550</v>
      </c>
      <c r="C547" s="7" t="str">
        <f>VLOOKUP(A547,data!$A:$AG,21,FALSE)</f>
        <v>Central</v>
      </c>
      <c r="D547" s="7" t="str">
        <f>VLOOKUP(A547,data!$A:$AG,22,FALSE)</f>
        <v>Furniture</v>
      </c>
      <c r="E547" s="10" t="str">
        <f>VLOOKUP(A547,data!$A:$AG,23,FALSE)</f>
        <v>Furnishings</v>
      </c>
      <c r="F547" s="8">
        <f>VLOOKUP(A547,data!$A:$AG,24,FALSE)</f>
        <v>43543</v>
      </c>
      <c r="G547" s="3">
        <f>VLOOKUP(A547,data!$A:$AG,25,FALSE)</f>
        <v>43543</v>
      </c>
      <c r="H547" s="3">
        <f>VLOOKUP(A547,data!$A:$AG,26,FALSE)</f>
        <v>0.56944444444444442</v>
      </c>
      <c r="I547" s="1">
        <f>VLOOKUP(A547,data!$A:$AG,27,FALSE)</f>
        <v>38.81</v>
      </c>
      <c r="J547" s="2">
        <f>VLOOKUP(A547,data!$A:$AG,28,FALSE)</f>
        <v>4</v>
      </c>
      <c r="K547">
        <f>VLOOKUP(A547,data!$A:$AG,29,FALSE)</f>
        <v>7.7620000000000005</v>
      </c>
      <c r="L547" s="10">
        <f>VLOOKUP(A547,data!$A:$AG,30,FALSE)</f>
        <v>155.24</v>
      </c>
      <c r="M547" s="4" t="str">
        <f>VLOOKUP(A547,data!$A:$AG,31,FALSE)</f>
        <v>Ewallet</v>
      </c>
      <c r="N547" s="3">
        <f>VLOOKUP(A547,data!$A:$AG,32,FALSE)</f>
        <v>138.62932000000001</v>
      </c>
      <c r="O547" s="9">
        <f>VLOOKUP(A547,data!$A:$AG,33,FALSE)</f>
        <v>0.107</v>
      </c>
    </row>
    <row r="548" spans="1:15" ht="15.75" x14ac:dyDescent="0.25">
      <c r="A548">
        <v>547</v>
      </c>
      <c r="B548" t="str">
        <f>VLOOKUP(A548,data!$A:$AG,2,FALSE)</f>
        <v>647-50-1224</v>
      </c>
      <c r="C548" s="7" t="str">
        <f>VLOOKUP(A548,data!$A:$AG,21,FALSE)</f>
        <v>East</v>
      </c>
      <c r="D548" s="7" t="str">
        <f>VLOOKUP(A548,data!$A:$AG,22,FALSE)</f>
        <v>Office Supplies</v>
      </c>
      <c r="E548" s="10" t="str">
        <f>VLOOKUP(A548,data!$A:$AG,23,FALSE)</f>
        <v>Binders</v>
      </c>
      <c r="F548" s="8">
        <f>VLOOKUP(A548,data!$A:$AG,24,FALSE)</f>
        <v>43477</v>
      </c>
      <c r="G548" s="3">
        <f>VLOOKUP(A548,data!$A:$AG,25,FALSE)</f>
        <v>43477</v>
      </c>
      <c r="H548" s="3">
        <f>VLOOKUP(A548,data!$A:$AG,26,FALSE)</f>
        <v>0.68263888888888891</v>
      </c>
      <c r="I548" s="1">
        <f>VLOOKUP(A548,data!$A:$AG,27,FALSE)</f>
        <v>29.42</v>
      </c>
      <c r="J548" s="2">
        <f>VLOOKUP(A548,data!$A:$AG,28,FALSE)</f>
        <v>10</v>
      </c>
      <c r="K548">
        <f>VLOOKUP(A548,data!$A:$AG,29,FALSE)</f>
        <v>14.710000000000003</v>
      </c>
      <c r="L548" s="10">
        <f>VLOOKUP(A548,data!$A:$AG,30,FALSE)</f>
        <v>294.20000000000005</v>
      </c>
      <c r="M548" s="4" t="str">
        <f>VLOOKUP(A548,data!$A:$AG,31,FALSE)</f>
        <v>Ewallet</v>
      </c>
      <c r="N548" s="3">
        <f>VLOOKUP(A548,data!$A:$AG,32,FALSE)</f>
        <v>280.46086000000003</v>
      </c>
      <c r="O548" s="9">
        <f>VLOOKUP(A548,data!$A:$AG,33,FALSE)</f>
        <v>4.6699999999999998E-2</v>
      </c>
    </row>
    <row r="549" spans="1:15" ht="15.75" x14ac:dyDescent="0.25">
      <c r="A549">
        <v>548</v>
      </c>
      <c r="B549" t="str">
        <f>VLOOKUP(A549,data!$A:$AG,2,FALSE)</f>
        <v>541-48-8554</v>
      </c>
      <c r="C549" s="7" t="str">
        <f>VLOOKUP(A549,data!$A:$AG,21,FALSE)</f>
        <v>East</v>
      </c>
      <c r="D549" s="7" t="str">
        <f>VLOOKUP(A549,data!$A:$AG,22,FALSE)</f>
        <v>Office Supplies</v>
      </c>
      <c r="E549" s="10" t="str">
        <f>VLOOKUP(A549,data!$A:$AG,23,FALSE)</f>
        <v>Paper</v>
      </c>
      <c r="F549" s="8">
        <f>VLOOKUP(A549,data!$A:$AG,24,FALSE)</f>
        <v>43472</v>
      </c>
      <c r="G549" s="3">
        <f>VLOOKUP(A549,data!$A:$AG,25,FALSE)</f>
        <v>43472</v>
      </c>
      <c r="H549" s="3">
        <f>VLOOKUP(A549,data!$A:$AG,26,FALSE)</f>
        <v>0.50555555555555554</v>
      </c>
      <c r="I549" s="1">
        <f>VLOOKUP(A549,data!$A:$AG,27,FALSE)</f>
        <v>60.95</v>
      </c>
      <c r="J549" s="2">
        <f>VLOOKUP(A549,data!$A:$AG,28,FALSE)</f>
        <v>9</v>
      </c>
      <c r="K549">
        <f>VLOOKUP(A549,data!$A:$AG,29,FALSE)</f>
        <v>27.427500000000006</v>
      </c>
      <c r="L549" s="10">
        <f>VLOOKUP(A549,data!$A:$AG,30,FALSE)</f>
        <v>548.55000000000007</v>
      </c>
      <c r="M549" s="4" t="str">
        <f>VLOOKUP(A549,data!$A:$AG,31,FALSE)</f>
        <v>Credit card</v>
      </c>
      <c r="N549" s="3">
        <f>VLOOKUP(A549,data!$A:$AG,32,FALSE)</f>
        <v>522.93271500000003</v>
      </c>
      <c r="O549" s="9">
        <f>VLOOKUP(A549,data!$A:$AG,33,FALSE)</f>
        <v>4.6699999999999998E-2</v>
      </c>
    </row>
    <row r="550" spans="1:15" ht="15.75" x14ac:dyDescent="0.25">
      <c r="A550">
        <v>549</v>
      </c>
      <c r="B550" t="str">
        <f>VLOOKUP(A550,data!$A:$AG,2,FALSE)</f>
        <v>539-21-7227</v>
      </c>
      <c r="C550" s="7" t="str">
        <f>VLOOKUP(A550,data!$A:$AG,21,FALSE)</f>
        <v>East</v>
      </c>
      <c r="D550" s="7" t="str">
        <f>VLOOKUP(A550,data!$A:$AG,22,FALSE)</f>
        <v>Office Supplies</v>
      </c>
      <c r="E550" s="10" t="str">
        <f>VLOOKUP(A550,data!$A:$AG,23,FALSE)</f>
        <v>Storage</v>
      </c>
      <c r="F550" s="8">
        <f>VLOOKUP(A550,data!$A:$AG,24,FALSE)</f>
        <v>43491</v>
      </c>
      <c r="G550" s="3">
        <f>VLOOKUP(A550,data!$A:$AG,25,FALSE)</f>
        <v>43491</v>
      </c>
      <c r="H550" s="3">
        <f>VLOOKUP(A550,data!$A:$AG,26,FALSE)</f>
        <v>0.73958333333333337</v>
      </c>
      <c r="I550" s="1">
        <f>VLOOKUP(A550,data!$A:$AG,27,FALSE)</f>
        <v>51.54</v>
      </c>
      <c r="J550" s="2">
        <f>VLOOKUP(A550,data!$A:$AG,28,FALSE)</f>
        <v>5</v>
      </c>
      <c r="K550">
        <f>VLOOKUP(A550,data!$A:$AG,29,FALSE)</f>
        <v>12.885</v>
      </c>
      <c r="L550" s="10">
        <f>VLOOKUP(A550,data!$A:$AG,30,FALSE)</f>
        <v>257.7</v>
      </c>
      <c r="M550" s="4" t="str">
        <f>VLOOKUP(A550,data!$A:$AG,31,FALSE)</f>
        <v>Cash</v>
      </c>
      <c r="N550" s="3">
        <f>VLOOKUP(A550,data!$A:$AG,32,FALSE)</f>
        <v>245.66540999999998</v>
      </c>
      <c r="O550" s="9">
        <f>VLOOKUP(A550,data!$A:$AG,33,FALSE)</f>
        <v>4.6699999999999998E-2</v>
      </c>
    </row>
    <row r="551" spans="1:15" ht="15.75" x14ac:dyDescent="0.25">
      <c r="A551">
        <v>550</v>
      </c>
      <c r="B551" t="str">
        <f>VLOOKUP(A551,data!$A:$AG,2,FALSE)</f>
        <v>213-32-1216</v>
      </c>
      <c r="C551" s="7" t="str">
        <f>VLOOKUP(A551,data!$A:$AG,21,FALSE)</f>
        <v>East</v>
      </c>
      <c r="D551" s="7" t="str">
        <f>VLOOKUP(A551,data!$A:$AG,22,FALSE)</f>
        <v>Office Supplies</v>
      </c>
      <c r="E551" s="10" t="str">
        <f>VLOOKUP(A551,data!$A:$AG,23,FALSE)</f>
        <v>Binders</v>
      </c>
      <c r="F551" s="8">
        <f>VLOOKUP(A551,data!$A:$AG,24,FALSE)</f>
        <v>43488</v>
      </c>
      <c r="G551" s="3">
        <f>VLOOKUP(A551,data!$A:$AG,25,FALSE)</f>
        <v>43488</v>
      </c>
      <c r="H551" s="3">
        <f>VLOOKUP(A551,data!$A:$AG,26,FALSE)</f>
        <v>0.43611111111111112</v>
      </c>
      <c r="I551" s="1">
        <f>VLOOKUP(A551,data!$A:$AG,27,FALSE)</f>
        <v>66.06</v>
      </c>
      <c r="J551" s="2">
        <f>VLOOKUP(A551,data!$A:$AG,28,FALSE)</f>
        <v>6</v>
      </c>
      <c r="K551">
        <f>VLOOKUP(A551,data!$A:$AG,29,FALSE)</f>
        <v>19.818000000000001</v>
      </c>
      <c r="L551" s="10">
        <f>VLOOKUP(A551,data!$A:$AG,30,FALSE)</f>
        <v>396.36</v>
      </c>
      <c r="M551" s="4" t="str">
        <f>VLOOKUP(A551,data!$A:$AG,31,FALSE)</f>
        <v>Cash</v>
      </c>
      <c r="N551" s="3">
        <f>VLOOKUP(A551,data!$A:$AG,32,FALSE)</f>
        <v>377.849988</v>
      </c>
      <c r="O551" s="9">
        <f>VLOOKUP(A551,data!$A:$AG,33,FALSE)</f>
        <v>4.6699999999999998E-2</v>
      </c>
    </row>
    <row r="552" spans="1:15" ht="15.75" x14ac:dyDescent="0.25">
      <c r="A552">
        <v>551</v>
      </c>
      <c r="B552" t="str">
        <f>VLOOKUP(A552,data!$A:$AG,2,FALSE)</f>
        <v>747-58-7183</v>
      </c>
      <c r="C552" s="7" t="str">
        <f>VLOOKUP(A552,data!$A:$AG,21,FALSE)</f>
        <v>East</v>
      </c>
      <c r="D552" s="7" t="str">
        <f>VLOOKUP(A552,data!$A:$AG,22,FALSE)</f>
        <v>Office Supplies</v>
      </c>
      <c r="E552" s="10" t="str">
        <f>VLOOKUP(A552,data!$A:$AG,23,FALSE)</f>
        <v>Supplies</v>
      </c>
      <c r="F552" s="8">
        <f>VLOOKUP(A552,data!$A:$AG,24,FALSE)</f>
        <v>43505</v>
      </c>
      <c r="G552" s="3">
        <f>VLOOKUP(A552,data!$A:$AG,25,FALSE)</f>
        <v>43505</v>
      </c>
      <c r="H552" s="3">
        <f>VLOOKUP(A552,data!$A:$AG,26,FALSE)</f>
        <v>0.85486111111111107</v>
      </c>
      <c r="I552" s="1">
        <f>VLOOKUP(A552,data!$A:$AG,27,FALSE)</f>
        <v>57.27</v>
      </c>
      <c r="J552" s="2">
        <f>VLOOKUP(A552,data!$A:$AG,28,FALSE)</f>
        <v>3</v>
      </c>
      <c r="K552">
        <f>VLOOKUP(A552,data!$A:$AG,29,FALSE)</f>
        <v>8.5905000000000005</v>
      </c>
      <c r="L552" s="10">
        <f>VLOOKUP(A552,data!$A:$AG,30,FALSE)</f>
        <v>171.81</v>
      </c>
      <c r="M552" s="4" t="str">
        <f>VLOOKUP(A552,data!$A:$AG,31,FALSE)</f>
        <v>Ewallet</v>
      </c>
      <c r="N552" s="3">
        <f>VLOOKUP(A552,data!$A:$AG,32,FALSE)</f>
        <v>163.786473</v>
      </c>
      <c r="O552" s="9">
        <f>VLOOKUP(A552,data!$A:$AG,33,FALSE)</f>
        <v>4.6699999999999998E-2</v>
      </c>
    </row>
    <row r="553" spans="1:15" ht="15.75" x14ac:dyDescent="0.25">
      <c r="A553">
        <v>552</v>
      </c>
      <c r="B553" t="str">
        <f>VLOOKUP(A553,data!$A:$AG,2,FALSE)</f>
        <v>582-52-8065</v>
      </c>
      <c r="C553" s="7" t="str">
        <f>VLOOKUP(A553,data!$A:$AG,21,FALSE)</f>
        <v>West</v>
      </c>
      <c r="D553" s="7" t="str">
        <f>VLOOKUP(A553,data!$A:$AG,22,FALSE)</f>
        <v>Furniture</v>
      </c>
      <c r="E553" s="10" t="str">
        <f>VLOOKUP(A553,data!$A:$AG,23,FALSE)</f>
        <v>Chairs</v>
      </c>
      <c r="F553" s="8">
        <f>VLOOKUP(A553,data!$A:$AG,24,FALSE)</f>
        <v>43518</v>
      </c>
      <c r="G553" s="3">
        <f>VLOOKUP(A553,data!$A:$AG,25,FALSE)</f>
        <v>43518</v>
      </c>
      <c r="H553" s="3">
        <f>VLOOKUP(A553,data!$A:$AG,26,FALSE)</f>
        <v>0.45069444444444445</v>
      </c>
      <c r="I553" s="1">
        <f>VLOOKUP(A553,data!$A:$AG,27,FALSE)</f>
        <v>54.31</v>
      </c>
      <c r="J553" s="2">
        <f>VLOOKUP(A553,data!$A:$AG,28,FALSE)</f>
        <v>9</v>
      </c>
      <c r="K553">
        <f>VLOOKUP(A553,data!$A:$AG,29,FALSE)</f>
        <v>24.439500000000002</v>
      </c>
      <c r="L553" s="10">
        <f>VLOOKUP(A553,data!$A:$AG,30,FALSE)</f>
        <v>488.79</v>
      </c>
      <c r="M553" s="4" t="str">
        <f>VLOOKUP(A553,data!$A:$AG,31,FALSE)</f>
        <v>Cash</v>
      </c>
      <c r="N553" s="3">
        <f>VLOOKUP(A553,data!$A:$AG,32,FALSE)</f>
        <v>436.48947000000004</v>
      </c>
      <c r="O553" s="9">
        <f>VLOOKUP(A553,data!$A:$AG,33,FALSE)</f>
        <v>0.107</v>
      </c>
    </row>
    <row r="554" spans="1:15" ht="15.75" x14ac:dyDescent="0.25">
      <c r="A554">
        <v>553</v>
      </c>
      <c r="B554" t="str">
        <f>VLOOKUP(A554,data!$A:$AG,2,FALSE)</f>
        <v>210-57-1719</v>
      </c>
      <c r="C554" s="7" t="str">
        <f>VLOOKUP(A554,data!$A:$AG,21,FALSE)</f>
        <v>East</v>
      </c>
      <c r="D554" s="7" t="str">
        <f>VLOOKUP(A554,data!$A:$AG,22,FALSE)</f>
        <v>Furniture</v>
      </c>
      <c r="E554" s="10" t="str">
        <f>VLOOKUP(A554,data!$A:$AG,23,FALSE)</f>
        <v>Furnishings</v>
      </c>
      <c r="F554" s="8">
        <f>VLOOKUP(A554,data!$A:$AG,24,FALSE)</f>
        <v>43501</v>
      </c>
      <c r="G554" s="3">
        <f>VLOOKUP(A554,data!$A:$AG,25,FALSE)</f>
        <v>43501</v>
      </c>
      <c r="H554" s="3">
        <f>VLOOKUP(A554,data!$A:$AG,26,FALSE)</f>
        <v>0.52361111111111114</v>
      </c>
      <c r="I554" s="1">
        <f>VLOOKUP(A554,data!$A:$AG,27,FALSE)</f>
        <v>58.24</v>
      </c>
      <c r="J554" s="2">
        <f>VLOOKUP(A554,data!$A:$AG,28,FALSE)</f>
        <v>9</v>
      </c>
      <c r="K554">
        <f>VLOOKUP(A554,data!$A:$AG,29,FALSE)</f>
        <v>26.207999999999998</v>
      </c>
      <c r="L554" s="10">
        <f>VLOOKUP(A554,data!$A:$AG,30,FALSE)</f>
        <v>524.16</v>
      </c>
      <c r="M554" s="4" t="str">
        <f>VLOOKUP(A554,data!$A:$AG,31,FALSE)</f>
        <v>Cash</v>
      </c>
      <c r="N554" s="3">
        <f>VLOOKUP(A554,data!$A:$AG,32,FALSE)</f>
        <v>468.07487999999995</v>
      </c>
      <c r="O554" s="9">
        <f>VLOOKUP(A554,data!$A:$AG,33,FALSE)</f>
        <v>0.107</v>
      </c>
    </row>
    <row r="555" spans="1:15" ht="15.75" x14ac:dyDescent="0.25">
      <c r="A555">
        <v>554</v>
      </c>
      <c r="B555" t="str">
        <f>VLOOKUP(A555,data!$A:$AG,2,FALSE)</f>
        <v>399-69-4630</v>
      </c>
      <c r="C555" s="7" t="str">
        <f>VLOOKUP(A555,data!$A:$AG,21,FALSE)</f>
        <v>Central</v>
      </c>
      <c r="D555" s="7" t="str">
        <f>VLOOKUP(A555,data!$A:$AG,22,FALSE)</f>
        <v>Office Supplies</v>
      </c>
      <c r="E555" s="10" t="str">
        <f>VLOOKUP(A555,data!$A:$AG,23,FALSE)</f>
        <v>Fasteners</v>
      </c>
      <c r="F555" s="8">
        <f>VLOOKUP(A555,data!$A:$AG,24,FALSE)</f>
        <v>43531</v>
      </c>
      <c r="G555" s="3">
        <f>VLOOKUP(A555,data!$A:$AG,25,FALSE)</f>
        <v>43531</v>
      </c>
      <c r="H555" s="3">
        <f>VLOOKUP(A555,data!$A:$AG,26,FALSE)</f>
        <v>0.43263888888888885</v>
      </c>
      <c r="I555" s="1">
        <f>VLOOKUP(A555,data!$A:$AG,27,FALSE)</f>
        <v>22.21</v>
      </c>
      <c r="J555" s="2">
        <f>VLOOKUP(A555,data!$A:$AG,28,FALSE)</f>
        <v>6</v>
      </c>
      <c r="K555">
        <f>VLOOKUP(A555,data!$A:$AG,29,FALSE)</f>
        <v>6.6630000000000003</v>
      </c>
      <c r="L555" s="10">
        <f>VLOOKUP(A555,data!$A:$AG,30,FALSE)</f>
        <v>133.26</v>
      </c>
      <c r="M555" s="4" t="str">
        <f>VLOOKUP(A555,data!$A:$AG,31,FALSE)</f>
        <v>Credit card</v>
      </c>
      <c r="N555" s="3">
        <f>VLOOKUP(A555,data!$A:$AG,32,FALSE)</f>
        <v>127.03675799999999</v>
      </c>
      <c r="O555" s="9">
        <f>VLOOKUP(A555,data!$A:$AG,33,FALSE)</f>
        <v>4.6699999999999998E-2</v>
      </c>
    </row>
    <row r="556" spans="1:15" ht="15.75" x14ac:dyDescent="0.25">
      <c r="A556">
        <v>555</v>
      </c>
      <c r="B556" t="str">
        <f>VLOOKUP(A556,data!$A:$AG,2,FALSE)</f>
        <v>134-75-2619</v>
      </c>
      <c r="C556" s="7" t="str">
        <f>VLOOKUP(A556,data!$A:$AG,21,FALSE)</f>
        <v>East</v>
      </c>
      <c r="D556" s="7" t="str">
        <f>VLOOKUP(A556,data!$A:$AG,22,FALSE)</f>
        <v>Office Supplies</v>
      </c>
      <c r="E556" s="10" t="str">
        <f>VLOOKUP(A556,data!$A:$AG,23,FALSE)</f>
        <v>Storage</v>
      </c>
      <c r="F556" s="8">
        <f>VLOOKUP(A556,data!$A:$AG,24,FALSE)</f>
        <v>43549</v>
      </c>
      <c r="G556" s="3">
        <f>VLOOKUP(A556,data!$A:$AG,25,FALSE)</f>
        <v>43549</v>
      </c>
      <c r="H556" s="3">
        <f>VLOOKUP(A556,data!$A:$AG,26,FALSE)</f>
        <v>0.78541666666666676</v>
      </c>
      <c r="I556" s="1">
        <f>VLOOKUP(A556,data!$A:$AG,27,FALSE)</f>
        <v>19.32</v>
      </c>
      <c r="J556" s="2">
        <f>VLOOKUP(A556,data!$A:$AG,28,FALSE)</f>
        <v>7</v>
      </c>
      <c r="K556">
        <f>VLOOKUP(A556,data!$A:$AG,29,FALSE)</f>
        <v>6.7620000000000005</v>
      </c>
      <c r="L556" s="10">
        <f>VLOOKUP(A556,data!$A:$AG,30,FALSE)</f>
        <v>135.24</v>
      </c>
      <c r="M556" s="4" t="str">
        <f>VLOOKUP(A556,data!$A:$AG,31,FALSE)</f>
        <v>Cash</v>
      </c>
      <c r="N556" s="3">
        <f>VLOOKUP(A556,data!$A:$AG,32,FALSE)</f>
        <v>128.92429200000001</v>
      </c>
      <c r="O556" s="9">
        <f>VLOOKUP(A556,data!$A:$AG,33,FALSE)</f>
        <v>4.6699999999999998E-2</v>
      </c>
    </row>
    <row r="557" spans="1:15" ht="15.75" x14ac:dyDescent="0.25">
      <c r="A557">
        <v>556</v>
      </c>
      <c r="B557" t="str">
        <f>VLOOKUP(A557,data!$A:$AG,2,FALSE)</f>
        <v>356-44-8813</v>
      </c>
      <c r="C557" s="7" t="str">
        <f>VLOOKUP(A557,data!$A:$AG,21,FALSE)</f>
        <v>South</v>
      </c>
      <c r="D557" s="7" t="str">
        <f>VLOOKUP(A557,data!$A:$AG,22,FALSE)</f>
        <v>Office Supplies</v>
      </c>
      <c r="E557" s="10" t="str">
        <f>VLOOKUP(A557,data!$A:$AG,23,FALSE)</f>
        <v>Art</v>
      </c>
      <c r="F557" s="8">
        <f>VLOOKUP(A557,data!$A:$AG,24,FALSE)</f>
        <v>43485</v>
      </c>
      <c r="G557" s="3">
        <f>VLOOKUP(A557,data!$A:$AG,25,FALSE)</f>
        <v>43485</v>
      </c>
      <c r="H557" s="3">
        <f>VLOOKUP(A557,data!$A:$AG,26,FALSE)</f>
        <v>0.57291666666666663</v>
      </c>
      <c r="I557" s="1">
        <f>VLOOKUP(A557,data!$A:$AG,27,FALSE)</f>
        <v>37.479999999999997</v>
      </c>
      <c r="J557" s="2">
        <f>VLOOKUP(A557,data!$A:$AG,28,FALSE)</f>
        <v>3</v>
      </c>
      <c r="K557">
        <f>VLOOKUP(A557,data!$A:$AG,29,FALSE)</f>
        <v>5.6219999999999999</v>
      </c>
      <c r="L557" s="10">
        <f>VLOOKUP(A557,data!$A:$AG,30,FALSE)</f>
        <v>112.44</v>
      </c>
      <c r="M557" s="4" t="str">
        <f>VLOOKUP(A557,data!$A:$AG,31,FALSE)</f>
        <v>Credit card</v>
      </c>
      <c r="N557" s="3">
        <f>VLOOKUP(A557,data!$A:$AG,32,FALSE)</f>
        <v>107.189052</v>
      </c>
      <c r="O557" s="9">
        <f>VLOOKUP(A557,data!$A:$AG,33,FALSE)</f>
        <v>4.6699999999999998E-2</v>
      </c>
    </row>
    <row r="558" spans="1:15" ht="15.75" x14ac:dyDescent="0.25">
      <c r="A558">
        <v>557</v>
      </c>
      <c r="B558" t="str">
        <f>VLOOKUP(A558,data!$A:$AG,2,FALSE)</f>
        <v>198-66-9832</v>
      </c>
      <c r="C558" s="7" t="str">
        <f>VLOOKUP(A558,data!$A:$AG,21,FALSE)</f>
        <v>West</v>
      </c>
      <c r="D558" s="7" t="str">
        <f>VLOOKUP(A558,data!$A:$AG,22,FALSE)</f>
        <v>Office Supplies</v>
      </c>
      <c r="E558" s="10" t="str">
        <f>VLOOKUP(A558,data!$A:$AG,23,FALSE)</f>
        <v>Labels</v>
      </c>
      <c r="F558" s="8">
        <f>VLOOKUP(A558,data!$A:$AG,24,FALSE)</f>
        <v>43500</v>
      </c>
      <c r="G558" s="3">
        <f>VLOOKUP(A558,data!$A:$AG,25,FALSE)</f>
        <v>43500</v>
      </c>
      <c r="H558" s="3">
        <f>VLOOKUP(A558,data!$A:$AG,26,FALSE)</f>
        <v>0.81805555555555554</v>
      </c>
      <c r="I558" s="1">
        <f>VLOOKUP(A558,data!$A:$AG,27,FALSE)</f>
        <v>72.040000000000006</v>
      </c>
      <c r="J558" s="2">
        <f>VLOOKUP(A558,data!$A:$AG,28,FALSE)</f>
        <v>2</v>
      </c>
      <c r="K558">
        <f>VLOOKUP(A558,data!$A:$AG,29,FALSE)</f>
        <v>7.2040000000000006</v>
      </c>
      <c r="L558" s="10">
        <f>VLOOKUP(A558,data!$A:$AG,30,FALSE)</f>
        <v>144.08000000000001</v>
      </c>
      <c r="M558" s="4" t="str">
        <f>VLOOKUP(A558,data!$A:$AG,31,FALSE)</f>
        <v>Cash</v>
      </c>
      <c r="N558" s="3">
        <f>VLOOKUP(A558,data!$A:$AG,32,FALSE)</f>
        <v>137.35146400000002</v>
      </c>
      <c r="O558" s="9">
        <f>VLOOKUP(A558,data!$A:$AG,33,FALSE)</f>
        <v>4.6699999999999998E-2</v>
      </c>
    </row>
    <row r="559" spans="1:15" ht="15.75" x14ac:dyDescent="0.25">
      <c r="A559">
        <v>558</v>
      </c>
      <c r="B559" t="str">
        <f>VLOOKUP(A559,data!$A:$AG,2,FALSE)</f>
        <v>283-26-5248</v>
      </c>
      <c r="C559" s="7" t="str">
        <f>VLOOKUP(A559,data!$A:$AG,21,FALSE)</f>
        <v>West</v>
      </c>
      <c r="D559" s="7" t="str">
        <f>VLOOKUP(A559,data!$A:$AG,22,FALSE)</f>
        <v>Furniture</v>
      </c>
      <c r="E559" s="10" t="str">
        <f>VLOOKUP(A559,data!$A:$AG,23,FALSE)</f>
        <v>Tables</v>
      </c>
      <c r="F559" s="8">
        <f>VLOOKUP(A559,data!$A:$AG,24,FALSE)</f>
        <v>43495</v>
      </c>
      <c r="G559" s="3">
        <f>VLOOKUP(A559,data!$A:$AG,25,FALSE)</f>
        <v>43495</v>
      </c>
      <c r="H559" s="3">
        <f>VLOOKUP(A559,data!$A:$AG,26,FALSE)</f>
        <v>0.84930555555555554</v>
      </c>
      <c r="I559" s="1">
        <f>VLOOKUP(A559,data!$A:$AG,27,FALSE)</f>
        <v>98.52</v>
      </c>
      <c r="J559" s="2">
        <f>VLOOKUP(A559,data!$A:$AG,28,FALSE)</f>
        <v>10</v>
      </c>
      <c r="K559">
        <f>VLOOKUP(A559,data!$A:$AG,29,FALSE)</f>
        <v>49.26</v>
      </c>
      <c r="L559" s="10">
        <f>VLOOKUP(A559,data!$A:$AG,30,FALSE)</f>
        <v>985.19999999999993</v>
      </c>
      <c r="M559" s="4" t="str">
        <f>VLOOKUP(A559,data!$A:$AG,31,FALSE)</f>
        <v>Ewallet</v>
      </c>
      <c r="N559" s="3">
        <f>VLOOKUP(A559,data!$A:$AG,32,FALSE)</f>
        <v>879.78359999999998</v>
      </c>
      <c r="O559" s="9">
        <f>VLOOKUP(A559,data!$A:$AG,33,FALSE)</f>
        <v>0.107</v>
      </c>
    </row>
    <row r="560" spans="1:15" ht="15.75" x14ac:dyDescent="0.25">
      <c r="A560">
        <v>559</v>
      </c>
      <c r="B560" t="str">
        <f>VLOOKUP(A560,data!$A:$AG,2,FALSE)</f>
        <v>712-39-0363</v>
      </c>
      <c r="C560" s="7" t="str">
        <f>VLOOKUP(A560,data!$A:$AG,21,FALSE)</f>
        <v>West</v>
      </c>
      <c r="D560" s="7" t="str">
        <f>VLOOKUP(A560,data!$A:$AG,22,FALSE)</f>
        <v>Office Supplies</v>
      </c>
      <c r="E560" s="10" t="str">
        <f>VLOOKUP(A560,data!$A:$AG,23,FALSE)</f>
        <v>Paper</v>
      </c>
      <c r="F560" s="8">
        <f>VLOOKUP(A560,data!$A:$AG,24,FALSE)</f>
        <v>43467</v>
      </c>
      <c r="G560" s="3">
        <f>VLOOKUP(A560,data!$A:$AG,25,FALSE)</f>
        <v>43467</v>
      </c>
      <c r="H560" s="3">
        <f>VLOOKUP(A560,data!$A:$AG,26,FALSE)</f>
        <v>0.64166666666666672</v>
      </c>
      <c r="I560" s="1">
        <f>VLOOKUP(A560,data!$A:$AG,27,FALSE)</f>
        <v>41.66</v>
      </c>
      <c r="J560" s="2">
        <f>VLOOKUP(A560,data!$A:$AG,28,FALSE)</f>
        <v>6</v>
      </c>
      <c r="K560">
        <f>VLOOKUP(A560,data!$A:$AG,29,FALSE)</f>
        <v>12.497999999999999</v>
      </c>
      <c r="L560" s="10">
        <f>VLOOKUP(A560,data!$A:$AG,30,FALSE)</f>
        <v>249.95999999999998</v>
      </c>
      <c r="M560" s="4" t="str">
        <f>VLOOKUP(A560,data!$A:$AG,31,FALSE)</f>
        <v>Ewallet</v>
      </c>
      <c r="N560" s="3">
        <f>VLOOKUP(A560,data!$A:$AG,32,FALSE)</f>
        <v>238.28686799999997</v>
      </c>
      <c r="O560" s="9">
        <f>VLOOKUP(A560,data!$A:$AG,33,FALSE)</f>
        <v>4.6699999999999998E-2</v>
      </c>
    </row>
    <row r="561" spans="1:15" ht="15.75" x14ac:dyDescent="0.25">
      <c r="A561">
        <v>560</v>
      </c>
      <c r="B561" t="str">
        <f>VLOOKUP(A561,data!$A:$AG,2,FALSE)</f>
        <v>218-59-9410</v>
      </c>
      <c r="C561" s="7" t="str">
        <f>VLOOKUP(A561,data!$A:$AG,21,FALSE)</f>
        <v>West</v>
      </c>
      <c r="D561" s="7" t="str">
        <f>VLOOKUP(A561,data!$A:$AG,22,FALSE)</f>
        <v>Furniture</v>
      </c>
      <c r="E561" s="10" t="str">
        <f>VLOOKUP(A561,data!$A:$AG,23,FALSE)</f>
        <v>Furnishings</v>
      </c>
      <c r="F561" s="8">
        <f>VLOOKUP(A561,data!$A:$AG,24,FALSE)</f>
        <v>43553</v>
      </c>
      <c r="G561" s="3">
        <f>VLOOKUP(A561,data!$A:$AG,25,FALSE)</f>
        <v>43553</v>
      </c>
      <c r="H561" s="3">
        <f>VLOOKUP(A561,data!$A:$AG,26,FALSE)</f>
        <v>0.70416666666666661</v>
      </c>
      <c r="I561" s="1">
        <f>VLOOKUP(A561,data!$A:$AG,27,FALSE)</f>
        <v>72.42</v>
      </c>
      <c r="J561" s="2">
        <f>VLOOKUP(A561,data!$A:$AG,28,FALSE)</f>
        <v>3</v>
      </c>
      <c r="K561">
        <f>VLOOKUP(A561,data!$A:$AG,29,FALSE)</f>
        <v>10.863</v>
      </c>
      <c r="L561" s="10">
        <f>VLOOKUP(A561,data!$A:$AG,30,FALSE)</f>
        <v>217.26</v>
      </c>
      <c r="M561" s="4" t="str">
        <f>VLOOKUP(A561,data!$A:$AG,31,FALSE)</f>
        <v>Ewallet</v>
      </c>
      <c r="N561" s="3">
        <f>VLOOKUP(A561,data!$A:$AG,32,FALSE)</f>
        <v>194.01317999999998</v>
      </c>
      <c r="O561" s="9">
        <f>VLOOKUP(A561,data!$A:$AG,33,FALSE)</f>
        <v>0.107</v>
      </c>
    </row>
    <row r="562" spans="1:15" ht="15.75" x14ac:dyDescent="0.25">
      <c r="A562">
        <v>561</v>
      </c>
      <c r="B562" t="str">
        <f>VLOOKUP(A562,data!$A:$AG,2,FALSE)</f>
        <v>174-75-0888</v>
      </c>
      <c r="C562" s="7" t="str">
        <f>VLOOKUP(A562,data!$A:$AG,21,FALSE)</f>
        <v>West</v>
      </c>
      <c r="D562" s="7" t="str">
        <f>VLOOKUP(A562,data!$A:$AG,22,FALSE)</f>
        <v>Office Supplies</v>
      </c>
      <c r="E562" s="10" t="str">
        <f>VLOOKUP(A562,data!$A:$AG,23,FALSE)</f>
        <v>Binders</v>
      </c>
      <c r="F562" s="8">
        <f>VLOOKUP(A562,data!$A:$AG,24,FALSE)</f>
        <v>43538</v>
      </c>
      <c r="G562" s="3">
        <f>VLOOKUP(A562,data!$A:$AG,25,FALSE)</f>
        <v>43538</v>
      </c>
      <c r="H562" s="3">
        <f>VLOOKUP(A562,data!$A:$AG,26,FALSE)</f>
        <v>0.52222222222222225</v>
      </c>
      <c r="I562" s="1">
        <f>VLOOKUP(A562,data!$A:$AG,27,FALSE)</f>
        <v>21.58</v>
      </c>
      <c r="J562" s="2">
        <f>VLOOKUP(A562,data!$A:$AG,28,FALSE)</f>
        <v>9</v>
      </c>
      <c r="K562">
        <f>VLOOKUP(A562,data!$A:$AG,29,FALSE)</f>
        <v>9.7109999999999985</v>
      </c>
      <c r="L562" s="10">
        <f>VLOOKUP(A562,data!$A:$AG,30,FALSE)</f>
        <v>194.21999999999997</v>
      </c>
      <c r="M562" s="4" t="str">
        <f>VLOOKUP(A562,data!$A:$AG,31,FALSE)</f>
        <v>Cash</v>
      </c>
      <c r="N562" s="3">
        <f>VLOOKUP(A562,data!$A:$AG,32,FALSE)</f>
        <v>185.14992599999997</v>
      </c>
      <c r="O562" s="9">
        <f>VLOOKUP(A562,data!$A:$AG,33,FALSE)</f>
        <v>4.6699999999999998E-2</v>
      </c>
    </row>
    <row r="563" spans="1:15" ht="15.75" x14ac:dyDescent="0.25">
      <c r="A563">
        <v>562</v>
      </c>
      <c r="B563" t="str">
        <f>VLOOKUP(A563,data!$A:$AG,2,FALSE)</f>
        <v>866-99-7614</v>
      </c>
      <c r="C563" s="7" t="str">
        <f>VLOOKUP(A563,data!$A:$AG,21,FALSE)</f>
        <v>South</v>
      </c>
      <c r="D563" s="7" t="str">
        <f>VLOOKUP(A563,data!$A:$AG,22,FALSE)</f>
        <v>Office Supplies</v>
      </c>
      <c r="E563" s="10" t="str">
        <f>VLOOKUP(A563,data!$A:$AG,23,FALSE)</f>
        <v>Appliances</v>
      </c>
      <c r="F563" s="8">
        <f>VLOOKUP(A563,data!$A:$AG,24,FALSE)</f>
        <v>43507</v>
      </c>
      <c r="G563" s="3">
        <f>VLOOKUP(A563,data!$A:$AG,25,FALSE)</f>
        <v>43507</v>
      </c>
      <c r="H563" s="3">
        <f>VLOOKUP(A563,data!$A:$AG,26,FALSE)</f>
        <v>0.65416666666666667</v>
      </c>
      <c r="I563" s="1">
        <f>VLOOKUP(A563,data!$A:$AG,27,FALSE)</f>
        <v>89.2</v>
      </c>
      <c r="J563" s="2">
        <f>VLOOKUP(A563,data!$A:$AG,28,FALSE)</f>
        <v>10</v>
      </c>
      <c r="K563">
        <f>VLOOKUP(A563,data!$A:$AG,29,FALSE)</f>
        <v>44.6</v>
      </c>
      <c r="L563" s="10">
        <f>VLOOKUP(A563,data!$A:$AG,30,FALSE)</f>
        <v>892</v>
      </c>
      <c r="M563" s="4" t="str">
        <f>VLOOKUP(A563,data!$A:$AG,31,FALSE)</f>
        <v>Credit card</v>
      </c>
      <c r="N563" s="3">
        <f>VLOOKUP(A563,data!$A:$AG,32,FALSE)</f>
        <v>850.34360000000004</v>
      </c>
      <c r="O563" s="9">
        <f>VLOOKUP(A563,data!$A:$AG,33,FALSE)</f>
        <v>4.6699999999999998E-2</v>
      </c>
    </row>
    <row r="564" spans="1:15" ht="15.75" x14ac:dyDescent="0.25">
      <c r="A564">
        <v>563</v>
      </c>
      <c r="B564" t="str">
        <f>VLOOKUP(A564,data!$A:$AG,2,FALSE)</f>
        <v>134-54-4720</v>
      </c>
      <c r="C564" s="7" t="str">
        <f>VLOOKUP(A564,data!$A:$AG,21,FALSE)</f>
        <v>South</v>
      </c>
      <c r="D564" s="7" t="str">
        <f>VLOOKUP(A564,data!$A:$AG,22,FALSE)</f>
        <v>Furniture</v>
      </c>
      <c r="E564" s="10" t="str">
        <f>VLOOKUP(A564,data!$A:$AG,23,FALSE)</f>
        <v>Furnishings</v>
      </c>
      <c r="F564" s="8">
        <f>VLOOKUP(A564,data!$A:$AG,24,FALSE)</f>
        <v>43495</v>
      </c>
      <c r="G564" s="3">
        <f>VLOOKUP(A564,data!$A:$AG,25,FALSE)</f>
        <v>43495</v>
      </c>
      <c r="H564" s="3">
        <f>VLOOKUP(A564,data!$A:$AG,26,FALSE)</f>
        <v>0.58194444444444449</v>
      </c>
      <c r="I564" s="1">
        <f>VLOOKUP(A564,data!$A:$AG,27,FALSE)</f>
        <v>42.42</v>
      </c>
      <c r="J564" s="2">
        <f>VLOOKUP(A564,data!$A:$AG,28,FALSE)</f>
        <v>8</v>
      </c>
      <c r="K564">
        <f>VLOOKUP(A564,data!$A:$AG,29,FALSE)</f>
        <v>16.968</v>
      </c>
      <c r="L564" s="10">
        <f>VLOOKUP(A564,data!$A:$AG,30,FALSE)</f>
        <v>339.36</v>
      </c>
      <c r="M564" s="4" t="str">
        <f>VLOOKUP(A564,data!$A:$AG,31,FALSE)</f>
        <v>Ewallet</v>
      </c>
      <c r="N564" s="3">
        <f>VLOOKUP(A564,data!$A:$AG,32,FALSE)</f>
        <v>303.04848000000004</v>
      </c>
      <c r="O564" s="9">
        <f>VLOOKUP(A564,data!$A:$AG,33,FALSE)</f>
        <v>0.107</v>
      </c>
    </row>
    <row r="565" spans="1:15" ht="15.75" x14ac:dyDescent="0.25">
      <c r="A565">
        <v>564</v>
      </c>
      <c r="B565" t="str">
        <f>VLOOKUP(A565,data!$A:$AG,2,FALSE)</f>
        <v>760-90-2357</v>
      </c>
      <c r="C565" s="7" t="str">
        <f>VLOOKUP(A565,data!$A:$AG,21,FALSE)</f>
        <v>West</v>
      </c>
      <c r="D565" s="7" t="str">
        <f>VLOOKUP(A565,data!$A:$AG,22,FALSE)</f>
        <v>Office Supplies</v>
      </c>
      <c r="E565" s="10" t="str">
        <f>VLOOKUP(A565,data!$A:$AG,23,FALSE)</f>
        <v>Fasteners</v>
      </c>
      <c r="F565" s="8">
        <f>VLOOKUP(A565,data!$A:$AG,24,FALSE)</f>
        <v>43544</v>
      </c>
      <c r="G565" s="3">
        <f>VLOOKUP(A565,data!$A:$AG,25,FALSE)</f>
        <v>43544</v>
      </c>
      <c r="H565" s="3">
        <f>VLOOKUP(A565,data!$A:$AG,26,FALSE)</f>
        <v>0.63055555555555554</v>
      </c>
      <c r="I565" s="1">
        <f>VLOOKUP(A565,data!$A:$AG,27,FALSE)</f>
        <v>74.510000000000005</v>
      </c>
      <c r="J565" s="2">
        <f>VLOOKUP(A565,data!$A:$AG,28,FALSE)</f>
        <v>6</v>
      </c>
      <c r="K565">
        <f>VLOOKUP(A565,data!$A:$AG,29,FALSE)</f>
        <v>22.353000000000005</v>
      </c>
      <c r="L565" s="10">
        <f>VLOOKUP(A565,data!$A:$AG,30,FALSE)</f>
        <v>447.06000000000006</v>
      </c>
      <c r="M565" s="4" t="str">
        <f>VLOOKUP(A565,data!$A:$AG,31,FALSE)</f>
        <v>Ewallet</v>
      </c>
      <c r="N565" s="3">
        <f>VLOOKUP(A565,data!$A:$AG,32,FALSE)</f>
        <v>426.18229800000006</v>
      </c>
      <c r="O565" s="9">
        <f>VLOOKUP(A565,data!$A:$AG,33,FALSE)</f>
        <v>4.6699999999999998E-2</v>
      </c>
    </row>
    <row r="566" spans="1:15" ht="15.75" x14ac:dyDescent="0.25">
      <c r="A566">
        <v>565</v>
      </c>
      <c r="B566" t="str">
        <f>VLOOKUP(A566,data!$A:$AG,2,FALSE)</f>
        <v>514-37-2845</v>
      </c>
      <c r="C566" s="7" t="str">
        <f>VLOOKUP(A566,data!$A:$AG,21,FALSE)</f>
        <v>West</v>
      </c>
      <c r="D566" s="7" t="str">
        <f>VLOOKUP(A566,data!$A:$AG,22,FALSE)</f>
        <v>Office Supplies</v>
      </c>
      <c r="E566" s="10" t="str">
        <f>VLOOKUP(A566,data!$A:$AG,23,FALSE)</f>
        <v>Labels</v>
      </c>
      <c r="F566" s="8">
        <f>VLOOKUP(A566,data!$A:$AG,24,FALSE)</f>
        <v>43544</v>
      </c>
      <c r="G566" s="3">
        <f>VLOOKUP(A566,data!$A:$AG,25,FALSE)</f>
        <v>43544</v>
      </c>
      <c r="H566" s="3">
        <f>VLOOKUP(A566,data!$A:$AG,26,FALSE)</f>
        <v>0.54305555555555551</v>
      </c>
      <c r="I566" s="1">
        <f>VLOOKUP(A566,data!$A:$AG,27,FALSE)</f>
        <v>99.25</v>
      </c>
      <c r="J566" s="2">
        <f>VLOOKUP(A566,data!$A:$AG,28,FALSE)</f>
        <v>2</v>
      </c>
      <c r="K566">
        <f>VLOOKUP(A566,data!$A:$AG,29,FALSE)</f>
        <v>9.9250000000000007</v>
      </c>
      <c r="L566" s="10">
        <f>VLOOKUP(A566,data!$A:$AG,30,FALSE)</f>
        <v>198.5</v>
      </c>
      <c r="M566" s="4" t="str">
        <f>VLOOKUP(A566,data!$A:$AG,31,FALSE)</f>
        <v>Cash</v>
      </c>
      <c r="N566" s="3">
        <f>VLOOKUP(A566,data!$A:$AG,32,FALSE)</f>
        <v>189.23005000000001</v>
      </c>
      <c r="O566" s="9">
        <f>VLOOKUP(A566,data!$A:$AG,33,FALSE)</f>
        <v>4.6699999999999998E-2</v>
      </c>
    </row>
    <row r="567" spans="1:15" ht="15.75" x14ac:dyDescent="0.25">
      <c r="A567">
        <v>566</v>
      </c>
      <c r="B567" t="str">
        <f>VLOOKUP(A567,data!$A:$AG,2,FALSE)</f>
        <v>698-98-5964</v>
      </c>
      <c r="C567" s="7" t="str">
        <f>VLOOKUP(A567,data!$A:$AG,21,FALSE)</f>
        <v>West</v>
      </c>
      <c r="D567" s="7" t="str">
        <f>VLOOKUP(A567,data!$A:$AG,22,FALSE)</f>
        <v>Technology</v>
      </c>
      <c r="E567" s="10" t="str">
        <f>VLOOKUP(A567,data!$A:$AG,23,FALSE)</f>
        <v>Phones</v>
      </c>
      <c r="F567" s="8">
        <f>VLOOKUP(A567,data!$A:$AG,24,FALSE)</f>
        <v>43482</v>
      </c>
      <c r="G567" s="3">
        <f>VLOOKUP(A567,data!$A:$AG,25,FALSE)</f>
        <v>43482</v>
      </c>
      <c r="H567" s="3">
        <f>VLOOKUP(A567,data!$A:$AG,26,FALSE)</f>
        <v>0.54236111111111118</v>
      </c>
      <c r="I567" s="1">
        <f>VLOOKUP(A567,data!$A:$AG,27,FALSE)</f>
        <v>81.209999999999994</v>
      </c>
      <c r="J567" s="2">
        <f>VLOOKUP(A567,data!$A:$AG,28,FALSE)</f>
        <v>10</v>
      </c>
      <c r="K567">
        <f>VLOOKUP(A567,data!$A:$AG,29,FALSE)</f>
        <v>40.604999999999997</v>
      </c>
      <c r="L567" s="10">
        <f>VLOOKUP(A567,data!$A:$AG,30,FALSE)</f>
        <v>812.09999999999991</v>
      </c>
      <c r="M567" s="4" t="str">
        <f>VLOOKUP(A567,data!$A:$AG,31,FALSE)</f>
        <v>Credit card</v>
      </c>
      <c r="N567" s="3">
        <f>VLOOKUP(A567,data!$A:$AG,32,FALSE)</f>
        <v>753.62879999999996</v>
      </c>
      <c r="O567" s="9">
        <f>VLOOKUP(A567,data!$A:$AG,33,FALSE)</f>
        <v>7.2000000000000008E-2</v>
      </c>
    </row>
    <row r="568" spans="1:15" ht="15.75" x14ac:dyDescent="0.25">
      <c r="A568">
        <v>567</v>
      </c>
      <c r="B568" t="str">
        <f>VLOOKUP(A568,data!$A:$AG,2,FALSE)</f>
        <v>718-57-9773</v>
      </c>
      <c r="C568" s="7" t="str">
        <f>VLOOKUP(A568,data!$A:$AG,21,FALSE)</f>
        <v>West</v>
      </c>
      <c r="D568" s="7" t="str">
        <f>VLOOKUP(A568,data!$A:$AG,22,FALSE)</f>
        <v>Office Supplies</v>
      </c>
      <c r="E568" s="10" t="str">
        <f>VLOOKUP(A568,data!$A:$AG,23,FALSE)</f>
        <v>Paper</v>
      </c>
      <c r="F568" s="8">
        <f>VLOOKUP(A568,data!$A:$AG,24,FALSE)</f>
        <v>43499</v>
      </c>
      <c r="G568" s="3">
        <f>VLOOKUP(A568,data!$A:$AG,25,FALSE)</f>
        <v>43499</v>
      </c>
      <c r="H568" s="3">
        <f>VLOOKUP(A568,data!$A:$AG,26,FALSE)</f>
        <v>0.69444444444444453</v>
      </c>
      <c r="I568" s="1">
        <f>VLOOKUP(A568,data!$A:$AG,27,FALSE)</f>
        <v>49.33</v>
      </c>
      <c r="J568" s="2">
        <f>VLOOKUP(A568,data!$A:$AG,28,FALSE)</f>
        <v>10</v>
      </c>
      <c r="K568">
        <f>VLOOKUP(A568,data!$A:$AG,29,FALSE)</f>
        <v>24.664999999999999</v>
      </c>
      <c r="L568" s="10">
        <f>VLOOKUP(A568,data!$A:$AG,30,FALSE)</f>
        <v>493.29999999999995</v>
      </c>
      <c r="M568" s="4" t="str">
        <f>VLOOKUP(A568,data!$A:$AG,31,FALSE)</f>
        <v>Credit card</v>
      </c>
      <c r="N568" s="3">
        <f>VLOOKUP(A568,data!$A:$AG,32,FALSE)</f>
        <v>470.26288999999997</v>
      </c>
      <c r="O568" s="9">
        <f>VLOOKUP(A568,data!$A:$AG,33,FALSE)</f>
        <v>4.6699999999999998E-2</v>
      </c>
    </row>
    <row r="569" spans="1:15" ht="15.75" x14ac:dyDescent="0.25">
      <c r="A569">
        <v>568</v>
      </c>
      <c r="B569" t="str">
        <f>VLOOKUP(A569,data!$A:$AG,2,FALSE)</f>
        <v>651-88-7328</v>
      </c>
      <c r="C569" s="7" t="str">
        <f>VLOOKUP(A569,data!$A:$AG,21,FALSE)</f>
        <v>West</v>
      </c>
      <c r="D569" s="7" t="str">
        <f>VLOOKUP(A569,data!$A:$AG,22,FALSE)</f>
        <v>Office Supplies</v>
      </c>
      <c r="E569" s="10" t="str">
        <f>VLOOKUP(A569,data!$A:$AG,23,FALSE)</f>
        <v>Binders</v>
      </c>
      <c r="F569" s="8">
        <f>VLOOKUP(A569,data!$A:$AG,24,FALSE)</f>
        <v>43466</v>
      </c>
      <c r="G569" s="3">
        <f>VLOOKUP(A569,data!$A:$AG,25,FALSE)</f>
        <v>43466</v>
      </c>
      <c r="H569" s="3">
        <f>VLOOKUP(A569,data!$A:$AG,26,FALSE)</f>
        <v>0.57986111111111105</v>
      </c>
      <c r="I569" s="1">
        <f>VLOOKUP(A569,data!$A:$AG,27,FALSE)</f>
        <v>65.739999999999995</v>
      </c>
      <c r="J569" s="2">
        <f>VLOOKUP(A569,data!$A:$AG,28,FALSE)</f>
        <v>9</v>
      </c>
      <c r="K569">
        <f>VLOOKUP(A569,data!$A:$AG,29,FALSE)</f>
        <v>29.582999999999998</v>
      </c>
      <c r="L569" s="10">
        <f>VLOOKUP(A569,data!$A:$AG,30,FALSE)</f>
        <v>591.66</v>
      </c>
      <c r="M569" s="4" t="str">
        <f>VLOOKUP(A569,data!$A:$AG,31,FALSE)</f>
        <v>Cash</v>
      </c>
      <c r="N569" s="3">
        <f>VLOOKUP(A569,data!$A:$AG,32,FALSE)</f>
        <v>564.02947799999993</v>
      </c>
      <c r="O569" s="9">
        <f>VLOOKUP(A569,data!$A:$AG,33,FALSE)</f>
        <v>4.6699999999999998E-2</v>
      </c>
    </row>
    <row r="570" spans="1:15" ht="15.75" x14ac:dyDescent="0.25">
      <c r="A570">
        <v>569</v>
      </c>
      <c r="B570" t="str">
        <f>VLOOKUP(A570,data!$A:$AG,2,FALSE)</f>
        <v>241-11-2261</v>
      </c>
      <c r="C570" s="7" t="str">
        <f>VLOOKUP(A570,data!$A:$AG,21,FALSE)</f>
        <v>West</v>
      </c>
      <c r="D570" s="7" t="str">
        <f>VLOOKUP(A570,data!$A:$AG,22,FALSE)</f>
        <v>Office Supplies</v>
      </c>
      <c r="E570" s="10" t="str">
        <f>VLOOKUP(A570,data!$A:$AG,23,FALSE)</f>
        <v>Paper</v>
      </c>
      <c r="F570" s="8">
        <f>VLOOKUP(A570,data!$A:$AG,24,FALSE)</f>
        <v>43475</v>
      </c>
      <c r="G570" s="3">
        <f>VLOOKUP(A570,data!$A:$AG,25,FALSE)</f>
        <v>43475</v>
      </c>
      <c r="H570" s="3">
        <f>VLOOKUP(A570,data!$A:$AG,26,FALSE)</f>
        <v>0.43958333333333338</v>
      </c>
      <c r="I570" s="1">
        <f>VLOOKUP(A570,data!$A:$AG,27,FALSE)</f>
        <v>79.86</v>
      </c>
      <c r="J570" s="2">
        <f>VLOOKUP(A570,data!$A:$AG,28,FALSE)</f>
        <v>7</v>
      </c>
      <c r="K570">
        <f>VLOOKUP(A570,data!$A:$AG,29,FALSE)</f>
        <v>27.951000000000001</v>
      </c>
      <c r="L570" s="10">
        <f>VLOOKUP(A570,data!$A:$AG,30,FALSE)</f>
        <v>559.02</v>
      </c>
      <c r="M570" s="4" t="str">
        <f>VLOOKUP(A570,data!$A:$AG,31,FALSE)</f>
        <v>Credit card</v>
      </c>
      <c r="N570" s="3">
        <f>VLOOKUP(A570,data!$A:$AG,32,FALSE)</f>
        <v>532.91376600000001</v>
      </c>
      <c r="O570" s="9">
        <f>VLOOKUP(A570,data!$A:$AG,33,FALSE)</f>
        <v>4.6699999999999998E-2</v>
      </c>
    </row>
    <row r="571" spans="1:15" ht="15.75" x14ac:dyDescent="0.25">
      <c r="A571">
        <v>570</v>
      </c>
      <c r="B571" t="str">
        <f>VLOOKUP(A571,data!$A:$AG,2,FALSE)</f>
        <v>408-26-9866</v>
      </c>
      <c r="C571" s="7" t="str">
        <f>VLOOKUP(A571,data!$A:$AG,21,FALSE)</f>
        <v>West</v>
      </c>
      <c r="D571" s="7" t="str">
        <f>VLOOKUP(A571,data!$A:$AG,22,FALSE)</f>
        <v>Furniture</v>
      </c>
      <c r="E571" s="10" t="str">
        <f>VLOOKUP(A571,data!$A:$AG,23,FALSE)</f>
        <v>Chairs</v>
      </c>
      <c r="F571" s="8">
        <f>VLOOKUP(A571,data!$A:$AG,24,FALSE)</f>
        <v>43526</v>
      </c>
      <c r="G571" s="3">
        <f>VLOOKUP(A571,data!$A:$AG,25,FALSE)</f>
        <v>43526</v>
      </c>
      <c r="H571" s="3">
        <f>VLOOKUP(A571,data!$A:$AG,26,FALSE)</f>
        <v>0.6958333333333333</v>
      </c>
      <c r="I571" s="1">
        <f>VLOOKUP(A571,data!$A:$AG,27,FALSE)</f>
        <v>73.98</v>
      </c>
      <c r="J571" s="2">
        <f>VLOOKUP(A571,data!$A:$AG,28,FALSE)</f>
        <v>7</v>
      </c>
      <c r="K571">
        <f>VLOOKUP(A571,data!$A:$AG,29,FALSE)</f>
        <v>25.893000000000001</v>
      </c>
      <c r="L571" s="10">
        <f>VLOOKUP(A571,data!$A:$AG,30,FALSE)</f>
        <v>517.86</v>
      </c>
      <c r="M571" s="4" t="str">
        <f>VLOOKUP(A571,data!$A:$AG,31,FALSE)</f>
        <v>Ewallet</v>
      </c>
      <c r="N571" s="3">
        <f>VLOOKUP(A571,data!$A:$AG,32,FALSE)</f>
        <v>462.44898000000001</v>
      </c>
      <c r="O571" s="9">
        <f>VLOOKUP(A571,data!$A:$AG,33,FALSE)</f>
        <v>0.107</v>
      </c>
    </row>
    <row r="572" spans="1:15" ht="15.75" x14ac:dyDescent="0.25">
      <c r="A572">
        <v>571</v>
      </c>
      <c r="B572" t="str">
        <f>VLOOKUP(A572,data!$A:$AG,2,FALSE)</f>
        <v>834-83-1826</v>
      </c>
      <c r="C572" s="7" t="str">
        <f>VLOOKUP(A572,data!$A:$AG,21,FALSE)</f>
        <v>East</v>
      </c>
      <c r="D572" s="7" t="str">
        <f>VLOOKUP(A572,data!$A:$AG,22,FALSE)</f>
        <v>Office Supplies</v>
      </c>
      <c r="E572" s="10" t="str">
        <f>VLOOKUP(A572,data!$A:$AG,23,FALSE)</f>
        <v>Labels</v>
      </c>
      <c r="F572" s="8">
        <f>VLOOKUP(A572,data!$A:$AG,24,FALSE)</f>
        <v>43521</v>
      </c>
      <c r="G572" s="3">
        <f>VLOOKUP(A572,data!$A:$AG,25,FALSE)</f>
        <v>43521</v>
      </c>
      <c r="H572" s="3">
        <f>VLOOKUP(A572,data!$A:$AG,26,FALSE)</f>
        <v>0.71944444444444444</v>
      </c>
      <c r="I572" s="1">
        <f>VLOOKUP(A572,data!$A:$AG,27,FALSE)</f>
        <v>82.04</v>
      </c>
      <c r="J572" s="2">
        <f>VLOOKUP(A572,data!$A:$AG,28,FALSE)</f>
        <v>5</v>
      </c>
      <c r="K572">
        <f>VLOOKUP(A572,data!$A:$AG,29,FALSE)</f>
        <v>20.510000000000005</v>
      </c>
      <c r="L572" s="10">
        <f>VLOOKUP(A572,data!$A:$AG,30,FALSE)</f>
        <v>410.20000000000005</v>
      </c>
      <c r="M572" s="4" t="str">
        <f>VLOOKUP(A572,data!$A:$AG,31,FALSE)</f>
        <v>Credit card</v>
      </c>
      <c r="N572" s="3">
        <f>VLOOKUP(A572,data!$A:$AG,32,FALSE)</f>
        <v>391.04366000000005</v>
      </c>
      <c r="O572" s="9">
        <f>VLOOKUP(A572,data!$A:$AG,33,FALSE)</f>
        <v>4.6699999999999998E-2</v>
      </c>
    </row>
    <row r="573" spans="1:15" ht="15.75" x14ac:dyDescent="0.25">
      <c r="A573">
        <v>572</v>
      </c>
      <c r="B573" t="str">
        <f>VLOOKUP(A573,data!$A:$AG,2,FALSE)</f>
        <v>343-61-3544</v>
      </c>
      <c r="C573" s="7" t="str">
        <f>VLOOKUP(A573,data!$A:$AG,21,FALSE)</f>
        <v>East</v>
      </c>
      <c r="D573" s="7" t="str">
        <f>VLOOKUP(A573,data!$A:$AG,22,FALSE)</f>
        <v>Office Supplies</v>
      </c>
      <c r="E573" s="10" t="str">
        <f>VLOOKUP(A573,data!$A:$AG,23,FALSE)</f>
        <v>Fasteners</v>
      </c>
      <c r="F573" s="8">
        <f>VLOOKUP(A573,data!$A:$AG,24,FALSE)</f>
        <v>43494</v>
      </c>
      <c r="G573" s="3">
        <f>VLOOKUP(A573,data!$A:$AG,25,FALSE)</f>
        <v>43494</v>
      </c>
      <c r="H573" s="3">
        <f>VLOOKUP(A573,data!$A:$AG,26,FALSE)</f>
        <v>0.4916666666666667</v>
      </c>
      <c r="I573" s="1">
        <f>VLOOKUP(A573,data!$A:$AG,27,FALSE)</f>
        <v>26.67</v>
      </c>
      <c r="J573" s="2">
        <f>VLOOKUP(A573,data!$A:$AG,28,FALSE)</f>
        <v>10</v>
      </c>
      <c r="K573">
        <f>VLOOKUP(A573,data!$A:$AG,29,FALSE)</f>
        <v>13.335000000000003</v>
      </c>
      <c r="L573" s="10">
        <f>VLOOKUP(A573,data!$A:$AG,30,FALSE)</f>
        <v>266.70000000000005</v>
      </c>
      <c r="M573" s="4" t="str">
        <f>VLOOKUP(A573,data!$A:$AG,31,FALSE)</f>
        <v>Cash</v>
      </c>
      <c r="N573" s="3">
        <f>VLOOKUP(A573,data!$A:$AG,32,FALSE)</f>
        <v>254.24511000000004</v>
      </c>
      <c r="O573" s="9">
        <f>VLOOKUP(A573,data!$A:$AG,33,FALSE)</f>
        <v>4.6699999999999998E-2</v>
      </c>
    </row>
    <row r="574" spans="1:15" ht="15.75" x14ac:dyDescent="0.25">
      <c r="A574">
        <v>573</v>
      </c>
      <c r="B574" t="str">
        <f>VLOOKUP(A574,data!$A:$AG,2,FALSE)</f>
        <v>239-48-4278</v>
      </c>
      <c r="C574" s="7" t="str">
        <f>VLOOKUP(A574,data!$A:$AG,21,FALSE)</f>
        <v>East</v>
      </c>
      <c r="D574" s="7" t="str">
        <f>VLOOKUP(A574,data!$A:$AG,22,FALSE)</f>
        <v>Office Supplies</v>
      </c>
      <c r="E574" s="10" t="str">
        <f>VLOOKUP(A574,data!$A:$AG,23,FALSE)</f>
        <v>Binders</v>
      </c>
      <c r="F574" s="8">
        <f>VLOOKUP(A574,data!$A:$AG,24,FALSE)</f>
        <v>43534</v>
      </c>
      <c r="G574" s="3">
        <f>VLOOKUP(A574,data!$A:$AG,25,FALSE)</f>
        <v>43534</v>
      </c>
      <c r="H574" s="3">
        <f>VLOOKUP(A574,data!$A:$AG,26,FALSE)</f>
        <v>0.81597222222222221</v>
      </c>
      <c r="I574" s="1">
        <f>VLOOKUP(A574,data!$A:$AG,27,FALSE)</f>
        <v>10.130000000000001</v>
      </c>
      <c r="J574" s="2">
        <f>VLOOKUP(A574,data!$A:$AG,28,FALSE)</f>
        <v>7</v>
      </c>
      <c r="K574">
        <f>VLOOKUP(A574,data!$A:$AG,29,FALSE)</f>
        <v>3.5455000000000005</v>
      </c>
      <c r="L574" s="10">
        <f>VLOOKUP(A574,data!$A:$AG,30,FALSE)</f>
        <v>70.910000000000011</v>
      </c>
      <c r="M574" s="4" t="str">
        <f>VLOOKUP(A574,data!$A:$AG,31,FALSE)</f>
        <v>Ewallet</v>
      </c>
      <c r="N574" s="3">
        <f>VLOOKUP(A574,data!$A:$AG,32,FALSE)</f>
        <v>67.598503000000008</v>
      </c>
      <c r="O574" s="9">
        <f>VLOOKUP(A574,data!$A:$AG,33,FALSE)</f>
        <v>4.6699999999999998E-2</v>
      </c>
    </row>
    <row r="575" spans="1:15" ht="15.75" x14ac:dyDescent="0.25">
      <c r="A575">
        <v>574</v>
      </c>
      <c r="B575" t="str">
        <f>VLOOKUP(A575,data!$A:$AG,2,FALSE)</f>
        <v>355-34-6244</v>
      </c>
      <c r="C575" s="7" t="str">
        <f>VLOOKUP(A575,data!$A:$AG,21,FALSE)</f>
        <v>East</v>
      </c>
      <c r="D575" s="7" t="str">
        <f>VLOOKUP(A575,data!$A:$AG,22,FALSE)</f>
        <v>Technology</v>
      </c>
      <c r="E575" s="10" t="str">
        <f>VLOOKUP(A575,data!$A:$AG,23,FALSE)</f>
        <v>Phones</v>
      </c>
      <c r="F575" s="8">
        <f>VLOOKUP(A575,data!$A:$AG,24,FALSE)</f>
        <v>43478</v>
      </c>
      <c r="G575" s="3">
        <f>VLOOKUP(A575,data!$A:$AG,25,FALSE)</f>
        <v>43478</v>
      </c>
      <c r="H575" s="3">
        <f>VLOOKUP(A575,data!$A:$AG,26,FALSE)</f>
        <v>0.82986111111111116</v>
      </c>
      <c r="I575" s="1">
        <f>VLOOKUP(A575,data!$A:$AG,27,FALSE)</f>
        <v>72.39</v>
      </c>
      <c r="J575" s="2">
        <f>VLOOKUP(A575,data!$A:$AG,28,FALSE)</f>
        <v>2</v>
      </c>
      <c r="K575">
        <f>VLOOKUP(A575,data!$A:$AG,29,FALSE)</f>
        <v>7.2390000000000008</v>
      </c>
      <c r="L575" s="10">
        <f>VLOOKUP(A575,data!$A:$AG,30,FALSE)</f>
        <v>144.78</v>
      </c>
      <c r="M575" s="4" t="str">
        <f>VLOOKUP(A575,data!$A:$AG,31,FALSE)</f>
        <v>Credit card</v>
      </c>
      <c r="N575" s="3">
        <f>VLOOKUP(A575,data!$A:$AG,32,FALSE)</f>
        <v>134.35584</v>
      </c>
      <c r="O575" s="9">
        <f>VLOOKUP(A575,data!$A:$AG,33,FALSE)</f>
        <v>7.2000000000000008E-2</v>
      </c>
    </row>
    <row r="576" spans="1:15" ht="15.75" x14ac:dyDescent="0.25">
      <c r="A576">
        <v>575</v>
      </c>
      <c r="B576" t="str">
        <f>VLOOKUP(A576,data!$A:$AG,2,FALSE)</f>
        <v>550-84-8664</v>
      </c>
      <c r="C576" s="7" t="str">
        <f>VLOOKUP(A576,data!$A:$AG,21,FALSE)</f>
        <v>West</v>
      </c>
      <c r="D576" s="7" t="str">
        <f>VLOOKUP(A576,data!$A:$AG,22,FALSE)</f>
        <v>Office Supplies</v>
      </c>
      <c r="E576" s="10" t="str">
        <f>VLOOKUP(A576,data!$A:$AG,23,FALSE)</f>
        <v>Art</v>
      </c>
      <c r="F576" s="8">
        <f>VLOOKUP(A576,data!$A:$AG,24,FALSE)</f>
        <v>43546</v>
      </c>
      <c r="G576" s="3">
        <f>VLOOKUP(A576,data!$A:$AG,25,FALSE)</f>
        <v>43546</v>
      </c>
      <c r="H576" s="3">
        <f>VLOOKUP(A576,data!$A:$AG,26,FALSE)</f>
        <v>0.60625000000000007</v>
      </c>
      <c r="I576" s="1">
        <f>VLOOKUP(A576,data!$A:$AG,27,FALSE)</f>
        <v>85.91</v>
      </c>
      <c r="J576" s="2">
        <f>VLOOKUP(A576,data!$A:$AG,28,FALSE)</f>
        <v>5</v>
      </c>
      <c r="K576">
        <f>VLOOKUP(A576,data!$A:$AG,29,FALSE)</f>
        <v>21.477499999999999</v>
      </c>
      <c r="L576" s="10">
        <f>VLOOKUP(A576,data!$A:$AG,30,FALSE)</f>
        <v>429.54999999999995</v>
      </c>
      <c r="M576" s="4" t="str">
        <f>VLOOKUP(A576,data!$A:$AG,31,FALSE)</f>
        <v>Credit card</v>
      </c>
      <c r="N576" s="3">
        <f>VLOOKUP(A576,data!$A:$AG,32,FALSE)</f>
        <v>409.49001499999997</v>
      </c>
      <c r="O576" s="9">
        <f>VLOOKUP(A576,data!$A:$AG,33,FALSE)</f>
        <v>4.6699999999999998E-2</v>
      </c>
    </row>
    <row r="577" spans="1:15" ht="15.75" x14ac:dyDescent="0.25">
      <c r="A577">
        <v>576</v>
      </c>
      <c r="B577" t="str">
        <f>VLOOKUP(A577,data!$A:$AG,2,FALSE)</f>
        <v>339-96-8318</v>
      </c>
      <c r="C577" s="7" t="str">
        <f>VLOOKUP(A577,data!$A:$AG,21,FALSE)</f>
        <v>West</v>
      </c>
      <c r="D577" s="7" t="str">
        <f>VLOOKUP(A577,data!$A:$AG,22,FALSE)</f>
        <v>Office Supplies</v>
      </c>
      <c r="E577" s="10" t="str">
        <f>VLOOKUP(A577,data!$A:$AG,23,FALSE)</f>
        <v>Paper</v>
      </c>
      <c r="F577" s="8">
        <f>VLOOKUP(A577,data!$A:$AG,24,FALSE)</f>
        <v>43525</v>
      </c>
      <c r="G577" s="3">
        <f>VLOOKUP(A577,data!$A:$AG,25,FALSE)</f>
        <v>43525</v>
      </c>
      <c r="H577" s="3">
        <f>VLOOKUP(A577,data!$A:$AG,26,FALSE)</f>
        <v>0.8256944444444444</v>
      </c>
      <c r="I577" s="1">
        <f>VLOOKUP(A577,data!$A:$AG,27,FALSE)</f>
        <v>81.31</v>
      </c>
      <c r="J577" s="2">
        <f>VLOOKUP(A577,data!$A:$AG,28,FALSE)</f>
        <v>7</v>
      </c>
      <c r="K577">
        <f>VLOOKUP(A577,data!$A:$AG,29,FALSE)</f>
        <v>28.458500000000004</v>
      </c>
      <c r="L577" s="10">
        <f>VLOOKUP(A577,data!$A:$AG,30,FALSE)</f>
        <v>569.17000000000007</v>
      </c>
      <c r="M577" s="4" t="str">
        <f>VLOOKUP(A577,data!$A:$AG,31,FALSE)</f>
        <v>Ewallet</v>
      </c>
      <c r="N577" s="3">
        <f>VLOOKUP(A577,data!$A:$AG,32,FALSE)</f>
        <v>542.58976100000007</v>
      </c>
      <c r="O577" s="9">
        <f>VLOOKUP(A577,data!$A:$AG,33,FALSE)</f>
        <v>4.6699999999999998E-2</v>
      </c>
    </row>
    <row r="578" spans="1:15" ht="15.75" x14ac:dyDescent="0.25">
      <c r="A578">
        <v>577</v>
      </c>
      <c r="B578" t="str">
        <f>VLOOKUP(A578,data!$A:$AG,2,FALSE)</f>
        <v>458-61-0011</v>
      </c>
      <c r="C578" s="7" t="str">
        <f>VLOOKUP(A578,data!$A:$AG,21,FALSE)</f>
        <v>West</v>
      </c>
      <c r="D578" s="7" t="str">
        <f>VLOOKUP(A578,data!$A:$AG,22,FALSE)</f>
        <v>Office Supplies</v>
      </c>
      <c r="E578" s="10" t="str">
        <f>VLOOKUP(A578,data!$A:$AG,23,FALSE)</f>
        <v>Paper</v>
      </c>
      <c r="F578" s="8">
        <f>VLOOKUP(A578,data!$A:$AG,24,FALSE)</f>
        <v>43516</v>
      </c>
      <c r="G578" s="3">
        <f>VLOOKUP(A578,data!$A:$AG,25,FALSE)</f>
        <v>43516</v>
      </c>
      <c r="H578" s="3">
        <f>VLOOKUP(A578,data!$A:$AG,26,FALSE)</f>
        <v>0.77986111111111101</v>
      </c>
      <c r="I578" s="1">
        <f>VLOOKUP(A578,data!$A:$AG,27,FALSE)</f>
        <v>60.3</v>
      </c>
      <c r="J578" s="2">
        <f>VLOOKUP(A578,data!$A:$AG,28,FALSE)</f>
        <v>4</v>
      </c>
      <c r="K578">
        <f>VLOOKUP(A578,data!$A:$AG,29,FALSE)</f>
        <v>12.06</v>
      </c>
      <c r="L578" s="10">
        <f>VLOOKUP(A578,data!$A:$AG,30,FALSE)</f>
        <v>241.2</v>
      </c>
      <c r="M578" s="4" t="str">
        <f>VLOOKUP(A578,data!$A:$AG,31,FALSE)</f>
        <v>Cash</v>
      </c>
      <c r="N578" s="3">
        <f>VLOOKUP(A578,data!$A:$AG,32,FALSE)</f>
        <v>229.93595999999999</v>
      </c>
      <c r="O578" s="9">
        <f>VLOOKUP(A578,data!$A:$AG,33,FALSE)</f>
        <v>4.6699999999999998E-2</v>
      </c>
    </row>
    <row r="579" spans="1:15" ht="15.75" x14ac:dyDescent="0.25">
      <c r="A579">
        <v>578</v>
      </c>
      <c r="B579" t="str">
        <f>VLOOKUP(A579,data!$A:$AG,2,FALSE)</f>
        <v>592-34-6155</v>
      </c>
      <c r="C579" s="7" t="str">
        <f>VLOOKUP(A579,data!$A:$AG,21,FALSE)</f>
        <v>West</v>
      </c>
      <c r="D579" s="7" t="str">
        <f>VLOOKUP(A579,data!$A:$AG,22,FALSE)</f>
        <v>Office Supplies</v>
      </c>
      <c r="E579" s="10" t="str">
        <f>VLOOKUP(A579,data!$A:$AG,23,FALSE)</f>
        <v>Supplies</v>
      </c>
      <c r="F579" s="8">
        <f>VLOOKUP(A579,data!$A:$AG,24,FALSE)</f>
        <v>43479</v>
      </c>
      <c r="G579" s="3">
        <f>VLOOKUP(A579,data!$A:$AG,25,FALSE)</f>
        <v>43479</v>
      </c>
      <c r="H579" s="3">
        <f>VLOOKUP(A579,data!$A:$AG,26,FALSE)</f>
        <v>0.61319444444444449</v>
      </c>
      <c r="I579" s="1">
        <f>VLOOKUP(A579,data!$A:$AG,27,FALSE)</f>
        <v>31.77</v>
      </c>
      <c r="J579" s="2">
        <f>VLOOKUP(A579,data!$A:$AG,28,FALSE)</f>
        <v>4</v>
      </c>
      <c r="K579">
        <f>VLOOKUP(A579,data!$A:$AG,29,FALSE)</f>
        <v>6.3540000000000001</v>
      </c>
      <c r="L579" s="10">
        <f>VLOOKUP(A579,data!$A:$AG,30,FALSE)</f>
        <v>127.08</v>
      </c>
      <c r="M579" s="4" t="str">
        <f>VLOOKUP(A579,data!$A:$AG,31,FALSE)</f>
        <v>Ewallet</v>
      </c>
      <c r="N579" s="3">
        <f>VLOOKUP(A579,data!$A:$AG,32,FALSE)</f>
        <v>121.145364</v>
      </c>
      <c r="O579" s="9">
        <f>VLOOKUP(A579,data!$A:$AG,33,FALSE)</f>
        <v>4.6699999999999998E-2</v>
      </c>
    </row>
    <row r="580" spans="1:15" ht="15.75" x14ac:dyDescent="0.25">
      <c r="A580">
        <v>579</v>
      </c>
      <c r="B580" t="str">
        <f>VLOOKUP(A580,data!$A:$AG,2,FALSE)</f>
        <v>797-88-0493</v>
      </c>
      <c r="C580" s="7" t="str">
        <f>VLOOKUP(A580,data!$A:$AG,21,FALSE)</f>
        <v>Central</v>
      </c>
      <c r="D580" s="7" t="str">
        <f>VLOOKUP(A580,data!$A:$AG,22,FALSE)</f>
        <v>Office Supplies</v>
      </c>
      <c r="E580" s="10" t="str">
        <f>VLOOKUP(A580,data!$A:$AG,23,FALSE)</f>
        <v>Storage</v>
      </c>
      <c r="F580" s="8">
        <f>VLOOKUP(A580,data!$A:$AG,24,FALSE)</f>
        <v>43550</v>
      </c>
      <c r="G580" s="3">
        <f>VLOOKUP(A580,data!$A:$AG,25,FALSE)</f>
        <v>43550</v>
      </c>
      <c r="H580" s="3">
        <f>VLOOKUP(A580,data!$A:$AG,26,FALSE)</f>
        <v>0.57916666666666672</v>
      </c>
      <c r="I580" s="1">
        <f>VLOOKUP(A580,data!$A:$AG,27,FALSE)</f>
        <v>64.27</v>
      </c>
      <c r="J580" s="2">
        <f>VLOOKUP(A580,data!$A:$AG,28,FALSE)</f>
        <v>4</v>
      </c>
      <c r="K580">
        <f>VLOOKUP(A580,data!$A:$AG,29,FALSE)</f>
        <v>12.853999999999999</v>
      </c>
      <c r="L580" s="10">
        <f>VLOOKUP(A580,data!$A:$AG,30,FALSE)</f>
        <v>257.08</v>
      </c>
      <c r="M580" s="4" t="str">
        <f>VLOOKUP(A580,data!$A:$AG,31,FALSE)</f>
        <v>Cash</v>
      </c>
      <c r="N580" s="3">
        <f>VLOOKUP(A580,data!$A:$AG,32,FALSE)</f>
        <v>245.07436399999997</v>
      </c>
      <c r="O580" s="9">
        <f>VLOOKUP(A580,data!$A:$AG,33,FALSE)</f>
        <v>4.6699999999999998E-2</v>
      </c>
    </row>
    <row r="581" spans="1:15" ht="15.75" x14ac:dyDescent="0.25">
      <c r="A581">
        <v>580</v>
      </c>
      <c r="B581" t="str">
        <f>VLOOKUP(A581,data!$A:$AG,2,FALSE)</f>
        <v>207-73-1363</v>
      </c>
      <c r="C581" s="7" t="str">
        <f>VLOOKUP(A581,data!$A:$AG,21,FALSE)</f>
        <v>Central</v>
      </c>
      <c r="D581" s="7" t="str">
        <f>VLOOKUP(A581,data!$A:$AG,22,FALSE)</f>
        <v>Furniture</v>
      </c>
      <c r="E581" s="10" t="str">
        <f>VLOOKUP(A581,data!$A:$AG,23,FALSE)</f>
        <v>Furnishings</v>
      </c>
      <c r="F581" s="8">
        <f>VLOOKUP(A581,data!$A:$AG,24,FALSE)</f>
        <v>43525</v>
      </c>
      <c r="G581" s="3">
        <f>VLOOKUP(A581,data!$A:$AG,25,FALSE)</f>
        <v>43525</v>
      </c>
      <c r="H581" s="3">
        <f>VLOOKUP(A581,data!$A:$AG,26,FALSE)</f>
        <v>0.51041666666666663</v>
      </c>
      <c r="I581" s="1">
        <f>VLOOKUP(A581,data!$A:$AG,27,FALSE)</f>
        <v>69.510000000000005</v>
      </c>
      <c r="J581" s="2">
        <f>VLOOKUP(A581,data!$A:$AG,28,FALSE)</f>
        <v>2</v>
      </c>
      <c r="K581">
        <f>VLOOKUP(A581,data!$A:$AG,29,FALSE)</f>
        <v>6.9510000000000005</v>
      </c>
      <c r="L581" s="10">
        <f>VLOOKUP(A581,data!$A:$AG,30,FALSE)</f>
        <v>139.02000000000001</v>
      </c>
      <c r="M581" s="4" t="str">
        <f>VLOOKUP(A581,data!$A:$AG,31,FALSE)</f>
        <v>Ewallet</v>
      </c>
      <c r="N581" s="3">
        <f>VLOOKUP(A581,data!$A:$AG,32,FALSE)</f>
        <v>124.14486000000001</v>
      </c>
      <c r="O581" s="9">
        <f>VLOOKUP(A581,data!$A:$AG,33,FALSE)</f>
        <v>0.107</v>
      </c>
    </row>
    <row r="582" spans="1:15" ht="15.75" x14ac:dyDescent="0.25">
      <c r="A582">
        <v>581</v>
      </c>
      <c r="B582" t="str">
        <f>VLOOKUP(A582,data!$A:$AG,2,FALSE)</f>
        <v>390-31-6381</v>
      </c>
      <c r="C582" s="7" t="str">
        <f>VLOOKUP(A582,data!$A:$AG,21,FALSE)</f>
        <v>West</v>
      </c>
      <c r="D582" s="7" t="str">
        <f>VLOOKUP(A582,data!$A:$AG,22,FALSE)</f>
        <v>Office Supplies</v>
      </c>
      <c r="E582" s="10" t="str">
        <f>VLOOKUP(A582,data!$A:$AG,23,FALSE)</f>
        <v>Supplies</v>
      </c>
      <c r="F582" s="8">
        <f>VLOOKUP(A582,data!$A:$AG,24,FALSE)</f>
        <v>43472</v>
      </c>
      <c r="G582" s="3">
        <f>VLOOKUP(A582,data!$A:$AG,25,FALSE)</f>
        <v>43472</v>
      </c>
      <c r="H582" s="3">
        <f>VLOOKUP(A582,data!$A:$AG,26,FALSE)</f>
        <v>0.52569444444444446</v>
      </c>
      <c r="I582" s="1">
        <f>VLOOKUP(A582,data!$A:$AG,27,FALSE)</f>
        <v>27.22</v>
      </c>
      <c r="J582" s="2">
        <f>VLOOKUP(A582,data!$A:$AG,28,FALSE)</f>
        <v>3</v>
      </c>
      <c r="K582">
        <f>VLOOKUP(A582,data!$A:$AG,29,FALSE)</f>
        <v>4.0830000000000002</v>
      </c>
      <c r="L582" s="10">
        <f>VLOOKUP(A582,data!$A:$AG,30,FALSE)</f>
        <v>81.66</v>
      </c>
      <c r="M582" s="4" t="str">
        <f>VLOOKUP(A582,data!$A:$AG,31,FALSE)</f>
        <v>Cash</v>
      </c>
      <c r="N582" s="3">
        <f>VLOOKUP(A582,data!$A:$AG,32,FALSE)</f>
        <v>77.846477999999991</v>
      </c>
      <c r="O582" s="9">
        <f>VLOOKUP(A582,data!$A:$AG,33,FALSE)</f>
        <v>4.6699999999999998E-2</v>
      </c>
    </row>
    <row r="583" spans="1:15" ht="15.75" x14ac:dyDescent="0.25">
      <c r="A583">
        <v>582</v>
      </c>
      <c r="B583" t="str">
        <f>VLOOKUP(A583,data!$A:$AG,2,FALSE)</f>
        <v>443-82-0585</v>
      </c>
      <c r="C583" s="7" t="str">
        <f>VLOOKUP(A583,data!$A:$AG,21,FALSE)</f>
        <v>West</v>
      </c>
      <c r="D583" s="7" t="str">
        <f>VLOOKUP(A583,data!$A:$AG,22,FALSE)</f>
        <v>Technology</v>
      </c>
      <c r="E583" s="10" t="str">
        <f>VLOOKUP(A583,data!$A:$AG,23,FALSE)</f>
        <v>Phones</v>
      </c>
      <c r="F583" s="8">
        <f>VLOOKUP(A583,data!$A:$AG,24,FALSE)</f>
        <v>43497</v>
      </c>
      <c r="G583" s="3">
        <f>VLOOKUP(A583,data!$A:$AG,25,FALSE)</f>
        <v>43497</v>
      </c>
      <c r="H583" s="3">
        <f>VLOOKUP(A583,data!$A:$AG,26,FALSE)</f>
        <v>0.82916666666666661</v>
      </c>
      <c r="I583" s="1">
        <f>VLOOKUP(A583,data!$A:$AG,27,FALSE)</f>
        <v>77.680000000000007</v>
      </c>
      <c r="J583" s="2">
        <f>VLOOKUP(A583,data!$A:$AG,28,FALSE)</f>
        <v>4</v>
      </c>
      <c r="K583">
        <f>VLOOKUP(A583,data!$A:$AG,29,FALSE)</f>
        <v>15.536000000000001</v>
      </c>
      <c r="L583" s="10">
        <f>VLOOKUP(A583,data!$A:$AG,30,FALSE)</f>
        <v>310.72000000000003</v>
      </c>
      <c r="M583" s="4" t="str">
        <f>VLOOKUP(A583,data!$A:$AG,31,FALSE)</f>
        <v>Cash</v>
      </c>
      <c r="N583" s="3">
        <f>VLOOKUP(A583,data!$A:$AG,32,FALSE)</f>
        <v>288.34816000000001</v>
      </c>
      <c r="O583" s="9">
        <f>VLOOKUP(A583,data!$A:$AG,33,FALSE)</f>
        <v>7.2000000000000008E-2</v>
      </c>
    </row>
    <row r="584" spans="1:15" ht="15.75" x14ac:dyDescent="0.25">
      <c r="A584">
        <v>583</v>
      </c>
      <c r="B584" t="str">
        <f>VLOOKUP(A584,data!$A:$AG,2,FALSE)</f>
        <v>339-18-7061</v>
      </c>
      <c r="C584" s="7" t="str">
        <f>VLOOKUP(A584,data!$A:$AG,21,FALSE)</f>
        <v>West</v>
      </c>
      <c r="D584" s="7" t="str">
        <f>VLOOKUP(A584,data!$A:$AG,22,FALSE)</f>
        <v>Technology</v>
      </c>
      <c r="E584" s="10" t="str">
        <f>VLOOKUP(A584,data!$A:$AG,23,FALSE)</f>
        <v>Phones</v>
      </c>
      <c r="F584" s="8">
        <f>VLOOKUP(A584,data!$A:$AG,24,FALSE)</f>
        <v>43509</v>
      </c>
      <c r="G584" s="3">
        <f>VLOOKUP(A584,data!$A:$AG,25,FALSE)</f>
        <v>43509</v>
      </c>
      <c r="H584" s="3">
        <f>VLOOKUP(A584,data!$A:$AG,26,FALSE)</f>
        <v>0.62916666666666665</v>
      </c>
      <c r="I584" s="1">
        <f>VLOOKUP(A584,data!$A:$AG,27,FALSE)</f>
        <v>92.98</v>
      </c>
      <c r="J584" s="2">
        <f>VLOOKUP(A584,data!$A:$AG,28,FALSE)</f>
        <v>2</v>
      </c>
      <c r="K584">
        <f>VLOOKUP(A584,data!$A:$AG,29,FALSE)</f>
        <v>9.298</v>
      </c>
      <c r="L584" s="10">
        <f>VLOOKUP(A584,data!$A:$AG,30,FALSE)</f>
        <v>185.96</v>
      </c>
      <c r="M584" s="4" t="str">
        <f>VLOOKUP(A584,data!$A:$AG,31,FALSE)</f>
        <v>Credit card</v>
      </c>
      <c r="N584" s="3">
        <f>VLOOKUP(A584,data!$A:$AG,32,FALSE)</f>
        <v>172.57088000000002</v>
      </c>
      <c r="O584" s="9">
        <f>VLOOKUP(A584,data!$A:$AG,33,FALSE)</f>
        <v>7.2000000000000008E-2</v>
      </c>
    </row>
    <row r="585" spans="1:15" ht="15.75" x14ac:dyDescent="0.25">
      <c r="A585">
        <v>584</v>
      </c>
      <c r="B585" t="str">
        <f>VLOOKUP(A585,data!$A:$AG,2,FALSE)</f>
        <v>359-90-3665</v>
      </c>
      <c r="C585" s="7" t="str">
        <f>VLOOKUP(A585,data!$A:$AG,21,FALSE)</f>
        <v>West</v>
      </c>
      <c r="D585" s="7" t="str">
        <f>VLOOKUP(A585,data!$A:$AG,22,FALSE)</f>
        <v>Office Supplies</v>
      </c>
      <c r="E585" s="10" t="str">
        <f>VLOOKUP(A585,data!$A:$AG,23,FALSE)</f>
        <v>Appliances</v>
      </c>
      <c r="F585" s="8">
        <f>VLOOKUP(A585,data!$A:$AG,24,FALSE)</f>
        <v>43479</v>
      </c>
      <c r="G585" s="3">
        <f>VLOOKUP(A585,data!$A:$AG,25,FALSE)</f>
        <v>43479</v>
      </c>
      <c r="H585" s="3">
        <f>VLOOKUP(A585,data!$A:$AG,26,FALSE)</f>
        <v>0.75208333333333333</v>
      </c>
      <c r="I585" s="1">
        <f>VLOOKUP(A585,data!$A:$AG,27,FALSE)</f>
        <v>18.079999999999998</v>
      </c>
      <c r="J585" s="2">
        <f>VLOOKUP(A585,data!$A:$AG,28,FALSE)</f>
        <v>4</v>
      </c>
      <c r="K585">
        <f>VLOOKUP(A585,data!$A:$AG,29,FALSE)</f>
        <v>3.6159999999999997</v>
      </c>
      <c r="L585" s="10">
        <f>VLOOKUP(A585,data!$A:$AG,30,FALSE)</f>
        <v>72.319999999999993</v>
      </c>
      <c r="M585" s="4" t="str">
        <f>VLOOKUP(A585,data!$A:$AG,31,FALSE)</f>
        <v>Credit card</v>
      </c>
      <c r="N585" s="3">
        <f>VLOOKUP(A585,data!$A:$AG,32,FALSE)</f>
        <v>68.942655999999999</v>
      </c>
      <c r="O585" s="9">
        <f>VLOOKUP(A585,data!$A:$AG,33,FALSE)</f>
        <v>4.6699999999999998E-2</v>
      </c>
    </row>
    <row r="586" spans="1:15" ht="15.75" x14ac:dyDescent="0.25">
      <c r="A586">
        <v>585</v>
      </c>
      <c r="B586" t="str">
        <f>VLOOKUP(A586,data!$A:$AG,2,FALSE)</f>
        <v>375-72-3056</v>
      </c>
      <c r="C586" s="7" t="str">
        <f>VLOOKUP(A586,data!$A:$AG,21,FALSE)</f>
        <v>West</v>
      </c>
      <c r="D586" s="7" t="str">
        <f>VLOOKUP(A586,data!$A:$AG,22,FALSE)</f>
        <v>Office Supplies</v>
      </c>
      <c r="E586" s="10" t="str">
        <f>VLOOKUP(A586,data!$A:$AG,23,FALSE)</f>
        <v>Binders</v>
      </c>
      <c r="F586" s="8">
        <f>VLOOKUP(A586,data!$A:$AG,24,FALSE)</f>
        <v>43484</v>
      </c>
      <c r="G586" s="3">
        <f>VLOOKUP(A586,data!$A:$AG,25,FALSE)</f>
        <v>43484</v>
      </c>
      <c r="H586" s="3">
        <f>VLOOKUP(A586,data!$A:$AG,26,FALSE)</f>
        <v>0.66527777777777775</v>
      </c>
      <c r="I586" s="1">
        <f>VLOOKUP(A586,data!$A:$AG,27,FALSE)</f>
        <v>63.06</v>
      </c>
      <c r="J586" s="2">
        <f>VLOOKUP(A586,data!$A:$AG,28,FALSE)</f>
        <v>3</v>
      </c>
      <c r="K586">
        <f>VLOOKUP(A586,data!$A:$AG,29,FALSE)</f>
        <v>9.4590000000000014</v>
      </c>
      <c r="L586" s="10">
        <f>VLOOKUP(A586,data!$A:$AG,30,FALSE)</f>
        <v>189.18</v>
      </c>
      <c r="M586" s="4" t="str">
        <f>VLOOKUP(A586,data!$A:$AG,31,FALSE)</f>
        <v>Ewallet</v>
      </c>
      <c r="N586" s="3">
        <f>VLOOKUP(A586,data!$A:$AG,32,FALSE)</f>
        <v>180.345294</v>
      </c>
      <c r="O586" s="9">
        <f>VLOOKUP(A586,data!$A:$AG,33,FALSE)</f>
        <v>4.6699999999999998E-2</v>
      </c>
    </row>
    <row r="587" spans="1:15" ht="15.75" x14ac:dyDescent="0.25">
      <c r="A587">
        <v>586</v>
      </c>
      <c r="B587" t="str">
        <f>VLOOKUP(A587,data!$A:$AG,2,FALSE)</f>
        <v>127-47-6963</v>
      </c>
      <c r="C587" s="7" t="str">
        <f>VLOOKUP(A587,data!$A:$AG,21,FALSE)</f>
        <v>West</v>
      </c>
      <c r="D587" s="7" t="str">
        <f>VLOOKUP(A587,data!$A:$AG,22,FALSE)</f>
        <v>Technology</v>
      </c>
      <c r="E587" s="10" t="str">
        <f>VLOOKUP(A587,data!$A:$AG,23,FALSE)</f>
        <v>Phones</v>
      </c>
      <c r="F587" s="8">
        <f>VLOOKUP(A587,data!$A:$AG,24,FALSE)</f>
        <v>43533</v>
      </c>
      <c r="G587" s="3">
        <f>VLOOKUP(A587,data!$A:$AG,25,FALSE)</f>
        <v>43533</v>
      </c>
      <c r="H587" s="3">
        <f>VLOOKUP(A587,data!$A:$AG,26,FALSE)</f>
        <v>0.57847222222222217</v>
      </c>
      <c r="I587" s="1">
        <f>VLOOKUP(A587,data!$A:$AG,27,FALSE)</f>
        <v>51.71</v>
      </c>
      <c r="J587" s="2">
        <f>VLOOKUP(A587,data!$A:$AG,28,FALSE)</f>
        <v>4</v>
      </c>
      <c r="K587">
        <f>VLOOKUP(A587,data!$A:$AG,29,FALSE)</f>
        <v>10.342000000000001</v>
      </c>
      <c r="L587" s="10">
        <f>VLOOKUP(A587,data!$A:$AG,30,FALSE)</f>
        <v>206.84</v>
      </c>
      <c r="M587" s="4" t="str">
        <f>VLOOKUP(A587,data!$A:$AG,31,FALSE)</f>
        <v>Credit card</v>
      </c>
      <c r="N587" s="3">
        <f>VLOOKUP(A587,data!$A:$AG,32,FALSE)</f>
        <v>191.94752</v>
      </c>
      <c r="O587" s="9">
        <f>VLOOKUP(A587,data!$A:$AG,33,FALSE)</f>
        <v>7.2000000000000008E-2</v>
      </c>
    </row>
    <row r="588" spans="1:15" ht="15.75" x14ac:dyDescent="0.25">
      <c r="A588">
        <v>587</v>
      </c>
      <c r="B588" t="str">
        <f>VLOOKUP(A588,data!$A:$AG,2,FALSE)</f>
        <v>278-86-2735</v>
      </c>
      <c r="C588" s="7" t="str">
        <f>VLOOKUP(A588,data!$A:$AG,21,FALSE)</f>
        <v>South</v>
      </c>
      <c r="D588" s="7" t="str">
        <f>VLOOKUP(A588,data!$A:$AG,22,FALSE)</f>
        <v>Furniture</v>
      </c>
      <c r="E588" s="10" t="str">
        <f>VLOOKUP(A588,data!$A:$AG,23,FALSE)</f>
        <v>Chairs</v>
      </c>
      <c r="F588" s="8">
        <f>VLOOKUP(A588,data!$A:$AG,24,FALSE)</f>
        <v>43551</v>
      </c>
      <c r="G588" s="3">
        <f>VLOOKUP(A588,data!$A:$AG,25,FALSE)</f>
        <v>43551</v>
      </c>
      <c r="H588" s="3">
        <f>VLOOKUP(A588,data!$A:$AG,26,FALSE)</f>
        <v>0.5854166666666667</v>
      </c>
      <c r="I588" s="1">
        <f>VLOOKUP(A588,data!$A:$AG,27,FALSE)</f>
        <v>52.34</v>
      </c>
      <c r="J588" s="2">
        <f>VLOOKUP(A588,data!$A:$AG,28,FALSE)</f>
        <v>3</v>
      </c>
      <c r="K588">
        <f>VLOOKUP(A588,data!$A:$AG,29,FALSE)</f>
        <v>7.8510000000000009</v>
      </c>
      <c r="L588" s="10">
        <f>VLOOKUP(A588,data!$A:$AG,30,FALSE)</f>
        <v>157.02000000000001</v>
      </c>
      <c r="M588" s="4" t="str">
        <f>VLOOKUP(A588,data!$A:$AG,31,FALSE)</f>
        <v>Cash</v>
      </c>
      <c r="N588" s="3">
        <f>VLOOKUP(A588,data!$A:$AG,32,FALSE)</f>
        <v>140.21886000000001</v>
      </c>
      <c r="O588" s="9">
        <f>VLOOKUP(A588,data!$A:$AG,33,FALSE)</f>
        <v>0.107</v>
      </c>
    </row>
    <row r="589" spans="1:15" ht="15.75" x14ac:dyDescent="0.25">
      <c r="A589">
        <v>588</v>
      </c>
      <c r="B589" t="str">
        <f>VLOOKUP(A589,data!$A:$AG,2,FALSE)</f>
        <v>695-28-6250</v>
      </c>
      <c r="C589" s="7" t="str">
        <f>VLOOKUP(A589,data!$A:$AG,21,FALSE)</f>
        <v>South</v>
      </c>
      <c r="D589" s="7" t="str">
        <f>VLOOKUP(A589,data!$A:$AG,22,FALSE)</f>
        <v>Office Supplies</v>
      </c>
      <c r="E589" s="10" t="str">
        <f>VLOOKUP(A589,data!$A:$AG,23,FALSE)</f>
        <v>Labels</v>
      </c>
      <c r="F589" s="8">
        <f>VLOOKUP(A589,data!$A:$AG,24,FALSE)</f>
        <v>43500</v>
      </c>
      <c r="G589" s="3">
        <f>VLOOKUP(A589,data!$A:$AG,25,FALSE)</f>
        <v>43500</v>
      </c>
      <c r="H589" s="3">
        <f>VLOOKUP(A589,data!$A:$AG,26,FALSE)</f>
        <v>0.69305555555555554</v>
      </c>
      <c r="I589" s="1">
        <f>VLOOKUP(A589,data!$A:$AG,27,FALSE)</f>
        <v>43.06</v>
      </c>
      <c r="J589" s="2">
        <f>VLOOKUP(A589,data!$A:$AG,28,FALSE)</f>
        <v>5</v>
      </c>
      <c r="K589">
        <f>VLOOKUP(A589,data!$A:$AG,29,FALSE)</f>
        <v>10.765000000000001</v>
      </c>
      <c r="L589" s="10">
        <f>VLOOKUP(A589,data!$A:$AG,30,FALSE)</f>
        <v>215.3</v>
      </c>
      <c r="M589" s="4" t="str">
        <f>VLOOKUP(A589,data!$A:$AG,31,FALSE)</f>
        <v>Ewallet</v>
      </c>
      <c r="N589" s="3">
        <f>VLOOKUP(A589,data!$A:$AG,32,FALSE)</f>
        <v>205.24549000000002</v>
      </c>
      <c r="O589" s="9">
        <f>VLOOKUP(A589,data!$A:$AG,33,FALSE)</f>
        <v>4.6699999999999998E-2</v>
      </c>
    </row>
    <row r="590" spans="1:15" ht="15.75" x14ac:dyDescent="0.25">
      <c r="A590">
        <v>589</v>
      </c>
      <c r="B590" t="str">
        <f>VLOOKUP(A590,data!$A:$AG,2,FALSE)</f>
        <v>379-17-6588</v>
      </c>
      <c r="C590" s="7" t="str">
        <f>VLOOKUP(A590,data!$A:$AG,21,FALSE)</f>
        <v>West</v>
      </c>
      <c r="D590" s="7" t="str">
        <f>VLOOKUP(A590,data!$A:$AG,22,FALSE)</f>
        <v>Technology</v>
      </c>
      <c r="E590" s="10" t="str">
        <f>VLOOKUP(A590,data!$A:$AG,23,FALSE)</f>
        <v>Phones</v>
      </c>
      <c r="F590" s="8">
        <f>VLOOKUP(A590,data!$A:$AG,24,FALSE)</f>
        <v>43538</v>
      </c>
      <c r="G590" s="3">
        <f>VLOOKUP(A590,data!$A:$AG,25,FALSE)</f>
        <v>43538</v>
      </c>
      <c r="H590" s="3">
        <f>VLOOKUP(A590,data!$A:$AG,26,FALSE)</f>
        <v>0.46319444444444446</v>
      </c>
      <c r="I590" s="1">
        <f>VLOOKUP(A590,data!$A:$AG,27,FALSE)</f>
        <v>59.61</v>
      </c>
      <c r="J590" s="2">
        <f>VLOOKUP(A590,data!$A:$AG,28,FALSE)</f>
        <v>10</v>
      </c>
      <c r="K590">
        <f>VLOOKUP(A590,data!$A:$AG,29,FALSE)</f>
        <v>29.805000000000003</v>
      </c>
      <c r="L590" s="10">
        <f>VLOOKUP(A590,data!$A:$AG,30,FALSE)</f>
        <v>596.1</v>
      </c>
      <c r="M590" s="4" t="str">
        <f>VLOOKUP(A590,data!$A:$AG,31,FALSE)</f>
        <v>Cash</v>
      </c>
      <c r="N590" s="3">
        <f>VLOOKUP(A590,data!$A:$AG,32,FALSE)</f>
        <v>553.18079999999998</v>
      </c>
      <c r="O590" s="9">
        <f>VLOOKUP(A590,data!$A:$AG,33,FALSE)</f>
        <v>7.2000000000000008E-2</v>
      </c>
    </row>
    <row r="591" spans="1:15" ht="15.75" x14ac:dyDescent="0.25">
      <c r="A591">
        <v>590</v>
      </c>
      <c r="B591" t="str">
        <f>VLOOKUP(A591,data!$A:$AG,2,FALSE)</f>
        <v>227-50-3718</v>
      </c>
      <c r="C591" s="7" t="str">
        <f>VLOOKUP(A591,data!$A:$AG,21,FALSE)</f>
        <v>West</v>
      </c>
      <c r="D591" s="7" t="str">
        <f>VLOOKUP(A591,data!$A:$AG,22,FALSE)</f>
        <v>Office Supplies</v>
      </c>
      <c r="E591" s="10" t="str">
        <f>VLOOKUP(A591,data!$A:$AG,23,FALSE)</f>
        <v>Paper</v>
      </c>
      <c r="F591" s="8">
        <f>VLOOKUP(A591,data!$A:$AG,24,FALSE)</f>
        <v>43528</v>
      </c>
      <c r="G591" s="3">
        <f>VLOOKUP(A591,data!$A:$AG,25,FALSE)</f>
        <v>43528</v>
      </c>
      <c r="H591" s="3">
        <f>VLOOKUP(A591,data!$A:$AG,26,FALSE)</f>
        <v>0.51597222222222217</v>
      </c>
      <c r="I591" s="1">
        <f>VLOOKUP(A591,data!$A:$AG,27,FALSE)</f>
        <v>14.62</v>
      </c>
      <c r="J591" s="2">
        <f>VLOOKUP(A591,data!$A:$AG,28,FALSE)</f>
        <v>5</v>
      </c>
      <c r="K591">
        <f>VLOOKUP(A591,data!$A:$AG,29,FALSE)</f>
        <v>3.6549999999999998</v>
      </c>
      <c r="L591" s="10">
        <f>VLOOKUP(A591,data!$A:$AG,30,FALSE)</f>
        <v>73.099999999999994</v>
      </c>
      <c r="M591" s="4" t="str">
        <f>VLOOKUP(A591,data!$A:$AG,31,FALSE)</f>
        <v>Cash</v>
      </c>
      <c r="N591" s="3">
        <f>VLOOKUP(A591,data!$A:$AG,32,FALSE)</f>
        <v>69.686229999999995</v>
      </c>
      <c r="O591" s="9">
        <f>VLOOKUP(A591,data!$A:$AG,33,FALSE)</f>
        <v>4.6699999999999998E-2</v>
      </c>
    </row>
    <row r="592" spans="1:15" ht="15.75" x14ac:dyDescent="0.25">
      <c r="A592">
        <v>591</v>
      </c>
      <c r="B592" t="str">
        <f>VLOOKUP(A592,data!$A:$AG,2,FALSE)</f>
        <v>302-15-2162</v>
      </c>
      <c r="C592" s="7" t="str">
        <f>VLOOKUP(A592,data!$A:$AG,21,FALSE)</f>
        <v>West</v>
      </c>
      <c r="D592" s="7" t="str">
        <f>VLOOKUP(A592,data!$A:$AG,22,FALSE)</f>
        <v>Office Supplies</v>
      </c>
      <c r="E592" s="10" t="str">
        <f>VLOOKUP(A592,data!$A:$AG,23,FALSE)</f>
        <v>Binders</v>
      </c>
      <c r="F592" s="8">
        <f>VLOOKUP(A592,data!$A:$AG,24,FALSE)</f>
        <v>43527</v>
      </c>
      <c r="G592" s="3">
        <f>VLOOKUP(A592,data!$A:$AG,25,FALSE)</f>
        <v>43527</v>
      </c>
      <c r="H592" s="3">
        <f>VLOOKUP(A592,data!$A:$AG,26,FALSE)</f>
        <v>0.45416666666666666</v>
      </c>
      <c r="I592" s="1">
        <f>VLOOKUP(A592,data!$A:$AG,27,FALSE)</f>
        <v>46.53</v>
      </c>
      <c r="J592" s="2">
        <f>VLOOKUP(A592,data!$A:$AG,28,FALSE)</f>
        <v>6</v>
      </c>
      <c r="K592">
        <f>VLOOKUP(A592,data!$A:$AG,29,FALSE)</f>
        <v>13.959000000000001</v>
      </c>
      <c r="L592" s="10">
        <f>VLOOKUP(A592,data!$A:$AG,30,FALSE)</f>
        <v>279.18</v>
      </c>
      <c r="M592" s="4" t="str">
        <f>VLOOKUP(A592,data!$A:$AG,31,FALSE)</f>
        <v>Credit card</v>
      </c>
      <c r="N592" s="3">
        <f>VLOOKUP(A592,data!$A:$AG,32,FALSE)</f>
        <v>266.14229399999999</v>
      </c>
      <c r="O592" s="9">
        <f>VLOOKUP(A592,data!$A:$AG,33,FALSE)</f>
        <v>4.6699999999999998E-2</v>
      </c>
    </row>
    <row r="593" spans="1:15" ht="15.75" x14ac:dyDescent="0.25">
      <c r="A593">
        <v>592</v>
      </c>
      <c r="B593" t="str">
        <f>VLOOKUP(A593,data!$A:$AG,2,FALSE)</f>
        <v>788-07-8452</v>
      </c>
      <c r="C593" s="7" t="str">
        <f>VLOOKUP(A593,data!$A:$AG,21,FALSE)</f>
        <v>West</v>
      </c>
      <c r="D593" s="7" t="str">
        <f>VLOOKUP(A593,data!$A:$AG,22,FALSE)</f>
        <v>Office Supplies</v>
      </c>
      <c r="E593" s="10" t="str">
        <f>VLOOKUP(A593,data!$A:$AG,23,FALSE)</f>
        <v>Paper</v>
      </c>
      <c r="F593" s="8">
        <f>VLOOKUP(A593,data!$A:$AG,24,FALSE)</f>
        <v>43492</v>
      </c>
      <c r="G593" s="3">
        <f>VLOOKUP(A593,data!$A:$AG,25,FALSE)</f>
        <v>43492</v>
      </c>
      <c r="H593" s="3">
        <f>VLOOKUP(A593,data!$A:$AG,26,FALSE)</f>
        <v>0.73472222222222217</v>
      </c>
      <c r="I593" s="1">
        <f>VLOOKUP(A593,data!$A:$AG,27,FALSE)</f>
        <v>24.24</v>
      </c>
      <c r="J593" s="2">
        <f>VLOOKUP(A593,data!$A:$AG,28,FALSE)</f>
        <v>7</v>
      </c>
      <c r="K593">
        <f>VLOOKUP(A593,data!$A:$AG,29,FALSE)</f>
        <v>8.484</v>
      </c>
      <c r="L593" s="10">
        <f>VLOOKUP(A593,data!$A:$AG,30,FALSE)</f>
        <v>169.67999999999998</v>
      </c>
      <c r="M593" s="4" t="str">
        <f>VLOOKUP(A593,data!$A:$AG,31,FALSE)</f>
        <v>Ewallet</v>
      </c>
      <c r="N593" s="3">
        <f>VLOOKUP(A593,data!$A:$AG,32,FALSE)</f>
        <v>161.75594399999997</v>
      </c>
      <c r="O593" s="9">
        <f>VLOOKUP(A593,data!$A:$AG,33,FALSE)</f>
        <v>4.6699999999999998E-2</v>
      </c>
    </row>
    <row r="594" spans="1:15" ht="15.75" x14ac:dyDescent="0.25">
      <c r="A594">
        <v>593</v>
      </c>
      <c r="B594" t="str">
        <f>VLOOKUP(A594,data!$A:$AG,2,FALSE)</f>
        <v>560-49-6611</v>
      </c>
      <c r="C594" s="7" t="str">
        <f>VLOOKUP(A594,data!$A:$AG,21,FALSE)</f>
        <v>Central</v>
      </c>
      <c r="D594" s="7" t="str">
        <f>VLOOKUP(A594,data!$A:$AG,22,FALSE)</f>
        <v>Office Supplies</v>
      </c>
      <c r="E594" s="10" t="str">
        <f>VLOOKUP(A594,data!$A:$AG,23,FALSE)</f>
        <v>Art</v>
      </c>
      <c r="F594" s="8">
        <f>VLOOKUP(A594,data!$A:$AG,24,FALSE)</f>
        <v>43503</v>
      </c>
      <c r="G594" s="3">
        <f>VLOOKUP(A594,data!$A:$AG,25,FALSE)</f>
        <v>43503</v>
      </c>
      <c r="H594" s="3">
        <f>VLOOKUP(A594,data!$A:$AG,26,FALSE)</f>
        <v>0.59236111111111112</v>
      </c>
      <c r="I594" s="1">
        <f>VLOOKUP(A594,data!$A:$AG,27,FALSE)</f>
        <v>45.58</v>
      </c>
      <c r="J594" s="2">
        <f>VLOOKUP(A594,data!$A:$AG,28,FALSE)</f>
        <v>1</v>
      </c>
      <c r="K594">
        <f>VLOOKUP(A594,data!$A:$AG,29,FALSE)</f>
        <v>2.2789999999999999</v>
      </c>
      <c r="L594" s="10">
        <f>VLOOKUP(A594,data!$A:$AG,30,FALSE)</f>
        <v>45.58</v>
      </c>
      <c r="M594" s="4" t="str">
        <f>VLOOKUP(A594,data!$A:$AG,31,FALSE)</f>
        <v>Cash</v>
      </c>
      <c r="N594" s="3">
        <f>VLOOKUP(A594,data!$A:$AG,32,FALSE)</f>
        <v>43.451414</v>
      </c>
      <c r="O594" s="9">
        <f>VLOOKUP(A594,data!$A:$AG,33,FALSE)</f>
        <v>4.6699999999999998E-2</v>
      </c>
    </row>
    <row r="595" spans="1:15" ht="15.75" x14ac:dyDescent="0.25">
      <c r="A595">
        <v>594</v>
      </c>
      <c r="B595" t="str">
        <f>VLOOKUP(A595,data!$A:$AG,2,FALSE)</f>
        <v>880-35-0356</v>
      </c>
      <c r="C595" s="7" t="str">
        <f>VLOOKUP(A595,data!$A:$AG,21,FALSE)</f>
        <v>Central</v>
      </c>
      <c r="D595" s="7" t="str">
        <f>VLOOKUP(A595,data!$A:$AG,22,FALSE)</f>
        <v>Technology</v>
      </c>
      <c r="E595" s="10" t="str">
        <f>VLOOKUP(A595,data!$A:$AG,23,FALSE)</f>
        <v>Accessories</v>
      </c>
      <c r="F595" s="8">
        <f>VLOOKUP(A595,data!$A:$AG,24,FALSE)</f>
        <v>43501</v>
      </c>
      <c r="G595" s="3">
        <f>VLOOKUP(A595,data!$A:$AG,25,FALSE)</f>
        <v>43501</v>
      </c>
      <c r="H595" s="3">
        <f>VLOOKUP(A595,data!$A:$AG,26,FALSE)</f>
        <v>0.49374999999999997</v>
      </c>
      <c r="I595" s="1">
        <f>VLOOKUP(A595,data!$A:$AG,27,FALSE)</f>
        <v>75.2</v>
      </c>
      <c r="J595" s="2">
        <f>VLOOKUP(A595,data!$A:$AG,28,FALSE)</f>
        <v>3</v>
      </c>
      <c r="K595">
        <f>VLOOKUP(A595,data!$A:$AG,29,FALSE)</f>
        <v>11.280000000000001</v>
      </c>
      <c r="L595" s="10">
        <f>VLOOKUP(A595,data!$A:$AG,30,FALSE)</f>
        <v>225.60000000000002</v>
      </c>
      <c r="M595" s="4" t="str">
        <f>VLOOKUP(A595,data!$A:$AG,31,FALSE)</f>
        <v>Ewallet</v>
      </c>
      <c r="N595" s="3">
        <f>VLOOKUP(A595,data!$A:$AG,32,FALSE)</f>
        <v>209.35680000000002</v>
      </c>
      <c r="O595" s="9">
        <f>VLOOKUP(A595,data!$A:$AG,33,FALSE)</f>
        <v>7.2000000000000008E-2</v>
      </c>
    </row>
    <row r="596" spans="1:15" ht="15.75" x14ac:dyDescent="0.25">
      <c r="A596">
        <v>595</v>
      </c>
      <c r="B596" t="str">
        <f>VLOOKUP(A596,data!$A:$AG,2,FALSE)</f>
        <v>585-11-6748</v>
      </c>
      <c r="C596" s="7" t="str">
        <f>VLOOKUP(A596,data!$A:$AG,21,FALSE)</f>
        <v>West</v>
      </c>
      <c r="D596" s="7" t="str">
        <f>VLOOKUP(A596,data!$A:$AG,22,FALSE)</f>
        <v>Office Supplies</v>
      </c>
      <c r="E596" s="10" t="str">
        <f>VLOOKUP(A596,data!$A:$AG,23,FALSE)</f>
        <v>Appliances</v>
      </c>
      <c r="F596" s="8">
        <f>VLOOKUP(A596,data!$A:$AG,24,FALSE)</f>
        <v>43539</v>
      </c>
      <c r="G596" s="3">
        <f>VLOOKUP(A596,data!$A:$AG,25,FALSE)</f>
        <v>43539</v>
      </c>
      <c r="H596" s="3">
        <f>VLOOKUP(A596,data!$A:$AG,26,FALSE)</f>
        <v>0.54513888888888895</v>
      </c>
      <c r="I596" s="1">
        <f>VLOOKUP(A596,data!$A:$AG,27,FALSE)</f>
        <v>96.8</v>
      </c>
      <c r="J596" s="2">
        <f>VLOOKUP(A596,data!$A:$AG,28,FALSE)</f>
        <v>3</v>
      </c>
      <c r="K596">
        <f>VLOOKUP(A596,data!$A:$AG,29,FALSE)</f>
        <v>14.52</v>
      </c>
      <c r="L596" s="10">
        <f>VLOOKUP(A596,data!$A:$AG,30,FALSE)</f>
        <v>290.39999999999998</v>
      </c>
      <c r="M596" s="4" t="str">
        <f>VLOOKUP(A596,data!$A:$AG,31,FALSE)</f>
        <v>Cash</v>
      </c>
      <c r="N596" s="3">
        <f>VLOOKUP(A596,data!$A:$AG,32,FALSE)</f>
        <v>276.83831999999995</v>
      </c>
      <c r="O596" s="9">
        <f>VLOOKUP(A596,data!$A:$AG,33,FALSE)</f>
        <v>4.6699999999999998E-2</v>
      </c>
    </row>
    <row r="597" spans="1:15" ht="15.75" x14ac:dyDescent="0.25">
      <c r="A597">
        <v>596</v>
      </c>
      <c r="B597" t="str">
        <f>VLOOKUP(A597,data!$A:$AG,2,FALSE)</f>
        <v>470-31-3286</v>
      </c>
      <c r="C597" s="7" t="str">
        <f>VLOOKUP(A597,data!$A:$AG,21,FALSE)</f>
        <v>West</v>
      </c>
      <c r="D597" s="7" t="str">
        <f>VLOOKUP(A597,data!$A:$AG,22,FALSE)</f>
        <v>Technology</v>
      </c>
      <c r="E597" s="10" t="str">
        <f>VLOOKUP(A597,data!$A:$AG,23,FALSE)</f>
        <v>Copiers</v>
      </c>
      <c r="F597" s="8">
        <f>VLOOKUP(A597,data!$A:$AG,24,FALSE)</f>
        <v>43525</v>
      </c>
      <c r="G597" s="3">
        <f>VLOOKUP(A597,data!$A:$AG,25,FALSE)</f>
        <v>43525</v>
      </c>
      <c r="H597" s="3">
        <f>VLOOKUP(A597,data!$A:$AG,26,FALSE)</f>
        <v>0.47916666666666669</v>
      </c>
      <c r="I597" s="1">
        <f>VLOOKUP(A597,data!$A:$AG,27,FALSE)</f>
        <v>14.82</v>
      </c>
      <c r="J597" s="2">
        <f>VLOOKUP(A597,data!$A:$AG,28,FALSE)</f>
        <v>3</v>
      </c>
      <c r="K597">
        <f>VLOOKUP(A597,data!$A:$AG,29,FALSE)</f>
        <v>2.2230000000000003</v>
      </c>
      <c r="L597" s="10">
        <f>VLOOKUP(A597,data!$A:$AG,30,FALSE)</f>
        <v>44.46</v>
      </c>
      <c r="M597" s="4" t="str">
        <f>VLOOKUP(A597,data!$A:$AG,31,FALSE)</f>
        <v>Credit card</v>
      </c>
      <c r="N597" s="3">
        <f>VLOOKUP(A597,data!$A:$AG,32,FALSE)</f>
        <v>41.258879999999998</v>
      </c>
      <c r="O597" s="9">
        <f>VLOOKUP(A597,data!$A:$AG,33,FALSE)</f>
        <v>7.2000000000000008E-2</v>
      </c>
    </row>
    <row r="598" spans="1:15" ht="15.75" x14ac:dyDescent="0.25">
      <c r="A598">
        <v>597</v>
      </c>
      <c r="B598" t="str">
        <f>VLOOKUP(A598,data!$A:$AG,2,FALSE)</f>
        <v>152-68-2907</v>
      </c>
      <c r="C598" s="7" t="str">
        <f>VLOOKUP(A598,data!$A:$AG,21,FALSE)</f>
        <v>West</v>
      </c>
      <c r="D598" s="7" t="str">
        <f>VLOOKUP(A598,data!$A:$AG,22,FALSE)</f>
        <v>Technology</v>
      </c>
      <c r="E598" s="10" t="str">
        <f>VLOOKUP(A598,data!$A:$AG,23,FALSE)</f>
        <v>Phones</v>
      </c>
      <c r="F598" s="8">
        <f>VLOOKUP(A598,data!$A:$AG,24,FALSE)</f>
        <v>43511</v>
      </c>
      <c r="G598" s="3">
        <f>VLOOKUP(A598,data!$A:$AG,25,FALSE)</f>
        <v>43511</v>
      </c>
      <c r="H598" s="3">
        <f>VLOOKUP(A598,data!$A:$AG,26,FALSE)</f>
        <v>0.5625</v>
      </c>
      <c r="I598" s="1">
        <f>VLOOKUP(A598,data!$A:$AG,27,FALSE)</f>
        <v>52.2</v>
      </c>
      <c r="J598" s="2">
        <f>VLOOKUP(A598,data!$A:$AG,28,FALSE)</f>
        <v>3</v>
      </c>
      <c r="K598">
        <f>VLOOKUP(A598,data!$A:$AG,29,FALSE)</f>
        <v>7.8300000000000018</v>
      </c>
      <c r="L598" s="10">
        <f>VLOOKUP(A598,data!$A:$AG,30,FALSE)</f>
        <v>156.60000000000002</v>
      </c>
      <c r="M598" s="4" t="str">
        <f>VLOOKUP(A598,data!$A:$AG,31,FALSE)</f>
        <v>Credit card</v>
      </c>
      <c r="N598" s="3">
        <f>VLOOKUP(A598,data!$A:$AG,32,FALSE)</f>
        <v>145.32480000000001</v>
      </c>
      <c r="O598" s="9">
        <f>VLOOKUP(A598,data!$A:$AG,33,FALSE)</f>
        <v>7.2000000000000008E-2</v>
      </c>
    </row>
    <row r="599" spans="1:15" ht="15.75" x14ac:dyDescent="0.25">
      <c r="A599">
        <v>598</v>
      </c>
      <c r="B599" t="str">
        <f>VLOOKUP(A599,data!$A:$AG,2,FALSE)</f>
        <v>123-35-4896</v>
      </c>
      <c r="C599" s="7" t="str">
        <f>VLOOKUP(A599,data!$A:$AG,21,FALSE)</f>
        <v>West</v>
      </c>
      <c r="D599" s="7" t="str">
        <f>VLOOKUP(A599,data!$A:$AG,22,FALSE)</f>
        <v>Furniture</v>
      </c>
      <c r="E599" s="10" t="str">
        <f>VLOOKUP(A599,data!$A:$AG,23,FALSE)</f>
        <v>Furnishings</v>
      </c>
      <c r="F599" s="8">
        <f>VLOOKUP(A599,data!$A:$AG,24,FALSE)</f>
        <v>43513</v>
      </c>
      <c r="G599" s="3">
        <f>VLOOKUP(A599,data!$A:$AG,25,FALSE)</f>
        <v>43513</v>
      </c>
      <c r="H599" s="3">
        <f>VLOOKUP(A599,data!$A:$AG,26,FALSE)</f>
        <v>0.7993055555555556</v>
      </c>
      <c r="I599" s="1">
        <f>VLOOKUP(A599,data!$A:$AG,27,FALSE)</f>
        <v>46.66</v>
      </c>
      <c r="J599" s="2">
        <f>VLOOKUP(A599,data!$A:$AG,28,FALSE)</f>
        <v>9</v>
      </c>
      <c r="K599">
        <f>VLOOKUP(A599,data!$A:$AG,29,FALSE)</f>
        <v>20.997</v>
      </c>
      <c r="L599" s="10">
        <f>VLOOKUP(A599,data!$A:$AG,30,FALSE)</f>
        <v>419.93999999999994</v>
      </c>
      <c r="M599" s="4" t="str">
        <f>VLOOKUP(A599,data!$A:$AG,31,FALSE)</f>
        <v>Ewallet</v>
      </c>
      <c r="N599" s="3">
        <f>VLOOKUP(A599,data!$A:$AG,32,FALSE)</f>
        <v>375.00641999999993</v>
      </c>
      <c r="O599" s="9">
        <f>VLOOKUP(A599,data!$A:$AG,33,FALSE)</f>
        <v>0.107</v>
      </c>
    </row>
    <row r="600" spans="1:15" ht="15.75" x14ac:dyDescent="0.25">
      <c r="A600">
        <v>599</v>
      </c>
      <c r="B600" t="str">
        <f>VLOOKUP(A600,data!$A:$AG,2,FALSE)</f>
        <v>258-69-7810</v>
      </c>
      <c r="C600" s="7" t="str">
        <f>VLOOKUP(A600,data!$A:$AG,21,FALSE)</f>
        <v>East</v>
      </c>
      <c r="D600" s="7" t="str">
        <f>VLOOKUP(A600,data!$A:$AG,22,FALSE)</f>
        <v>Office Supplies</v>
      </c>
      <c r="E600" s="10" t="str">
        <f>VLOOKUP(A600,data!$A:$AG,23,FALSE)</f>
        <v>Supplies</v>
      </c>
      <c r="F600" s="8">
        <f>VLOOKUP(A600,data!$A:$AG,24,FALSE)</f>
        <v>43491</v>
      </c>
      <c r="G600" s="3">
        <f>VLOOKUP(A600,data!$A:$AG,25,FALSE)</f>
        <v>43491</v>
      </c>
      <c r="H600" s="3">
        <f>VLOOKUP(A600,data!$A:$AG,26,FALSE)</f>
        <v>0.78680555555555554</v>
      </c>
      <c r="I600" s="1">
        <f>VLOOKUP(A600,data!$A:$AG,27,FALSE)</f>
        <v>36.85</v>
      </c>
      <c r="J600" s="2">
        <f>VLOOKUP(A600,data!$A:$AG,28,FALSE)</f>
        <v>5</v>
      </c>
      <c r="K600">
        <f>VLOOKUP(A600,data!$A:$AG,29,FALSE)</f>
        <v>9.2125000000000004</v>
      </c>
      <c r="L600" s="10">
        <f>VLOOKUP(A600,data!$A:$AG,30,FALSE)</f>
        <v>184.25</v>
      </c>
      <c r="M600" s="4" t="str">
        <f>VLOOKUP(A600,data!$A:$AG,31,FALSE)</f>
        <v>Cash</v>
      </c>
      <c r="N600" s="3">
        <f>VLOOKUP(A600,data!$A:$AG,32,FALSE)</f>
        <v>175.64552499999999</v>
      </c>
      <c r="O600" s="9">
        <f>VLOOKUP(A600,data!$A:$AG,33,FALSE)</f>
        <v>4.6699999999999998E-2</v>
      </c>
    </row>
    <row r="601" spans="1:15" ht="15.75" x14ac:dyDescent="0.25">
      <c r="A601">
        <v>600</v>
      </c>
      <c r="B601" t="str">
        <f>VLOOKUP(A601,data!$A:$AG,2,FALSE)</f>
        <v>334-64-2006</v>
      </c>
      <c r="C601" s="7" t="str">
        <f>VLOOKUP(A601,data!$A:$AG,21,FALSE)</f>
        <v>East</v>
      </c>
      <c r="D601" s="7" t="str">
        <f>VLOOKUP(A601,data!$A:$AG,22,FALSE)</f>
        <v>Technology</v>
      </c>
      <c r="E601" s="10" t="str">
        <f>VLOOKUP(A601,data!$A:$AG,23,FALSE)</f>
        <v>Phones</v>
      </c>
      <c r="F601" s="8">
        <f>VLOOKUP(A601,data!$A:$AG,24,FALSE)</f>
        <v>43548</v>
      </c>
      <c r="G601" s="3">
        <f>VLOOKUP(A601,data!$A:$AG,25,FALSE)</f>
        <v>43548</v>
      </c>
      <c r="H601" s="3">
        <f>VLOOKUP(A601,data!$A:$AG,26,FALSE)</f>
        <v>0.59861111111111109</v>
      </c>
      <c r="I601" s="1">
        <f>VLOOKUP(A601,data!$A:$AG,27,FALSE)</f>
        <v>70.319999999999993</v>
      </c>
      <c r="J601" s="2">
        <f>VLOOKUP(A601,data!$A:$AG,28,FALSE)</f>
        <v>2</v>
      </c>
      <c r="K601">
        <f>VLOOKUP(A601,data!$A:$AG,29,FALSE)</f>
        <v>7.032</v>
      </c>
      <c r="L601" s="10">
        <f>VLOOKUP(A601,data!$A:$AG,30,FALSE)</f>
        <v>140.63999999999999</v>
      </c>
      <c r="M601" s="4" t="str">
        <f>VLOOKUP(A601,data!$A:$AG,31,FALSE)</f>
        <v>Ewallet</v>
      </c>
      <c r="N601" s="3">
        <f>VLOOKUP(A601,data!$A:$AG,32,FALSE)</f>
        <v>130.51391999999998</v>
      </c>
      <c r="O601" s="9">
        <f>VLOOKUP(A601,data!$A:$AG,33,FALSE)</f>
        <v>7.2000000000000008E-2</v>
      </c>
    </row>
    <row r="602" spans="1:15" ht="15.75" x14ac:dyDescent="0.25">
      <c r="A602">
        <v>601</v>
      </c>
      <c r="B602" t="str">
        <f>VLOOKUP(A602,data!$A:$AG,2,FALSE)</f>
        <v>219-61-4139</v>
      </c>
      <c r="C602" s="7" t="str">
        <f>VLOOKUP(A602,data!$A:$AG,21,FALSE)</f>
        <v>East</v>
      </c>
      <c r="D602" s="7" t="str">
        <f>VLOOKUP(A602,data!$A:$AG,22,FALSE)</f>
        <v>Technology</v>
      </c>
      <c r="E602" s="10" t="str">
        <f>VLOOKUP(A602,data!$A:$AG,23,FALSE)</f>
        <v>Phones</v>
      </c>
      <c r="F602" s="8">
        <f>VLOOKUP(A602,data!$A:$AG,24,FALSE)</f>
        <v>43488</v>
      </c>
      <c r="G602" s="3">
        <f>VLOOKUP(A602,data!$A:$AG,25,FALSE)</f>
        <v>43488</v>
      </c>
      <c r="H602" s="3">
        <f>VLOOKUP(A602,data!$A:$AG,26,FALSE)</f>
        <v>0.71944444444444444</v>
      </c>
      <c r="I602" s="1">
        <f>VLOOKUP(A602,data!$A:$AG,27,FALSE)</f>
        <v>83.08</v>
      </c>
      <c r="J602" s="2">
        <f>VLOOKUP(A602,data!$A:$AG,28,FALSE)</f>
        <v>1</v>
      </c>
      <c r="K602">
        <f>VLOOKUP(A602,data!$A:$AG,29,FALSE)</f>
        <v>4.1539999999999999</v>
      </c>
      <c r="L602" s="10">
        <f>VLOOKUP(A602,data!$A:$AG,30,FALSE)</f>
        <v>83.08</v>
      </c>
      <c r="M602" s="4" t="str">
        <f>VLOOKUP(A602,data!$A:$AG,31,FALSE)</f>
        <v>Ewallet</v>
      </c>
      <c r="N602" s="3">
        <f>VLOOKUP(A602,data!$A:$AG,32,FALSE)</f>
        <v>77.098240000000004</v>
      </c>
      <c r="O602" s="9">
        <f>VLOOKUP(A602,data!$A:$AG,33,FALSE)</f>
        <v>7.2000000000000008E-2</v>
      </c>
    </row>
    <row r="603" spans="1:15" ht="15.75" x14ac:dyDescent="0.25">
      <c r="A603">
        <v>602</v>
      </c>
      <c r="B603" t="str">
        <f>VLOOKUP(A603,data!$A:$AG,2,FALSE)</f>
        <v>881-41-7302</v>
      </c>
      <c r="C603" s="7" t="str">
        <f>VLOOKUP(A603,data!$A:$AG,21,FALSE)</f>
        <v>East</v>
      </c>
      <c r="D603" s="7" t="str">
        <f>VLOOKUP(A603,data!$A:$AG,22,FALSE)</f>
        <v>Office Supplies</v>
      </c>
      <c r="E603" s="10" t="str">
        <f>VLOOKUP(A603,data!$A:$AG,23,FALSE)</f>
        <v>Supplies</v>
      </c>
      <c r="F603" s="8">
        <f>VLOOKUP(A603,data!$A:$AG,24,FALSE)</f>
        <v>43491</v>
      </c>
      <c r="G603" s="3">
        <f>VLOOKUP(A603,data!$A:$AG,25,FALSE)</f>
        <v>43491</v>
      </c>
      <c r="H603" s="3">
        <f>VLOOKUP(A603,data!$A:$AG,26,FALSE)</f>
        <v>0.42083333333333334</v>
      </c>
      <c r="I603" s="1">
        <f>VLOOKUP(A603,data!$A:$AG,27,FALSE)</f>
        <v>64.989999999999995</v>
      </c>
      <c r="J603" s="2">
        <f>VLOOKUP(A603,data!$A:$AG,28,FALSE)</f>
        <v>1</v>
      </c>
      <c r="K603">
        <f>VLOOKUP(A603,data!$A:$AG,29,FALSE)</f>
        <v>3.2494999999999998</v>
      </c>
      <c r="L603" s="10">
        <f>VLOOKUP(A603,data!$A:$AG,30,FALSE)</f>
        <v>64.989999999999995</v>
      </c>
      <c r="M603" s="4" t="str">
        <f>VLOOKUP(A603,data!$A:$AG,31,FALSE)</f>
        <v>Credit card</v>
      </c>
      <c r="N603" s="3">
        <f>VLOOKUP(A603,data!$A:$AG,32,FALSE)</f>
        <v>61.954966999999996</v>
      </c>
      <c r="O603" s="9">
        <f>VLOOKUP(A603,data!$A:$AG,33,FALSE)</f>
        <v>4.6699999999999998E-2</v>
      </c>
    </row>
    <row r="604" spans="1:15" ht="15.75" x14ac:dyDescent="0.25">
      <c r="A604">
        <v>603</v>
      </c>
      <c r="B604" t="str">
        <f>VLOOKUP(A604,data!$A:$AG,2,FALSE)</f>
        <v>373-09-4567</v>
      </c>
      <c r="C604" s="7" t="str">
        <f>VLOOKUP(A604,data!$A:$AG,21,FALSE)</f>
        <v>South</v>
      </c>
      <c r="D604" s="7" t="str">
        <f>VLOOKUP(A604,data!$A:$AG,22,FALSE)</f>
        <v>Office Supplies</v>
      </c>
      <c r="E604" s="10" t="str">
        <f>VLOOKUP(A604,data!$A:$AG,23,FALSE)</f>
        <v>Storage</v>
      </c>
      <c r="F604" s="8">
        <f>VLOOKUP(A604,data!$A:$AG,24,FALSE)</f>
        <v>43538</v>
      </c>
      <c r="G604" s="3">
        <f>VLOOKUP(A604,data!$A:$AG,25,FALSE)</f>
        <v>43538</v>
      </c>
      <c r="H604" s="3">
        <f>VLOOKUP(A604,data!$A:$AG,26,FALSE)</f>
        <v>0.85763888888888884</v>
      </c>
      <c r="I604" s="1">
        <f>VLOOKUP(A604,data!$A:$AG,27,FALSE)</f>
        <v>77.56</v>
      </c>
      <c r="J604" s="2">
        <f>VLOOKUP(A604,data!$A:$AG,28,FALSE)</f>
        <v>10</v>
      </c>
      <c r="K604">
        <f>VLOOKUP(A604,data!$A:$AG,29,FALSE)</f>
        <v>38.78</v>
      </c>
      <c r="L604" s="10">
        <f>VLOOKUP(A604,data!$A:$AG,30,FALSE)</f>
        <v>775.6</v>
      </c>
      <c r="M604" s="4" t="str">
        <f>VLOOKUP(A604,data!$A:$AG,31,FALSE)</f>
        <v>Ewallet</v>
      </c>
      <c r="N604" s="3">
        <f>VLOOKUP(A604,data!$A:$AG,32,FALSE)</f>
        <v>739.37948000000006</v>
      </c>
      <c r="O604" s="9">
        <f>VLOOKUP(A604,data!$A:$AG,33,FALSE)</f>
        <v>4.6699999999999998E-2</v>
      </c>
    </row>
    <row r="605" spans="1:15" ht="15.75" x14ac:dyDescent="0.25">
      <c r="A605">
        <v>604</v>
      </c>
      <c r="B605" t="str">
        <f>VLOOKUP(A605,data!$A:$AG,2,FALSE)</f>
        <v>642-30-6693</v>
      </c>
      <c r="C605" s="7" t="str">
        <f>VLOOKUP(A605,data!$A:$AG,21,FALSE)</f>
        <v>South</v>
      </c>
      <c r="D605" s="7" t="str">
        <f>VLOOKUP(A605,data!$A:$AG,22,FALSE)</f>
        <v>Furniture</v>
      </c>
      <c r="E605" s="10" t="str">
        <f>VLOOKUP(A605,data!$A:$AG,23,FALSE)</f>
        <v>Furnishings</v>
      </c>
      <c r="F605" s="8">
        <f>VLOOKUP(A605,data!$A:$AG,24,FALSE)</f>
        <v>43541</v>
      </c>
      <c r="G605" s="3">
        <f>VLOOKUP(A605,data!$A:$AG,25,FALSE)</f>
        <v>43541</v>
      </c>
      <c r="H605" s="3">
        <f>VLOOKUP(A605,data!$A:$AG,26,FALSE)</f>
        <v>0.57916666666666672</v>
      </c>
      <c r="I605" s="1">
        <f>VLOOKUP(A605,data!$A:$AG,27,FALSE)</f>
        <v>54.51</v>
      </c>
      <c r="J605" s="2">
        <f>VLOOKUP(A605,data!$A:$AG,28,FALSE)</f>
        <v>6</v>
      </c>
      <c r="K605">
        <f>VLOOKUP(A605,data!$A:$AG,29,FALSE)</f>
        <v>16.353000000000002</v>
      </c>
      <c r="L605" s="10">
        <f>VLOOKUP(A605,data!$A:$AG,30,FALSE)</f>
        <v>327.06</v>
      </c>
      <c r="M605" s="4" t="str">
        <f>VLOOKUP(A605,data!$A:$AG,31,FALSE)</f>
        <v>Ewallet</v>
      </c>
      <c r="N605" s="3">
        <f>VLOOKUP(A605,data!$A:$AG,32,FALSE)</f>
        <v>292.06457999999998</v>
      </c>
      <c r="O605" s="9">
        <f>VLOOKUP(A605,data!$A:$AG,33,FALSE)</f>
        <v>0.107</v>
      </c>
    </row>
    <row r="606" spans="1:15" ht="15.75" x14ac:dyDescent="0.25">
      <c r="A606">
        <v>605</v>
      </c>
      <c r="B606" t="str">
        <f>VLOOKUP(A606,data!$A:$AG,2,FALSE)</f>
        <v>484-22-8230</v>
      </c>
      <c r="C606" s="7" t="str">
        <f>VLOOKUP(A606,data!$A:$AG,21,FALSE)</f>
        <v>South</v>
      </c>
      <c r="D606" s="7" t="str">
        <f>VLOOKUP(A606,data!$A:$AG,22,FALSE)</f>
        <v>Office Supplies</v>
      </c>
      <c r="E606" s="10" t="str">
        <f>VLOOKUP(A606,data!$A:$AG,23,FALSE)</f>
        <v>Binders</v>
      </c>
      <c r="F606" s="8">
        <f>VLOOKUP(A606,data!$A:$AG,24,FALSE)</f>
        <v>43473</v>
      </c>
      <c r="G606" s="3">
        <f>VLOOKUP(A606,data!$A:$AG,25,FALSE)</f>
        <v>43473</v>
      </c>
      <c r="H606" s="3">
        <f>VLOOKUP(A606,data!$A:$AG,26,FALSE)</f>
        <v>0.83888888888888891</v>
      </c>
      <c r="I606" s="1">
        <f>VLOOKUP(A606,data!$A:$AG,27,FALSE)</f>
        <v>51.89</v>
      </c>
      <c r="J606" s="2">
        <f>VLOOKUP(A606,data!$A:$AG,28,FALSE)</f>
        <v>7</v>
      </c>
      <c r="K606">
        <f>VLOOKUP(A606,data!$A:$AG,29,FALSE)</f>
        <v>18.1615</v>
      </c>
      <c r="L606" s="10">
        <f>VLOOKUP(A606,data!$A:$AG,30,FALSE)</f>
        <v>363.23</v>
      </c>
      <c r="M606" s="4" t="str">
        <f>VLOOKUP(A606,data!$A:$AG,31,FALSE)</f>
        <v>Cash</v>
      </c>
      <c r="N606" s="3">
        <f>VLOOKUP(A606,data!$A:$AG,32,FALSE)</f>
        <v>346.26715899999999</v>
      </c>
      <c r="O606" s="9">
        <f>VLOOKUP(A606,data!$A:$AG,33,FALSE)</f>
        <v>4.6699999999999998E-2</v>
      </c>
    </row>
    <row r="607" spans="1:15" ht="15.75" x14ac:dyDescent="0.25">
      <c r="A607">
        <v>606</v>
      </c>
      <c r="B607" t="str">
        <f>VLOOKUP(A607,data!$A:$AG,2,FALSE)</f>
        <v>830-58-2383</v>
      </c>
      <c r="C607" s="7" t="str">
        <f>VLOOKUP(A607,data!$A:$AG,21,FALSE)</f>
        <v>South</v>
      </c>
      <c r="D607" s="7" t="str">
        <f>VLOOKUP(A607,data!$A:$AG,22,FALSE)</f>
        <v>Office Supplies</v>
      </c>
      <c r="E607" s="10" t="str">
        <f>VLOOKUP(A607,data!$A:$AG,23,FALSE)</f>
        <v>Binders</v>
      </c>
      <c r="F607" s="8">
        <f>VLOOKUP(A607,data!$A:$AG,24,FALSE)</f>
        <v>43504</v>
      </c>
      <c r="G607" s="3">
        <f>VLOOKUP(A607,data!$A:$AG,25,FALSE)</f>
        <v>43504</v>
      </c>
      <c r="H607" s="3">
        <f>VLOOKUP(A607,data!$A:$AG,26,FALSE)</f>
        <v>0.6430555555555556</v>
      </c>
      <c r="I607" s="1">
        <f>VLOOKUP(A607,data!$A:$AG,27,FALSE)</f>
        <v>31.75</v>
      </c>
      <c r="J607" s="2">
        <f>VLOOKUP(A607,data!$A:$AG,28,FALSE)</f>
        <v>4</v>
      </c>
      <c r="K607">
        <f>VLOOKUP(A607,data!$A:$AG,29,FALSE)</f>
        <v>6.3500000000000005</v>
      </c>
      <c r="L607" s="10">
        <f>VLOOKUP(A607,data!$A:$AG,30,FALSE)</f>
        <v>127</v>
      </c>
      <c r="M607" s="4" t="str">
        <f>VLOOKUP(A607,data!$A:$AG,31,FALSE)</f>
        <v>Cash</v>
      </c>
      <c r="N607" s="3">
        <f>VLOOKUP(A607,data!$A:$AG,32,FALSE)</f>
        <v>121.06910000000001</v>
      </c>
      <c r="O607" s="9">
        <f>VLOOKUP(A607,data!$A:$AG,33,FALSE)</f>
        <v>4.6699999999999998E-2</v>
      </c>
    </row>
    <row r="608" spans="1:15" ht="15.75" x14ac:dyDescent="0.25">
      <c r="A608">
        <v>607</v>
      </c>
      <c r="B608" t="str">
        <f>VLOOKUP(A608,data!$A:$AG,2,FALSE)</f>
        <v>559-98-9873</v>
      </c>
      <c r="C608" s="7" t="str">
        <f>VLOOKUP(A608,data!$A:$AG,21,FALSE)</f>
        <v>South</v>
      </c>
      <c r="D608" s="7" t="str">
        <f>VLOOKUP(A608,data!$A:$AG,22,FALSE)</f>
        <v>Office Supplies</v>
      </c>
      <c r="E608" s="10" t="str">
        <f>VLOOKUP(A608,data!$A:$AG,23,FALSE)</f>
        <v>Paper</v>
      </c>
      <c r="F608" s="8">
        <f>VLOOKUP(A608,data!$A:$AG,24,FALSE)</f>
        <v>43506</v>
      </c>
      <c r="G608" s="3">
        <f>VLOOKUP(A608,data!$A:$AG,25,FALSE)</f>
        <v>43506</v>
      </c>
      <c r="H608" s="3">
        <f>VLOOKUP(A608,data!$A:$AG,26,FALSE)</f>
        <v>0.53888888888888886</v>
      </c>
      <c r="I608" s="1">
        <f>VLOOKUP(A608,data!$A:$AG,27,FALSE)</f>
        <v>53.65</v>
      </c>
      <c r="J608" s="2">
        <f>VLOOKUP(A608,data!$A:$AG,28,FALSE)</f>
        <v>7</v>
      </c>
      <c r="K608">
        <f>VLOOKUP(A608,data!$A:$AG,29,FALSE)</f>
        <v>18.7775</v>
      </c>
      <c r="L608" s="10">
        <f>VLOOKUP(A608,data!$A:$AG,30,FALSE)</f>
        <v>375.55</v>
      </c>
      <c r="M608" s="4" t="str">
        <f>VLOOKUP(A608,data!$A:$AG,31,FALSE)</f>
        <v>Ewallet</v>
      </c>
      <c r="N608" s="3">
        <f>VLOOKUP(A608,data!$A:$AG,32,FALSE)</f>
        <v>358.01181500000001</v>
      </c>
      <c r="O608" s="9">
        <f>VLOOKUP(A608,data!$A:$AG,33,FALSE)</f>
        <v>4.6699999999999998E-2</v>
      </c>
    </row>
    <row r="609" spans="1:15" ht="15.75" x14ac:dyDescent="0.25">
      <c r="A609">
        <v>608</v>
      </c>
      <c r="B609" t="str">
        <f>VLOOKUP(A609,data!$A:$AG,2,FALSE)</f>
        <v>544-32-5024</v>
      </c>
      <c r="C609" s="7" t="str">
        <f>VLOOKUP(A609,data!$A:$AG,21,FALSE)</f>
        <v>East</v>
      </c>
      <c r="D609" s="7" t="str">
        <f>VLOOKUP(A609,data!$A:$AG,22,FALSE)</f>
        <v>Office Supplies</v>
      </c>
      <c r="E609" s="10" t="str">
        <f>VLOOKUP(A609,data!$A:$AG,23,FALSE)</f>
        <v>Binders</v>
      </c>
      <c r="F609" s="8">
        <f>VLOOKUP(A609,data!$A:$AG,24,FALSE)</f>
        <v>43552</v>
      </c>
      <c r="G609" s="3">
        <f>VLOOKUP(A609,data!$A:$AG,25,FALSE)</f>
        <v>43552</v>
      </c>
      <c r="H609" s="3">
        <f>VLOOKUP(A609,data!$A:$AG,26,FALSE)</f>
        <v>0.8027777777777777</v>
      </c>
      <c r="I609" s="1">
        <f>VLOOKUP(A609,data!$A:$AG,27,FALSE)</f>
        <v>49.79</v>
      </c>
      <c r="J609" s="2">
        <f>VLOOKUP(A609,data!$A:$AG,28,FALSE)</f>
        <v>4</v>
      </c>
      <c r="K609">
        <f>VLOOKUP(A609,data!$A:$AG,29,FALSE)</f>
        <v>9.9580000000000002</v>
      </c>
      <c r="L609" s="10">
        <f>VLOOKUP(A609,data!$A:$AG,30,FALSE)</f>
        <v>199.16</v>
      </c>
      <c r="M609" s="4" t="str">
        <f>VLOOKUP(A609,data!$A:$AG,31,FALSE)</f>
        <v>Credit card</v>
      </c>
      <c r="N609" s="3">
        <f>VLOOKUP(A609,data!$A:$AG,32,FALSE)</f>
        <v>189.859228</v>
      </c>
      <c r="O609" s="9">
        <f>VLOOKUP(A609,data!$A:$AG,33,FALSE)</f>
        <v>4.6699999999999998E-2</v>
      </c>
    </row>
    <row r="610" spans="1:15" ht="15.75" x14ac:dyDescent="0.25">
      <c r="A610">
        <v>609</v>
      </c>
      <c r="B610" t="str">
        <f>VLOOKUP(A610,data!$A:$AG,2,FALSE)</f>
        <v>318-12-0304</v>
      </c>
      <c r="C610" s="7" t="str">
        <f>VLOOKUP(A610,data!$A:$AG,21,FALSE)</f>
        <v>East</v>
      </c>
      <c r="D610" s="7" t="str">
        <f>VLOOKUP(A610,data!$A:$AG,22,FALSE)</f>
        <v>Office Supplies</v>
      </c>
      <c r="E610" s="10" t="str">
        <f>VLOOKUP(A610,data!$A:$AG,23,FALSE)</f>
        <v>Art</v>
      </c>
      <c r="F610" s="8">
        <f>VLOOKUP(A610,data!$A:$AG,24,FALSE)</f>
        <v>43488</v>
      </c>
      <c r="G610" s="3">
        <f>VLOOKUP(A610,data!$A:$AG,25,FALSE)</f>
        <v>43488</v>
      </c>
      <c r="H610" s="3">
        <f>VLOOKUP(A610,data!$A:$AG,26,FALSE)</f>
        <v>0.51388888888888895</v>
      </c>
      <c r="I610" s="1">
        <f>VLOOKUP(A610,data!$A:$AG,27,FALSE)</f>
        <v>30.61</v>
      </c>
      <c r="J610" s="2">
        <f>VLOOKUP(A610,data!$A:$AG,28,FALSE)</f>
        <v>1</v>
      </c>
      <c r="K610">
        <f>VLOOKUP(A610,data!$A:$AG,29,FALSE)</f>
        <v>1.5305</v>
      </c>
      <c r="L610" s="10">
        <f>VLOOKUP(A610,data!$A:$AG,30,FALSE)</f>
        <v>30.61</v>
      </c>
      <c r="M610" s="4" t="str">
        <f>VLOOKUP(A610,data!$A:$AG,31,FALSE)</f>
        <v>Ewallet</v>
      </c>
      <c r="N610" s="3">
        <f>VLOOKUP(A610,data!$A:$AG,32,FALSE)</f>
        <v>29.180512999999998</v>
      </c>
      <c r="O610" s="9">
        <f>VLOOKUP(A610,data!$A:$AG,33,FALSE)</f>
        <v>4.6699999999999998E-2</v>
      </c>
    </row>
    <row r="611" spans="1:15" ht="15.75" x14ac:dyDescent="0.25">
      <c r="A611">
        <v>610</v>
      </c>
      <c r="B611" t="str">
        <f>VLOOKUP(A611,data!$A:$AG,2,FALSE)</f>
        <v>349-97-8902</v>
      </c>
      <c r="C611" s="7" t="str">
        <f>VLOOKUP(A611,data!$A:$AG,21,FALSE)</f>
        <v>East</v>
      </c>
      <c r="D611" s="7" t="str">
        <f>VLOOKUP(A611,data!$A:$AG,22,FALSE)</f>
        <v>Technology</v>
      </c>
      <c r="E611" s="10" t="str">
        <f>VLOOKUP(A611,data!$A:$AG,23,FALSE)</f>
        <v>Phones</v>
      </c>
      <c r="F611" s="8">
        <f>VLOOKUP(A611,data!$A:$AG,24,FALSE)</f>
        <v>43482</v>
      </c>
      <c r="G611" s="3">
        <f>VLOOKUP(A611,data!$A:$AG,25,FALSE)</f>
        <v>43482</v>
      </c>
      <c r="H611" s="3">
        <f>VLOOKUP(A611,data!$A:$AG,26,FALSE)</f>
        <v>0.44236111111111115</v>
      </c>
      <c r="I611" s="1">
        <f>VLOOKUP(A611,data!$A:$AG,27,FALSE)</f>
        <v>57.89</v>
      </c>
      <c r="J611" s="2">
        <f>VLOOKUP(A611,data!$A:$AG,28,FALSE)</f>
        <v>2</v>
      </c>
      <c r="K611">
        <f>VLOOKUP(A611,data!$A:$AG,29,FALSE)</f>
        <v>5.7890000000000006</v>
      </c>
      <c r="L611" s="10">
        <f>VLOOKUP(A611,data!$A:$AG,30,FALSE)</f>
        <v>115.78</v>
      </c>
      <c r="M611" s="4" t="str">
        <f>VLOOKUP(A611,data!$A:$AG,31,FALSE)</f>
        <v>Ewallet</v>
      </c>
      <c r="N611" s="3">
        <f>VLOOKUP(A611,data!$A:$AG,32,FALSE)</f>
        <v>107.44383999999999</v>
      </c>
      <c r="O611" s="9">
        <f>VLOOKUP(A611,data!$A:$AG,33,FALSE)</f>
        <v>7.2000000000000008E-2</v>
      </c>
    </row>
    <row r="612" spans="1:15" ht="15.75" x14ac:dyDescent="0.25">
      <c r="A612">
        <v>611</v>
      </c>
      <c r="B612" t="str">
        <f>VLOOKUP(A612,data!$A:$AG,2,FALSE)</f>
        <v>421-95-9805</v>
      </c>
      <c r="C612" s="7" t="str">
        <f>VLOOKUP(A612,data!$A:$AG,21,FALSE)</f>
        <v>Central</v>
      </c>
      <c r="D612" s="7" t="str">
        <f>VLOOKUP(A612,data!$A:$AG,22,FALSE)</f>
        <v>Technology</v>
      </c>
      <c r="E612" s="10" t="str">
        <f>VLOOKUP(A612,data!$A:$AG,23,FALSE)</f>
        <v>Phones</v>
      </c>
      <c r="F612" s="8">
        <f>VLOOKUP(A612,data!$A:$AG,24,FALSE)</f>
        <v>43503</v>
      </c>
      <c r="G612" s="3">
        <f>VLOOKUP(A612,data!$A:$AG,25,FALSE)</f>
        <v>43503</v>
      </c>
      <c r="H612" s="3">
        <f>VLOOKUP(A612,data!$A:$AG,26,FALSE)</f>
        <v>0.4291666666666667</v>
      </c>
      <c r="I612" s="1">
        <f>VLOOKUP(A612,data!$A:$AG,27,FALSE)</f>
        <v>28.96</v>
      </c>
      <c r="J612" s="2">
        <f>VLOOKUP(A612,data!$A:$AG,28,FALSE)</f>
        <v>1</v>
      </c>
      <c r="K612">
        <f>VLOOKUP(A612,data!$A:$AG,29,FALSE)</f>
        <v>1.4480000000000002</v>
      </c>
      <c r="L612" s="10">
        <f>VLOOKUP(A612,data!$A:$AG,30,FALSE)</f>
        <v>28.96</v>
      </c>
      <c r="M612" s="4" t="str">
        <f>VLOOKUP(A612,data!$A:$AG,31,FALSE)</f>
        <v>Credit card</v>
      </c>
      <c r="N612" s="3">
        <f>VLOOKUP(A612,data!$A:$AG,32,FALSE)</f>
        <v>26.874880000000001</v>
      </c>
      <c r="O612" s="9">
        <f>VLOOKUP(A612,data!$A:$AG,33,FALSE)</f>
        <v>7.2000000000000008E-2</v>
      </c>
    </row>
    <row r="613" spans="1:15" ht="15.75" x14ac:dyDescent="0.25">
      <c r="A613">
        <v>612</v>
      </c>
      <c r="B613" t="str">
        <f>VLOOKUP(A613,data!$A:$AG,2,FALSE)</f>
        <v>277-35-5865</v>
      </c>
      <c r="C613" s="7" t="str">
        <f>VLOOKUP(A613,data!$A:$AG,21,FALSE)</f>
        <v>Central</v>
      </c>
      <c r="D613" s="7" t="str">
        <f>VLOOKUP(A613,data!$A:$AG,22,FALSE)</f>
        <v>Office Supplies</v>
      </c>
      <c r="E613" s="10" t="str">
        <f>VLOOKUP(A613,data!$A:$AG,23,FALSE)</f>
        <v>Labels</v>
      </c>
      <c r="F613" s="8">
        <f>VLOOKUP(A613,data!$A:$AG,24,FALSE)</f>
        <v>43533</v>
      </c>
      <c r="G613" s="3">
        <f>VLOOKUP(A613,data!$A:$AG,25,FALSE)</f>
        <v>43533</v>
      </c>
      <c r="H613" s="3">
        <f>VLOOKUP(A613,data!$A:$AG,26,FALSE)</f>
        <v>0.47430555555555554</v>
      </c>
      <c r="I613" s="1">
        <f>VLOOKUP(A613,data!$A:$AG,27,FALSE)</f>
        <v>98.97</v>
      </c>
      <c r="J613" s="2">
        <f>VLOOKUP(A613,data!$A:$AG,28,FALSE)</f>
        <v>9</v>
      </c>
      <c r="K613">
        <f>VLOOKUP(A613,data!$A:$AG,29,FALSE)</f>
        <v>44.536500000000004</v>
      </c>
      <c r="L613" s="10">
        <f>VLOOKUP(A613,data!$A:$AG,30,FALSE)</f>
        <v>890.73</v>
      </c>
      <c r="M613" s="4" t="str">
        <f>VLOOKUP(A613,data!$A:$AG,31,FALSE)</f>
        <v>Cash</v>
      </c>
      <c r="N613" s="3">
        <f>VLOOKUP(A613,data!$A:$AG,32,FALSE)</f>
        <v>849.13290900000004</v>
      </c>
      <c r="O613" s="9">
        <f>VLOOKUP(A613,data!$A:$AG,33,FALSE)</f>
        <v>4.6699999999999998E-2</v>
      </c>
    </row>
    <row r="614" spans="1:15" ht="15.75" x14ac:dyDescent="0.25">
      <c r="A614">
        <v>613</v>
      </c>
      <c r="B614" t="str">
        <f>VLOOKUP(A614,data!$A:$AG,2,FALSE)</f>
        <v>789-23-8625</v>
      </c>
      <c r="C614" s="7" t="str">
        <f>VLOOKUP(A614,data!$A:$AG,21,FALSE)</f>
        <v>East</v>
      </c>
      <c r="D614" s="7" t="str">
        <f>VLOOKUP(A614,data!$A:$AG,22,FALSE)</f>
        <v>Office Supplies</v>
      </c>
      <c r="E614" s="10" t="str">
        <f>VLOOKUP(A614,data!$A:$AG,23,FALSE)</f>
        <v>Paper</v>
      </c>
      <c r="F614" s="8">
        <f>VLOOKUP(A614,data!$A:$AG,24,FALSE)</f>
        <v>43489</v>
      </c>
      <c r="G614" s="3">
        <f>VLOOKUP(A614,data!$A:$AG,25,FALSE)</f>
        <v>43489</v>
      </c>
      <c r="H614" s="3">
        <f>VLOOKUP(A614,data!$A:$AG,26,FALSE)</f>
        <v>0.48958333333333331</v>
      </c>
      <c r="I614" s="1">
        <f>VLOOKUP(A614,data!$A:$AG,27,FALSE)</f>
        <v>93.22</v>
      </c>
      <c r="J614" s="2">
        <f>VLOOKUP(A614,data!$A:$AG,28,FALSE)</f>
        <v>3</v>
      </c>
      <c r="K614">
        <f>VLOOKUP(A614,data!$A:$AG,29,FALSE)</f>
        <v>13.982999999999999</v>
      </c>
      <c r="L614" s="10">
        <f>VLOOKUP(A614,data!$A:$AG,30,FALSE)</f>
        <v>279.65999999999997</v>
      </c>
      <c r="M614" s="4" t="str">
        <f>VLOOKUP(A614,data!$A:$AG,31,FALSE)</f>
        <v>Cash</v>
      </c>
      <c r="N614" s="3">
        <f>VLOOKUP(A614,data!$A:$AG,32,FALSE)</f>
        <v>266.59987799999999</v>
      </c>
      <c r="O614" s="9">
        <f>VLOOKUP(A614,data!$A:$AG,33,FALSE)</f>
        <v>4.6699999999999998E-2</v>
      </c>
    </row>
    <row r="615" spans="1:15" ht="15.75" x14ac:dyDescent="0.25">
      <c r="A615">
        <v>614</v>
      </c>
      <c r="B615" t="str">
        <f>VLOOKUP(A615,data!$A:$AG,2,FALSE)</f>
        <v>284-54-4231</v>
      </c>
      <c r="C615" s="7" t="str">
        <f>VLOOKUP(A615,data!$A:$AG,21,FALSE)</f>
        <v>East</v>
      </c>
      <c r="D615" s="7" t="str">
        <f>VLOOKUP(A615,data!$A:$AG,22,FALSE)</f>
        <v>Technology</v>
      </c>
      <c r="E615" s="10" t="str">
        <f>VLOOKUP(A615,data!$A:$AG,23,FALSE)</f>
        <v>Phones</v>
      </c>
      <c r="F615" s="8">
        <f>VLOOKUP(A615,data!$A:$AG,24,FALSE)</f>
        <v>43484</v>
      </c>
      <c r="G615" s="3">
        <f>VLOOKUP(A615,data!$A:$AG,25,FALSE)</f>
        <v>43484</v>
      </c>
      <c r="H615" s="3">
        <f>VLOOKUP(A615,data!$A:$AG,26,FALSE)</f>
        <v>0.67222222222222217</v>
      </c>
      <c r="I615" s="1">
        <f>VLOOKUP(A615,data!$A:$AG,27,FALSE)</f>
        <v>80.930000000000007</v>
      </c>
      <c r="J615" s="2">
        <f>VLOOKUP(A615,data!$A:$AG,28,FALSE)</f>
        <v>1</v>
      </c>
      <c r="K615">
        <f>VLOOKUP(A615,data!$A:$AG,29,FALSE)</f>
        <v>4.0465000000000009</v>
      </c>
      <c r="L615" s="10">
        <f>VLOOKUP(A615,data!$A:$AG,30,FALSE)</f>
        <v>80.930000000000007</v>
      </c>
      <c r="M615" s="4" t="str">
        <f>VLOOKUP(A615,data!$A:$AG,31,FALSE)</f>
        <v>Credit card</v>
      </c>
      <c r="N615" s="3">
        <f>VLOOKUP(A615,data!$A:$AG,32,FALSE)</f>
        <v>75.103040000000007</v>
      </c>
      <c r="O615" s="9">
        <f>VLOOKUP(A615,data!$A:$AG,33,FALSE)</f>
        <v>7.2000000000000008E-2</v>
      </c>
    </row>
    <row r="616" spans="1:15" ht="15.75" x14ac:dyDescent="0.25">
      <c r="A616">
        <v>615</v>
      </c>
      <c r="B616" t="str">
        <f>VLOOKUP(A616,data!$A:$AG,2,FALSE)</f>
        <v>443-59-0061</v>
      </c>
      <c r="C616" s="7" t="str">
        <f>VLOOKUP(A616,data!$A:$AG,21,FALSE)</f>
        <v>East</v>
      </c>
      <c r="D616" s="7" t="str">
        <f>VLOOKUP(A616,data!$A:$AG,22,FALSE)</f>
        <v>Technology</v>
      </c>
      <c r="E616" s="10" t="str">
        <f>VLOOKUP(A616,data!$A:$AG,23,FALSE)</f>
        <v>Phones</v>
      </c>
      <c r="F616" s="8">
        <f>VLOOKUP(A616,data!$A:$AG,24,FALSE)</f>
        <v>43499</v>
      </c>
      <c r="G616" s="3">
        <f>VLOOKUP(A616,data!$A:$AG,25,FALSE)</f>
        <v>43499</v>
      </c>
      <c r="H616" s="3">
        <f>VLOOKUP(A616,data!$A:$AG,26,FALSE)</f>
        <v>0.47569444444444442</v>
      </c>
      <c r="I616" s="1">
        <f>VLOOKUP(A616,data!$A:$AG,27,FALSE)</f>
        <v>67.45</v>
      </c>
      <c r="J616" s="2">
        <f>VLOOKUP(A616,data!$A:$AG,28,FALSE)</f>
        <v>10</v>
      </c>
      <c r="K616">
        <f>VLOOKUP(A616,data!$A:$AG,29,FALSE)</f>
        <v>33.725000000000001</v>
      </c>
      <c r="L616" s="10">
        <f>VLOOKUP(A616,data!$A:$AG,30,FALSE)</f>
        <v>674.5</v>
      </c>
      <c r="M616" s="4" t="str">
        <f>VLOOKUP(A616,data!$A:$AG,31,FALSE)</f>
        <v>Ewallet</v>
      </c>
      <c r="N616" s="3">
        <f>VLOOKUP(A616,data!$A:$AG,32,FALSE)</f>
        <v>625.93600000000004</v>
      </c>
      <c r="O616" s="9">
        <f>VLOOKUP(A616,data!$A:$AG,33,FALSE)</f>
        <v>7.2000000000000008E-2</v>
      </c>
    </row>
    <row r="617" spans="1:15" ht="15.75" x14ac:dyDescent="0.25">
      <c r="A617">
        <v>616</v>
      </c>
      <c r="B617" t="str">
        <f>VLOOKUP(A617,data!$A:$AG,2,FALSE)</f>
        <v>509-29-3912</v>
      </c>
      <c r="C617" s="7" t="str">
        <f>VLOOKUP(A617,data!$A:$AG,21,FALSE)</f>
        <v>East</v>
      </c>
      <c r="D617" s="7" t="str">
        <f>VLOOKUP(A617,data!$A:$AG,22,FALSE)</f>
        <v>Office Supplies</v>
      </c>
      <c r="E617" s="10" t="str">
        <f>VLOOKUP(A617,data!$A:$AG,23,FALSE)</f>
        <v>Binders</v>
      </c>
      <c r="F617" s="8">
        <f>VLOOKUP(A617,data!$A:$AG,24,FALSE)</f>
        <v>43544</v>
      </c>
      <c r="G617" s="3">
        <f>VLOOKUP(A617,data!$A:$AG,25,FALSE)</f>
        <v>43544</v>
      </c>
      <c r="H617" s="3">
        <f>VLOOKUP(A617,data!$A:$AG,26,FALSE)</f>
        <v>0.51666666666666672</v>
      </c>
      <c r="I617" s="1">
        <f>VLOOKUP(A617,data!$A:$AG,27,FALSE)</f>
        <v>38.72</v>
      </c>
      <c r="J617" s="2">
        <f>VLOOKUP(A617,data!$A:$AG,28,FALSE)</f>
        <v>9</v>
      </c>
      <c r="K617">
        <f>VLOOKUP(A617,data!$A:$AG,29,FALSE)</f>
        <v>17.424000000000003</v>
      </c>
      <c r="L617" s="10">
        <f>VLOOKUP(A617,data!$A:$AG,30,FALSE)</f>
        <v>348.48</v>
      </c>
      <c r="M617" s="4" t="str">
        <f>VLOOKUP(A617,data!$A:$AG,31,FALSE)</f>
        <v>Ewallet</v>
      </c>
      <c r="N617" s="3">
        <f>VLOOKUP(A617,data!$A:$AG,32,FALSE)</f>
        <v>332.205984</v>
      </c>
      <c r="O617" s="9">
        <f>VLOOKUP(A617,data!$A:$AG,33,FALSE)</f>
        <v>4.6699999999999998E-2</v>
      </c>
    </row>
    <row r="618" spans="1:15" ht="15.75" x14ac:dyDescent="0.25">
      <c r="A618">
        <v>617</v>
      </c>
      <c r="B618" t="str">
        <f>VLOOKUP(A618,data!$A:$AG,2,FALSE)</f>
        <v>327-40-9673</v>
      </c>
      <c r="C618" s="7" t="str">
        <f>VLOOKUP(A618,data!$A:$AG,21,FALSE)</f>
        <v>East</v>
      </c>
      <c r="D618" s="7" t="str">
        <f>VLOOKUP(A618,data!$A:$AG,22,FALSE)</f>
        <v>Furniture</v>
      </c>
      <c r="E618" s="10" t="str">
        <f>VLOOKUP(A618,data!$A:$AG,23,FALSE)</f>
        <v>Furnishings</v>
      </c>
      <c r="F618" s="8">
        <f>VLOOKUP(A618,data!$A:$AG,24,FALSE)</f>
        <v>43478</v>
      </c>
      <c r="G618" s="3">
        <f>VLOOKUP(A618,data!$A:$AG,25,FALSE)</f>
        <v>43478</v>
      </c>
      <c r="H618" s="3">
        <f>VLOOKUP(A618,data!$A:$AG,26,FALSE)</f>
        <v>0.82708333333333339</v>
      </c>
      <c r="I618" s="1">
        <f>VLOOKUP(A618,data!$A:$AG,27,FALSE)</f>
        <v>72.599999999999994</v>
      </c>
      <c r="J618" s="2">
        <f>VLOOKUP(A618,data!$A:$AG,28,FALSE)</f>
        <v>6</v>
      </c>
      <c r="K618">
        <f>VLOOKUP(A618,data!$A:$AG,29,FALSE)</f>
        <v>21.78</v>
      </c>
      <c r="L618" s="10">
        <f>VLOOKUP(A618,data!$A:$AG,30,FALSE)</f>
        <v>435.59999999999997</v>
      </c>
      <c r="M618" s="4" t="str">
        <f>VLOOKUP(A618,data!$A:$AG,31,FALSE)</f>
        <v>Cash</v>
      </c>
      <c r="N618" s="3">
        <f>VLOOKUP(A618,data!$A:$AG,32,FALSE)</f>
        <v>388.99079999999998</v>
      </c>
      <c r="O618" s="9">
        <f>VLOOKUP(A618,data!$A:$AG,33,FALSE)</f>
        <v>0.107</v>
      </c>
    </row>
    <row r="619" spans="1:15" ht="15.75" x14ac:dyDescent="0.25">
      <c r="A619">
        <v>618</v>
      </c>
      <c r="B619" t="str">
        <f>VLOOKUP(A619,data!$A:$AG,2,FALSE)</f>
        <v>840-19-2096</v>
      </c>
      <c r="C619" s="7" t="str">
        <f>VLOOKUP(A619,data!$A:$AG,21,FALSE)</f>
        <v>East</v>
      </c>
      <c r="D619" s="7" t="str">
        <f>VLOOKUP(A619,data!$A:$AG,22,FALSE)</f>
        <v>Furniture</v>
      </c>
      <c r="E619" s="10" t="str">
        <f>VLOOKUP(A619,data!$A:$AG,23,FALSE)</f>
        <v>Furnishings</v>
      </c>
      <c r="F619" s="8">
        <f>VLOOKUP(A619,data!$A:$AG,24,FALSE)</f>
        <v>43538</v>
      </c>
      <c r="G619" s="3">
        <f>VLOOKUP(A619,data!$A:$AG,25,FALSE)</f>
        <v>43538</v>
      </c>
      <c r="H619" s="3">
        <f>VLOOKUP(A619,data!$A:$AG,26,FALSE)</f>
        <v>0.75694444444444453</v>
      </c>
      <c r="I619" s="1">
        <f>VLOOKUP(A619,data!$A:$AG,27,FALSE)</f>
        <v>87.91</v>
      </c>
      <c r="J619" s="2">
        <f>VLOOKUP(A619,data!$A:$AG,28,FALSE)</f>
        <v>5</v>
      </c>
      <c r="K619">
        <f>VLOOKUP(A619,data!$A:$AG,29,FALSE)</f>
        <v>21.977499999999999</v>
      </c>
      <c r="L619" s="10">
        <f>VLOOKUP(A619,data!$A:$AG,30,FALSE)</f>
        <v>439.54999999999995</v>
      </c>
      <c r="M619" s="4" t="str">
        <f>VLOOKUP(A619,data!$A:$AG,31,FALSE)</f>
        <v>Ewallet</v>
      </c>
      <c r="N619" s="3">
        <f>VLOOKUP(A619,data!$A:$AG,32,FALSE)</f>
        <v>392.51814999999999</v>
      </c>
      <c r="O619" s="9">
        <f>VLOOKUP(A619,data!$A:$AG,33,FALSE)</f>
        <v>0.107</v>
      </c>
    </row>
    <row r="620" spans="1:15" ht="15.75" x14ac:dyDescent="0.25">
      <c r="A620">
        <v>619</v>
      </c>
      <c r="B620" t="str">
        <f>VLOOKUP(A620,data!$A:$AG,2,FALSE)</f>
        <v>828-46-6863</v>
      </c>
      <c r="C620" s="7" t="str">
        <f>VLOOKUP(A620,data!$A:$AG,21,FALSE)</f>
        <v>East</v>
      </c>
      <c r="D620" s="7" t="str">
        <f>VLOOKUP(A620,data!$A:$AG,22,FALSE)</f>
        <v>Office Supplies</v>
      </c>
      <c r="E620" s="10" t="str">
        <f>VLOOKUP(A620,data!$A:$AG,23,FALSE)</f>
        <v>Binders</v>
      </c>
      <c r="F620" s="8">
        <f>VLOOKUP(A620,data!$A:$AG,24,FALSE)</f>
        <v>43488</v>
      </c>
      <c r="G620" s="3">
        <f>VLOOKUP(A620,data!$A:$AG,25,FALSE)</f>
        <v>43488</v>
      </c>
      <c r="H620" s="3">
        <f>VLOOKUP(A620,data!$A:$AG,26,FALSE)</f>
        <v>0.47361111111111115</v>
      </c>
      <c r="I620" s="1">
        <f>VLOOKUP(A620,data!$A:$AG,27,FALSE)</f>
        <v>98.53</v>
      </c>
      <c r="J620" s="2">
        <f>VLOOKUP(A620,data!$A:$AG,28,FALSE)</f>
        <v>6</v>
      </c>
      <c r="K620">
        <f>VLOOKUP(A620,data!$A:$AG,29,FALSE)</f>
        <v>29.559000000000005</v>
      </c>
      <c r="L620" s="10">
        <f>VLOOKUP(A620,data!$A:$AG,30,FALSE)</f>
        <v>591.18000000000006</v>
      </c>
      <c r="M620" s="4" t="str">
        <f>VLOOKUP(A620,data!$A:$AG,31,FALSE)</f>
        <v>Credit card</v>
      </c>
      <c r="N620" s="3">
        <f>VLOOKUP(A620,data!$A:$AG,32,FALSE)</f>
        <v>563.57189400000004</v>
      </c>
      <c r="O620" s="9">
        <f>VLOOKUP(A620,data!$A:$AG,33,FALSE)</f>
        <v>4.6699999999999998E-2</v>
      </c>
    </row>
    <row r="621" spans="1:15" ht="15.75" x14ac:dyDescent="0.25">
      <c r="A621">
        <v>620</v>
      </c>
      <c r="B621" t="str">
        <f>VLOOKUP(A621,data!$A:$AG,2,FALSE)</f>
        <v>641-96-3695</v>
      </c>
      <c r="C621" s="7" t="str">
        <f>VLOOKUP(A621,data!$A:$AG,21,FALSE)</f>
        <v>East</v>
      </c>
      <c r="D621" s="7" t="str">
        <f>VLOOKUP(A621,data!$A:$AG,22,FALSE)</f>
        <v>Technology</v>
      </c>
      <c r="E621" s="10" t="str">
        <f>VLOOKUP(A621,data!$A:$AG,23,FALSE)</f>
        <v>Phones</v>
      </c>
      <c r="F621" s="8">
        <f>VLOOKUP(A621,data!$A:$AG,24,FALSE)</f>
        <v>43503</v>
      </c>
      <c r="G621" s="3">
        <f>VLOOKUP(A621,data!$A:$AG,25,FALSE)</f>
        <v>43503</v>
      </c>
      <c r="H621" s="3">
        <f>VLOOKUP(A621,data!$A:$AG,26,FALSE)</f>
        <v>0.74652777777777779</v>
      </c>
      <c r="I621" s="1">
        <f>VLOOKUP(A621,data!$A:$AG,27,FALSE)</f>
        <v>43.46</v>
      </c>
      <c r="J621" s="2">
        <f>VLOOKUP(A621,data!$A:$AG,28,FALSE)</f>
        <v>6</v>
      </c>
      <c r="K621">
        <f>VLOOKUP(A621,data!$A:$AG,29,FALSE)</f>
        <v>13.038</v>
      </c>
      <c r="L621" s="10">
        <f>VLOOKUP(A621,data!$A:$AG,30,FALSE)</f>
        <v>260.76</v>
      </c>
      <c r="M621" s="4" t="str">
        <f>VLOOKUP(A621,data!$A:$AG,31,FALSE)</f>
        <v>Ewallet</v>
      </c>
      <c r="N621" s="3">
        <f>VLOOKUP(A621,data!$A:$AG,32,FALSE)</f>
        <v>241.98527999999999</v>
      </c>
      <c r="O621" s="9">
        <f>VLOOKUP(A621,data!$A:$AG,33,FALSE)</f>
        <v>7.2000000000000008E-2</v>
      </c>
    </row>
    <row r="622" spans="1:15" ht="15.75" x14ac:dyDescent="0.25">
      <c r="A622">
        <v>621</v>
      </c>
      <c r="B622" t="str">
        <f>VLOOKUP(A622,data!$A:$AG,2,FALSE)</f>
        <v>420-97-3340</v>
      </c>
      <c r="C622" s="7" t="str">
        <f>VLOOKUP(A622,data!$A:$AG,21,FALSE)</f>
        <v>East</v>
      </c>
      <c r="D622" s="7" t="str">
        <f>VLOOKUP(A622,data!$A:$AG,22,FALSE)</f>
        <v>Furniture</v>
      </c>
      <c r="E622" s="10" t="str">
        <f>VLOOKUP(A622,data!$A:$AG,23,FALSE)</f>
        <v>Furnishings</v>
      </c>
      <c r="F622" s="8">
        <f>VLOOKUP(A622,data!$A:$AG,24,FALSE)</f>
        <v>43552</v>
      </c>
      <c r="G622" s="3">
        <f>VLOOKUP(A622,data!$A:$AG,25,FALSE)</f>
        <v>43552</v>
      </c>
      <c r="H622" s="3">
        <f>VLOOKUP(A622,data!$A:$AG,26,FALSE)</f>
        <v>0.64583333333333337</v>
      </c>
      <c r="I622" s="1">
        <f>VLOOKUP(A622,data!$A:$AG,27,FALSE)</f>
        <v>71.680000000000007</v>
      </c>
      <c r="J622" s="2">
        <f>VLOOKUP(A622,data!$A:$AG,28,FALSE)</f>
        <v>3</v>
      </c>
      <c r="K622">
        <f>VLOOKUP(A622,data!$A:$AG,29,FALSE)</f>
        <v>10.752000000000002</v>
      </c>
      <c r="L622" s="10">
        <f>VLOOKUP(A622,data!$A:$AG,30,FALSE)</f>
        <v>215.04000000000002</v>
      </c>
      <c r="M622" s="4" t="str">
        <f>VLOOKUP(A622,data!$A:$AG,31,FALSE)</f>
        <v>Credit card</v>
      </c>
      <c r="N622" s="3">
        <f>VLOOKUP(A622,data!$A:$AG,32,FALSE)</f>
        <v>192.03072000000003</v>
      </c>
      <c r="O622" s="9">
        <f>VLOOKUP(A622,data!$A:$AG,33,FALSE)</f>
        <v>0.107</v>
      </c>
    </row>
    <row r="623" spans="1:15" ht="15.75" x14ac:dyDescent="0.25">
      <c r="A623">
        <v>622</v>
      </c>
      <c r="B623" t="str">
        <f>VLOOKUP(A623,data!$A:$AG,2,FALSE)</f>
        <v>436-54-4512</v>
      </c>
      <c r="C623" s="7" t="str">
        <f>VLOOKUP(A623,data!$A:$AG,21,FALSE)</f>
        <v>Central</v>
      </c>
      <c r="D623" s="7" t="str">
        <f>VLOOKUP(A623,data!$A:$AG,22,FALSE)</f>
        <v>Office Supplies</v>
      </c>
      <c r="E623" s="10" t="str">
        <f>VLOOKUP(A623,data!$A:$AG,23,FALSE)</f>
        <v>Binders</v>
      </c>
      <c r="F623" s="8">
        <f>VLOOKUP(A623,data!$A:$AG,24,FALSE)</f>
        <v>43544</v>
      </c>
      <c r="G623" s="3">
        <f>VLOOKUP(A623,data!$A:$AG,25,FALSE)</f>
        <v>43544</v>
      </c>
      <c r="H623" s="3">
        <f>VLOOKUP(A623,data!$A:$AG,26,FALSE)</f>
        <v>0.8222222222222223</v>
      </c>
      <c r="I623" s="1">
        <f>VLOOKUP(A623,data!$A:$AG,27,FALSE)</f>
        <v>91.61</v>
      </c>
      <c r="J623" s="2">
        <f>VLOOKUP(A623,data!$A:$AG,28,FALSE)</f>
        <v>1</v>
      </c>
      <c r="K623">
        <f>VLOOKUP(A623,data!$A:$AG,29,FALSE)</f>
        <v>4.5804999999999998</v>
      </c>
      <c r="L623" s="10">
        <f>VLOOKUP(A623,data!$A:$AG,30,FALSE)</f>
        <v>91.61</v>
      </c>
      <c r="M623" s="4" t="str">
        <f>VLOOKUP(A623,data!$A:$AG,31,FALSE)</f>
        <v>Cash</v>
      </c>
      <c r="N623" s="3">
        <f>VLOOKUP(A623,data!$A:$AG,32,FALSE)</f>
        <v>87.331812999999997</v>
      </c>
      <c r="O623" s="9">
        <f>VLOOKUP(A623,data!$A:$AG,33,FALSE)</f>
        <v>4.6699999999999998E-2</v>
      </c>
    </row>
    <row r="624" spans="1:15" ht="15.75" x14ac:dyDescent="0.25">
      <c r="A624">
        <v>623</v>
      </c>
      <c r="B624" t="str">
        <f>VLOOKUP(A624,data!$A:$AG,2,FALSE)</f>
        <v>670-79-6321</v>
      </c>
      <c r="C624" s="7" t="str">
        <f>VLOOKUP(A624,data!$A:$AG,21,FALSE)</f>
        <v>Central</v>
      </c>
      <c r="D624" s="7" t="str">
        <f>VLOOKUP(A624,data!$A:$AG,22,FALSE)</f>
        <v>Furniture</v>
      </c>
      <c r="E624" s="10" t="str">
        <f>VLOOKUP(A624,data!$A:$AG,23,FALSE)</f>
        <v>Chairs</v>
      </c>
      <c r="F624" s="8">
        <f>VLOOKUP(A624,data!$A:$AG,24,FALSE)</f>
        <v>43482</v>
      </c>
      <c r="G624" s="3">
        <f>VLOOKUP(A624,data!$A:$AG,25,FALSE)</f>
        <v>43482</v>
      </c>
      <c r="H624" s="3">
        <f>VLOOKUP(A624,data!$A:$AG,26,FALSE)</f>
        <v>0.64374999999999993</v>
      </c>
      <c r="I624" s="1">
        <f>VLOOKUP(A624,data!$A:$AG,27,FALSE)</f>
        <v>94.59</v>
      </c>
      <c r="J624" s="2">
        <f>VLOOKUP(A624,data!$A:$AG,28,FALSE)</f>
        <v>7</v>
      </c>
      <c r="K624">
        <f>VLOOKUP(A624,data!$A:$AG,29,FALSE)</f>
        <v>33.106500000000004</v>
      </c>
      <c r="L624" s="10">
        <f>VLOOKUP(A624,data!$A:$AG,30,FALSE)</f>
        <v>662.13</v>
      </c>
      <c r="M624" s="4" t="str">
        <f>VLOOKUP(A624,data!$A:$AG,31,FALSE)</f>
        <v>Credit card</v>
      </c>
      <c r="N624" s="3">
        <f>VLOOKUP(A624,data!$A:$AG,32,FALSE)</f>
        <v>591.28209000000004</v>
      </c>
      <c r="O624" s="9">
        <f>VLOOKUP(A624,data!$A:$AG,33,FALSE)</f>
        <v>0.107</v>
      </c>
    </row>
    <row r="625" spans="1:15" ht="15.75" x14ac:dyDescent="0.25">
      <c r="A625">
        <v>624</v>
      </c>
      <c r="B625" t="str">
        <f>VLOOKUP(A625,data!$A:$AG,2,FALSE)</f>
        <v>852-62-7105</v>
      </c>
      <c r="C625" s="7" t="str">
        <f>VLOOKUP(A625,data!$A:$AG,21,FALSE)</f>
        <v>Central</v>
      </c>
      <c r="D625" s="7" t="str">
        <f>VLOOKUP(A625,data!$A:$AG,22,FALSE)</f>
        <v>Office Supplies</v>
      </c>
      <c r="E625" s="10" t="str">
        <f>VLOOKUP(A625,data!$A:$AG,23,FALSE)</f>
        <v>Appliances</v>
      </c>
      <c r="F625" s="8">
        <f>VLOOKUP(A625,data!$A:$AG,24,FALSE)</f>
        <v>43477</v>
      </c>
      <c r="G625" s="3">
        <f>VLOOKUP(A625,data!$A:$AG,25,FALSE)</f>
        <v>43477</v>
      </c>
      <c r="H625" s="3">
        <f>VLOOKUP(A625,data!$A:$AG,26,FALSE)</f>
        <v>0.47569444444444442</v>
      </c>
      <c r="I625" s="1">
        <f>VLOOKUP(A625,data!$A:$AG,27,FALSE)</f>
        <v>83.25</v>
      </c>
      <c r="J625" s="2">
        <f>VLOOKUP(A625,data!$A:$AG,28,FALSE)</f>
        <v>10</v>
      </c>
      <c r="K625">
        <f>VLOOKUP(A625,data!$A:$AG,29,FALSE)</f>
        <v>41.625</v>
      </c>
      <c r="L625" s="10">
        <f>VLOOKUP(A625,data!$A:$AG,30,FALSE)</f>
        <v>832.5</v>
      </c>
      <c r="M625" s="4" t="str">
        <f>VLOOKUP(A625,data!$A:$AG,31,FALSE)</f>
        <v>Credit card</v>
      </c>
      <c r="N625" s="3">
        <f>VLOOKUP(A625,data!$A:$AG,32,FALSE)</f>
        <v>793.62225000000001</v>
      </c>
      <c r="O625" s="9">
        <f>VLOOKUP(A625,data!$A:$AG,33,FALSE)</f>
        <v>4.6699999999999998E-2</v>
      </c>
    </row>
    <row r="626" spans="1:15" ht="15.75" x14ac:dyDescent="0.25">
      <c r="A626">
        <v>625</v>
      </c>
      <c r="B626" t="str">
        <f>VLOOKUP(A626,data!$A:$AG,2,FALSE)</f>
        <v>598-06-7312</v>
      </c>
      <c r="C626" s="7" t="str">
        <f>VLOOKUP(A626,data!$A:$AG,21,FALSE)</f>
        <v>Central</v>
      </c>
      <c r="D626" s="7" t="str">
        <f>VLOOKUP(A626,data!$A:$AG,22,FALSE)</f>
        <v>Office Supplies</v>
      </c>
      <c r="E626" s="10" t="str">
        <f>VLOOKUP(A626,data!$A:$AG,23,FALSE)</f>
        <v>Storage</v>
      </c>
      <c r="F626" s="8">
        <f>VLOOKUP(A626,data!$A:$AG,24,FALSE)</f>
        <v>43512</v>
      </c>
      <c r="G626" s="3">
        <f>VLOOKUP(A626,data!$A:$AG,25,FALSE)</f>
        <v>43512</v>
      </c>
      <c r="H626" s="3">
        <f>VLOOKUP(A626,data!$A:$AG,26,FALSE)</f>
        <v>0.65416666666666667</v>
      </c>
      <c r="I626" s="1">
        <f>VLOOKUP(A626,data!$A:$AG,27,FALSE)</f>
        <v>91.35</v>
      </c>
      <c r="J626" s="2">
        <f>VLOOKUP(A626,data!$A:$AG,28,FALSE)</f>
        <v>1</v>
      </c>
      <c r="K626">
        <f>VLOOKUP(A626,data!$A:$AG,29,FALSE)</f>
        <v>4.5674999999999999</v>
      </c>
      <c r="L626" s="10">
        <f>VLOOKUP(A626,data!$A:$AG,30,FALSE)</f>
        <v>91.35</v>
      </c>
      <c r="M626" s="4" t="str">
        <f>VLOOKUP(A626,data!$A:$AG,31,FALSE)</f>
        <v>Cash</v>
      </c>
      <c r="N626" s="3">
        <f>VLOOKUP(A626,data!$A:$AG,32,FALSE)</f>
        <v>87.083954999999989</v>
      </c>
      <c r="O626" s="9">
        <f>VLOOKUP(A626,data!$A:$AG,33,FALSE)</f>
        <v>4.6699999999999998E-2</v>
      </c>
    </row>
    <row r="627" spans="1:15" ht="15.75" x14ac:dyDescent="0.25">
      <c r="A627">
        <v>626</v>
      </c>
      <c r="B627" t="str">
        <f>VLOOKUP(A627,data!$A:$AG,2,FALSE)</f>
        <v>135-13-8269</v>
      </c>
      <c r="C627" s="7" t="str">
        <f>VLOOKUP(A627,data!$A:$AG,21,FALSE)</f>
        <v>Central</v>
      </c>
      <c r="D627" s="7" t="str">
        <f>VLOOKUP(A627,data!$A:$AG,22,FALSE)</f>
        <v>Office Supplies</v>
      </c>
      <c r="E627" s="10" t="str">
        <f>VLOOKUP(A627,data!$A:$AG,23,FALSE)</f>
        <v>Art</v>
      </c>
      <c r="F627" s="8">
        <f>VLOOKUP(A627,data!$A:$AG,24,FALSE)</f>
        <v>43491</v>
      </c>
      <c r="G627" s="3">
        <f>VLOOKUP(A627,data!$A:$AG,25,FALSE)</f>
        <v>43491</v>
      </c>
      <c r="H627" s="3">
        <f>VLOOKUP(A627,data!$A:$AG,26,FALSE)</f>
        <v>0.6694444444444444</v>
      </c>
      <c r="I627" s="1">
        <f>VLOOKUP(A627,data!$A:$AG,27,FALSE)</f>
        <v>78.88</v>
      </c>
      <c r="J627" s="2">
        <f>VLOOKUP(A627,data!$A:$AG,28,FALSE)</f>
        <v>2</v>
      </c>
      <c r="K627">
        <f>VLOOKUP(A627,data!$A:$AG,29,FALSE)</f>
        <v>7.8879999999999999</v>
      </c>
      <c r="L627" s="10">
        <f>VLOOKUP(A627,data!$A:$AG,30,FALSE)</f>
        <v>157.76</v>
      </c>
      <c r="M627" s="4" t="str">
        <f>VLOOKUP(A627,data!$A:$AG,31,FALSE)</f>
        <v>Cash</v>
      </c>
      <c r="N627" s="3">
        <f>VLOOKUP(A627,data!$A:$AG,32,FALSE)</f>
        <v>150.392608</v>
      </c>
      <c r="O627" s="9">
        <f>VLOOKUP(A627,data!$A:$AG,33,FALSE)</f>
        <v>4.6699999999999998E-2</v>
      </c>
    </row>
    <row r="628" spans="1:15" ht="15.75" x14ac:dyDescent="0.25">
      <c r="A628">
        <v>627</v>
      </c>
      <c r="B628" t="str">
        <f>VLOOKUP(A628,data!$A:$AG,2,FALSE)</f>
        <v>816-57-2053</v>
      </c>
      <c r="C628" s="7" t="str">
        <f>VLOOKUP(A628,data!$A:$AG,21,FALSE)</f>
        <v>East</v>
      </c>
      <c r="D628" s="7" t="str">
        <f>VLOOKUP(A628,data!$A:$AG,22,FALSE)</f>
        <v>Furniture</v>
      </c>
      <c r="E628" s="10" t="str">
        <f>VLOOKUP(A628,data!$A:$AG,23,FALSE)</f>
        <v>Furnishings</v>
      </c>
      <c r="F628" s="8">
        <f>VLOOKUP(A628,data!$A:$AG,24,FALSE)</f>
        <v>43533</v>
      </c>
      <c r="G628" s="3">
        <f>VLOOKUP(A628,data!$A:$AG,25,FALSE)</f>
        <v>43533</v>
      </c>
      <c r="H628" s="3">
        <f>VLOOKUP(A628,data!$A:$AG,26,FALSE)</f>
        <v>0.52569444444444446</v>
      </c>
      <c r="I628" s="1">
        <f>VLOOKUP(A628,data!$A:$AG,27,FALSE)</f>
        <v>60.87</v>
      </c>
      <c r="J628" s="2">
        <f>VLOOKUP(A628,data!$A:$AG,28,FALSE)</f>
        <v>2</v>
      </c>
      <c r="K628">
        <f>VLOOKUP(A628,data!$A:$AG,29,FALSE)</f>
        <v>6.0869999999999997</v>
      </c>
      <c r="L628" s="10">
        <f>VLOOKUP(A628,data!$A:$AG,30,FALSE)</f>
        <v>121.74</v>
      </c>
      <c r="M628" s="4" t="str">
        <f>VLOOKUP(A628,data!$A:$AG,31,FALSE)</f>
        <v>Ewallet</v>
      </c>
      <c r="N628" s="3">
        <f>VLOOKUP(A628,data!$A:$AG,32,FALSE)</f>
        <v>108.71382</v>
      </c>
      <c r="O628" s="9">
        <f>VLOOKUP(A628,data!$A:$AG,33,FALSE)</f>
        <v>0.107</v>
      </c>
    </row>
    <row r="629" spans="1:15" ht="15.75" x14ac:dyDescent="0.25">
      <c r="A629">
        <v>628</v>
      </c>
      <c r="B629" t="str">
        <f>VLOOKUP(A629,data!$A:$AG,2,FALSE)</f>
        <v>628-90-8624</v>
      </c>
      <c r="C629" s="7" t="str">
        <f>VLOOKUP(A629,data!$A:$AG,21,FALSE)</f>
        <v>West</v>
      </c>
      <c r="D629" s="7" t="str">
        <f>VLOOKUP(A629,data!$A:$AG,22,FALSE)</f>
        <v>Office Supplies</v>
      </c>
      <c r="E629" s="10" t="str">
        <f>VLOOKUP(A629,data!$A:$AG,23,FALSE)</f>
        <v>Appliances</v>
      </c>
      <c r="F629" s="8">
        <f>VLOOKUP(A629,data!$A:$AG,24,FALSE)</f>
        <v>43538</v>
      </c>
      <c r="G629" s="3">
        <f>VLOOKUP(A629,data!$A:$AG,25,FALSE)</f>
        <v>43538</v>
      </c>
      <c r="H629" s="3">
        <f>VLOOKUP(A629,data!$A:$AG,26,FALSE)</f>
        <v>0.6118055555555556</v>
      </c>
      <c r="I629" s="1">
        <f>VLOOKUP(A629,data!$A:$AG,27,FALSE)</f>
        <v>82.58</v>
      </c>
      <c r="J629" s="2">
        <f>VLOOKUP(A629,data!$A:$AG,28,FALSE)</f>
        <v>10</v>
      </c>
      <c r="K629">
        <f>VLOOKUP(A629,data!$A:$AG,29,FALSE)</f>
        <v>41.29</v>
      </c>
      <c r="L629" s="10">
        <f>VLOOKUP(A629,data!$A:$AG,30,FALSE)</f>
        <v>825.8</v>
      </c>
      <c r="M629" s="4" t="str">
        <f>VLOOKUP(A629,data!$A:$AG,31,FALSE)</f>
        <v>Cash</v>
      </c>
      <c r="N629" s="3">
        <f>VLOOKUP(A629,data!$A:$AG,32,FALSE)</f>
        <v>787.23514</v>
      </c>
      <c r="O629" s="9">
        <f>VLOOKUP(A629,data!$A:$AG,33,FALSE)</f>
        <v>4.6699999999999998E-2</v>
      </c>
    </row>
    <row r="630" spans="1:15" ht="15.75" x14ac:dyDescent="0.25">
      <c r="A630">
        <v>629</v>
      </c>
      <c r="B630" t="str">
        <f>VLOOKUP(A630,data!$A:$AG,2,FALSE)</f>
        <v>856-66-2701</v>
      </c>
      <c r="C630" s="7" t="str">
        <f>VLOOKUP(A630,data!$A:$AG,21,FALSE)</f>
        <v>Central</v>
      </c>
      <c r="D630" s="7" t="str">
        <f>VLOOKUP(A630,data!$A:$AG,22,FALSE)</f>
        <v>Office Supplies</v>
      </c>
      <c r="E630" s="10" t="str">
        <f>VLOOKUP(A630,data!$A:$AG,23,FALSE)</f>
        <v>Binders</v>
      </c>
      <c r="F630" s="8">
        <f>VLOOKUP(A630,data!$A:$AG,24,FALSE)</f>
        <v>43490</v>
      </c>
      <c r="G630" s="3">
        <f>VLOOKUP(A630,data!$A:$AG,25,FALSE)</f>
        <v>43490</v>
      </c>
      <c r="H630" s="3">
        <f>VLOOKUP(A630,data!$A:$AG,26,FALSE)</f>
        <v>0.59652777777777777</v>
      </c>
      <c r="I630" s="1">
        <f>VLOOKUP(A630,data!$A:$AG,27,FALSE)</f>
        <v>53.3</v>
      </c>
      <c r="J630" s="2">
        <f>VLOOKUP(A630,data!$A:$AG,28,FALSE)</f>
        <v>3</v>
      </c>
      <c r="K630">
        <f>VLOOKUP(A630,data!$A:$AG,29,FALSE)</f>
        <v>7.9949999999999992</v>
      </c>
      <c r="L630" s="10">
        <f>VLOOKUP(A630,data!$A:$AG,30,FALSE)</f>
        <v>159.89999999999998</v>
      </c>
      <c r="M630" s="4" t="str">
        <f>VLOOKUP(A630,data!$A:$AG,31,FALSE)</f>
        <v>Ewallet</v>
      </c>
      <c r="N630" s="3">
        <f>VLOOKUP(A630,data!$A:$AG,32,FALSE)</f>
        <v>152.43266999999997</v>
      </c>
      <c r="O630" s="9">
        <f>VLOOKUP(A630,data!$A:$AG,33,FALSE)</f>
        <v>4.6699999999999998E-2</v>
      </c>
    </row>
    <row r="631" spans="1:15" ht="15.75" x14ac:dyDescent="0.25">
      <c r="A631">
        <v>630</v>
      </c>
      <c r="B631" t="str">
        <f>VLOOKUP(A631,data!$A:$AG,2,FALSE)</f>
        <v>308-39-1707</v>
      </c>
      <c r="C631" s="7" t="str">
        <f>VLOOKUP(A631,data!$A:$AG,21,FALSE)</f>
        <v>Central</v>
      </c>
      <c r="D631" s="7" t="str">
        <f>VLOOKUP(A631,data!$A:$AG,22,FALSE)</f>
        <v>Office Supplies</v>
      </c>
      <c r="E631" s="10" t="str">
        <f>VLOOKUP(A631,data!$A:$AG,23,FALSE)</f>
        <v>Paper</v>
      </c>
      <c r="F631" s="8">
        <f>VLOOKUP(A631,data!$A:$AG,24,FALSE)</f>
        <v>43491</v>
      </c>
      <c r="G631" s="3">
        <f>VLOOKUP(A631,data!$A:$AG,25,FALSE)</f>
        <v>43491</v>
      </c>
      <c r="H631" s="3">
        <f>VLOOKUP(A631,data!$A:$AG,26,FALSE)</f>
        <v>0.7631944444444444</v>
      </c>
      <c r="I631" s="1">
        <f>VLOOKUP(A631,data!$A:$AG,27,FALSE)</f>
        <v>12.09</v>
      </c>
      <c r="J631" s="2">
        <f>VLOOKUP(A631,data!$A:$AG,28,FALSE)</f>
        <v>1</v>
      </c>
      <c r="K631">
        <f>VLOOKUP(A631,data!$A:$AG,29,FALSE)</f>
        <v>0.60450000000000004</v>
      </c>
      <c r="L631" s="10">
        <f>VLOOKUP(A631,data!$A:$AG,30,FALSE)</f>
        <v>12.09</v>
      </c>
      <c r="M631" s="4" t="str">
        <f>VLOOKUP(A631,data!$A:$AG,31,FALSE)</f>
        <v>Credit card</v>
      </c>
      <c r="N631" s="3">
        <f>VLOOKUP(A631,data!$A:$AG,32,FALSE)</f>
        <v>11.525397</v>
      </c>
      <c r="O631" s="9">
        <f>VLOOKUP(A631,data!$A:$AG,33,FALSE)</f>
        <v>4.6699999999999998E-2</v>
      </c>
    </row>
    <row r="632" spans="1:15" ht="15.75" x14ac:dyDescent="0.25">
      <c r="A632">
        <v>631</v>
      </c>
      <c r="B632" t="str">
        <f>VLOOKUP(A632,data!$A:$AG,2,FALSE)</f>
        <v>149-61-1929</v>
      </c>
      <c r="C632" s="7" t="str">
        <f>VLOOKUP(A632,data!$A:$AG,21,FALSE)</f>
        <v>West</v>
      </c>
      <c r="D632" s="7" t="str">
        <f>VLOOKUP(A632,data!$A:$AG,22,FALSE)</f>
        <v>Office Supplies</v>
      </c>
      <c r="E632" s="10" t="str">
        <f>VLOOKUP(A632,data!$A:$AG,23,FALSE)</f>
        <v>Storage</v>
      </c>
      <c r="F632" s="8">
        <f>VLOOKUP(A632,data!$A:$AG,24,FALSE)</f>
        <v>43484</v>
      </c>
      <c r="G632" s="3">
        <f>VLOOKUP(A632,data!$A:$AG,25,FALSE)</f>
        <v>43484</v>
      </c>
      <c r="H632" s="3">
        <f>VLOOKUP(A632,data!$A:$AG,26,FALSE)</f>
        <v>0.58888888888888891</v>
      </c>
      <c r="I632" s="1">
        <f>VLOOKUP(A632,data!$A:$AG,27,FALSE)</f>
        <v>64.19</v>
      </c>
      <c r="J632" s="2">
        <f>VLOOKUP(A632,data!$A:$AG,28,FALSE)</f>
        <v>10</v>
      </c>
      <c r="K632">
        <f>VLOOKUP(A632,data!$A:$AG,29,FALSE)</f>
        <v>32.094999999999999</v>
      </c>
      <c r="L632" s="10">
        <f>VLOOKUP(A632,data!$A:$AG,30,FALSE)</f>
        <v>641.9</v>
      </c>
      <c r="M632" s="4" t="str">
        <f>VLOOKUP(A632,data!$A:$AG,31,FALSE)</f>
        <v>Credit card</v>
      </c>
      <c r="N632" s="3">
        <f>VLOOKUP(A632,data!$A:$AG,32,FALSE)</f>
        <v>611.92327</v>
      </c>
      <c r="O632" s="9">
        <f>VLOOKUP(A632,data!$A:$AG,33,FALSE)</f>
        <v>4.6699999999999998E-2</v>
      </c>
    </row>
    <row r="633" spans="1:15" ht="15.75" x14ac:dyDescent="0.25">
      <c r="A633">
        <v>632</v>
      </c>
      <c r="B633" t="str">
        <f>VLOOKUP(A633,data!$A:$AG,2,FALSE)</f>
        <v>655-07-2265</v>
      </c>
      <c r="C633" s="7" t="str">
        <f>VLOOKUP(A633,data!$A:$AG,21,FALSE)</f>
        <v>West</v>
      </c>
      <c r="D633" s="7" t="str">
        <f>VLOOKUP(A633,data!$A:$AG,22,FALSE)</f>
        <v>Technology</v>
      </c>
      <c r="E633" s="10" t="str">
        <f>VLOOKUP(A633,data!$A:$AG,23,FALSE)</f>
        <v>Accessories</v>
      </c>
      <c r="F633" s="8">
        <f>VLOOKUP(A633,data!$A:$AG,24,FALSE)</f>
        <v>43529</v>
      </c>
      <c r="G633" s="3">
        <f>VLOOKUP(A633,data!$A:$AG,25,FALSE)</f>
        <v>43529</v>
      </c>
      <c r="H633" s="3">
        <f>VLOOKUP(A633,data!$A:$AG,26,FALSE)</f>
        <v>0.69305555555555554</v>
      </c>
      <c r="I633" s="1">
        <f>VLOOKUP(A633,data!$A:$AG,27,FALSE)</f>
        <v>78.31</v>
      </c>
      <c r="J633" s="2">
        <f>VLOOKUP(A633,data!$A:$AG,28,FALSE)</f>
        <v>3</v>
      </c>
      <c r="K633">
        <f>VLOOKUP(A633,data!$A:$AG,29,FALSE)</f>
        <v>11.746500000000001</v>
      </c>
      <c r="L633" s="10">
        <f>VLOOKUP(A633,data!$A:$AG,30,FALSE)</f>
        <v>234.93</v>
      </c>
      <c r="M633" s="4" t="str">
        <f>VLOOKUP(A633,data!$A:$AG,31,FALSE)</f>
        <v>Ewallet</v>
      </c>
      <c r="N633" s="3">
        <f>VLOOKUP(A633,data!$A:$AG,32,FALSE)</f>
        <v>218.01504</v>
      </c>
      <c r="O633" s="9">
        <f>VLOOKUP(A633,data!$A:$AG,33,FALSE)</f>
        <v>7.2000000000000008E-2</v>
      </c>
    </row>
    <row r="634" spans="1:15" ht="15.75" x14ac:dyDescent="0.25">
      <c r="A634">
        <v>633</v>
      </c>
      <c r="B634" t="str">
        <f>VLOOKUP(A634,data!$A:$AG,2,FALSE)</f>
        <v>589-02-8023</v>
      </c>
      <c r="C634" s="7" t="str">
        <f>VLOOKUP(A634,data!$A:$AG,21,FALSE)</f>
        <v>West</v>
      </c>
      <c r="D634" s="7" t="str">
        <f>VLOOKUP(A634,data!$A:$AG,22,FALSE)</f>
        <v>Technology</v>
      </c>
      <c r="E634" s="10" t="str">
        <f>VLOOKUP(A634,data!$A:$AG,23,FALSE)</f>
        <v>Phones</v>
      </c>
      <c r="F634" s="8">
        <f>VLOOKUP(A634,data!$A:$AG,24,FALSE)</f>
        <v>43480</v>
      </c>
      <c r="G634" s="3">
        <f>VLOOKUP(A634,data!$A:$AG,25,FALSE)</f>
        <v>43480</v>
      </c>
      <c r="H634" s="3">
        <f>VLOOKUP(A634,data!$A:$AG,26,FALSE)</f>
        <v>0.45416666666666666</v>
      </c>
      <c r="I634" s="1">
        <f>VLOOKUP(A634,data!$A:$AG,27,FALSE)</f>
        <v>83.77</v>
      </c>
      <c r="J634" s="2">
        <f>VLOOKUP(A634,data!$A:$AG,28,FALSE)</f>
        <v>2</v>
      </c>
      <c r="K634">
        <f>VLOOKUP(A634,data!$A:$AG,29,FALSE)</f>
        <v>8.3770000000000007</v>
      </c>
      <c r="L634" s="10">
        <f>VLOOKUP(A634,data!$A:$AG,30,FALSE)</f>
        <v>167.54</v>
      </c>
      <c r="M634" s="4" t="str">
        <f>VLOOKUP(A634,data!$A:$AG,31,FALSE)</f>
        <v>Credit card</v>
      </c>
      <c r="N634" s="3">
        <f>VLOOKUP(A634,data!$A:$AG,32,FALSE)</f>
        <v>155.47711999999999</v>
      </c>
      <c r="O634" s="9">
        <f>VLOOKUP(A634,data!$A:$AG,33,FALSE)</f>
        <v>7.2000000000000008E-2</v>
      </c>
    </row>
    <row r="635" spans="1:15" ht="15.75" x14ac:dyDescent="0.25">
      <c r="A635">
        <v>634</v>
      </c>
      <c r="B635" t="str">
        <f>VLOOKUP(A635,data!$A:$AG,2,FALSE)</f>
        <v>420-04-7590</v>
      </c>
      <c r="C635" s="7" t="str">
        <f>VLOOKUP(A635,data!$A:$AG,21,FALSE)</f>
        <v>East</v>
      </c>
      <c r="D635" s="7" t="str">
        <f>VLOOKUP(A635,data!$A:$AG,22,FALSE)</f>
        <v>Technology</v>
      </c>
      <c r="E635" s="10" t="str">
        <f>VLOOKUP(A635,data!$A:$AG,23,FALSE)</f>
        <v>Accessories</v>
      </c>
      <c r="F635" s="8">
        <f>VLOOKUP(A635,data!$A:$AG,24,FALSE)</f>
        <v>43542</v>
      </c>
      <c r="G635" s="3">
        <f>VLOOKUP(A635,data!$A:$AG,25,FALSE)</f>
        <v>43542</v>
      </c>
      <c r="H635" s="3">
        <f>VLOOKUP(A635,data!$A:$AG,26,FALSE)</f>
        <v>0.47847222222222219</v>
      </c>
      <c r="I635" s="1">
        <f>VLOOKUP(A635,data!$A:$AG,27,FALSE)</f>
        <v>99.7</v>
      </c>
      <c r="J635" s="2">
        <f>VLOOKUP(A635,data!$A:$AG,28,FALSE)</f>
        <v>3</v>
      </c>
      <c r="K635">
        <f>VLOOKUP(A635,data!$A:$AG,29,FALSE)</f>
        <v>14.955000000000002</v>
      </c>
      <c r="L635" s="10">
        <f>VLOOKUP(A635,data!$A:$AG,30,FALSE)</f>
        <v>299.10000000000002</v>
      </c>
      <c r="M635" s="4" t="str">
        <f>VLOOKUP(A635,data!$A:$AG,31,FALSE)</f>
        <v>Ewallet</v>
      </c>
      <c r="N635" s="3">
        <f>VLOOKUP(A635,data!$A:$AG,32,FALSE)</f>
        <v>277.56479999999999</v>
      </c>
      <c r="O635" s="9">
        <f>VLOOKUP(A635,data!$A:$AG,33,FALSE)</f>
        <v>7.2000000000000008E-2</v>
      </c>
    </row>
    <row r="636" spans="1:15" ht="15.75" x14ac:dyDescent="0.25">
      <c r="A636">
        <v>635</v>
      </c>
      <c r="B636" t="str">
        <f>VLOOKUP(A636,data!$A:$AG,2,FALSE)</f>
        <v>182-88-2763</v>
      </c>
      <c r="C636" s="7" t="str">
        <f>VLOOKUP(A636,data!$A:$AG,21,FALSE)</f>
        <v>East</v>
      </c>
      <c r="D636" s="7" t="str">
        <f>VLOOKUP(A636,data!$A:$AG,22,FALSE)</f>
        <v>Office Supplies</v>
      </c>
      <c r="E636" s="10" t="str">
        <f>VLOOKUP(A636,data!$A:$AG,23,FALSE)</f>
        <v>Labels</v>
      </c>
      <c r="F636" s="8">
        <f>VLOOKUP(A636,data!$A:$AG,24,FALSE)</f>
        <v>43544</v>
      </c>
      <c r="G636" s="3">
        <f>VLOOKUP(A636,data!$A:$AG,25,FALSE)</f>
        <v>43544</v>
      </c>
      <c r="H636" s="3">
        <f>VLOOKUP(A636,data!$A:$AG,26,FALSE)</f>
        <v>0.81111111111111101</v>
      </c>
      <c r="I636" s="1">
        <f>VLOOKUP(A636,data!$A:$AG,27,FALSE)</f>
        <v>79.91</v>
      </c>
      <c r="J636" s="2">
        <f>VLOOKUP(A636,data!$A:$AG,28,FALSE)</f>
        <v>3</v>
      </c>
      <c r="K636">
        <f>VLOOKUP(A636,data!$A:$AG,29,FALSE)</f>
        <v>11.986499999999999</v>
      </c>
      <c r="L636" s="10">
        <f>VLOOKUP(A636,data!$A:$AG,30,FALSE)</f>
        <v>239.73</v>
      </c>
      <c r="M636" s="4" t="str">
        <f>VLOOKUP(A636,data!$A:$AG,31,FALSE)</f>
        <v>Credit card</v>
      </c>
      <c r="N636" s="3">
        <f>VLOOKUP(A636,data!$A:$AG,32,FALSE)</f>
        <v>228.53460899999999</v>
      </c>
      <c r="O636" s="9">
        <f>VLOOKUP(A636,data!$A:$AG,33,FALSE)</f>
        <v>4.6699999999999998E-2</v>
      </c>
    </row>
    <row r="637" spans="1:15" ht="15.75" x14ac:dyDescent="0.25">
      <c r="A637">
        <v>636</v>
      </c>
      <c r="B637" t="str">
        <f>VLOOKUP(A637,data!$A:$AG,2,FALSE)</f>
        <v>188-55-0967</v>
      </c>
      <c r="C637" s="7" t="str">
        <f>VLOOKUP(A637,data!$A:$AG,21,FALSE)</f>
        <v>South</v>
      </c>
      <c r="D637" s="7" t="str">
        <f>VLOOKUP(A637,data!$A:$AG,22,FALSE)</f>
        <v>Furniture</v>
      </c>
      <c r="E637" s="10" t="str">
        <f>VLOOKUP(A637,data!$A:$AG,23,FALSE)</f>
        <v>Chairs</v>
      </c>
      <c r="F637" s="8">
        <f>VLOOKUP(A637,data!$A:$AG,24,FALSE)</f>
        <v>43480</v>
      </c>
      <c r="G637" s="3">
        <f>VLOOKUP(A637,data!$A:$AG,25,FALSE)</f>
        <v>43480</v>
      </c>
      <c r="H637" s="3">
        <f>VLOOKUP(A637,data!$A:$AG,26,FALSE)</f>
        <v>0.62569444444444444</v>
      </c>
      <c r="I637" s="1">
        <f>VLOOKUP(A637,data!$A:$AG,27,FALSE)</f>
        <v>66.47</v>
      </c>
      <c r="J637" s="2">
        <f>VLOOKUP(A637,data!$A:$AG,28,FALSE)</f>
        <v>10</v>
      </c>
      <c r="K637">
        <f>VLOOKUP(A637,data!$A:$AG,29,FALSE)</f>
        <v>33.235000000000007</v>
      </c>
      <c r="L637" s="10">
        <f>VLOOKUP(A637,data!$A:$AG,30,FALSE)</f>
        <v>664.7</v>
      </c>
      <c r="M637" s="4" t="str">
        <f>VLOOKUP(A637,data!$A:$AG,31,FALSE)</f>
        <v>Credit card</v>
      </c>
      <c r="N637" s="3">
        <f>VLOOKUP(A637,data!$A:$AG,32,FALSE)</f>
        <v>593.57710000000009</v>
      </c>
      <c r="O637" s="9">
        <f>VLOOKUP(A637,data!$A:$AG,33,FALSE)</f>
        <v>0.107</v>
      </c>
    </row>
    <row r="638" spans="1:15" ht="15.75" x14ac:dyDescent="0.25">
      <c r="A638">
        <v>637</v>
      </c>
      <c r="B638" t="str">
        <f>VLOOKUP(A638,data!$A:$AG,2,FALSE)</f>
        <v>610-46-4100</v>
      </c>
      <c r="C638" s="7" t="str">
        <f>VLOOKUP(A638,data!$A:$AG,21,FALSE)</f>
        <v>West</v>
      </c>
      <c r="D638" s="7" t="str">
        <f>VLOOKUP(A638,data!$A:$AG,22,FALSE)</f>
        <v>Office Supplies</v>
      </c>
      <c r="E638" s="10" t="str">
        <f>VLOOKUP(A638,data!$A:$AG,23,FALSE)</f>
        <v>Binders</v>
      </c>
      <c r="F638" s="8">
        <f>VLOOKUP(A638,data!$A:$AG,24,FALSE)</f>
        <v>43527</v>
      </c>
      <c r="G638" s="3">
        <f>VLOOKUP(A638,data!$A:$AG,25,FALSE)</f>
        <v>43527</v>
      </c>
      <c r="H638" s="3">
        <f>VLOOKUP(A638,data!$A:$AG,26,FALSE)</f>
        <v>0.85486111111111107</v>
      </c>
      <c r="I638" s="1">
        <f>VLOOKUP(A638,data!$A:$AG,27,FALSE)</f>
        <v>28.95</v>
      </c>
      <c r="J638" s="2">
        <f>VLOOKUP(A638,data!$A:$AG,28,FALSE)</f>
        <v>7</v>
      </c>
      <c r="K638">
        <f>VLOOKUP(A638,data!$A:$AG,29,FALSE)</f>
        <v>10.1325</v>
      </c>
      <c r="L638" s="10">
        <f>VLOOKUP(A638,data!$A:$AG,30,FALSE)</f>
        <v>202.65</v>
      </c>
      <c r="M638" s="4" t="str">
        <f>VLOOKUP(A638,data!$A:$AG,31,FALSE)</f>
        <v>Credit card</v>
      </c>
      <c r="N638" s="3">
        <f>VLOOKUP(A638,data!$A:$AG,32,FALSE)</f>
        <v>193.18624500000001</v>
      </c>
      <c r="O638" s="9">
        <f>VLOOKUP(A638,data!$A:$AG,33,FALSE)</f>
        <v>4.6699999999999998E-2</v>
      </c>
    </row>
    <row r="639" spans="1:15" ht="15.75" x14ac:dyDescent="0.25">
      <c r="A639">
        <v>638</v>
      </c>
      <c r="B639" t="str">
        <f>VLOOKUP(A639,data!$A:$AG,2,FALSE)</f>
        <v>318-81-2368</v>
      </c>
      <c r="C639" s="7" t="str">
        <f>VLOOKUP(A639,data!$A:$AG,21,FALSE)</f>
        <v>West</v>
      </c>
      <c r="D639" s="7" t="str">
        <f>VLOOKUP(A639,data!$A:$AG,22,FALSE)</f>
        <v>Office Supplies</v>
      </c>
      <c r="E639" s="10" t="str">
        <f>VLOOKUP(A639,data!$A:$AG,23,FALSE)</f>
        <v>Appliances</v>
      </c>
      <c r="F639" s="8">
        <f>VLOOKUP(A639,data!$A:$AG,24,FALSE)</f>
        <v>43543</v>
      </c>
      <c r="G639" s="3">
        <f>VLOOKUP(A639,data!$A:$AG,25,FALSE)</f>
        <v>43543</v>
      </c>
      <c r="H639" s="3">
        <f>VLOOKUP(A639,data!$A:$AG,26,FALSE)</f>
        <v>0.51111111111111118</v>
      </c>
      <c r="I639" s="1">
        <f>VLOOKUP(A639,data!$A:$AG,27,FALSE)</f>
        <v>46.2</v>
      </c>
      <c r="J639" s="2">
        <f>VLOOKUP(A639,data!$A:$AG,28,FALSE)</f>
        <v>1</v>
      </c>
      <c r="K639">
        <f>VLOOKUP(A639,data!$A:$AG,29,FALSE)</f>
        <v>2.31</v>
      </c>
      <c r="L639" s="10">
        <f>VLOOKUP(A639,data!$A:$AG,30,FALSE)</f>
        <v>46.2</v>
      </c>
      <c r="M639" s="4" t="str">
        <f>VLOOKUP(A639,data!$A:$AG,31,FALSE)</f>
        <v>Cash</v>
      </c>
      <c r="N639" s="3">
        <f>VLOOKUP(A639,data!$A:$AG,32,FALSE)</f>
        <v>44.042460000000005</v>
      </c>
      <c r="O639" s="9">
        <f>VLOOKUP(A639,data!$A:$AG,33,FALSE)</f>
        <v>4.6699999999999998E-2</v>
      </c>
    </row>
    <row r="640" spans="1:15" ht="15.75" x14ac:dyDescent="0.25">
      <c r="A640">
        <v>639</v>
      </c>
      <c r="B640" t="str">
        <f>VLOOKUP(A640,data!$A:$AG,2,FALSE)</f>
        <v>364-33-8584</v>
      </c>
      <c r="C640" s="7" t="str">
        <f>VLOOKUP(A640,data!$A:$AG,21,FALSE)</f>
        <v>Central</v>
      </c>
      <c r="D640" s="7" t="str">
        <f>VLOOKUP(A640,data!$A:$AG,22,FALSE)</f>
        <v>Furniture</v>
      </c>
      <c r="E640" s="10" t="str">
        <f>VLOOKUP(A640,data!$A:$AG,23,FALSE)</f>
        <v>Furnishings</v>
      </c>
      <c r="F640" s="8">
        <f>VLOOKUP(A640,data!$A:$AG,24,FALSE)</f>
        <v>43532</v>
      </c>
      <c r="G640" s="3">
        <f>VLOOKUP(A640,data!$A:$AG,25,FALSE)</f>
        <v>43532</v>
      </c>
      <c r="H640" s="3">
        <f>VLOOKUP(A640,data!$A:$AG,26,FALSE)</f>
        <v>0.64374999999999993</v>
      </c>
      <c r="I640" s="1">
        <f>VLOOKUP(A640,data!$A:$AG,27,FALSE)</f>
        <v>17.63</v>
      </c>
      <c r="J640" s="2">
        <f>VLOOKUP(A640,data!$A:$AG,28,FALSE)</f>
        <v>5</v>
      </c>
      <c r="K640">
        <f>VLOOKUP(A640,data!$A:$AG,29,FALSE)</f>
        <v>4.4074999999999998</v>
      </c>
      <c r="L640" s="10">
        <f>VLOOKUP(A640,data!$A:$AG,30,FALSE)</f>
        <v>88.149999999999991</v>
      </c>
      <c r="M640" s="4" t="str">
        <f>VLOOKUP(A640,data!$A:$AG,31,FALSE)</f>
        <v>Cash</v>
      </c>
      <c r="N640" s="3">
        <f>VLOOKUP(A640,data!$A:$AG,32,FALSE)</f>
        <v>78.717949999999988</v>
      </c>
      <c r="O640" s="9">
        <f>VLOOKUP(A640,data!$A:$AG,33,FALSE)</f>
        <v>0.107</v>
      </c>
    </row>
    <row r="641" spans="1:15" ht="15.75" x14ac:dyDescent="0.25">
      <c r="A641">
        <v>640</v>
      </c>
      <c r="B641" t="str">
        <f>VLOOKUP(A641,data!$A:$AG,2,FALSE)</f>
        <v>665-63-9737</v>
      </c>
      <c r="C641" s="7" t="str">
        <f>VLOOKUP(A641,data!$A:$AG,21,FALSE)</f>
        <v>Central</v>
      </c>
      <c r="D641" s="7" t="str">
        <f>VLOOKUP(A641,data!$A:$AG,22,FALSE)</f>
        <v>Office Supplies</v>
      </c>
      <c r="E641" s="10" t="str">
        <f>VLOOKUP(A641,data!$A:$AG,23,FALSE)</f>
        <v>Binders</v>
      </c>
      <c r="F641" s="8">
        <f>VLOOKUP(A641,data!$A:$AG,24,FALSE)</f>
        <v>43523</v>
      </c>
      <c r="G641" s="3">
        <f>VLOOKUP(A641,data!$A:$AG,25,FALSE)</f>
        <v>43523</v>
      </c>
      <c r="H641" s="3">
        <f>VLOOKUP(A641,data!$A:$AG,26,FALSE)</f>
        <v>0.73333333333333339</v>
      </c>
      <c r="I641" s="1">
        <f>VLOOKUP(A641,data!$A:$AG,27,FALSE)</f>
        <v>52.42</v>
      </c>
      <c r="J641" s="2">
        <f>VLOOKUP(A641,data!$A:$AG,28,FALSE)</f>
        <v>3</v>
      </c>
      <c r="K641">
        <f>VLOOKUP(A641,data!$A:$AG,29,FALSE)</f>
        <v>7.8629999999999995</v>
      </c>
      <c r="L641" s="10">
        <f>VLOOKUP(A641,data!$A:$AG,30,FALSE)</f>
        <v>157.26</v>
      </c>
      <c r="M641" s="4" t="str">
        <f>VLOOKUP(A641,data!$A:$AG,31,FALSE)</f>
        <v>Ewallet</v>
      </c>
      <c r="N641" s="3">
        <f>VLOOKUP(A641,data!$A:$AG,32,FALSE)</f>
        <v>149.91595799999999</v>
      </c>
      <c r="O641" s="9">
        <f>VLOOKUP(A641,data!$A:$AG,33,FALSE)</f>
        <v>4.6699999999999998E-2</v>
      </c>
    </row>
    <row r="642" spans="1:15" ht="15.75" x14ac:dyDescent="0.25">
      <c r="A642">
        <v>641</v>
      </c>
      <c r="B642" t="str">
        <f>VLOOKUP(A642,data!$A:$AG,2,FALSE)</f>
        <v>695-09-5146</v>
      </c>
      <c r="C642" s="7" t="str">
        <f>VLOOKUP(A642,data!$A:$AG,21,FALSE)</f>
        <v>Central</v>
      </c>
      <c r="D642" s="7" t="str">
        <f>VLOOKUP(A642,data!$A:$AG,22,FALSE)</f>
        <v>Furniture</v>
      </c>
      <c r="E642" s="10" t="str">
        <f>VLOOKUP(A642,data!$A:$AG,23,FALSE)</f>
        <v>Furnishings</v>
      </c>
      <c r="F642" s="8">
        <f>VLOOKUP(A642,data!$A:$AG,24,FALSE)</f>
        <v>43519</v>
      </c>
      <c r="G642" s="3">
        <f>VLOOKUP(A642,data!$A:$AG,25,FALSE)</f>
        <v>43519</v>
      </c>
      <c r="H642" s="3">
        <f>VLOOKUP(A642,data!$A:$AG,26,FALSE)</f>
        <v>0.83333333333333337</v>
      </c>
      <c r="I642" s="1">
        <f>VLOOKUP(A642,data!$A:$AG,27,FALSE)</f>
        <v>98.79</v>
      </c>
      <c r="J642" s="2">
        <f>VLOOKUP(A642,data!$A:$AG,28,FALSE)</f>
        <v>3</v>
      </c>
      <c r="K642">
        <f>VLOOKUP(A642,data!$A:$AG,29,FALSE)</f>
        <v>14.8185</v>
      </c>
      <c r="L642" s="10">
        <f>VLOOKUP(A642,data!$A:$AG,30,FALSE)</f>
        <v>296.37</v>
      </c>
      <c r="M642" s="4" t="str">
        <f>VLOOKUP(A642,data!$A:$AG,31,FALSE)</f>
        <v>Ewallet</v>
      </c>
      <c r="N642" s="3">
        <f>VLOOKUP(A642,data!$A:$AG,32,FALSE)</f>
        <v>264.65841</v>
      </c>
      <c r="O642" s="9">
        <f>VLOOKUP(A642,data!$A:$AG,33,FALSE)</f>
        <v>0.107</v>
      </c>
    </row>
    <row r="643" spans="1:15" ht="15.75" x14ac:dyDescent="0.25">
      <c r="A643">
        <v>642</v>
      </c>
      <c r="B643" t="str">
        <f>VLOOKUP(A643,data!$A:$AG,2,FALSE)</f>
        <v>155-45-3814</v>
      </c>
      <c r="C643" s="7" t="str">
        <f>VLOOKUP(A643,data!$A:$AG,21,FALSE)</f>
        <v>West</v>
      </c>
      <c r="D643" s="7" t="str">
        <f>VLOOKUP(A643,data!$A:$AG,22,FALSE)</f>
        <v>Office Supplies</v>
      </c>
      <c r="E643" s="10" t="str">
        <f>VLOOKUP(A643,data!$A:$AG,23,FALSE)</f>
        <v>Storage</v>
      </c>
      <c r="F643" s="8">
        <f>VLOOKUP(A643,data!$A:$AG,24,FALSE)</f>
        <v>43543</v>
      </c>
      <c r="G643" s="3">
        <f>VLOOKUP(A643,data!$A:$AG,25,FALSE)</f>
        <v>43543</v>
      </c>
      <c r="H643" s="3">
        <f>VLOOKUP(A643,data!$A:$AG,26,FALSE)</f>
        <v>0.64513888888888882</v>
      </c>
      <c r="I643" s="1">
        <f>VLOOKUP(A643,data!$A:$AG,27,FALSE)</f>
        <v>88.55</v>
      </c>
      <c r="J643" s="2">
        <f>VLOOKUP(A643,data!$A:$AG,28,FALSE)</f>
        <v>8</v>
      </c>
      <c r="K643">
        <f>VLOOKUP(A643,data!$A:$AG,29,FALSE)</f>
        <v>35.42</v>
      </c>
      <c r="L643" s="10">
        <f>VLOOKUP(A643,data!$A:$AG,30,FALSE)</f>
        <v>708.4</v>
      </c>
      <c r="M643" s="4" t="str">
        <f>VLOOKUP(A643,data!$A:$AG,31,FALSE)</f>
        <v>Ewallet</v>
      </c>
      <c r="N643" s="3">
        <f>VLOOKUP(A643,data!$A:$AG,32,FALSE)</f>
        <v>675.31772000000001</v>
      </c>
      <c r="O643" s="9">
        <f>VLOOKUP(A643,data!$A:$AG,33,FALSE)</f>
        <v>4.6699999999999998E-2</v>
      </c>
    </row>
    <row r="644" spans="1:15" ht="15.75" x14ac:dyDescent="0.25">
      <c r="A644">
        <v>643</v>
      </c>
      <c r="B644" t="str">
        <f>VLOOKUP(A644,data!$A:$AG,2,FALSE)</f>
        <v>794-32-2436</v>
      </c>
      <c r="C644" s="7" t="str">
        <f>VLOOKUP(A644,data!$A:$AG,21,FALSE)</f>
        <v>West</v>
      </c>
      <c r="D644" s="7" t="str">
        <f>VLOOKUP(A644,data!$A:$AG,22,FALSE)</f>
        <v>Office Supplies</v>
      </c>
      <c r="E644" s="10" t="str">
        <f>VLOOKUP(A644,data!$A:$AG,23,FALSE)</f>
        <v>Labels</v>
      </c>
      <c r="F644" s="8">
        <f>VLOOKUP(A644,data!$A:$AG,24,FALSE)</f>
        <v>43551</v>
      </c>
      <c r="G644" s="3">
        <f>VLOOKUP(A644,data!$A:$AG,25,FALSE)</f>
        <v>43551</v>
      </c>
      <c r="H644" s="3">
        <f>VLOOKUP(A644,data!$A:$AG,26,FALSE)</f>
        <v>0.63055555555555554</v>
      </c>
      <c r="I644" s="1">
        <f>VLOOKUP(A644,data!$A:$AG,27,FALSE)</f>
        <v>55.67</v>
      </c>
      <c r="J644" s="2">
        <f>VLOOKUP(A644,data!$A:$AG,28,FALSE)</f>
        <v>2</v>
      </c>
      <c r="K644">
        <f>VLOOKUP(A644,data!$A:$AG,29,FALSE)</f>
        <v>5.5670000000000002</v>
      </c>
      <c r="L644" s="10">
        <f>VLOOKUP(A644,data!$A:$AG,30,FALSE)</f>
        <v>111.34</v>
      </c>
      <c r="M644" s="4" t="str">
        <f>VLOOKUP(A644,data!$A:$AG,31,FALSE)</f>
        <v>Ewallet</v>
      </c>
      <c r="N644" s="3">
        <f>VLOOKUP(A644,data!$A:$AG,32,FALSE)</f>
        <v>106.140422</v>
      </c>
      <c r="O644" s="9">
        <f>VLOOKUP(A644,data!$A:$AG,33,FALSE)</f>
        <v>4.6699999999999998E-2</v>
      </c>
    </row>
    <row r="645" spans="1:15" ht="15.75" x14ac:dyDescent="0.25">
      <c r="A645">
        <v>644</v>
      </c>
      <c r="B645" t="str">
        <f>VLOOKUP(A645,data!$A:$AG,2,FALSE)</f>
        <v>131-15-8856</v>
      </c>
      <c r="C645" s="7" t="str">
        <f>VLOOKUP(A645,data!$A:$AG,21,FALSE)</f>
        <v>Central</v>
      </c>
      <c r="D645" s="7" t="str">
        <f>VLOOKUP(A645,data!$A:$AG,22,FALSE)</f>
        <v>Technology</v>
      </c>
      <c r="E645" s="10" t="str">
        <f>VLOOKUP(A645,data!$A:$AG,23,FALSE)</f>
        <v>Accessories</v>
      </c>
      <c r="F645" s="8">
        <f>VLOOKUP(A645,data!$A:$AG,24,FALSE)</f>
        <v>43554</v>
      </c>
      <c r="G645" s="3">
        <f>VLOOKUP(A645,data!$A:$AG,25,FALSE)</f>
        <v>43554</v>
      </c>
      <c r="H645" s="3">
        <f>VLOOKUP(A645,data!$A:$AG,26,FALSE)</f>
        <v>0.80972222222222223</v>
      </c>
      <c r="I645" s="1">
        <f>VLOOKUP(A645,data!$A:$AG,27,FALSE)</f>
        <v>72.52</v>
      </c>
      <c r="J645" s="2">
        <f>VLOOKUP(A645,data!$A:$AG,28,FALSE)</f>
        <v>8</v>
      </c>
      <c r="K645">
        <f>VLOOKUP(A645,data!$A:$AG,29,FALSE)</f>
        <v>29.007999999999999</v>
      </c>
      <c r="L645" s="10">
        <f>VLOOKUP(A645,data!$A:$AG,30,FALSE)</f>
        <v>580.16</v>
      </c>
      <c r="M645" s="4" t="str">
        <f>VLOOKUP(A645,data!$A:$AG,31,FALSE)</f>
        <v>Credit card</v>
      </c>
      <c r="N645" s="3">
        <f>VLOOKUP(A645,data!$A:$AG,32,FALSE)</f>
        <v>538.38847999999996</v>
      </c>
      <c r="O645" s="9">
        <f>VLOOKUP(A645,data!$A:$AG,33,FALSE)</f>
        <v>7.2000000000000008E-2</v>
      </c>
    </row>
    <row r="646" spans="1:15" ht="15.75" x14ac:dyDescent="0.25">
      <c r="A646">
        <v>645</v>
      </c>
      <c r="B646" t="str">
        <f>VLOOKUP(A646,data!$A:$AG,2,FALSE)</f>
        <v>273-84-2164</v>
      </c>
      <c r="C646" s="7" t="str">
        <f>VLOOKUP(A646,data!$A:$AG,21,FALSE)</f>
        <v>West</v>
      </c>
      <c r="D646" s="7" t="str">
        <f>VLOOKUP(A646,data!$A:$AG,22,FALSE)</f>
        <v>Office Supplies</v>
      </c>
      <c r="E646" s="10" t="str">
        <f>VLOOKUP(A646,data!$A:$AG,23,FALSE)</f>
        <v>Paper</v>
      </c>
      <c r="F646" s="8">
        <f>VLOOKUP(A646,data!$A:$AG,24,FALSE)</f>
        <v>43512</v>
      </c>
      <c r="G646" s="3">
        <f>VLOOKUP(A646,data!$A:$AG,25,FALSE)</f>
        <v>43512</v>
      </c>
      <c r="H646" s="3">
        <f>VLOOKUP(A646,data!$A:$AG,26,FALSE)</f>
        <v>0.66180555555555554</v>
      </c>
      <c r="I646" s="1">
        <f>VLOOKUP(A646,data!$A:$AG,27,FALSE)</f>
        <v>12.05</v>
      </c>
      <c r="J646" s="2">
        <f>VLOOKUP(A646,data!$A:$AG,28,FALSE)</f>
        <v>5</v>
      </c>
      <c r="K646">
        <f>VLOOKUP(A646,data!$A:$AG,29,FALSE)</f>
        <v>3.0125000000000002</v>
      </c>
      <c r="L646" s="10">
        <f>VLOOKUP(A646,data!$A:$AG,30,FALSE)</f>
        <v>60.25</v>
      </c>
      <c r="M646" s="4" t="str">
        <f>VLOOKUP(A646,data!$A:$AG,31,FALSE)</f>
        <v>Ewallet</v>
      </c>
      <c r="N646" s="3">
        <f>VLOOKUP(A646,data!$A:$AG,32,FALSE)</f>
        <v>57.436324999999997</v>
      </c>
      <c r="O646" s="9">
        <f>VLOOKUP(A646,data!$A:$AG,33,FALSE)</f>
        <v>4.6699999999999998E-2</v>
      </c>
    </row>
    <row r="647" spans="1:15" ht="15.75" x14ac:dyDescent="0.25">
      <c r="A647">
        <v>646</v>
      </c>
      <c r="B647" t="str">
        <f>VLOOKUP(A647,data!$A:$AG,2,FALSE)</f>
        <v>706-36-6154</v>
      </c>
      <c r="C647" s="7" t="str">
        <f>VLOOKUP(A647,data!$A:$AG,21,FALSE)</f>
        <v>Central</v>
      </c>
      <c r="D647" s="7" t="str">
        <f>VLOOKUP(A647,data!$A:$AG,22,FALSE)</f>
        <v>Office Supplies</v>
      </c>
      <c r="E647" s="10" t="str">
        <f>VLOOKUP(A647,data!$A:$AG,23,FALSE)</f>
        <v>Appliances</v>
      </c>
      <c r="F647" s="8">
        <f>VLOOKUP(A647,data!$A:$AG,24,FALSE)</f>
        <v>43483</v>
      </c>
      <c r="G647" s="3">
        <f>VLOOKUP(A647,data!$A:$AG,25,FALSE)</f>
        <v>43483</v>
      </c>
      <c r="H647" s="3">
        <f>VLOOKUP(A647,data!$A:$AG,26,FALSE)</f>
        <v>0.77986111111111101</v>
      </c>
      <c r="I647" s="1">
        <f>VLOOKUP(A647,data!$A:$AG,27,FALSE)</f>
        <v>19.36</v>
      </c>
      <c r="J647" s="2">
        <f>VLOOKUP(A647,data!$A:$AG,28,FALSE)</f>
        <v>9</v>
      </c>
      <c r="K647">
        <f>VLOOKUP(A647,data!$A:$AG,29,FALSE)</f>
        <v>8.7120000000000015</v>
      </c>
      <c r="L647" s="10">
        <f>VLOOKUP(A647,data!$A:$AG,30,FALSE)</f>
        <v>174.24</v>
      </c>
      <c r="M647" s="4" t="str">
        <f>VLOOKUP(A647,data!$A:$AG,31,FALSE)</f>
        <v>Ewallet</v>
      </c>
      <c r="N647" s="3">
        <f>VLOOKUP(A647,data!$A:$AG,32,FALSE)</f>
        <v>166.102992</v>
      </c>
      <c r="O647" s="9">
        <f>VLOOKUP(A647,data!$A:$AG,33,FALSE)</f>
        <v>4.6699999999999998E-2</v>
      </c>
    </row>
    <row r="648" spans="1:15" ht="15.75" x14ac:dyDescent="0.25">
      <c r="A648">
        <v>647</v>
      </c>
      <c r="B648" t="str">
        <f>VLOOKUP(A648,data!$A:$AG,2,FALSE)</f>
        <v>778-89-7974</v>
      </c>
      <c r="C648" s="7" t="str">
        <f>VLOOKUP(A648,data!$A:$AG,21,FALSE)</f>
        <v>West</v>
      </c>
      <c r="D648" s="7" t="str">
        <f>VLOOKUP(A648,data!$A:$AG,22,FALSE)</f>
        <v>Office Supplies</v>
      </c>
      <c r="E648" s="10" t="str">
        <f>VLOOKUP(A648,data!$A:$AG,23,FALSE)</f>
        <v>Fasteners</v>
      </c>
      <c r="F648" s="8">
        <f>VLOOKUP(A648,data!$A:$AG,24,FALSE)</f>
        <v>43554</v>
      </c>
      <c r="G648" s="3">
        <f>VLOOKUP(A648,data!$A:$AG,25,FALSE)</f>
        <v>43554</v>
      </c>
      <c r="H648" s="3">
        <f>VLOOKUP(A648,data!$A:$AG,26,FALSE)</f>
        <v>0.62361111111111112</v>
      </c>
      <c r="I648" s="1">
        <f>VLOOKUP(A648,data!$A:$AG,27,FALSE)</f>
        <v>70.209999999999994</v>
      </c>
      <c r="J648" s="2">
        <f>VLOOKUP(A648,data!$A:$AG,28,FALSE)</f>
        <v>6</v>
      </c>
      <c r="K648">
        <f>VLOOKUP(A648,data!$A:$AG,29,FALSE)</f>
        <v>21.063000000000002</v>
      </c>
      <c r="L648" s="10">
        <f>VLOOKUP(A648,data!$A:$AG,30,FALSE)</f>
        <v>421.26</v>
      </c>
      <c r="M648" s="4" t="str">
        <f>VLOOKUP(A648,data!$A:$AG,31,FALSE)</f>
        <v>Cash</v>
      </c>
      <c r="N648" s="3">
        <f>VLOOKUP(A648,data!$A:$AG,32,FALSE)</f>
        <v>401.58715799999999</v>
      </c>
      <c r="O648" s="9">
        <f>VLOOKUP(A648,data!$A:$AG,33,FALSE)</f>
        <v>4.6699999999999998E-2</v>
      </c>
    </row>
    <row r="649" spans="1:15" ht="15.75" x14ac:dyDescent="0.25">
      <c r="A649">
        <v>648</v>
      </c>
      <c r="B649" t="str">
        <f>VLOOKUP(A649,data!$A:$AG,2,FALSE)</f>
        <v>574-31-8277</v>
      </c>
      <c r="C649" s="7" t="str">
        <f>VLOOKUP(A649,data!$A:$AG,21,FALSE)</f>
        <v>West</v>
      </c>
      <c r="D649" s="7" t="str">
        <f>VLOOKUP(A649,data!$A:$AG,22,FALSE)</f>
        <v>Office Supplies</v>
      </c>
      <c r="E649" s="10" t="str">
        <f>VLOOKUP(A649,data!$A:$AG,23,FALSE)</f>
        <v>Appliances</v>
      </c>
      <c r="F649" s="8">
        <f>VLOOKUP(A649,data!$A:$AG,24,FALSE)</f>
        <v>43544</v>
      </c>
      <c r="G649" s="3">
        <f>VLOOKUP(A649,data!$A:$AG,25,FALSE)</f>
        <v>43544</v>
      </c>
      <c r="H649" s="3">
        <f>VLOOKUP(A649,data!$A:$AG,26,FALSE)</f>
        <v>0.82986111111111116</v>
      </c>
      <c r="I649" s="1">
        <f>VLOOKUP(A649,data!$A:$AG,27,FALSE)</f>
        <v>33.630000000000003</v>
      </c>
      <c r="J649" s="2">
        <f>VLOOKUP(A649,data!$A:$AG,28,FALSE)</f>
        <v>1</v>
      </c>
      <c r="K649">
        <f>VLOOKUP(A649,data!$A:$AG,29,FALSE)</f>
        <v>1.6815000000000002</v>
      </c>
      <c r="L649" s="10">
        <f>VLOOKUP(A649,data!$A:$AG,30,FALSE)</f>
        <v>33.630000000000003</v>
      </c>
      <c r="M649" s="4" t="str">
        <f>VLOOKUP(A649,data!$A:$AG,31,FALSE)</f>
        <v>Cash</v>
      </c>
      <c r="N649" s="3">
        <f>VLOOKUP(A649,data!$A:$AG,32,FALSE)</f>
        <v>32.059479000000003</v>
      </c>
      <c r="O649" s="9">
        <f>VLOOKUP(A649,data!$A:$AG,33,FALSE)</f>
        <v>4.6699999999999998E-2</v>
      </c>
    </row>
    <row r="650" spans="1:15" ht="15.75" x14ac:dyDescent="0.25">
      <c r="A650">
        <v>649</v>
      </c>
      <c r="B650" t="str">
        <f>VLOOKUP(A650,data!$A:$AG,2,FALSE)</f>
        <v>859-71-0933</v>
      </c>
      <c r="C650" s="7" t="str">
        <f>VLOOKUP(A650,data!$A:$AG,21,FALSE)</f>
        <v>West</v>
      </c>
      <c r="D650" s="7" t="str">
        <f>VLOOKUP(A650,data!$A:$AG,22,FALSE)</f>
        <v>Furniture</v>
      </c>
      <c r="E650" s="10" t="str">
        <f>VLOOKUP(A650,data!$A:$AG,23,FALSE)</f>
        <v>Furnishings</v>
      </c>
      <c r="F650" s="8">
        <f>VLOOKUP(A650,data!$A:$AG,24,FALSE)</f>
        <v>43481</v>
      </c>
      <c r="G650" s="3">
        <f>VLOOKUP(A650,data!$A:$AG,25,FALSE)</f>
        <v>43481</v>
      </c>
      <c r="H650" s="3">
        <f>VLOOKUP(A650,data!$A:$AG,26,FALSE)</f>
        <v>0.63194444444444442</v>
      </c>
      <c r="I650" s="1">
        <f>VLOOKUP(A650,data!$A:$AG,27,FALSE)</f>
        <v>15.49</v>
      </c>
      <c r="J650" s="2">
        <f>VLOOKUP(A650,data!$A:$AG,28,FALSE)</f>
        <v>2</v>
      </c>
      <c r="K650">
        <f>VLOOKUP(A650,data!$A:$AG,29,FALSE)</f>
        <v>1.5490000000000002</v>
      </c>
      <c r="L650" s="10">
        <f>VLOOKUP(A650,data!$A:$AG,30,FALSE)</f>
        <v>30.98</v>
      </c>
      <c r="M650" s="4" t="str">
        <f>VLOOKUP(A650,data!$A:$AG,31,FALSE)</f>
        <v>Cash</v>
      </c>
      <c r="N650" s="3">
        <f>VLOOKUP(A650,data!$A:$AG,32,FALSE)</f>
        <v>27.665140000000001</v>
      </c>
      <c r="O650" s="9">
        <f>VLOOKUP(A650,data!$A:$AG,33,FALSE)</f>
        <v>0.107</v>
      </c>
    </row>
    <row r="651" spans="1:15" ht="15.75" x14ac:dyDescent="0.25">
      <c r="A651">
        <v>650</v>
      </c>
      <c r="B651" t="str">
        <f>VLOOKUP(A651,data!$A:$AG,2,FALSE)</f>
        <v>740-11-5257</v>
      </c>
      <c r="C651" s="7" t="str">
        <f>VLOOKUP(A651,data!$A:$AG,21,FALSE)</f>
        <v>West</v>
      </c>
      <c r="D651" s="7" t="str">
        <f>VLOOKUP(A651,data!$A:$AG,22,FALSE)</f>
        <v>Technology</v>
      </c>
      <c r="E651" s="10" t="str">
        <f>VLOOKUP(A651,data!$A:$AG,23,FALSE)</f>
        <v>Phones</v>
      </c>
      <c r="F651" s="8">
        <f>VLOOKUP(A651,data!$A:$AG,24,FALSE)</f>
        <v>43520</v>
      </c>
      <c r="G651" s="3">
        <f>VLOOKUP(A651,data!$A:$AG,25,FALSE)</f>
        <v>43520</v>
      </c>
      <c r="H651" s="3">
        <f>VLOOKUP(A651,data!$A:$AG,26,FALSE)</f>
        <v>0.6972222222222223</v>
      </c>
      <c r="I651" s="1">
        <f>VLOOKUP(A651,data!$A:$AG,27,FALSE)</f>
        <v>24.74</v>
      </c>
      <c r="J651" s="2">
        <f>VLOOKUP(A651,data!$A:$AG,28,FALSE)</f>
        <v>10</v>
      </c>
      <c r="K651">
        <f>VLOOKUP(A651,data!$A:$AG,29,FALSE)</f>
        <v>12.37</v>
      </c>
      <c r="L651" s="10">
        <f>VLOOKUP(A651,data!$A:$AG,30,FALSE)</f>
        <v>247.39999999999998</v>
      </c>
      <c r="M651" s="4" t="str">
        <f>VLOOKUP(A651,data!$A:$AG,31,FALSE)</f>
        <v>Cash</v>
      </c>
      <c r="N651" s="3">
        <f>VLOOKUP(A651,data!$A:$AG,32,FALSE)</f>
        <v>229.58719999999997</v>
      </c>
      <c r="O651" s="9">
        <f>VLOOKUP(A651,data!$A:$AG,33,FALSE)</f>
        <v>7.2000000000000008E-2</v>
      </c>
    </row>
    <row r="652" spans="1:15" ht="15.75" x14ac:dyDescent="0.25">
      <c r="A652">
        <v>651</v>
      </c>
      <c r="B652" t="str">
        <f>VLOOKUP(A652,data!$A:$AG,2,FALSE)</f>
        <v>369-82-2676</v>
      </c>
      <c r="C652" s="7" t="str">
        <f>VLOOKUP(A652,data!$A:$AG,21,FALSE)</f>
        <v>West</v>
      </c>
      <c r="D652" s="7" t="str">
        <f>VLOOKUP(A652,data!$A:$AG,22,FALSE)</f>
        <v>Technology</v>
      </c>
      <c r="E652" s="10" t="str">
        <f>VLOOKUP(A652,data!$A:$AG,23,FALSE)</f>
        <v>Accessories</v>
      </c>
      <c r="F652" s="8">
        <f>VLOOKUP(A652,data!$A:$AG,24,FALSE)</f>
        <v>43480</v>
      </c>
      <c r="G652" s="3">
        <f>VLOOKUP(A652,data!$A:$AG,25,FALSE)</f>
        <v>43480</v>
      </c>
      <c r="H652" s="3">
        <f>VLOOKUP(A652,data!$A:$AG,26,FALSE)</f>
        <v>0.76527777777777783</v>
      </c>
      <c r="I652" s="1">
        <f>VLOOKUP(A652,data!$A:$AG,27,FALSE)</f>
        <v>75.66</v>
      </c>
      <c r="J652" s="2">
        <f>VLOOKUP(A652,data!$A:$AG,28,FALSE)</f>
        <v>5</v>
      </c>
      <c r="K652">
        <f>VLOOKUP(A652,data!$A:$AG,29,FALSE)</f>
        <v>18.914999999999999</v>
      </c>
      <c r="L652" s="10">
        <f>VLOOKUP(A652,data!$A:$AG,30,FALSE)</f>
        <v>378.29999999999995</v>
      </c>
      <c r="M652" s="4" t="str">
        <f>VLOOKUP(A652,data!$A:$AG,31,FALSE)</f>
        <v>Ewallet</v>
      </c>
      <c r="N652" s="3">
        <f>VLOOKUP(A652,data!$A:$AG,32,FALSE)</f>
        <v>351.06239999999997</v>
      </c>
      <c r="O652" s="9">
        <f>VLOOKUP(A652,data!$A:$AG,33,FALSE)</f>
        <v>7.2000000000000008E-2</v>
      </c>
    </row>
    <row r="653" spans="1:15" ht="15.75" x14ac:dyDescent="0.25">
      <c r="A653">
        <v>652</v>
      </c>
      <c r="B653" t="str">
        <f>VLOOKUP(A653,data!$A:$AG,2,FALSE)</f>
        <v>563-47-4072</v>
      </c>
      <c r="C653" s="7" t="str">
        <f>VLOOKUP(A653,data!$A:$AG,21,FALSE)</f>
        <v>East</v>
      </c>
      <c r="D653" s="7" t="str">
        <f>VLOOKUP(A653,data!$A:$AG,22,FALSE)</f>
        <v>Office Supplies</v>
      </c>
      <c r="E653" s="10" t="str">
        <f>VLOOKUP(A653,data!$A:$AG,23,FALSE)</f>
        <v>Paper</v>
      </c>
      <c r="F653" s="8">
        <f>VLOOKUP(A653,data!$A:$AG,24,FALSE)</f>
        <v>43487</v>
      </c>
      <c r="G653" s="3">
        <f>VLOOKUP(A653,data!$A:$AG,25,FALSE)</f>
        <v>43487</v>
      </c>
      <c r="H653" s="3">
        <f>VLOOKUP(A653,data!$A:$AG,26,FALSE)</f>
        <v>0.49444444444444446</v>
      </c>
      <c r="I653" s="1">
        <f>VLOOKUP(A653,data!$A:$AG,27,FALSE)</f>
        <v>55.81</v>
      </c>
      <c r="J653" s="2">
        <f>VLOOKUP(A653,data!$A:$AG,28,FALSE)</f>
        <v>6</v>
      </c>
      <c r="K653">
        <f>VLOOKUP(A653,data!$A:$AG,29,FALSE)</f>
        <v>16.743000000000002</v>
      </c>
      <c r="L653" s="10">
        <f>VLOOKUP(A653,data!$A:$AG,30,FALSE)</f>
        <v>334.86</v>
      </c>
      <c r="M653" s="4" t="str">
        <f>VLOOKUP(A653,data!$A:$AG,31,FALSE)</f>
        <v>Cash</v>
      </c>
      <c r="N653" s="3">
        <f>VLOOKUP(A653,data!$A:$AG,32,FALSE)</f>
        <v>319.222038</v>
      </c>
      <c r="O653" s="9">
        <f>VLOOKUP(A653,data!$A:$AG,33,FALSE)</f>
        <v>4.6699999999999998E-2</v>
      </c>
    </row>
    <row r="654" spans="1:15" ht="15.75" x14ac:dyDescent="0.25">
      <c r="A654">
        <v>653</v>
      </c>
      <c r="B654" t="str">
        <f>VLOOKUP(A654,data!$A:$AG,2,FALSE)</f>
        <v>742-04-5161</v>
      </c>
      <c r="C654" s="7" t="str">
        <f>VLOOKUP(A654,data!$A:$AG,21,FALSE)</f>
        <v>East</v>
      </c>
      <c r="D654" s="7" t="str">
        <f>VLOOKUP(A654,data!$A:$AG,22,FALSE)</f>
        <v>Office Supplies</v>
      </c>
      <c r="E654" s="10" t="str">
        <f>VLOOKUP(A654,data!$A:$AG,23,FALSE)</f>
        <v>Paper</v>
      </c>
      <c r="F654" s="8">
        <f>VLOOKUP(A654,data!$A:$AG,24,FALSE)</f>
        <v>43499</v>
      </c>
      <c r="G654" s="3">
        <f>VLOOKUP(A654,data!$A:$AG,25,FALSE)</f>
        <v>43499</v>
      </c>
      <c r="H654" s="3">
        <f>VLOOKUP(A654,data!$A:$AG,26,FALSE)</f>
        <v>0.72499999999999998</v>
      </c>
      <c r="I654" s="1">
        <f>VLOOKUP(A654,data!$A:$AG,27,FALSE)</f>
        <v>72.78</v>
      </c>
      <c r="J654" s="2">
        <f>VLOOKUP(A654,data!$A:$AG,28,FALSE)</f>
        <v>10</v>
      </c>
      <c r="K654">
        <f>VLOOKUP(A654,data!$A:$AG,29,FALSE)</f>
        <v>36.39</v>
      </c>
      <c r="L654" s="10">
        <f>VLOOKUP(A654,data!$A:$AG,30,FALSE)</f>
        <v>727.8</v>
      </c>
      <c r="M654" s="4" t="str">
        <f>VLOOKUP(A654,data!$A:$AG,31,FALSE)</f>
        <v>Cash</v>
      </c>
      <c r="N654" s="3">
        <f>VLOOKUP(A654,data!$A:$AG,32,FALSE)</f>
        <v>693.81173999999999</v>
      </c>
      <c r="O654" s="9">
        <f>VLOOKUP(A654,data!$A:$AG,33,FALSE)</f>
        <v>4.6699999999999998E-2</v>
      </c>
    </row>
    <row r="655" spans="1:15" ht="15.75" x14ac:dyDescent="0.25">
      <c r="A655">
        <v>654</v>
      </c>
      <c r="B655" t="str">
        <f>VLOOKUP(A655,data!$A:$AG,2,FALSE)</f>
        <v>149-15-7606</v>
      </c>
      <c r="C655" s="7" t="str">
        <f>VLOOKUP(A655,data!$A:$AG,21,FALSE)</f>
        <v>East</v>
      </c>
      <c r="D655" s="7" t="str">
        <f>VLOOKUP(A655,data!$A:$AG,22,FALSE)</f>
        <v>Technology</v>
      </c>
      <c r="E655" s="10" t="str">
        <f>VLOOKUP(A655,data!$A:$AG,23,FALSE)</f>
        <v>Accessories</v>
      </c>
      <c r="F655" s="8">
        <f>VLOOKUP(A655,data!$A:$AG,24,FALSE)</f>
        <v>43530</v>
      </c>
      <c r="G655" s="3">
        <f>VLOOKUP(A655,data!$A:$AG,25,FALSE)</f>
        <v>43530</v>
      </c>
      <c r="H655" s="3">
        <f>VLOOKUP(A655,data!$A:$AG,26,FALSE)</f>
        <v>0.64652777777777781</v>
      </c>
      <c r="I655" s="1">
        <f>VLOOKUP(A655,data!$A:$AG,27,FALSE)</f>
        <v>37.32</v>
      </c>
      <c r="J655" s="2">
        <f>VLOOKUP(A655,data!$A:$AG,28,FALSE)</f>
        <v>9</v>
      </c>
      <c r="K655">
        <f>VLOOKUP(A655,data!$A:$AG,29,FALSE)</f>
        <v>16.794</v>
      </c>
      <c r="L655" s="10">
        <f>VLOOKUP(A655,data!$A:$AG,30,FALSE)</f>
        <v>335.88</v>
      </c>
      <c r="M655" s="4" t="str">
        <f>VLOOKUP(A655,data!$A:$AG,31,FALSE)</f>
        <v>Ewallet</v>
      </c>
      <c r="N655" s="3">
        <f>VLOOKUP(A655,data!$A:$AG,32,FALSE)</f>
        <v>311.69664</v>
      </c>
      <c r="O655" s="9">
        <f>VLOOKUP(A655,data!$A:$AG,33,FALSE)</f>
        <v>7.2000000000000008E-2</v>
      </c>
    </row>
    <row r="656" spans="1:15" ht="15.75" x14ac:dyDescent="0.25">
      <c r="A656">
        <v>655</v>
      </c>
      <c r="B656" t="str">
        <f>VLOOKUP(A656,data!$A:$AG,2,FALSE)</f>
        <v>133-77-3154</v>
      </c>
      <c r="C656" s="7" t="str">
        <f>VLOOKUP(A656,data!$A:$AG,21,FALSE)</f>
        <v>East</v>
      </c>
      <c r="D656" s="7" t="str">
        <f>VLOOKUP(A656,data!$A:$AG,22,FALSE)</f>
        <v>Office Supplies</v>
      </c>
      <c r="E656" s="10" t="str">
        <f>VLOOKUP(A656,data!$A:$AG,23,FALSE)</f>
        <v>Appliances</v>
      </c>
      <c r="F656" s="8">
        <f>VLOOKUP(A656,data!$A:$AG,24,FALSE)</f>
        <v>43512</v>
      </c>
      <c r="G656" s="3">
        <f>VLOOKUP(A656,data!$A:$AG,25,FALSE)</f>
        <v>43512</v>
      </c>
      <c r="H656" s="3">
        <f>VLOOKUP(A656,data!$A:$AG,26,FALSE)</f>
        <v>0.75277777777777777</v>
      </c>
      <c r="I656" s="1">
        <f>VLOOKUP(A656,data!$A:$AG,27,FALSE)</f>
        <v>60.18</v>
      </c>
      <c r="J656" s="2">
        <f>VLOOKUP(A656,data!$A:$AG,28,FALSE)</f>
        <v>4</v>
      </c>
      <c r="K656">
        <f>VLOOKUP(A656,data!$A:$AG,29,FALSE)</f>
        <v>12.036000000000001</v>
      </c>
      <c r="L656" s="10">
        <f>VLOOKUP(A656,data!$A:$AG,30,FALSE)</f>
        <v>240.72</v>
      </c>
      <c r="M656" s="4" t="str">
        <f>VLOOKUP(A656,data!$A:$AG,31,FALSE)</f>
        <v>Credit card</v>
      </c>
      <c r="N656" s="3">
        <f>VLOOKUP(A656,data!$A:$AG,32,FALSE)</f>
        <v>229.478376</v>
      </c>
      <c r="O656" s="9">
        <f>VLOOKUP(A656,data!$A:$AG,33,FALSE)</f>
        <v>4.6699999999999998E-2</v>
      </c>
    </row>
    <row r="657" spans="1:15" ht="15.75" x14ac:dyDescent="0.25">
      <c r="A657">
        <v>656</v>
      </c>
      <c r="B657" t="str">
        <f>VLOOKUP(A657,data!$A:$AG,2,FALSE)</f>
        <v>169-52-4504</v>
      </c>
      <c r="C657" s="7" t="str">
        <f>VLOOKUP(A657,data!$A:$AG,21,FALSE)</f>
        <v>East</v>
      </c>
      <c r="D657" s="7" t="str">
        <f>VLOOKUP(A657,data!$A:$AG,22,FALSE)</f>
        <v>Office Supplies</v>
      </c>
      <c r="E657" s="10" t="str">
        <f>VLOOKUP(A657,data!$A:$AG,23,FALSE)</f>
        <v>Binders</v>
      </c>
      <c r="F657" s="8">
        <f>VLOOKUP(A657,data!$A:$AG,24,FALSE)</f>
        <v>43538</v>
      </c>
      <c r="G657" s="3">
        <f>VLOOKUP(A657,data!$A:$AG,25,FALSE)</f>
        <v>43538</v>
      </c>
      <c r="H657" s="3">
        <f>VLOOKUP(A657,data!$A:$AG,26,FALSE)</f>
        <v>0.59236111111111112</v>
      </c>
      <c r="I657" s="1">
        <f>VLOOKUP(A657,data!$A:$AG,27,FALSE)</f>
        <v>15.69</v>
      </c>
      <c r="J657" s="2">
        <f>VLOOKUP(A657,data!$A:$AG,28,FALSE)</f>
        <v>3</v>
      </c>
      <c r="K657">
        <f>VLOOKUP(A657,data!$A:$AG,29,FALSE)</f>
        <v>2.3534999999999999</v>
      </c>
      <c r="L657" s="10">
        <f>VLOOKUP(A657,data!$A:$AG,30,FALSE)</f>
        <v>47.07</v>
      </c>
      <c r="M657" s="4" t="str">
        <f>VLOOKUP(A657,data!$A:$AG,31,FALSE)</f>
        <v>Credit card</v>
      </c>
      <c r="N657" s="3">
        <f>VLOOKUP(A657,data!$A:$AG,32,FALSE)</f>
        <v>44.871831</v>
      </c>
      <c r="O657" s="9">
        <f>VLOOKUP(A657,data!$A:$AG,33,FALSE)</f>
        <v>4.6699999999999998E-2</v>
      </c>
    </row>
    <row r="658" spans="1:15" ht="15.75" x14ac:dyDescent="0.25">
      <c r="A658">
        <v>657</v>
      </c>
      <c r="B658" t="str">
        <f>VLOOKUP(A658,data!$A:$AG,2,FALSE)</f>
        <v>250-81-7186</v>
      </c>
      <c r="C658" s="7" t="str">
        <f>VLOOKUP(A658,data!$A:$AG,21,FALSE)</f>
        <v>East</v>
      </c>
      <c r="D658" s="7" t="str">
        <f>VLOOKUP(A658,data!$A:$AG,22,FALSE)</f>
        <v>Office Supplies</v>
      </c>
      <c r="E658" s="10" t="str">
        <f>VLOOKUP(A658,data!$A:$AG,23,FALSE)</f>
        <v>Envelopes</v>
      </c>
      <c r="F658" s="8">
        <f>VLOOKUP(A658,data!$A:$AG,24,FALSE)</f>
        <v>43523</v>
      </c>
      <c r="G658" s="3">
        <f>VLOOKUP(A658,data!$A:$AG,25,FALSE)</f>
        <v>43523</v>
      </c>
      <c r="H658" s="3">
        <f>VLOOKUP(A658,data!$A:$AG,26,FALSE)</f>
        <v>0.43263888888888885</v>
      </c>
      <c r="I658" s="1">
        <f>VLOOKUP(A658,data!$A:$AG,27,FALSE)</f>
        <v>99.69</v>
      </c>
      <c r="J658" s="2">
        <f>VLOOKUP(A658,data!$A:$AG,28,FALSE)</f>
        <v>1</v>
      </c>
      <c r="K658">
        <f>VLOOKUP(A658,data!$A:$AG,29,FALSE)</f>
        <v>4.9845000000000006</v>
      </c>
      <c r="L658" s="10">
        <f>VLOOKUP(A658,data!$A:$AG,30,FALSE)</f>
        <v>99.69</v>
      </c>
      <c r="M658" s="4" t="str">
        <f>VLOOKUP(A658,data!$A:$AG,31,FALSE)</f>
        <v>Credit card</v>
      </c>
      <c r="N658" s="3">
        <f>VLOOKUP(A658,data!$A:$AG,32,FALSE)</f>
        <v>95.034476999999995</v>
      </c>
      <c r="O658" s="9">
        <f>VLOOKUP(A658,data!$A:$AG,33,FALSE)</f>
        <v>4.6699999999999998E-2</v>
      </c>
    </row>
    <row r="659" spans="1:15" ht="15.75" x14ac:dyDescent="0.25">
      <c r="A659">
        <v>658</v>
      </c>
      <c r="B659" t="str">
        <f>VLOOKUP(A659,data!$A:$AG,2,FALSE)</f>
        <v>562-12-5430</v>
      </c>
      <c r="C659" s="7" t="str">
        <f>VLOOKUP(A659,data!$A:$AG,21,FALSE)</f>
        <v>Central</v>
      </c>
      <c r="D659" s="7" t="str">
        <f>VLOOKUP(A659,data!$A:$AG,22,FALSE)</f>
        <v>Furniture</v>
      </c>
      <c r="E659" s="10" t="str">
        <f>VLOOKUP(A659,data!$A:$AG,23,FALSE)</f>
        <v>Chairs</v>
      </c>
      <c r="F659" s="8">
        <f>VLOOKUP(A659,data!$A:$AG,24,FALSE)</f>
        <v>43483</v>
      </c>
      <c r="G659" s="3">
        <f>VLOOKUP(A659,data!$A:$AG,25,FALSE)</f>
        <v>43483</v>
      </c>
      <c r="H659" s="3">
        <f>VLOOKUP(A659,data!$A:$AG,26,FALSE)</f>
        <v>0.42430555555555555</v>
      </c>
      <c r="I659" s="1">
        <f>VLOOKUP(A659,data!$A:$AG,27,FALSE)</f>
        <v>88.15</v>
      </c>
      <c r="J659" s="2">
        <f>VLOOKUP(A659,data!$A:$AG,28,FALSE)</f>
        <v>3</v>
      </c>
      <c r="K659">
        <f>VLOOKUP(A659,data!$A:$AG,29,FALSE)</f>
        <v>13.222500000000004</v>
      </c>
      <c r="L659" s="10">
        <f>VLOOKUP(A659,data!$A:$AG,30,FALSE)</f>
        <v>264.45000000000005</v>
      </c>
      <c r="M659" s="4" t="str">
        <f>VLOOKUP(A659,data!$A:$AG,31,FALSE)</f>
        <v>Ewallet</v>
      </c>
      <c r="N659" s="3">
        <f>VLOOKUP(A659,data!$A:$AG,32,FALSE)</f>
        <v>236.15385000000003</v>
      </c>
      <c r="O659" s="9">
        <f>VLOOKUP(A659,data!$A:$AG,33,FALSE)</f>
        <v>0.107</v>
      </c>
    </row>
    <row r="660" spans="1:15" ht="15.75" x14ac:dyDescent="0.25">
      <c r="A660">
        <v>659</v>
      </c>
      <c r="B660" t="str">
        <f>VLOOKUP(A660,data!$A:$AG,2,FALSE)</f>
        <v>816-72-8853</v>
      </c>
      <c r="C660" s="7" t="str">
        <f>VLOOKUP(A660,data!$A:$AG,21,FALSE)</f>
        <v>Central</v>
      </c>
      <c r="D660" s="7" t="str">
        <f>VLOOKUP(A660,data!$A:$AG,22,FALSE)</f>
        <v>Office Supplies</v>
      </c>
      <c r="E660" s="10" t="str">
        <f>VLOOKUP(A660,data!$A:$AG,23,FALSE)</f>
        <v>Binders</v>
      </c>
      <c r="F660" s="8">
        <f>VLOOKUP(A660,data!$A:$AG,24,FALSE)</f>
        <v>43494</v>
      </c>
      <c r="G660" s="3">
        <f>VLOOKUP(A660,data!$A:$AG,25,FALSE)</f>
        <v>43494</v>
      </c>
      <c r="H660" s="3">
        <f>VLOOKUP(A660,data!$A:$AG,26,FALSE)</f>
        <v>0.65833333333333333</v>
      </c>
      <c r="I660" s="1">
        <f>VLOOKUP(A660,data!$A:$AG,27,FALSE)</f>
        <v>27.93</v>
      </c>
      <c r="J660" s="2">
        <f>VLOOKUP(A660,data!$A:$AG,28,FALSE)</f>
        <v>5</v>
      </c>
      <c r="K660">
        <f>VLOOKUP(A660,data!$A:$AG,29,FALSE)</f>
        <v>6.9825000000000008</v>
      </c>
      <c r="L660" s="10">
        <f>VLOOKUP(A660,data!$A:$AG,30,FALSE)</f>
        <v>139.65</v>
      </c>
      <c r="M660" s="4" t="str">
        <f>VLOOKUP(A660,data!$A:$AG,31,FALSE)</f>
        <v>Cash</v>
      </c>
      <c r="N660" s="3">
        <f>VLOOKUP(A660,data!$A:$AG,32,FALSE)</f>
        <v>133.128345</v>
      </c>
      <c r="O660" s="9">
        <f>VLOOKUP(A660,data!$A:$AG,33,FALSE)</f>
        <v>4.6699999999999998E-2</v>
      </c>
    </row>
    <row r="661" spans="1:15" ht="15.75" x14ac:dyDescent="0.25">
      <c r="A661">
        <v>660</v>
      </c>
      <c r="B661" t="str">
        <f>VLOOKUP(A661,data!$A:$AG,2,FALSE)</f>
        <v>491-38-3499</v>
      </c>
      <c r="C661" s="7" t="str">
        <f>VLOOKUP(A661,data!$A:$AG,21,FALSE)</f>
        <v>East</v>
      </c>
      <c r="D661" s="7" t="str">
        <f>VLOOKUP(A661,data!$A:$AG,22,FALSE)</f>
        <v>Office Supplies</v>
      </c>
      <c r="E661" s="10" t="str">
        <f>VLOOKUP(A661,data!$A:$AG,23,FALSE)</f>
        <v>Storage</v>
      </c>
      <c r="F661" s="8">
        <f>VLOOKUP(A661,data!$A:$AG,24,FALSE)</f>
        <v>43522</v>
      </c>
      <c r="G661" s="3">
        <f>VLOOKUP(A661,data!$A:$AG,25,FALSE)</f>
        <v>43522</v>
      </c>
      <c r="H661" s="3">
        <f>VLOOKUP(A661,data!$A:$AG,26,FALSE)</f>
        <v>0.7402777777777777</v>
      </c>
      <c r="I661" s="1">
        <f>VLOOKUP(A661,data!$A:$AG,27,FALSE)</f>
        <v>55.45</v>
      </c>
      <c r="J661" s="2">
        <f>VLOOKUP(A661,data!$A:$AG,28,FALSE)</f>
        <v>1</v>
      </c>
      <c r="K661">
        <f>VLOOKUP(A661,data!$A:$AG,29,FALSE)</f>
        <v>2.7725000000000004</v>
      </c>
      <c r="L661" s="10">
        <f>VLOOKUP(A661,data!$A:$AG,30,FALSE)</f>
        <v>55.45</v>
      </c>
      <c r="M661" s="4" t="str">
        <f>VLOOKUP(A661,data!$A:$AG,31,FALSE)</f>
        <v>Credit card</v>
      </c>
      <c r="N661" s="3">
        <f>VLOOKUP(A661,data!$A:$AG,32,FALSE)</f>
        <v>52.860485000000004</v>
      </c>
      <c r="O661" s="9">
        <f>VLOOKUP(A661,data!$A:$AG,33,FALSE)</f>
        <v>4.6699999999999998E-2</v>
      </c>
    </row>
    <row r="662" spans="1:15" ht="15.75" x14ac:dyDescent="0.25">
      <c r="A662">
        <v>661</v>
      </c>
      <c r="B662" t="str">
        <f>VLOOKUP(A662,data!$A:$AG,2,FALSE)</f>
        <v>322-02-2271</v>
      </c>
      <c r="C662" s="7" t="str">
        <f>VLOOKUP(A662,data!$A:$AG,21,FALSE)</f>
        <v>East</v>
      </c>
      <c r="D662" s="7" t="str">
        <f>VLOOKUP(A662,data!$A:$AG,22,FALSE)</f>
        <v>Office Supplies</v>
      </c>
      <c r="E662" s="10" t="str">
        <f>VLOOKUP(A662,data!$A:$AG,23,FALSE)</f>
        <v>Storage</v>
      </c>
      <c r="F662" s="8">
        <f>VLOOKUP(A662,data!$A:$AG,24,FALSE)</f>
        <v>43499</v>
      </c>
      <c r="G662" s="3">
        <f>VLOOKUP(A662,data!$A:$AG,25,FALSE)</f>
        <v>43499</v>
      </c>
      <c r="H662" s="3">
        <f>VLOOKUP(A662,data!$A:$AG,26,FALSE)</f>
        <v>0.49027777777777781</v>
      </c>
      <c r="I662" s="1">
        <f>VLOOKUP(A662,data!$A:$AG,27,FALSE)</f>
        <v>42.97</v>
      </c>
      <c r="J662" s="2">
        <f>VLOOKUP(A662,data!$A:$AG,28,FALSE)</f>
        <v>3</v>
      </c>
      <c r="K662">
        <f>VLOOKUP(A662,data!$A:$AG,29,FALSE)</f>
        <v>6.4455</v>
      </c>
      <c r="L662" s="10">
        <f>VLOOKUP(A662,data!$A:$AG,30,FALSE)</f>
        <v>128.91</v>
      </c>
      <c r="M662" s="4" t="str">
        <f>VLOOKUP(A662,data!$A:$AG,31,FALSE)</f>
        <v>Cash</v>
      </c>
      <c r="N662" s="3">
        <f>VLOOKUP(A662,data!$A:$AG,32,FALSE)</f>
        <v>122.889903</v>
      </c>
      <c r="O662" s="9">
        <f>VLOOKUP(A662,data!$A:$AG,33,FALSE)</f>
        <v>4.6699999999999998E-2</v>
      </c>
    </row>
    <row r="663" spans="1:15" ht="15.75" x14ac:dyDescent="0.25">
      <c r="A663">
        <v>662</v>
      </c>
      <c r="B663" t="str">
        <f>VLOOKUP(A663,data!$A:$AG,2,FALSE)</f>
        <v>842-29-4695</v>
      </c>
      <c r="C663" s="7" t="str">
        <f>VLOOKUP(A663,data!$A:$AG,21,FALSE)</f>
        <v>East</v>
      </c>
      <c r="D663" s="7" t="str">
        <f>VLOOKUP(A663,data!$A:$AG,22,FALSE)</f>
        <v>Furniture</v>
      </c>
      <c r="E663" s="10" t="str">
        <f>VLOOKUP(A663,data!$A:$AG,23,FALSE)</f>
        <v>Tables</v>
      </c>
      <c r="F663" s="8">
        <f>VLOOKUP(A663,data!$A:$AG,24,FALSE)</f>
        <v>43481</v>
      </c>
      <c r="G663" s="3">
        <f>VLOOKUP(A663,data!$A:$AG,25,FALSE)</f>
        <v>43481</v>
      </c>
      <c r="H663" s="3">
        <f>VLOOKUP(A663,data!$A:$AG,26,FALSE)</f>
        <v>0.50486111111111109</v>
      </c>
      <c r="I663" s="1">
        <f>VLOOKUP(A663,data!$A:$AG,27,FALSE)</f>
        <v>17.14</v>
      </c>
      <c r="J663" s="2">
        <f>VLOOKUP(A663,data!$A:$AG,28,FALSE)</f>
        <v>7</v>
      </c>
      <c r="K663">
        <f>VLOOKUP(A663,data!$A:$AG,29,FALSE)</f>
        <v>5.9990000000000006</v>
      </c>
      <c r="L663" s="10">
        <f>VLOOKUP(A663,data!$A:$AG,30,FALSE)</f>
        <v>119.98</v>
      </c>
      <c r="M663" s="4" t="str">
        <f>VLOOKUP(A663,data!$A:$AG,31,FALSE)</f>
        <v>Credit card</v>
      </c>
      <c r="N663" s="3">
        <f>VLOOKUP(A663,data!$A:$AG,32,FALSE)</f>
        <v>107.14214</v>
      </c>
      <c r="O663" s="9">
        <f>VLOOKUP(A663,data!$A:$AG,33,FALSE)</f>
        <v>0.107</v>
      </c>
    </row>
    <row r="664" spans="1:15" ht="15.75" x14ac:dyDescent="0.25">
      <c r="A664">
        <v>663</v>
      </c>
      <c r="B664" t="str">
        <f>VLOOKUP(A664,data!$A:$AG,2,FALSE)</f>
        <v>725-67-2480</v>
      </c>
      <c r="C664" s="7" t="str">
        <f>VLOOKUP(A664,data!$A:$AG,21,FALSE)</f>
        <v>East</v>
      </c>
      <c r="D664" s="7" t="str">
        <f>VLOOKUP(A664,data!$A:$AG,22,FALSE)</f>
        <v>Office Supplies</v>
      </c>
      <c r="E664" s="10" t="str">
        <f>VLOOKUP(A664,data!$A:$AG,23,FALSE)</f>
        <v>Binders</v>
      </c>
      <c r="F664" s="8">
        <f>VLOOKUP(A664,data!$A:$AG,24,FALSE)</f>
        <v>43548</v>
      </c>
      <c r="G664" s="3">
        <f>VLOOKUP(A664,data!$A:$AG,25,FALSE)</f>
        <v>43548</v>
      </c>
      <c r="H664" s="3">
        <f>VLOOKUP(A664,data!$A:$AG,26,FALSE)</f>
        <v>0.7597222222222223</v>
      </c>
      <c r="I664" s="1">
        <f>VLOOKUP(A664,data!$A:$AG,27,FALSE)</f>
        <v>58.75</v>
      </c>
      <c r="J664" s="2">
        <f>VLOOKUP(A664,data!$A:$AG,28,FALSE)</f>
        <v>6</v>
      </c>
      <c r="K664">
        <f>VLOOKUP(A664,data!$A:$AG,29,FALSE)</f>
        <v>17.625</v>
      </c>
      <c r="L664" s="10">
        <f>VLOOKUP(A664,data!$A:$AG,30,FALSE)</f>
        <v>352.5</v>
      </c>
      <c r="M664" s="4" t="str">
        <f>VLOOKUP(A664,data!$A:$AG,31,FALSE)</f>
        <v>Credit card</v>
      </c>
      <c r="N664" s="3">
        <f>VLOOKUP(A664,data!$A:$AG,32,FALSE)</f>
        <v>336.03825000000001</v>
      </c>
      <c r="O664" s="9">
        <f>VLOOKUP(A664,data!$A:$AG,33,FALSE)</f>
        <v>4.6699999999999998E-2</v>
      </c>
    </row>
    <row r="665" spans="1:15" ht="15.75" x14ac:dyDescent="0.25">
      <c r="A665">
        <v>664</v>
      </c>
      <c r="B665" t="str">
        <f>VLOOKUP(A665,data!$A:$AG,2,FALSE)</f>
        <v>641-51-2661</v>
      </c>
      <c r="C665" s="7" t="str">
        <f>VLOOKUP(A665,data!$A:$AG,21,FALSE)</f>
        <v>East</v>
      </c>
      <c r="D665" s="7" t="str">
        <f>VLOOKUP(A665,data!$A:$AG,22,FALSE)</f>
        <v>Office Supplies</v>
      </c>
      <c r="E665" s="10" t="str">
        <f>VLOOKUP(A665,data!$A:$AG,23,FALSE)</f>
        <v>Storage</v>
      </c>
      <c r="F665" s="8">
        <f>VLOOKUP(A665,data!$A:$AG,24,FALSE)</f>
        <v>43508</v>
      </c>
      <c r="G665" s="3">
        <f>VLOOKUP(A665,data!$A:$AG,25,FALSE)</f>
        <v>43508</v>
      </c>
      <c r="H665" s="3">
        <f>VLOOKUP(A665,data!$A:$AG,26,FALSE)</f>
        <v>0.61458333333333337</v>
      </c>
      <c r="I665" s="1">
        <f>VLOOKUP(A665,data!$A:$AG,27,FALSE)</f>
        <v>87.1</v>
      </c>
      <c r="J665" s="2">
        <f>VLOOKUP(A665,data!$A:$AG,28,FALSE)</f>
        <v>10</v>
      </c>
      <c r="K665">
        <f>VLOOKUP(A665,data!$A:$AG,29,FALSE)</f>
        <v>43.550000000000004</v>
      </c>
      <c r="L665" s="10">
        <f>VLOOKUP(A665,data!$A:$AG,30,FALSE)</f>
        <v>871</v>
      </c>
      <c r="M665" s="4" t="str">
        <f>VLOOKUP(A665,data!$A:$AG,31,FALSE)</f>
        <v>Credit card</v>
      </c>
      <c r="N665" s="3">
        <f>VLOOKUP(A665,data!$A:$AG,32,FALSE)</f>
        <v>830.32429999999999</v>
      </c>
      <c r="O665" s="9">
        <f>VLOOKUP(A665,data!$A:$AG,33,FALSE)</f>
        <v>4.6699999999999998E-2</v>
      </c>
    </row>
    <row r="666" spans="1:15" ht="15.75" x14ac:dyDescent="0.25">
      <c r="A666">
        <v>665</v>
      </c>
      <c r="B666" t="str">
        <f>VLOOKUP(A666,data!$A:$AG,2,FALSE)</f>
        <v>714-02-3114</v>
      </c>
      <c r="C666" s="7" t="str">
        <f>VLOOKUP(A666,data!$A:$AG,21,FALSE)</f>
        <v>Central</v>
      </c>
      <c r="D666" s="7" t="str">
        <f>VLOOKUP(A666,data!$A:$AG,22,FALSE)</f>
        <v>Office Supplies</v>
      </c>
      <c r="E666" s="10" t="str">
        <f>VLOOKUP(A666,data!$A:$AG,23,FALSE)</f>
        <v>Fasteners</v>
      </c>
      <c r="F666" s="8">
        <f>VLOOKUP(A666,data!$A:$AG,24,FALSE)</f>
        <v>43517</v>
      </c>
      <c r="G666" s="3">
        <f>VLOOKUP(A666,data!$A:$AG,25,FALSE)</f>
        <v>43517</v>
      </c>
      <c r="H666" s="3">
        <f>VLOOKUP(A666,data!$A:$AG,26,FALSE)</f>
        <v>0.48541666666666666</v>
      </c>
      <c r="I666" s="1">
        <f>VLOOKUP(A666,data!$A:$AG,27,FALSE)</f>
        <v>98.8</v>
      </c>
      <c r="J666" s="2">
        <f>VLOOKUP(A666,data!$A:$AG,28,FALSE)</f>
        <v>2</v>
      </c>
      <c r="K666">
        <f>VLOOKUP(A666,data!$A:$AG,29,FALSE)</f>
        <v>9.8800000000000008</v>
      </c>
      <c r="L666" s="10">
        <f>VLOOKUP(A666,data!$A:$AG,30,FALSE)</f>
        <v>197.6</v>
      </c>
      <c r="M666" s="4" t="str">
        <f>VLOOKUP(A666,data!$A:$AG,31,FALSE)</f>
        <v>Cash</v>
      </c>
      <c r="N666" s="3">
        <f>VLOOKUP(A666,data!$A:$AG,32,FALSE)</f>
        <v>188.37207999999998</v>
      </c>
      <c r="O666" s="9">
        <f>VLOOKUP(A666,data!$A:$AG,33,FALSE)</f>
        <v>4.6699999999999998E-2</v>
      </c>
    </row>
    <row r="667" spans="1:15" ht="15.75" x14ac:dyDescent="0.25">
      <c r="A667">
        <v>666</v>
      </c>
      <c r="B667" t="str">
        <f>VLOOKUP(A667,data!$A:$AG,2,FALSE)</f>
        <v>518-17-2983</v>
      </c>
      <c r="C667" s="7" t="str">
        <f>VLOOKUP(A667,data!$A:$AG,21,FALSE)</f>
        <v>Central</v>
      </c>
      <c r="D667" s="7" t="str">
        <f>VLOOKUP(A667,data!$A:$AG,22,FALSE)</f>
        <v>Office Supplies</v>
      </c>
      <c r="E667" s="10" t="str">
        <f>VLOOKUP(A667,data!$A:$AG,23,FALSE)</f>
        <v>Supplies</v>
      </c>
      <c r="F667" s="8">
        <f>VLOOKUP(A667,data!$A:$AG,24,FALSE)</f>
        <v>43500</v>
      </c>
      <c r="G667" s="3">
        <f>VLOOKUP(A667,data!$A:$AG,25,FALSE)</f>
        <v>43500</v>
      </c>
      <c r="H667" s="3">
        <f>VLOOKUP(A667,data!$A:$AG,26,FALSE)</f>
        <v>0.65555555555555556</v>
      </c>
      <c r="I667" s="1">
        <f>VLOOKUP(A667,data!$A:$AG,27,FALSE)</f>
        <v>48.63</v>
      </c>
      <c r="J667" s="2">
        <f>VLOOKUP(A667,data!$A:$AG,28,FALSE)</f>
        <v>4</v>
      </c>
      <c r="K667">
        <f>VLOOKUP(A667,data!$A:$AG,29,FALSE)</f>
        <v>9.7260000000000009</v>
      </c>
      <c r="L667" s="10">
        <f>VLOOKUP(A667,data!$A:$AG,30,FALSE)</f>
        <v>194.52</v>
      </c>
      <c r="M667" s="4" t="str">
        <f>VLOOKUP(A667,data!$A:$AG,31,FALSE)</f>
        <v>Ewallet</v>
      </c>
      <c r="N667" s="3">
        <f>VLOOKUP(A667,data!$A:$AG,32,FALSE)</f>
        <v>185.43591600000002</v>
      </c>
      <c r="O667" s="9">
        <f>VLOOKUP(A667,data!$A:$AG,33,FALSE)</f>
        <v>4.6699999999999998E-2</v>
      </c>
    </row>
    <row r="668" spans="1:15" ht="15.75" x14ac:dyDescent="0.25">
      <c r="A668">
        <v>667</v>
      </c>
      <c r="B668" t="str">
        <f>VLOOKUP(A668,data!$A:$AG,2,FALSE)</f>
        <v>779-42-2410</v>
      </c>
      <c r="C668" s="7" t="str">
        <f>VLOOKUP(A668,data!$A:$AG,21,FALSE)</f>
        <v>Central</v>
      </c>
      <c r="D668" s="7" t="str">
        <f>VLOOKUP(A668,data!$A:$AG,22,FALSE)</f>
        <v>Office Supplies</v>
      </c>
      <c r="E668" s="10" t="str">
        <f>VLOOKUP(A668,data!$A:$AG,23,FALSE)</f>
        <v>Paper</v>
      </c>
      <c r="F668" s="8">
        <f>VLOOKUP(A668,data!$A:$AG,24,FALSE)</f>
        <v>43516</v>
      </c>
      <c r="G668" s="3">
        <f>VLOOKUP(A668,data!$A:$AG,25,FALSE)</f>
        <v>43516</v>
      </c>
      <c r="H668" s="3">
        <f>VLOOKUP(A668,data!$A:$AG,26,FALSE)</f>
        <v>0.54583333333333328</v>
      </c>
      <c r="I668" s="1">
        <f>VLOOKUP(A668,data!$A:$AG,27,FALSE)</f>
        <v>57.74</v>
      </c>
      <c r="J668" s="2">
        <f>VLOOKUP(A668,data!$A:$AG,28,FALSE)</f>
        <v>3</v>
      </c>
      <c r="K668">
        <f>VLOOKUP(A668,data!$A:$AG,29,FALSE)</f>
        <v>8.6609999999999996</v>
      </c>
      <c r="L668" s="10">
        <f>VLOOKUP(A668,data!$A:$AG,30,FALSE)</f>
        <v>173.22</v>
      </c>
      <c r="M668" s="4" t="str">
        <f>VLOOKUP(A668,data!$A:$AG,31,FALSE)</f>
        <v>Ewallet</v>
      </c>
      <c r="N668" s="3">
        <f>VLOOKUP(A668,data!$A:$AG,32,FALSE)</f>
        <v>165.13062600000001</v>
      </c>
      <c r="O668" s="9">
        <f>VLOOKUP(A668,data!$A:$AG,33,FALSE)</f>
        <v>4.6699999999999998E-2</v>
      </c>
    </row>
    <row r="669" spans="1:15" ht="15.75" x14ac:dyDescent="0.25">
      <c r="A669">
        <v>668</v>
      </c>
      <c r="B669" t="str">
        <f>VLOOKUP(A669,data!$A:$AG,2,FALSE)</f>
        <v>190-14-3147</v>
      </c>
      <c r="C669" s="7" t="str">
        <f>VLOOKUP(A669,data!$A:$AG,21,FALSE)</f>
        <v>Central</v>
      </c>
      <c r="D669" s="7" t="str">
        <f>VLOOKUP(A669,data!$A:$AG,22,FALSE)</f>
        <v>Technology</v>
      </c>
      <c r="E669" s="10" t="str">
        <f>VLOOKUP(A669,data!$A:$AG,23,FALSE)</f>
        <v>Phones</v>
      </c>
      <c r="F669" s="8">
        <f>VLOOKUP(A669,data!$A:$AG,24,FALSE)</f>
        <v>43519</v>
      </c>
      <c r="G669" s="3">
        <f>VLOOKUP(A669,data!$A:$AG,25,FALSE)</f>
        <v>43519</v>
      </c>
      <c r="H669" s="3">
        <f>VLOOKUP(A669,data!$A:$AG,26,FALSE)</f>
        <v>0.86319444444444438</v>
      </c>
      <c r="I669" s="1">
        <f>VLOOKUP(A669,data!$A:$AG,27,FALSE)</f>
        <v>17.97</v>
      </c>
      <c r="J669" s="2">
        <f>VLOOKUP(A669,data!$A:$AG,28,FALSE)</f>
        <v>4</v>
      </c>
      <c r="K669">
        <f>VLOOKUP(A669,data!$A:$AG,29,FALSE)</f>
        <v>3.5939999999999999</v>
      </c>
      <c r="L669" s="10">
        <f>VLOOKUP(A669,data!$A:$AG,30,FALSE)</f>
        <v>71.88</v>
      </c>
      <c r="M669" s="4" t="str">
        <f>VLOOKUP(A669,data!$A:$AG,31,FALSE)</f>
        <v>Ewallet</v>
      </c>
      <c r="N669" s="3">
        <f>VLOOKUP(A669,data!$A:$AG,32,FALSE)</f>
        <v>66.704639999999998</v>
      </c>
      <c r="O669" s="9">
        <f>VLOOKUP(A669,data!$A:$AG,33,FALSE)</f>
        <v>7.2000000000000008E-2</v>
      </c>
    </row>
    <row r="670" spans="1:15" ht="15.75" x14ac:dyDescent="0.25">
      <c r="A670">
        <v>669</v>
      </c>
      <c r="B670" t="str">
        <f>VLOOKUP(A670,data!$A:$AG,2,FALSE)</f>
        <v>408-66-6712</v>
      </c>
      <c r="C670" s="7" t="str">
        <f>VLOOKUP(A670,data!$A:$AG,21,FALSE)</f>
        <v>East</v>
      </c>
      <c r="D670" s="7" t="str">
        <f>VLOOKUP(A670,data!$A:$AG,22,FALSE)</f>
        <v>Furniture</v>
      </c>
      <c r="E670" s="10" t="str">
        <f>VLOOKUP(A670,data!$A:$AG,23,FALSE)</f>
        <v>Furnishings</v>
      </c>
      <c r="F670" s="8">
        <f>VLOOKUP(A670,data!$A:$AG,24,FALSE)</f>
        <v>43512</v>
      </c>
      <c r="G670" s="3">
        <f>VLOOKUP(A670,data!$A:$AG,25,FALSE)</f>
        <v>43512</v>
      </c>
      <c r="H670" s="3">
        <f>VLOOKUP(A670,data!$A:$AG,26,FALSE)</f>
        <v>0.59652777777777777</v>
      </c>
      <c r="I670" s="1">
        <f>VLOOKUP(A670,data!$A:$AG,27,FALSE)</f>
        <v>47.71</v>
      </c>
      <c r="J670" s="2">
        <f>VLOOKUP(A670,data!$A:$AG,28,FALSE)</f>
        <v>6</v>
      </c>
      <c r="K670">
        <f>VLOOKUP(A670,data!$A:$AG,29,FALSE)</f>
        <v>14.313000000000001</v>
      </c>
      <c r="L670" s="10">
        <f>VLOOKUP(A670,data!$A:$AG,30,FALSE)</f>
        <v>286.26</v>
      </c>
      <c r="M670" s="4" t="str">
        <f>VLOOKUP(A670,data!$A:$AG,31,FALSE)</f>
        <v>Ewallet</v>
      </c>
      <c r="N670" s="3">
        <f>VLOOKUP(A670,data!$A:$AG,32,FALSE)</f>
        <v>255.63018</v>
      </c>
      <c r="O670" s="9">
        <f>VLOOKUP(A670,data!$A:$AG,33,FALSE)</f>
        <v>0.107</v>
      </c>
    </row>
    <row r="671" spans="1:15" ht="15.75" x14ac:dyDescent="0.25">
      <c r="A671">
        <v>670</v>
      </c>
      <c r="B671" t="str">
        <f>VLOOKUP(A671,data!$A:$AG,2,FALSE)</f>
        <v>679-22-6530</v>
      </c>
      <c r="C671" s="7" t="str">
        <f>VLOOKUP(A671,data!$A:$AG,21,FALSE)</f>
        <v>East</v>
      </c>
      <c r="D671" s="7" t="str">
        <f>VLOOKUP(A671,data!$A:$AG,22,FALSE)</f>
        <v>Furniture</v>
      </c>
      <c r="E671" s="10" t="str">
        <f>VLOOKUP(A671,data!$A:$AG,23,FALSE)</f>
        <v>Furnishings</v>
      </c>
      <c r="F671" s="8">
        <f>VLOOKUP(A671,data!$A:$AG,24,FALSE)</f>
        <v>43482</v>
      </c>
      <c r="G671" s="3">
        <f>VLOOKUP(A671,data!$A:$AG,25,FALSE)</f>
        <v>43482</v>
      </c>
      <c r="H671" s="3">
        <f>VLOOKUP(A671,data!$A:$AG,26,FALSE)</f>
        <v>0.41736111111111113</v>
      </c>
      <c r="I671" s="1">
        <f>VLOOKUP(A671,data!$A:$AG,27,FALSE)</f>
        <v>40.619999999999997</v>
      </c>
      <c r="J671" s="2">
        <f>VLOOKUP(A671,data!$A:$AG,28,FALSE)</f>
        <v>2</v>
      </c>
      <c r="K671">
        <f>VLOOKUP(A671,data!$A:$AG,29,FALSE)</f>
        <v>4.0620000000000003</v>
      </c>
      <c r="L671" s="10">
        <f>VLOOKUP(A671,data!$A:$AG,30,FALSE)</f>
        <v>81.239999999999995</v>
      </c>
      <c r="M671" s="4" t="str">
        <f>VLOOKUP(A671,data!$A:$AG,31,FALSE)</f>
        <v>Credit card</v>
      </c>
      <c r="N671" s="3">
        <f>VLOOKUP(A671,data!$A:$AG,32,FALSE)</f>
        <v>72.547319999999999</v>
      </c>
      <c r="O671" s="9">
        <f>VLOOKUP(A671,data!$A:$AG,33,FALSE)</f>
        <v>0.107</v>
      </c>
    </row>
    <row r="672" spans="1:15" ht="15.75" x14ac:dyDescent="0.25">
      <c r="A672">
        <v>671</v>
      </c>
      <c r="B672" t="str">
        <f>VLOOKUP(A672,data!$A:$AG,2,FALSE)</f>
        <v>588-47-8641</v>
      </c>
      <c r="C672" s="7" t="str">
        <f>VLOOKUP(A672,data!$A:$AG,21,FALSE)</f>
        <v>East</v>
      </c>
      <c r="D672" s="7" t="str">
        <f>VLOOKUP(A672,data!$A:$AG,22,FALSE)</f>
        <v>Furniture</v>
      </c>
      <c r="E672" s="10" t="str">
        <f>VLOOKUP(A672,data!$A:$AG,23,FALSE)</f>
        <v>Tables</v>
      </c>
      <c r="F672" s="8">
        <f>VLOOKUP(A672,data!$A:$AG,24,FALSE)</f>
        <v>43479</v>
      </c>
      <c r="G672" s="3">
        <f>VLOOKUP(A672,data!$A:$AG,25,FALSE)</f>
        <v>43479</v>
      </c>
      <c r="H672" s="3">
        <f>VLOOKUP(A672,data!$A:$AG,26,FALSE)</f>
        <v>0.8125</v>
      </c>
      <c r="I672" s="1">
        <f>VLOOKUP(A672,data!$A:$AG,27,FALSE)</f>
        <v>56.04</v>
      </c>
      <c r="J672" s="2">
        <f>VLOOKUP(A672,data!$A:$AG,28,FALSE)</f>
        <v>10</v>
      </c>
      <c r="K672">
        <f>VLOOKUP(A672,data!$A:$AG,29,FALSE)</f>
        <v>28.02</v>
      </c>
      <c r="L672" s="10">
        <f>VLOOKUP(A672,data!$A:$AG,30,FALSE)</f>
        <v>560.4</v>
      </c>
      <c r="M672" s="4" t="str">
        <f>VLOOKUP(A672,data!$A:$AG,31,FALSE)</f>
        <v>Ewallet</v>
      </c>
      <c r="N672" s="3">
        <f>VLOOKUP(A672,data!$A:$AG,32,FALSE)</f>
        <v>500.43719999999996</v>
      </c>
      <c r="O672" s="9">
        <f>VLOOKUP(A672,data!$A:$AG,33,FALSE)</f>
        <v>0.107</v>
      </c>
    </row>
    <row r="673" spans="1:15" ht="15.75" x14ac:dyDescent="0.25">
      <c r="A673">
        <v>672</v>
      </c>
      <c r="B673" t="str">
        <f>VLOOKUP(A673,data!$A:$AG,2,FALSE)</f>
        <v>642-61-4706</v>
      </c>
      <c r="C673" s="7" t="str">
        <f>VLOOKUP(A673,data!$A:$AG,21,FALSE)</f>
        <v>East</v>
      </c>
      <c r="D673" s="7" t="str">
        <f>VLOOKUP(A673,data!$A:$AG,22,FALSE)</f>
        <v>Office Supplies</v>
      </c>
      <c r="E673" s="10" t="str">
        <f>VLOOKUP(A673,data!$A:$AG,23,FALSE)</f>
        <v>Paper</v>
      </c>
      <c r="F673" s="8">
        <f>VLOOKUP(A673,data!$A:$AG,24,FALSE)</f>
        <v>43554</v>
      </c>
      <c r="G673" s="3">
        <f>VLOOKUP(A673,data!$A:$AG,25,FALSE)</f>
        <v>43554</v>
      </c>
      <c r="H673" s="3">
        <f>VLOOKUP(A673,data!$A:$AG,26,FALSE)</f>
        <v>0.69027777777777777</v>
      </c>
      <c r="I673" s="1">
        <f>VLOOKUP(A673,data!$A:$AG,27,FALSE)</f>
        <v>93.4</v>
      </c>
      <c r="J673" s="2">
        <f>VLOOKUP(A673,data!$A:$AG,28,FALSE)</f>
        <v>2</v>
      </c>
      <c r="K673">
        <f>VLOOKUP(A673,data!$A:$AG,29,FALSE)</f>
        <v>9.3400000000000016</v>
      </c>
      <c r="L673" s="10">
        <f>VLOOKUP(A673,data!$A:$AG,30,FALSE)</f>
        <v>186.8</v>
      </c>
      <c r="M673" s="4" t="str">
        <f>VLOOKUP(A673,data!$A:$AG,31,FALSE)</f>
        <v>Cash</v>
      </c>
      <c r="N673" s="3">
        <f>VLOOKUP(A673,data!$A:$AG,32,FALSE)</f>
        <v>178.07644000000002</v>
      </c>
      <c r="O673" s="9">
        <f>VLOOKUP(A673,data!$A:$AG,33,FALSE)</f>
        <v>4.6699999999999998E-2</v>
      </c>
    </row>
    <row r="674" spans="1:15" ht="15.75" x14ac:dyDescent="0.25">
      <c r="A674">
        <v>673</v>
      </c>
      <c r="B674" t="str">
        <f>VLOOKUP(A674,data!$A:$AG,2,FALSE)</f>
        <v>576-31-4774</v>
      </c>
      <c r="C674" s="7" t="str">
        <f>VLOOKUP(A674,data!$A:$AG,21,FALSE)</f>
        <v>East</v>
      </c>
      <c r="D674" s="7" t="str">
        <f>VLOOKUP(A674,data!$A:$AG,22,FALSE)</f>
        <v>Office Supplies</v>
      </c>
      <c r="E674" s="10" t="str">
        <f>VLOOKUP(A674,data!$A:$AG,23,FALSE)</f>
        <v>Art</v>
      </c>
      <c r="F674" s="8">
        <f>VLOOKUP(A674,data!$A:$AG,24,FALSE)</f>
        <v>43526</v>
      </c>
      <c r="G674" s="3">
        <f>VLOOKUP(A674,data!$A:$AG,25,FALSE)</f>
        <v>43526</v>
      </c>
      <c r="H674" s="3">
        <f>VLOOKUP(A674,data!$A:$AG,26,FALSE)</f>
        <v>0.54861111111111105</v>
      </c>
      <c r="I674" s="1">
        <f>VLOOKUP(A674,data!$A:$AG,27,FALSE)</f>
        <v>73.41</v>
      </c>
      <c r="J674" s="2">
        <f>VLOOKUP(A674,data!$A:$AG,28,FALSE)</f>
        <v>3</v>
      </c>
      <c r="K674">
        <f>VLOOKUP(A674,data!$A:$AG,29,FALSE)</f>
        <v>11.0115</v>
      </c>
      <c r="L674" s="10">
        <f>VLOOKUP(A674,data!$A:$AG,30,FALSE)</f>
        <v>220.23</v>
      </c>
      <c r="M674" s="4" t="str">
        <f>VLOOKUP(A674,data!$A:$AG,31,FALSE)</f>
        <v>Ewallet</v>
      </c>
      <c r="N674" s="3">
        <f>VLOOKUP(A674,data!$A:$AG,32,FALSE)</f>
        <v>209.94525899999999</v>
      </c>
      <c r="O674" s="9">
        <f>VLOOKUP(A674,data!$A:$AG,33,FALSE)</f>
        <v>4.6699999999999998E-2</v>
      </c>
    </row>
    <row r="675" spans="1:15" ht="15.75" x14ac:dyDescent="0.25">
      <c r="A675">
        <v>674</v>
      </c>
      <c r="B675" t="str">
        <f>VLOOKUP(A675,data!$A:$AG,2,FALSE)</f>
        <v>556-41-6224</v>
      </c>
      <c r="C675" s="7" t="str">
        <f>VLOOKUP(A675,data!$A:$AG,21,FALSE)</f>
        <v>Central</v>
      </c>
      <c r="D675" s="7" t="str">
        <f>VLOOKUP(A675,data!$A:$AG,22,FALSE)</f>
        <v>Office Supplies</v>
      </c>
      <c r="E675" s="10" t="str">
        <f>VLOOKUP(A675,data!$A:$AG,23,FALSE)</f>
        <v>Appliances</v>
      </c>
      <c r="F675" s="8">
        <f>VLOOKUP(A675,data!$A:$AG,24,FALSE)</f>
        <v>43511</v>
      </c>
      <c r="G675" s="3">
        <f>VLOOKUP(A675,data!$A:$AG,25,FALSE)</f>
        <v>43511</v>
      </c>
      <c r="H675" s="3">
        <f>VLOOKUP(A675,data!$A:$AG,26,FALSE)</f>
        <v>0.71527777777777779</v>
      </c>
      <c r="I675" s="1">
        <f>VLOOKUP(A675,data!$A:$AG,27,FALSE)</f>
        <v>33.64</v>
      </c>
      <c r="J675" s="2">
        <f>VLOOKUP(A675,data!$A:$AG,28,FALSE)</f>
        <v>8</v>
      </c>
      <c r="K675">
        <f>VLOOKUP(A675,data!$A:$AG,29,FALSE)</f>
        <v>13.456000000000001</v>
      </c>
      <c r="L675" s="10">
        <f>VLOOKUP(A675,data!$A:$AG,30,FALSE)</f>
        <v>269.12</v>
      </c>
      <c r="M675" s="4" t="str">
        <f>VLOOKUP(A675,data!$A:$AG,31,FALSE)</f>
        <v>Credit card</v>
      </c>
      <c r="N675" s="3">
        <f>VLOOKUP(A675,data!$A:$AG,32,FALSE)</f>
        <v>256.55209600000001</v>
      </c>
      <c r="O675" s="9">
        <f>VLOOKUP(A675,data!$A:$AG,33,FALSE)</f>
        <v>4.6699999999999998E-2</v>
      </c>
    </row>
    <row r="676" spans="1:15" ht="15.75" x14ac:dyDescent="0.25">
      <c r="A676">
        <v>675</v>
      </c>
      <c r="B676" t="str">
        <f>VLOOKUP(A676,data!$A:$AG,2,FALSE)</f>
        <v>811-03-8790</v>
      </c>
      <c r="C676" s="7" t="str">
        <f>VLOOKUP(A676,data!$A:$AG,21,FALSE)</f>
        <v>Central</v>
      </c>
      <c r="D676" s="7" t="str">
        <f>VLOOKUP(A676,data!$A:$AG,22,FALSE)</f>
        <v>Office Supplies</v>
      </c>
      <c r="E676" s="10" t="str">
        <f>VLOOKUP(A676,data!$A:$AG,23,FALSE)</f>
        <v>Paper</v>
      </c>
      <c r="F676" s="8">
        <f>VLOOKUP(A676,data!$A:$AG,24,FALSE)</f>
        <v>43525</v>
      </c>
      <c r="G676" s="3">
        <f>VLOOKUP(A676,data!$A:$AG,25,FALSE)</f>
        <v>43525</v>
      </c>
      <c r="H676" s="3">
        <f>VLOOKUP(A676,data!$A:$AG,26,FALSE)</f>
        <v>0.43194444444444446</v>
      </c>
      <c r="I676" s="1">
        <f>VLOOKUP(A676,data!$A:$AG,27,FALSE)</f>
        <v>45.48</v>
      </c>
      <c r="J676" s="2">
        <f>VLOOKUP(A676,data!$A:$AG,28,FALSE)</f>
        <v>10</v>
      </c>
      <c r="K676">
        <f>VLOOKUP(A676,data!$A:$AG,29,FALSE)</f>
        <v>22.74</v>
      </c>
      <c r="L676" s="10">
        <f>VLOOKUP(A676,data!$A:$AG,30,FALSE)</f>
        <v>454.79999999999995</v>
      </c>
      <c r="M676" s="4" t="str">
        <f>VLOOKUP(A676,data!$A:$AG,31,FALSE)</f>
        <v>Credit card</v>
      </c>
      <c r="N676" s="3">
        <f>VLOOKUP(A676,data!$A:$AG,32,FALSE)</f>
        <v>433.56083999999998</v>
      </c>
      <c r="O676" s="9">
        <f>VLOOKUP(A676,data!$A:$AG,33,FALSE)</f>
        <v>4.6699999999999998E-2</v>
      </c>
    </row>
    <row r="677" spans="1:15" ht="15.75" x14ac:dyDescent="0.25">
      <c r="A677">
        <v>676</v>
      </c>
      <c r="B677" t="str">
        <f>VLOOKUP(A677,data!$A:$AG,2,FALSE)</f>
        <v>242-11-3142</v>
      </c>
      <c r="C677" s="7" t="str">
        <f>VLOOKUP(A677,data!$A:$AG,21,FALSE)</f>
        <v>Central</v>
      </c>
      <c r="D677" s="7" t="str">
        <f>VLOOKUP(A677,data!$A:$AG,22,FALSE)</f>
        <v>Technology</v>
      </c>
      <c r="E677" s="10" t="str">
        <f>VLOOKUP(A677,data!$A:$AG,23,FALSE)</f>
        <v>Accessories</v>
      </c>
      <c r="F677" s="8">
        <f>VLOOKUP(A677,data!$A:$AG,24,FALSE)</f>
        <v>43520</v>
      </c>
      <c r="G677" s="3">
        <f>VLOOKUP(A677,data!$A:$AG,25,FALSE)</f>
        <v>43520</v>
      </c>
      <c r="H677" s="3">
        <f>VLOOKUP(A677,data!$A:$AG,26,FALSE)</f>
        <v>0.83124999999999993</v>
      </c>
      <c r="I677" s="1">
        <f>VLOOKUP(A677,data!$A:$AG,27,FALSE)</f>
        <v>83.77</v>
      </c>
      <c r="J677" s="2">
        <f>VLOOKUP(A677,data!$A:$AG,28,FALSE)</f>
        <v>2</v>
      </c>
      <c r="K677">
        <f>VLOOKUP(A677,data!$A:$AG,29,FALSE)</f>
        <v>8.3770000000000007</v>
      </c>
      <c r="L677" s="10">
        <f>VLOOKUP(A677,data!$A:$AG,30,FALSE)</f>
        <v>167.54</v>
      </c>
      <c r="M677" s="4" t="str">
        <f>VLOOKUP(A677,data!$A:$AG,31,FALSE)</f>
        <v>Cash</v>
      </c>
      <c r="N677" s="3">
        <f>VLOOKUP(A677,data!$A:$AG,32,FALSE)</f>
        <v>155.47711999999999</v>
      </c>
      <c r="O677" s="9">
        <f>VLOOKUP(A677,data!$A:$AG,33,FALSE)</f>
        <v>7.2000000000000008E-2</v>
      </c>
    </row>
    <row r="678" spans="1:15" ht="15.75" x14ac:dyDescent="0.25">
      <c r="A678">
        <v>677</v>
      </c>
      <c r="B678" t="str">
        <f>VLOOKUP(A678,data!$A:$AG,2,FALSE)</f>
        <v>752-23-3760</v>
      </c>
      <c r="C678" s="7" t="str">
        <f>VLOOKUP(A678,data!$A:$AG,21,FALSE)</f>
        <v>Central</v>
      </c>
      <c r="D678" s="7" t="str">
        <f>VLOOKUP(A678,data!$A:$AG,22,FALSE)</f>
        <v>Office Supplies</v>
      </c>
      <c r="E678" s="10" t="str">
        <f>VLOOKUP(A678,data!$A:$AG,23,FALSE)</f>
        <v>Appliances</v>
      </c>
      <c r="F678" s="8">
        <f>VLOOKUP(A678,data!$A:$AG,24,FALSE)</f>
        <v>43515</v>
      </c>
      <c r="G678" s="3">
        <f>VLOOKUP(A678,data!$A:$AG,25,FALSE)</f>
        <v>43515</v>
      </c>
      <c r="H678" s="3">
        <f>VLOOKUP(A678,data!$A:$AG,26,FALSE)</f>
        <v>0.81180555555555556</v>
      </c>
      <c r="I678" s="1">
        <f>VLOOKUP(A678,data!$A:$AG,27,FALSE)</f>
        <v>64.08</v>
      </c>
      <c r="J678" s="2">
        <f>VLOOKUP(A678,data!$A:$AG,28,FALSE)</f>
        <v>7</v>
      </c>
      <c r="K678">
        <f>VLOOKUP(A678,data!$A:$AG,29,FALSE)</f>
        <v>22.428000000000001</v>
      </c>
      <c r="L678" s="10">
        <f>VLOOKUP(A678,data!$A:$AG,30,FALSE)</f>
        <v>448.56</v>
      </c>
      <c r="M678" s="4" t="str">
        <f>VLOOKUP(A678,data!$A:$AG,31,FALSE)</f>
        <v>Credit card</v>
      </c>
      <c r="N678" s="3">
        <f>VLOOKUP(A678,data!$A:$AG,32,FALSE)</f>
        <v>427.61224800000002</v>
      </c>
      <c r="O678" s="9">
        <f>VLOOKUP(A678,data!$A:$AG,33,FALSE)</f>
        <v>4.6699999999999998E-2</v>
      </c>
    </row>
    <row r="679" spans="1:15" ht="15.75" x14ac:dyDescent="0.25">
      <c r="A679">
        <v>678</v>
      </c>
      <c r="B679" t="str">
        <f>VLOOKUP(A679,data!$A:$AG,2,FALSE)</f>
        <v>274-05-5470</v>
      </c>
      <c r="C679" s="7" t="str">
        <f>VLOOKUP(A679,data!$A:$AG,21,FALSE)</f>
        <v>Central</v>
      </c>
      <c r="D679" s="7" t="str">
        <f>VLOOKUP(A679,data!$A:$AG,22,FALSE)</f>
        <v>Technology</v>
      </c>
      <c r="E679" s="10" t="str">
        <f>VLOOKUP(A679,data!$A:$AG,23,FALSE)</f>
        <v>Accessories</v>
      </c>
      <c r="F679" s="8">
        <f>VLOOKUP(A679,data!$A:$AG,24,FALSE)</f>
        <v>43519</v>
      </c>
      <c r="G679" s="3">
        <f>VLOOKUP(A679,data!$A:$AG,25,FALSE)</f>
        <v>43519</v>
      </c>
      <c r="H679" s="3">
        <f>VLOOKUP(A679,data!$A:$AG,26,FALSE)</f>
        <v>0.77083333333333337</v>
      </c>
      <c r="I679" s="1">
        <f>VLOOKUP(A679,data!$A:$AG,27,FALSE)</f>
        <v>73.47</v>
      </c>
      <c r="J679" s="2">
        <f>VLOOKUP(A679,data!$A:$AG,28,FALSE)</f>
        <v>4</v>
      </c>
      <c r="K679">
        <f>VLOOKUP(A679,data!$A:$AG,29,FALSE)</f>
        <v>14.694000000000001</v>
      </c>
      <c r="L679" s="10">
        <f>VLOOKUP(A679,data!$A:$AG,30,FALSE)</f>
        <v>293.88</v>
      </c>
      <c r="M679" s="4" t="str">
        <f>VLOOKUP(A679,data!$A:$AG,31,FALSE)</f>
        <v>Cash</v>
      </c>
      <c r="N679" s="3">
        <f>VLOOKUP(A679,data!$A:$AG,32,FALSE)</f>
        <v>272.72064</v>
      </c>
      <c r="O679" s="9">
        <f>VLOOKUP(A679,data!$A:$AG,33,FALSE)</f>
        <v>7.2000000000000008E-2</v>
      </c>
    </row>
    <row r="680" spans="1:15" ht="15.75" x14ac:dyDescent="0.25">
      <c r="A680">
        <v>679</v>
      </c>
      <c r="B680" t="str">
        <f>VLOOKUP(A680,data!$A:$AG,2,FALSE)</f>
        <v>648-94-3045</v>
      </c>
      <c r="C680" s="7" t="str">
        <f>VLOOKUP(A680,data!$A:$AG,21,FALSE)</f>
        <v>Central</v>
      </c>
      <c r="D680" s="7" t="str">
        <f>VLOOKUP(A680,data!$A:$AG,22,FALSE)</f>
        <v>Furniture</v>
      </c>
      <c r="E680" s="10" t="str">
        <f>VLOOKUP(A680,data!$A:$AG,23,FALSE)</f>
        <v>Furnishings</v>
      </c>
      <c r="F680" s="8">
        <f>VLOOKUP(A680,data!$A:$AG,24,FALSE)</f>
        <v>43503</v>
      </c>
      <c r="G680" s="3">
        <f>VLOOKUP(A680,data!$A:$AG,25,FALSE)</f>
        <v>43503</v>
      </c>
      <c r="H680" s="3">
        <f>VLOOKUP(A680,data!$A:$AG,26,FALSE)</f>
        <v>0.6020833333333333</v>
      </c>
      <c r="I680" s="1">
        <f>VLOOKUP(A680,data!$A:$AG,27,FALSE)</f>
        <v>58.95</v>
      </c>
      <c r="J680" s="2">
        <f>VLOOKUP(A680,data!$A:$AG,28,FALSE)</f>
        <v>10</v>
      </c>
      <c r="K680">
        <f>VLOOKUP(A680,data!$A:$AG,29,FALSE)</f>
        <v>29.475000000000001</v>
      </c>
      <c r="L680" s="10">
        <f>VLOOKUP(A680,data!$A:$AG,30,FALSE)</f>
        <v>589.5</v>
      </c>
      <c r="M680" s="4" t="str">
        <f>VLOOKUP(A680,data!$A:$AG,31,FALSE)</f>
        <v>Ewallet</v>
      </c>
      <c r="N680" s="3">
        <f>VLOOKUP(A680,data!$A:$AG,32,FALSE)</f>
        <v>526.42349999999999</v>
      </c>
      <c r="O680" s="9">
        <f>VLOOKUP(A680,data!$A:$AG,33,FALSE)</f>
        <v>0.107</v>
      </c>
    </row>
    <row r="681" spans="1:15" ht="15.75" x14ac:dyDescent="0.25">
      <c r="A681">
        <v>680</v>
      </c>
      <c r="B681" t="str">
        <f>VLOOKUP(A681,data!$A:$AG,2,FALSE)</f>
        <v>130-67-4723</v>
      </c>
      <c r="C681" s="7" t="str">
        <f>VLOOKUP(A681,data!$A:$AG,21,FALSE)</f>
        <v>Central</v>
      </c>
      <c r="D681" s="7" t="str">
        <f>VLOOKUP(A681,data!$A:$AG,22,FALSE)</f>
        <v>Office Supplies</v>
      </c>
      <c r="E681" s="10" t="str">
        <f>VLOOKUP(A681,data!$A:$AG,23,FALSE)</f>
        <v>Binders</v>
      </c>
      <c r="F681" s="8">
        <f>VLOOKUP(A681,data!$A:$AG,24,FALSE)</f>
        <v>43476</v>
      </c>
      <c r="G681" s="3">
        <f>VLOOKUP(A681,data!$A:$AG,25,FALSE)</f>
        <v>43476</v>
      </c>
      <c r="H681" s="3">
        <f>VLOOKUP(A681,data!$A:$AG,26,FALSE)</f>
        <v>0.58124999999999993</v>
      </c>
      <c r="I681" s="1">
        <f>VLOOKUP(A681,data!$A:$AG,27,FALSE)</f>
        <v>48.5</v>
      </c>
      <c r="J681" s="2">
        <f>VLOOKUP(A681,data!$A:$AG,28,FALSE)</f>
        <v>6</v>
      </c>
      <c r="K681">
        <f>VLOOKUP(A681,data!$A:$AG,29,FALSE)</f>
        <v>14.55</v>
      </c>
      <c r="L681" s="10">
        <f>VLOOKUP(A681,data!$A:$AG,30,FALSE)</f>
        <v>291</v>
      </c>
      <c r="M681" s="4" t="str">
        <f>VLOOKUP(A681,data!$A:$AG,31,FALSE)</f>
        <v>Ewallet</v>
      </c>
      <c r="N681" s="3">
        <f>VLOOKUP(A681,data!$A:$AG,32,FALSE)</f>
        <v>277.41030000000001</v>
      </c>
      <c r="O681" s="9">
        <f>VLOOKUP(A681,data!$A:$AG,33,FALSE)</f>
        <v>4.6699999999999998E-2</v>
      </c>
    </row>
    <row r="682" spans="1:15" ht="15.75" x14ac:dyDescent="0.25">
      <c r="A682">
        <v>681</v>
      </c>
      <c r="B682" t="str">
        <f>VLOOKUP(A682,data!$A:$AG,2,FALSE)</f>
        <v>528-87-5606</v>
      </c>
      <c r="C682" s="7" t="str">
        <f>VLOOKUP(A682,data!$A:$AG,21,FALSE)</f>
        <v>East</v>
      </c>
      <c r="D682" s="7" t="str">
        <f>VLOOKUP(A682,data!$A:$AG,22,FALSE)</f>
        <v>Office Supplies</v>
      </c>
      <c r="E682" s="10" t="str">
        <f>VLOOKUP(A682,data!$A:$AG,23,FALSE)</f>
        <v>Binders</v>
      </c>
      <c r="F682" s="8">
        <f>VLOOKUP(A682,data!$A:$AG,24,FALSE)</f>
        <v>43508</v>
      </c>
      <c r="G682" s="3">
        <f>VLOOKUP(A682,data!$A:$AG,25,FALSE)</f>
        <v>43508</v>
      </c>
      <c r="H682" s="3">
        <f>VLOOKUP(A682,data!$A:$AG,26,FALSE)</f>
        <v>0.82152777777777775</v>
      </c>
      <c r="I682" s="1">
        <f>VLOOKUP(A682,data!$A:$AG,27,FALSE)</f>
        <v>39.479999999999997</v>
      </c>
      <c r="J682" s="2">
        <f>VLOOKUP(A682,data!$A:$AG,28,FALSE)</f>
        <v>1</v>
      </c>
      <c r="K682">
        <f>VLOOKUP(A682,data!$A:$AG,29,FALSE)</f>
        <v>1.974</v>
      </c>
      <c r="L682" s="10">
        <f>VLOOKUP(A682,data!$A:$AG,30,FALSE)</f>
        <v>39.479999999999997</v>
      </c>
      <c r="M682" s="4" t="str">
        <f>VLOOKUP(A682,data!$A:$AG,31,FALSE)</f>
        <v>Cash</v>
      </c>
      <c r="N682" s="3">
        <f>VLOOKUP(A682,data!$A:$AG,32,FALSE)</f>
        <v>37.636283999999996</v>
      </c>
      <c r="O682" s="9">
        <f>VLOOKUP(A682,data!$A:$AG,33,FALSE)</f>
        <v>4.6699999999999998E-2</v>
      </c>
    </row>
    <row r="683" spans="1:15" ht="15.75" x14ac:dyDescent="0.25">
      <c r="A683">
        <v>682</v>
      </c>
      <c r="B683" t="str">
        <f>VLOOKUP(A683,data!$A:$AG,2,FALSE)</f>
        <v>320-85-2052</v>
      </c>
      <c r="C683" s="7" t="str">
        <f>VLOOKUP(A683,data!$A:$AG,21,FALSE)</f>
        <v>East</v>
      </c>
      <c r="D683" s="7" t="str">
        <f>VLOOKUP(A683,data!$A:$AG,22,FALSE)</f>
        <v>Office Supplies</v>
      </c>
      <c r="E683" s="10" t="str">
        <f>VLOOKUP(A683,data!$A:$AG,23,FALSE)</f>
        <v>Storage</v>
      </c>
      <c r="F683" s="8">
        <f>VLOOKUP(A683,data!$A:$AG,24,FALSE)</f>
        <v>43479</v>
      </c>
      <c r="G683" s="3">
        <f>VLOOKUP(A683,data!$A:$AG,25,FALSE)</f>
        <v>43479</v>
      </c>
      <c r="H683" s="3">
        <f>VLOOKUP(A683,data!$A:$AG,26,FALSE)</f>
        <v>0.42430555555555555</v>
      </c>
      <c r="I683" s="1">
        <f>VLOOKUP(A683,data!$A:$AG,27,FALSE)</f>
        <v>34.81</v>
      </c>
      <c r="J683" s="2">
        <f>VLOOKUP(A683,data!$A:$AG,28,FALSE)</f>
        <v>1</v>
      </c>
      <c r="K683">
        <f>VLOOKUP(A683,data!$A:$AG,29,FALSE)</f>
        <v>1.7405000000000002</v>
      </c>
      <c r="L683" s="10">
        <f>VLOOKUP(A683,data!$A:$AG,30,FALSE)</f>
        <v>34.81</v>
      </c>
      <c r="M683" s="4" t="str">
        <f>VLOOKUP(A683,data!$A:$AG,31,FALSE)</f>
        <v>Credit card</v>
      </c>
      <c r="N683" s="3">
        <f>VLOOKUP(A683,data!$A:$AG,32,FALSE)</f>
        <v>33.184373000000001</v>
      </c>
      <c r="O683" s="9">
        <f>VLOOKUP(A683,data!$A:$AG,33,FALSE)</f>
        <v>4.6699999999999998E-2</v>
      </c>
    </row>
    <row r="684" spans="1:15" ht="15.75" x14ac:dyDescent="0.25">
      <c r="A684">
        <v>683</v>
      </c>
      <c r="B684" t="str">
        <f>VLOOKUP(A684,data!$A:$AG,2,FALSE)</f>
        <v>370-96-0655</v>
      </c>
      <c r="C684" s="7" t="str">
        <f>VLOOKUP(A684,data!$A:$AG,21,FALSE)</f>
        <v>East</v>
      </c>
      <c r="D684" s="7" t="str">
        <f>VLOOKUP(A684,data!$A:$AG,22,FALSE)</f>
        <v>Office Supplies</v>
      </c>
      <c r="E684" s="10" t="str">
        <f>VLOOKUP(A684,data!$A:$AG,23,FALSE)</f>
        <v>Storage</v>
      </c>
      <c r="F684" s="8">
        <f>VLOOKUP(A684,data!$A:$AG,24,FALSE)</f>
        <v>43474</v>
      </c>
      <c r="G684" s="3">
        <f>VLOOKUP(A684,data!$A:$AG,25,FALSE)</f>
        <v>43474</v>
      </c>
      <c r="H684" s="3">
        <f>VLOOKUP(A684,data!$A:$AG,26,FALSE)</f>
        <v>0.57361111111111118</v>
      </c>
      <c r="I684" s="1">
        <f>VLOOKUP(A684,data!$A:$AG,27,FALSE)</f>
        <v>49.32</v>
      </c>
      <c r="J684" s="2">
        <f>VLOOKUP(A684,data!$A:$AG,28,FALSE)</f>
        <v>6</v>
      </c>
      <c r="K684">
        <f>VLOOKUP(A684,data!$A:$AG,29,FALSE)</f>
        <v>14.796000000000001</v>
      </c>
      <c r="L684" s="10">
        <f>VLOOKUP(A684,data!$A:$AG,30,FALSE)</f>
        <v>295.92</v>
      </c>
      <c r="M684" s="4" t="str">
        <f>VLOOKUP(A684,data!$A:$AG,31,FALSE)</f>
        <v>Ewallet</v>
      </c>
      <c r="N684" s="3">
        <f>VLOOKUP(A684,data!$A:$AG,32,FALSE)</f>
        <v>282.10053600000003</v>
      </c>
      <c r="O684" s="9">
        <f>VLOOKUP(A684,data!$A:$AG,33,FALSE)</f>
        <v>4.6699999999999998E-2</v>
      </c>
    </row>
    <row r="685" spans="1:15" ht="15.75" x14ac:dyDescent="0.25">
      <c r="A685">
        <v>684</v>
      </c>
      <c r="B685" t="str">
        <f>VLOOKUP(A685,data!$A:$AG,2,FALSE)</f>
        <v>105-10-6182</v>
      </c>
      <c r="C685" s="7" t="str">
        <f>VLOOKUP(A685,data!$A:$AG,21,FALSE)</f>
        <v>South</v>
      </c>
      <c r="D685" s="7" t="str">
        <f>VLOOKUP(A685,data!$A:$AG,22,FALSE)</f>
        <v>Technology</v>
      </c>
      <c r="E685" s="10" t="str">
        <f>VLOOKUP(A685,data!$A:$AG,23,FALSE)</f>
        <v>Machines</v>
      </c>
      <c r="F685" s="8">
        <f>VLOOKUP(A685,data!$A:$AG,24,FALSE)</f>
        <v>43523</v>
      </c>
      <c r="G685" s="3">
        <f>VLOOKUP(A685,data!$A:$AG,25,FALSE)</f>
        <v>43523</v>
      </c>
      <c r="H685" s="3">
        <f>VLOOKUP(A685,data!$A:$AG,26,FALSE)</f>
        <v>0.51527777777777783</v>
      </c>
      <c r="I685" s="1">
        <f>VLOOKUP(A685,data!$A:$AG,27,FALSE)</f>
        <v>21.48</v>
      </c>
      <c r="J685" s="2">
        <f>VLOOKUP(A685,data!$A:$AG,28,FALSE)</f>
        <v>2</v>
      </c>
      <c r="K685">
        <f>VLOOKUP(A685,data!$A:$AG,29,FALSE)</f>
        <v>2.1480000000000001</v>
      </c>
      <c r="L685" s="10">
        <f>VLOOKUP(A685,data!$A:$AG,30,FALSE)</f>
        <v>42.96</v>
      </c>
      <c r="M685" s="4" t="str">
        <f>VLOOKUP(A685,data!$A:$AG,31,FALSE)</f>
        <v>Ewallet</v>
      </c>
      <c r="N685" s="3">
        <f>VLOOKUP(A685,data!$A:$AG,32,FALSE)</f>
        <v>39.866880000000002</v>
      </c>
      <c r="O685" s="9">
        <f>VLOOKUP(A685,data!$A:$AG,33,FALSE)</f>
        <v>7.2000000000000008E-2</v>
      </c>
    </row>
    <row r="686" spans="1:15" ht="15.75" x14ac:dyDescent="0.25">
      <c r="A686">
        <v>685</v>
      </c>
      <c r="B686" t="str">
        <f>VLOOKUP(A686,data!$A:$AG,2,FALSE)</f>
        <v>510-79-0415</v>
      </c>
      <c r="C686" s="7" t="str">
        <f>VLOOKUP(A686,data!$A:$AG,21,FALSE)</f>
        <v>South</v>
      </c>
      <c r="D686" s="7" t="str">
        <f>VLOOKUP(A686,data!$A:$AG,22,FALSE)</f>
        <v>Office Supplies</v>
      </c>
      <c r="E686" s="10" t="str">
        <f>VLOOKUP(A686,data!$A:$AG,23,FALSE)</f>
        <v>Appliances</v>
      </c>
      <c r="F686" s="8">
        <f>VLOOKUP(A686,data!$A:$AG,24,FALSE)</f>
        <v>43489</v>
      </c>
      <c r="G686" s="3">
        <f>VLOOKUP(A686,data!$A:$AG,25,FALSE)</f>
        <v>43489</v>
      </c>
      <c r="H686" s="3">
        <f>VLOOKUP(A686,data!$A:$AG,26,FALSE)</f>
        <v>0.80555555555555547</v>
      </c>
      <c r="I686" s="1">
        <f>VLOOKUP(A686,data!$A:$AG,27,FALSE)</f>
        <v>23.08</v>
      </c>
      <c r="J686" s="2">
        <f>VLOOKUP(A686,data!$A:$AG,28,FALSE)</f>
        <v>6</v>
      </c>
      <c r="K686">
        <f>VLOOKUP(A686,data!$A:$AG,29,FALSE)</f>
        <v>6.9239999999999995</v>
      </c>
      <c r="L686" s="10">
        <f>VLOOKUP(A686,data!$A:$AG,30,FALSE)</f>
        <v>138.47999999999999</v>
      </c>
      <c r="M686" s="4" t="str">
        <f>VLOOKUP(A686,data!$A:$AG,31,FALSE)</f>
        <v>Ewallet</v>
      </c>
      <c r="N686" s="3">
        <f>VLOOKUP(A686,data!$A:$AG,32,FALSE)</f>
        <v>132.01298399999999</v>
      </c>
      <c r="O686" s="9">
        <f>VLOOKUP(A686,data!$A:$AG,33,FALSE)</f>
        <v>4.6699999999999998E-2</v>
      </c>
    </row>
    <row r="687" spans="1:15" ht="15.75" x14ac:dyDescent="0.25">
      <c r="A687">
        <v>686</v>
      </c>
      <c r="B687" t="str">
        <f>VLOOKUP(A687,data!$A:$AG,2,FALSE)</f>
        <v>241-96-5076</v>
      </c>
      <c r="C687" s="7" t="str">
        <f>VLOOKUP(A687,data!$A:$AG,21,FALSE)</f>
        <v>South</v>
      </c>
      <c r="D687" s="7" t="str">
        <f>VLOOKUP(A687,data!$A:$AG,22,FALSE)</f>
        <v>Technology</v>
      </c>
      <c r="E687" s="10" t="str">
        <f>VLOOKUP(A687,data!$A:$AG,23,FALSE)</f>
        <v>Accessories</v>
      </c>
      <c r="F687" s="8">
        <f>VLOOKUP(A687,data!$A:$AG,24,FALSE)</f>
        <v>43473</v>
      </c>
      <c r="G687" s="3">
        <f>VLOOKUP(A687,data!$A:$AG,25,FALSE)</f>
        <v>43473</v>
      </c>
      <c r="H687" s="3">
        <f>VLOOKUP(A687,data!$A:$AG,26,FALSE)</f>
        <v>0.54027777777777775</v>
      </c>
      <c r="I687" s="1">
        <f>VLOOKUP(A687,data!$A:$AG,27,FALSE)</f>
        <v>49.1</v>
      </c>
      <c r="J687" s="2">
        <f>VLOOKUP(A687,data!$A:$AG,28,FALSE)</f>
        <v>2</v>
      </c>
      <c r="K687">
        <f>VLOOKUP(A687,data!$A:$AG,29,FALSE)</f>
        <v>4.91</v>
      </c>
      <c r="L687" s="10">
        <f>VLOOKUP(A687,data!$A:$AG,30,FALSE)</f>
        <v>98.2</v>
      </c>
      <c r="M687" s="4" t="str">
        <f>VLOOKUP(A687,data!$A:$AG,31,FALSE)</f>
        <v>Credit card</v>
      </c>
      <c r="N687" s="3">
        <f>VLOOKUP(A687,data!$A:$AG,32,FALSE)</f>
        <v>91.129599999999996</v>
      </c>
      <c r="O687" s="9">
        <f>VLOOKUP(A687,data!$A:$AG,33,FALSE)</f>
        <v>7.2000000000000008E-2</v>
      </c>
    </row>
    <row r="688" spans="1:15" ht="15.75" x14ac:dyDescent="0.25">
      <c r="A688">
        <v>687</v>
      </c>
      <c r="B688" t="str">
        <f>VLOOKUP(A688,data!$A:$AG,2,FALSE)</f>
        <v>767-97-4650</v>
      </c>
      <c r="C688" s="7" t="str">
        <f>VLOOKUP(A688,data!$A:$AG,21,FALSE)</f>
        <v>South</v>
      </c>
      <c r="D688" s="7" t="str">
        <f>VLOOKUP(A688,data!$A:$AG,22,FALSE)</f>
        <v>Office Supplies</v>
      </c>
      <c r="E688" s="10" t="str">
        <f>VLOOKUP(A688,data!$A:$AG,23,FALSE)</f>
        <v>Labels</v>
      </c>
      <c r="F688" s="8">
        <f>VLOOKUP(A688,data!$A:$AG,24,FALSE)</f>
        <v>43473</v>
      </c>
      <c r="G688" s="3">
        <f>VLOOKUP(A688,data!$A:$AG,25,FALSE)</f>
        <v>43473</v>
      </c>
      <c r="H688" s="3">
        <f>VLOOKUP(A688,data!$A:$AG,26,FALSE)</f>
        <v>0.4993055555555555</v>
      </c>
      <c r="I688" s="1">
        <f>VLOOKUP(A688,data!$A:$AG,27,FALSE)</f>
        <v>64.83</v>
      </c>
      <c r="J688" s="2">
        <f>VLOOKUP(A688,data!$A:$AG,28,FALSE)</f>
        <v>2</v>
      </c>
      <c r="K688">
        <f>VLOOKUP(A688,data!$A:$AG,29,FALSE)</f>
        <v>6.4830000000000005</v>
      </c>
      <c r="L688" s="10">
        <f>VLOOKUP(A688,data!$A:$AG,30,FALSE)</f>
        <v>129.66</v>
      </c>
      <c r="M688" s="4" t="str">
        <f>VLOOKUP(A688,data!$A:$AG,31,FALSE)</f>
        <v>Credit card</v>
      </c>
      <c r="N688" s="3">
        <f>VLOOKUP(A688,data!$A:$AG,32,FALSE)</f>
        <v>123.604878</v>
      </c>
      <c r="O688" s="9">
        <f>VLOOKUP(A688,data!$A:$AG,33,FALSE)</f>
        <v>4.6699999999999998E-2</v>
      </c>
    </row>
    <row r="689" spans="1:15" ht="15.75" x14ac:dyDescent="0.25">
      <c r="A689">
        <v>688</v>
      </c>
      <c r="B689" t="str">
        <f>VLOOKUP(A689,data!$A:$AG,2,FALSE)</f>
        <v>648-83-1321</v>
      </c>
      <c r="C689" s="7" t="str">
        <f>VLOOKUP(A689,data!$A:$AG,21,FALSE)</f>
        <v>South</v>
      </c>
      <c r="D689" s="7" t="str">
        <f>VLOOKUP(A689,data!$A:$AG,22,FALSE)</f>
        <v>Office Supplies</v>
      </c>
      <c r="E689" s="10" t="str">
        <f>VLOOKUP(A689,data!$A:$AG,23,FALSE)</f>
        <v>Paper</v>
      </c>
      <c r="F689" s="8">
        <f>VLOOKUP(A689,data!$A:$AG,24,FALSE)</f>
        <v>43481</v>
      </c>
      <c r="G689" s="3">
        <f>VLOOKUP(A689,data!$A:$AG,25,FALSE)</f>
        <v>43481</v>
      </c>
      <c r="H689" s="3">
        <f>VLOOKUP(A689,data!$A:$AG,26,FALSE)</f>
        <v>0.74930555555555556</v>
      </c>
      <c r="I689" s="1">
        <f>VLOOKUP(A689,data!$A:$AG,27,FALSE)</f>
        <v>63.56</v>
      </c>
      <c r="J689" s="2">
        <f>VLOOKUP(A689,data!$A:$AG,28,FALSE)</f>
        <v>10</v>
      </c>
      <c r="K689">
        <f>VLOOKUP(A689,data!$A:$AG,29,FALSE)</f>
        <v>31.78</v>
      </c>
      <c r="L689" s="10">
        <f>VLOOKUP(A689,data!$A:$AG,30,FALSE)</f>
        <v>635.6</v>
      </c>
      <c r="M689" s="4" t="str">
        <f>VLOOKUP(A689,data!$A:$AG,31,FALSE)</f>
        <v>Cash</v>
      </c>
      <c r="N689" s="3">
        <f>VLOOKUP(A689,data!$A:$AG,32,FALSE)</f>
        <v>605.91748000000007</v>
      </c>
      <c r="O689" s="9">
        <f>VLOOKUP(A689,data!$A:$AG,33,FALSE)</f>
        <v>4.6699999999999998E-2</v>
      </c>
    </row>
    <row r="690" spans="1:15" ht="15.75" x14ac:dyDescent="0.25">
      <c r="A690">
        <v>689</v>
      </c>
      <c r="B690" t="str">
        <f>VLOOKUP(A690,data!$A:$AG,2,FALSE)</f>
        <v>173-57-2300</v>
      </c>
      <c r="C690" s="7" t="str">
        <f>VLOOKUP(A690,data!$A:$AG,21,FALSE)</f>
        <v>East</v>
      </c>
      <c r="D690" s="7" t="str">
        <f>VLOOKUP(A690,data!$A:$AG,22,FALSE)</f>
        <v>Furniture</v>
      </c>
      <c r="E690" s="10" t="str">
        <f>VLOOKUP(A690,data!$A:$AG,23,FALSE)</f>
        <v>Bookcases</v>
      </c>
      <c r="F690" s="8">
        <f>VLOOKUP(A690,data!$A:$AG,24,FALSE)</f>
        <v>43537</v>
      </c>
      <c r="G690" s="3">
        <f>VLOOKUP(A690,data!$A:$AG,25,FALSE)</f>
        <v>43537</v>
      </c>
      <c r="H690" s="3">
        <f>VLOOKUP(A690,data!$A:$AG,26,FALSE)</f>
        <v>0.53541666666666665</v>
      </c>
      <c r="I690" s="1">
        <f>VLOOKUP(A690,data!$A:$AG,27,FALSE)</f>
        <v>72.88</v>
      </c>
      <c r="J690" s="2">
        <f>VLOOKUP(A690,data!$A:$AG,28,FALSE)</f>
        <v>2</v>
      </c>
      <c r="K690">
        <f>VLOOKUP(A690,data!$A:$AG,29,FALSE)</f>
        <v>7.2880000000000003</v>
      </c>
      <c r="L690" s="10">
        <f>VLOOKUP(A690,data!$A:$AG,30,FALSE)</f>
        <v>145.76</v>
      </c>
      <c r="M690" s="4" t="str">
        <f>VLOOKUP(A690,data!$A:$AG,31,FALSE)</f>
        <v>Cash</v>
      </c>
      <c r="N690" s="3">
        <f>VLOOKUP(A690,data!$A:$AG,32,FALSE)</f>
        <v>130.16368</v>
      </c>
      <c r="O690" s="9">
        <f>VLOOKUP(A690,data!$A:$AG,33,FALSE)</f>
        <v>0.107</v>
      </c>
    </row>
    <row r="691" spans="1:15" ht="15.75" x14ac:dyDescent="0.25">
      <c r="A691">
        <v>690</v>
      </c>
      <c r="B691" t="str">
        <f>VLOOKUP(A691,data!$A:$AG,2,FALSE)</f>
        <v>305-03-2383</v>
      </c>
      <c r="C691" s="7" t="str">
        <f>VLOOKUP(A691,data!$A:$AG,21,FALSE)</f>
        <v>South</v>
      </c>
      <c r="D691" s="7" t="str">
        <f>VLOOKUP(A691,data!$A:$AG,22,FALSE)</f>
        <v>Furniture</v>
      </c>
      <c r="E691" s="10" t="str">
        <f>VLOOKUP(A691,data!$A:$AG,23,FALSE)</f>
        <v>Furnishings</v>
      </c>
      <c r="F691" s="8">
        <f>VLOOKUP(A691,data!$A:$AG,24,FALSE)</f>
        <v>43511</v>
      </c>
      <c r="G691" s="3">
        <f>VLOOKUP(A691,data!$A:$AG,25,FALSE)</f>
        <v>43511</v>
      </c>
      <c r="H691" s="3">
        <f>VLOOKUP(A691,data!$A:$AG,26,FALSE)</f>
        <v>0.44166666666666665</v>
      </c>
      <c r="I691" s="1">
        <f>VLOOKUP(A691,data!$A:$AG,27,FALSE)</f>
        <v>67.099999999999994</v>
      </c>
      <c r="J691" s="2">
        <f>VLOOKUP(A691,data!$A:$AG,28,FALSE)</f>
        <v>3</v>
      </c>
      <c r="K691">
        <f>VLOOKUP(A691,data!$A:$AG,29,FALSE)</f>
        <v>10.065</v>
      </c>
      <c r="L691" s="10">
        <f>VLOOKUP(A691,data!$A:$AG,30,FALSE)</f>
        <v>201.29999999999998</v>
      </c>
      <c r="M691" s="4" t="str">
        <f>VLOOKUP(A691,data!$A:$AG,31,FALSE)</f>
        <v>Cash</v>
      </c>
      <c r="N691" s="3">
        <f>VLOOKUP(A691,data!$A:$AG,32,FALSE)</f>
        <v>179.76089999999999</v>
      </c>
      <c r="O691" s="9">
        <f>VLOOKUP(A691,data!$A:$AG,33,FALSE)</f>
        <v>0.107</v>
      </c>
    </row>
    <row r="692" spans="1:15" ht="15.75" x14ac:dyDescent="0.25">
      <c r="A692">
        <v>691</v>
      </c>
      <c r="B692" t="str">
        <f>VLOOKUP(A692,data!$A:$AG,2,FALSE)</f>
        <v>394-55-6384</v>
      </c>
      <c r="C692" s="7" t="str">
        <f>VLOOKUP(A692,data!$A:$AG,21,FALSE)</f>
        <v>South</v>
      </c>
      <c r="D692" s="7" t="str">
        <f>VLOOKUP(A692,data!$A:$AG,22,FALSE)</f>
        <v>Technology</v>
      </c>
      <c r="E692" s="10" t="str">
        <f>VLOOKUP(A692,data!$A:$AG,23,FALSE)</f>
        <v>Phones</v>
      </c>
      <c r="F692" s="8">
        <f>VLOOKUP(A692,data!$A:$AG,24,FALSE)</f>
        <v>43490</v>
      </c>
      <c r="G692" s="3">
        <f>VLOOKUP(A692,data!$A:$AG,25,FALSE)</f>
        <v>43490</v>
      </c>
      <c r="H692" s="3">
        <f>VLOOKUP(A692,data!$A:$AG,26,FALSE)</f>
        <v>0.56805555555555554</v>
      </c>
      <c r="I692" s="1">
        <f>VLOOKUP(A692,data!$A:$AG,27,FALSE)</f>
        <v>70.19</v>
      </c>
      <c r="J692" s="2">
        <f>VLOOKUP(A692,data!$A:$AG,28,FALSE)</f>
        <v>9</v>
      </c>
      <c r="K692">
        <f>VLOOKUP(A692,data!$A:$AG,29,FALSE)</f>
        <v>31.585500000000003</v>
      </c>
      <c r="L692" s="10">
        <f>VLOOKUP(A692,data!$A:$AG,30,FALSE)</f>
        <v>631.71</v>
      </c>
      <c r="M692" s="4" t="str">
        <f>VLOOKUP(A692,data!$A:$AG,31,FALSE)</f>
        <v>Cash</v>
      </c>
      <c r="N692" s="3">
        <f>VLOOKUP(A692,data!$A:$AG,32,FALSE)</f>
        <v>586.22688000000005</v>
      </c>
      <c r="O692" s="9">
        <f>VLOOKUP(A692,data!$A:$AG,33,FALSE)</f>
        <v>7.2000000000000008E-2</v>
      </c>
    </row>
    <row r="693" spans="1:15" ht="15.75" x14ac:dyDescent="0.25">
      <c r="A693">
        <v>692</v>
      </c>
      <c r="B693" t="str">
        <f>VLOOKUP(A693,data!$A:$AG,2,FALSE)</f>
        <v>266-20-6657</v>
      </c>
      <c r="C693" s="7" t="str">
        <f>VLOOKUP(A693,data!$A:$AG,21,FALSE)</f>
        <v>South</v>
      </c>
      <c r="D693" s="7" t="str">
        <f>VLOOKUP(A693,data!$A:$AG,22,FALSE)</f>
        <v>Office Supplies</v>
      </c>
      <c r="E693" s="10" t="str">
        <f>VLOOKUP(A693,data!$A:$AG,23,FALSE)</f>
        <v>Storage</v>
      </c>
      <c r="F693" s="8">
        <f>VLOOKUP(A693,data!$A:$AG,24,FALSE)</f>
        <v>43536</v>
      </c>
      <c r="G693" s="3">
        <f>VLOOKUP(A693,data!$A:$AG,25,FALSE)</f>
        <v>43536</v>
      </c>
      <c r="H693" s="3">
        <f>VLOOKUP(A693,data!$A:$AG,26,FALSE)</f>
        <v>0.81874999999999998</v>
      </c>
      <c r="I693" s="1">
        <f>VLOOKUP(A693,data!$A:$AG,27,FALSE)</f>
        <v>55.04</v>
      </c>
      <c r="J693" s="2">
        <f>VLOOKUP(A693,data!$A:$AG,28,FALSE)</f>
        <v>7</v>
      </c>
      <c r="K693">
        <f>VLOOKUP(A693,data!$A:$AG,29,FALSE)</f>
        <v>19.263999999999999</v>
      </c>
      <c r="L693" s="10">
        <f>VLOOKUP(A693,data!$A:$AG,30,FALSE)</f>
        <v>385.28</v>
      </c>
      <c r="M693" s="4" t="str">
        <f>VLOOKUP(A693,data!$A:$AG,31,FALSE)</f>
        <v>Ewallet</v>
      </c>
      <c r="N693" s="3">
        <f>VLOOKUP(A693,data!$A:$AG,32,FALSE)</f>
        <v>367.28742399999999</v>
      </c>
      <c r="O693" s="9">
        <f>VLOOKUP(A693,data!$A:$AG,33,FALSE)</f>
        <v>4.6699999999999998E-2</v>
      </c>
    </row>
    <row r="694" spans="1:15" ht="15.75" x14ac:dyDescent="0.25">
      <c r="A694">
        <v>693</v>
      </c>
      <c r="B694" t="str">
        <f>VLOOKUP(A694,data!$A:$AG,2,FALSE)</f>
        <v>689-05-1884</v>
      </c>
      <c r="C694" s="7" t="str">
        <f>VLOOKUP(A694,data!$A:$AG,21,FALSE)</f>
        <v>West</v>
      </c>
      <c r="D694" s="7" t="str">
        <f>VLOOKUP(A694,data!$A:$AG,22,FALSE)</f>
        <v>Technology</v>
      </c>
      <c r="E694" s="10" t="str">
        <f>VLOOKUP(A694,data!$A:$AG,23,FALSE)</f>
        <v>Accessories</v>
      </c>
      <c r="F694" s="8">
        <f>VLOOKUP(A694,data!$A:$AG,24,FALSE)</f>
        <v>43528</v>
      </c>
      <c r="G694" s="3">
        <f>VLOOKUP(A694,data!$A:$AG,25,FALSE)</f>
        <v>43528</v>
      </c>
      <c r="H694" s="3">
        <f>VLOOKUP(A694,data!$A:$AG,26,FALSE)</f>
        <v>0.53055555555555556</v>
      </c>
      <c r="I694" s="1">
        <f>VLOOKUP(A694,data!$A:$AG,27,FALSE)</f>
        <v>48.63</v>
      </c>
      <c r="J694" s="2">
        <f>VLOOKUP(A694,data!$A:$AG,28,FALSE)</f>
        <v>10</v>
      </c>
      <c r="K694">
        <f>VLOOKUP(A694,data!$A:$AG,29,FALSE)</f>
        <v>24.315000000000001</v>
      </c>
      <c r="L694" s="10">
        <f>VLOOKUP(A694,data!$A:$AG,30,FALSE)</f>
        <v>486.3</v>
      </c>
      <c r="M694" s="4" t="str">
        <f>VLOOKUP(A694,data!$A:$AG,31,FALSE)</f>
        <v>Cash</v>
      </c>
      <c r="N694" s="3">
        <f>VLOOKUP(A694,data!$A:$AG,32,FALSE)</f>
        <v>451.28640000000001</v>
      </c>
      <c r="O694" s="9">
        <f>VLOOKUP(A694,data!$A:$AG,33,FALSE)</f>
        <v>7.2000000000000008E-2</v>
      </c>
    </row>
    <row r="695" spans="1:15" ht="15.75" x14ac:dyDescent="0.25">
      <c r="A695">
        <v>694</v>
      </c>
      <c r="B695" t="str">
        <f>VLOOKUP(A695,data!$A:$AG,2,FALSE)</f>
        <v>196-01-2849</v>
      </c>
      <c r="C695" s="7" t="str">
        <f>VLOOKUP(A695,data!$A:$AG,21,FALSE)</f>
        <v>West</v>
      </c>
      <c r="D695" s="7" t="str">
        <f>VLOOKUP(A695,data!$A:$AG,22,FALSE)</f>
        <v>Office Supplies</v>
      </c>
      <c r="E695" s="10" t="str">
        <f>VLOOKUP(A695,data!$A:$AG,23,FALSE)</f>
        <v>Paper</v>
      </c>
      <c r="F695" s="8">
        <f>VLOOKUP(A695,data!$A:$AG,24,FALSE)</f>
        <v>43506</v>
      </c>
      <c r="G695" s="3">
        <f>VLOOKUP(A695,data!$A:$AG,25,FALSE)</f>
        <v>43506</v>
      </c>
      <c r="H695" s="3">
        <f>VLOOKUP(A695,data!$A:$AG,26,FALSE)</f>
        <v>0.5805555555555556</v>
      </c>
      <c r="I695" s="1">
        <f>VLOOKUP(A695,data!$A:$AG,27,FALSE)</f>
        <v>73.38</v>
      </c>
      <c r="J695" s="2">
        <f>VLOOKUP(A695,data!$A:$AG,28,FALSE)</f>
        <v>7</v>
      </c>
      <c r="K695">
        <f>VLOOKUP(A695,data!$A:$AG,29,FALSE)</f>
        <v>25.683</v>
      </c>
      <c r="L695" s="10">
        <f>VLOOKUP(A695,data!$A:$AG,30,FALSE)</f>
        <v>513.66</v>
      </c>
      <c r="M695" s="4" t="str">
        <f>VLOOKUP(A695,data!$A:$AG,31,FALSE)</f>
        <v>Cash</v>
      </c>
      <c r="N695" s="3">
        <f>VLOOKUP(A695,data!$A:$AG,32,FALSE)</f>
        <v>489.67207799999994</v>
      </c>
      <c r="O695" s="9">
        <f>VLOOKUP(A695,data!$A:$AG,33,FALSE)</f>
        <v>4.6699999999999998E-2</v>
      </c>
    </row>
    <row r="696" spans="1:15" ht="15.75" x14ac:dyDescent="0.25">
      <c r="A696">
        <v>695</v>
      </c>
      <c r="B696" t="str">
        <f>VLOOKUP(A696,data!$A:$AG,2,FALSE)</f>
        <v>372-62-5264</v>
      </c>
      <c r="C696" s="7" t="str">
        <f>VLOOKUP(A696,data!$A:$AG,21,FALSE)</f>
        <v>East</v>
      </c>
      <c r="D696" s="7" t="str">
        <f>VLOOKUP(A696,data!$A:$AG,22,FALSE)</f>
        <v>Office Supplies</v>
      </c>
      <c r="E696" s="10" t="str">
        <f>VLOOKUP(A696,data!$A:$AG,23,FALSE)</f>
        <v>Art</v>
      </c>
      <c r="F696" s="8">
        <f>VLOOKUP(A696,data!$A:$AG,24,FALSE)</f>
        <v>43481</v>
      </c>
      <c r="G696" s="3">
        <f>VLOOKUP(A696,data!$A:$AG,25,FALSE)</f>
        <v>43481</v>
      </c>
      <c r="H696" s="3">
        <f>VLOOKUP(A696,data!$A:$AG,26,FALSE)</f>
        <v>0.61249999999999993</v>
      </c>
      <c r="I696" s="1">
        <f>VLOOKUP(A696,data!$A:$AG,27,FALSE)</f>
        <v>52.6</v>
      </c>
      <c r="J696" s="2">
        <f>VLOOKUP(A696,data!$A:$AG,28,FALSE)</f>
        <v>9</v>
      </c>
      <c r="K696">
        <f>VLOOKUP(A696,data!$A:$AG,29,FALSE)</f>
        <v>23.67</v>
      </c>
      <c r="L696" s="10">
        <f>VLOOKUP(A696,data!$A:$AG,30,FALSE)</f>
        <v>473.40000000000003</v>
      </c>
      <c r="M696" s="4" t="str">
        <f>VLOOKUP(A696,data!$A:$AG,31,FALSE)</f>
        <v>Cash</v>
      </c>
      <c r="N696" s="3">
        <f>VLOOKUP(A696,data!$A:$AG,32,FALSE)</f>
        <v>451.29222000000004</v>
      </c>
      <c r="O696" s="9">
        <f>VLOOKUP(A696,data!$A:$AG,33,FALSE)</f>
        <v>4.6699999999999998E-2</v>
      </c>
    </row>
    <row r="697" spans="1:15" ht="15.75" x14ac:dyDescent="0.25">
      <c r="A697">
        <v>696</v>
      </c>
      <c r="B697" t="str">
        <f>VLOOKUP(A697,data!$A:$AG,2,FALSE)</f>
        <v>800-09-8606</v>
      </c>
      <c r="C697" s="7" t="str">
        <f>VLOOKUP(A697,data!$A:$AG,21,FALSE)</f>
        <v>East</v>
      </c>
      <c r="D697" s="7" t="str">
        <f>VLOOKUP(A697,data!$A:$AG,22,FALSE)</f>
        <v>Office Supplies</v>
      </c>
      <c r="E697" s="10" t="str">
        <f>VLOOKUP(A697,data!$A:$AG,23,FALSE)</f>
        <v>Labels</v>
      </c>
      <c r="F697" s="8">
        <f>VLOOKUP(A697,data!$A:$AG,24,FALSE)</f>
        <v>43494</v>
      </c>
      <c r="G697" s="3">
        <f>VLOOKUP(A697,data!$A:$AG,25,FALSE)</f>
        <v>43494</v>
      </c>
      <c r="H697" s="3">
        <f>VLOOKUP(A697,data!$A:$AG,26,FALSE)</f>
        <v>0.82291666666666663</v>
      </c>
      <c r="I697" s="1">
        <f>VLOOKUP(A697,data!$A:$AG,27,FALSE)</f>
        <v>87.37</v>
      </c>
      <c r="J697" s="2">
        <f>VLOOKUP(A697,data!$A:$AG,28,FALSE)</f>
        <v>5</v>
      </c>
      <c r="K697">
        <f>VLOOKUP(A697,data!$A:$AG,29,FALSE)</f>
        <v>21.842500000000001</v>
      </c>
      <c r="L697" s="10">
        <f>VLOOKUP(A697,data!$A:$AG,30,FALSE)</f>
        <v>436.85</v>
      </c>
      <c r="M697" s="4" t="str">
        <f>VLOOKUP(A697,data!$A:$AG,31,FALSE)</f>
        <v>Cash</v>
      </c>
      <c r="N697" s="3">
        <f>VLOOKUP(A697,data!$A:$AG,32,FALSE)</f>
        <v>416.44910500000003</v>
      </c>
      <c r="O697" s="9">
        <f>VLOOKUP(A697,data!$A:$AG,33,FALSE)</f>
        <v>4.6699999999999998E-2</v>
      </c>
    </row>
    <row r="698" spans="1:15" ht="15.75" x14ac:dyDescent="0.25">
      <c r="A698">
        <v>697</v>
      </c>
      <c r="B698" t="str">
        <f>VLOOKUP(A698,data!$A:$AG,2,FALSE)</f>
        <v>182-52-7000</v>
      </c>
      <c r="C698" s="7" t="str">
        <f>VLOOKUP(A698,data!$A:$AG,21,FALSE)</f>
        <v>East</v>
      </c>
      <c r="D698" s="7" t="str">
        <f>VLOOKUP(A698,data!$A:$AG,22,FALSE)</f>
        <v>Office Supplies</v>
      </c>
      <c r="E698" s="10" t="str">
        <f>VLOOKUP(A698,data!$A:$AG,23,FALSE)</f>
        <v>Envelopes</v>
      </c>
      <c r="F698" s="8">
        <f>VLOOKUP(A698,data!$A:$AG,24,FALSE)</f>
        <v>43466</v>
      </c>
      <c r="G698" s="3">
        <f>VLOOKUP(A698,data!$A:$AG,25,FALSE)</f>
        <v>43466</v>
      </c>
      <c r="H698" s="3">
        <f>VLOOKUP(A698,data!$A:$AG,26,FALSE)</f>
        <v>0.85138888888888886</v>
      </c>
      <c r="I698" s="1">
        <f>VLOOKUP(A698,data!$A:$AG,27,FALSE)</f>
        <v>27.04</v>
      </c>
      <c r="J698" s="2">
        <f>VLOOKUP(A698,data!$A:$AG,28,FALSE)</f>
        <v>4</v>
      </c>
      <c r="K698">
        <f>VLOOKUP(A698,data!$A:$AG,29,FALSE)</f>
        <v>5.4080000000000004</v>
      </c>
      <c r="L698" s="10">
        <f>VLOOKUP(A698,data!$A:$AG,30,FALSE)</f>
        <v>108.16</v>
      </c>
      <c r="M698" s="4" t="str">
        <f>VLOOKUP(A698,data!$A:$AG,31,FALSE)</f>
        <v>Ewallet</v>
      </c>
      <c r="N698" s="3">
        <f>VLOOKUP(A698,data!$A:$AG,32,FALSE)</f>
        <v>103.10892799999999</v>
      </c>
      <c r="O698" s="9">
        <f>VLOOKUP(A698,data!$A:$AG,33,FALSE)</f>
        <v>4.6699999999999998E-2</v>
      </c>
    </row>
    <row r="699" spans="1:15" ht="15.75" x14ac:dyDescent="0.25">
      <c r="A699">
        <v>698</v>
      </c>
      <c r="B699" t="str">
        <f>VLOOKUP(A699,data!$A:$AG,2,FALSE)</f>
        <v>826-58-8051</v>
      </c>
      <c r="C699" s="7" t="str">
        <f>VLOOKUP(A699,data!$A:$AG,21,FALSE)</f>
        <v>East</v>
      </c>
      <c r="D699" s="7" t="str">
        <f>VLOOKUP(A699,data!$A:$AG,22,FALSE)</f>
        <v>Office Supplies</v>
      </c>
      <c r="E699" s="10" t="str">
        <f>VLOOKUP(A699,data!$A:$AG,23,FALSE)</f>
        <v>Labels</v>
      </c>
      <c r="F699" s="8">
        <f>VLOOKUP(A699,data!$A:$AG,24,FALSE)</f>
        <v>43471</v>
      </c>
      <c r="G699" s="3">
        <f>VLOOKUP(A699,data!$A:$AG,25,FALSE)</f>
        <v>43471</v>
      </c>
      <c r="H699" s="3">
        <f>VLOOKUP(A699,data!$A:$AG,26,FALSE)</f>
        <v>0.82361111111111107</v>
      </c>
      <c r="I699" s="1">
        <f>VLOOKUP(A699,data!$A:$AG,27,FALSE)</f>
        <v>62.19</v>
      </c>
      <c r="J699" s="2">
        <f>VLOOKUP(A699,data!$A:$AG,28,FALSE)</f>
        <v>4</v>
      </c>
      <c r="K699">
        <f>VLOOKUP(A699,data!$A:$AG,29,FALSE)</f>
        <v>12.438000000000001</v>
      </c>
      <c r="L699" s="10">
        <f>VLOOKUP(A699,data!$A:$AG,30,FALSE)</f>
        <v>248.76</v>
      </c>
      <c r="M699" s="4" t="str">
        <f>VLOOKUP(A699,data!$A:$AG,31,FALSE)</f>
        <v>Ewallet</v>
      </c>
      <c r="N699" s="3">
        <f>VLOOKUP(A699,data!$A:$AG,32,FALSE)</f>
        <v>237.14290799999998</v>
      </c>
      <c r="O699" s="9">
        <f>VLOOKUP(A699,data!$A:$AG,33,FALSE)</f>
        <v>4.6699999999999998E-2</v>
      </c>
    </row>
    <row r="700" spans="1:15" ht="15.75" x14ac:dyDescent="0.25">
      <c r="A700">
        <v>699</v>
      </c>
      <c r="B700" t="str">
        <f>VLOOKUP(A700,data!$A:$AG,2,FALSE)</f>
        <v>868-06-0466</v>
      </c>
      <c r="C700" s="7" t="str">
        <f>VLOOKUP(A700,data!$A:$AG,21,FALSE)</f>
        <v>East</v>
      </c>
      <c r="D700" s="7" t="str">
        <f>VLOOKUP(A700,data!$A:$AG,22,FALSE)</f>
        <v>Office Supplies</v>
      </c>
      <c r="E700" s="10" t="str">
        <f>VLOOKUP(A700,data!$A:$AG,23,FALSE)</f>
        <v>Art</v>
      </c>
      <c r="F700" s="8">
        <f>VLOOKUP(A700,data!$A:$AG,24,FALSE)</f>
        <v>43515</v>
      </c>
      <c r="G700" s="3">
        <f>VLOOKUP(A700,data!$A:$AG,25,FALSE)</f>
        <v>43515</v>
      </c>
      <c r="H700" s="3">
        <f>VLOOKUP(A700,data!$A:$AG,26,FALSE)</f>
        <v>0.81805555555555554</v>
      </c>
      <c r="I700" s="1">
        <f>VLOOKUP(A700,data!$A:$AG,27,FALSE)</f>
        <v>69.58</v>
      </c>
      <c r="J700" s="2">
        <f>VLOOKUP(A700,data!$A:$AG,28,FALSE)</f>
        <v>9</v>
      </c>
      <c r="K700">
        <f>VLOOKUP(A700,data!$A:$AG,29,FALSE)</f>
        <v>31.311000000000003</v>
      </c>
      <c r="L700" s="10">
        <f>VLOOKUP(A700,data!$A:$AG,30,FALSE)</f>
        <v>626.22</v>
      </c>
      <c r="M700" s="4" t="str">
        <f>VLOOKUP(A700,data!$A:$AG,31,FALSE)</f>
        <v>Credit card</v>
      </c>
      <c r="N700" s="3">
        <f>VLOOKUP(A700,data!$A:$AG,32,FALSE)</f>
        <v>596.97552600000006</v>
      </c>
      <c r="O700" s="9">
        <f>VLOOKUP(A700,data!$A:$AG,33,FALSE)</f>
        <v>4.6699999999999998E-2</v>
      </c>
    </row>
    <row r="701" spans="1:15" ht="15.75" x14ac:dyDescent="0.25">
      <c r="A701">
        <v>700</v>
      </c>
      <c r="B701" t="str">
        <f>VLOOKUP(A701,data!$A:$AG,2,FALSE)</f>
        <v>751-41-9720</v>
      </c>
      <c r="C701" s="7" t="str">
        <f>VLOOKUP(A701,data!$A:$AG,21,FALSE)</f>
        <v>East</v>
      </c>
      <c r="D701" s="7" t="str">
        <f>VLOOKUP(A701,data!$A:$AG,22,FALSE)</f>
        <v>Office Supplies</v>
      </c>
      <c r="E701" s="10" t="str">
        <f>VLOOKUP(A701,data!$A:$AG,23,FALSE)</f>
        <v>Binders</v>
      </c>
      <c r="F701" s="8">
        <f>VLOOKUP(A701,data!$A:$AG,24,FALSE)</f>
        <v>43477</v>
      </c>
      <c r="G701" s="3">
        <f>VLOOKUP(A701,data!$A:$AG,25,FALSE)</f>
        <v>43477</v>
      </c>
      <c r="H701" s="3">
        <f>VLOOKUP(A701,data!$A:$AG,26,FALSE)</f>
        <v>0.6791666666666667</v>
      </c>
      <c r="I701" s="1">
        <f>VLOOKUP(A701,data!$A:$AG,27,FALSE)</f>
        <v>97.5</v>
      </c>
      <c r="J701" s="2">
        <f>VLOOKUP(A701,data!$A:$AG,28,FALSE)</f>
        <v>10</v>
      </c>
      <c r="K701">
        <f>VLOOKUP(A701,data!$A:$AG,29,FALSE)</f>
        <v>48.75</v>
      </c>
      <c r="L701" s="10">
        <f>VLOOKUP(A701,data!$A:$AG,30,FALSE)</f>
        <v>975</v>
      </c>
      <c r="M701" s="4" t="str">
        <f>VLOOKUP(A701,data!$A:$AG,31,FALSE)</f>
        <v>Ewallet</v>
      </c>
      <c r="N701" s="3">
        <f>VLOOKUP(A701,data!$A:$AG,32,FALSE)</f>
        <v>929.46749999999997</v>
      </c>
      <c r="O701" s="9">
        <f>VLOOKUP(A701,data!$A:$AG,33,FALSE)</f>
        <v>4.6699999999999998E-2</v>
      </c>
    </row>
    <row r="702" spans="1:15" ht="15.75" x14ac:dyDescent="0.25">
      <c r="A702">
        <v>701</v>
      </c>
      <c r="B702" t="str">
        <f>VLOOKUP(A702,data!$A:$AG,2,FALSE)</f>
        <v>626-43-7888</v>
      </c>
      <c r="C702" s="7" t="str">
        <f>VLOOKUP(A702,data!$A:$AG,21,FALSE)</f>
        <v>East</v>
      </c>
      <c r="D702" s="7" t="str">
        <f>VLOOKUP(A702,data!$A:$AG,22,FALSE)</f>
        <v>Office Supplies</v>
      </c>
      <c r="E702" s="10" t="str">
        <f>VLOOKUP(A702,data!$A:$AG,23,FALSE)</f>
        <v>Binders</v>
      </c>
      <c r="F702" s="8">
        <f>VLOOKUP(A702,data!$A:$AG,24,FALSE)</f>
        <v>43503</v>
      </c>
      <c r="G702" s="3">
        <f>VLOOKUP(A702,data!$A:$AG,25,FALSE)</f>
        <v>43503</v>
      </c>
      <c r="H702" s="3">
        <f>VLOOKUP(A702,data!$A:$AG,26,FALSE)</f>
        <v>0.51597222222222217</v>
      </c>
      <c r="I702" s="1">
        <f>VLOOKUP(A702,data!$A:$AG,27,FALSE)</f>
        <v>60.41</v>
      </c>
      <c r="J702" s="2">
        <f>VLOOKUP(A702,data!$A:$AG,28,FALSE)</f>
        <v>8</v>
      </c>
      <c r="K702">
        <f>VLOOKUP(A702,data!$A:$AG,29,FALSE)</f>
        <v>24.164000000000001</v>
      </c>
      <c r="L702" s="10">
        <f>VLOOKUP(A702,data!$A:$AG,30,FALSE)</f>
        <v>483.28</v>
      </c>
      <c r="M702" s="4" t="str">
        <f>VLOOKUP(A702,data!$A:$AG,31,FALSE)</f>
        <v>Ewallet</v>
      </c>
      <c r="N702" s="3">
        <f>VLOOKUP(A702,data!$A:$AG,32,FALSE)</f>
        <v>460.710824</v>
      </c>
      <c r="O702" s="9">
        <f>VLOOKUP(A702,data!$A:$AG,33,FALSE)</f>
        <v>4.6699999999999998E-2</v>
      </c>
    </row>
    <row r="703" spans="1:15" ht="15.75" x14ac:dyDescent="0.25">
      <c r="A703">
        <v>702</v>
      </c>
      <c r="B703" t="str">
        <f>VLOOKUP(A703,data!$A:$AG,2,FALSE)</f>
        <v>176-64-7711</v>
      </c>
      <c r="C703" s="7" t="str">
        <f>VLOOKUP(A703,data!$A:$AG,21,FALSE)</f>
        <v>Central</v>
      </c>
      <c r="D703" s="7" t="str">
        <f>VLOOKUP(A703,data!$A:$AG,22,FALSE)</f>
        <v>Furniture</v>
      </c>
      <c r="E703" s="10" t="str">
        <f>VLOOKUP(A703,data!$A:$AG,23,FALSE)</f>
        <v>Furnishings</v>
      </c>
      <c r="F703" s="8">
        <f>VLOOKUP(A703,data!$A:$AG,24,FALSE)</f>
        <v>43551</v>
      </c>
      <c r="G703" s="3">
        <f>VLOOKUP(A703,data!$A:$AG,25,FALSE)</f>
        <v>43551</v>
      </c>
      <c r="H703" s="3">
        <f>VLOOKUP(A703,data!$A:$AG,26,FALSE)</f>
        <v>0.7993055555555556</v>
      </c>
      <c r="I703" s="1">
        <f>VLOOKUP(A703,data!$A:$AG,27,FALSE)</f>
        <v>32.32</v>
      </c>
      <c r="J703" s="2">
        <f>VLOOKUP(A703,data!$A:$AG,28,FALSE)</f>
        <v>3</v>
      </c>
      <c r="K703">
        <f>VLOOKUP(A703,data!$A:$AG,29,FALSE)</f>
        <v>4.8480000000000008</v>
      </c>
      <c r="L703" s="10">
        <f>VLOOKUP(A703,data!$A:$AG,30,FALSE)</f>
        <v>96.960000000000008</v>
      </c>
      <c r="M703" s="4" t="str">
        <f>VLOOKUP(A703,data!$A:$AG,31,FALSE)</f>
        <v>Credit card</v>
      </c>
      <c r="N703" s="3">
        <f>VLOOKUP(A703,data!$A:$AG,32,FALSE)</f>
        <v>86.585280000000012</v>
      </c>
      <c r="O703" s="9">
        <f>VLOOKUP(A703,data!$A:$AG,33,FALSE)</f>
        <v>0.107</v>
      </c>
    </row>
    <row r="704" spans="1:15" ht="15.75" x14ac:dyDescent="0.25">
      <c r="A704">
        <v>703</v>
      </c>
      <c r="B704" t="str">
        <f>VLOOKUP(A704,data!$A:$AG,2,FALSE)</f>
        <v>191-29-0321</v>
      </c>
      <c r="C704" s="7" t="str">
        <f>VLOOKUP(A704,data!$A:$AG,21,FALSE)</f>
        <v>West</v>
      </c>
      <c r="D704" s="7" t="str">
        <f>VLOOKUP(A704,data!$A:$AG,22,FALSE)</f>
        <v>Furniture</v>
      </c>
      <c r="E704" s="10" t="str">
        <f>VLOOKUP(A704,data!$A:$AG,23,FALSE)</f>
        <v>Furnishings</v>
      </c>
      <c r="F704" s="8">
        <f>VLOOKUP(A704,data!$A:$AG,24,FALSE)</f>
        <v>43523</v>
      </c>
      <c r="G704" s="3">
        <f>VLOOKUP(A704,data!$A:$AG,25,FALSE)</f>
        <v>43523</v>
      </c>
      <c r="H704" s="3">
        <f>VLOOKUP(A704,data!$A:$AG,26,FALSE)</f>
        <v>0.7895833333333333</v>
      </c>
      <c r="I704" s="1">
        <f>VLOOKUP(A704,data!$A:$AG,27,FALSE)</f>
        <v>19.77</v>
      </c>
      <c r="J704" s="2">
        <f>VLOOKUP(A704,data!$A:$AG,28,FALSE)</f>
        <v>10</v>
      </c>
      <c r="K704">
        <f>VLOOKUP(A704,data!$A:$AG,29,FALSE)</f>
        <v>9.8849999999999998</v>
      </c>
      <c r="L704" s="10">
        <f>VLOOKUP(A704,data!$A:$AG,30,FALSE)</f>
        <v>197.7</v>
      </c>
      <c r="M704" s="4" t="str">
        <f>VLOOKUP(A704,data!$A:$AG,31,FALSE)</f>
        <v>Credit card</v>
      </c>
      <c r="N704" s="3">
        <f>VLOOKUP(A704,data!$A:$AG,32,FALSE)</f>
        <v>176.5461</v>
      </c>
      <c r="O704" s="9">
        <f>VLOOKUP(A704,data!$A:$AG,33,FALSE)</f>
        <v>0.107</v>
      </c>
    </row>
    <row r="705" spans="1:15" ht="15.75" x14ac:dyDescent="0.25">
      <c r="A705">
        <v>704</v>
      </c>
      <c r="B705" t="str">
        <f>VLOOKUP(A705,data!$A:$AG,2,FALSE)</f>
        <v>729-06-2010</v>
      </c>
      <c r="C705" s="7" t="str">
        <f>VLOOKUP(A705,data!$A:$AG,21,FALSE)</f>
        <v>West</v>
      </c>
      <c r="D705" s="7" t="str">
        <f>VLOOKUP(A705,data!$A:$AG,22,FALSE)</f>
        <v>Furniture</v>
      </c>
      <c r="E705" s="10" t="str">
        <f>VLOOKUP(A705,data!$A:$AG,23,FALSE)</f>
        <v>Tables</v>
      </c>
      <c r="F705" s="8">
        <f>VLOOKUP(A705,data!$A:$AG,24,FALSE)</f>
        <v>43471</v>
      </c>
      <c r="G705" s="3">
        <f>VLOOKUP(A705,data!$A:$AG,25,FALSE)</f>
        <v>43471</v>
      </c>
      <c r="H705" s="3">
        <f>VLOOKUP(A705,data!$A:$AG,26,FALSE)</f>
        <v>0.47083333333333338</v>
      </c>
      <c r="I705" s="1">
        <f>VLOOKUP(A705,data!$A:$AG,27,FALSE)</f>
        <v>80.47</v>
      </c>
      <c r="J705" s="2">
        <f>VLOOKUP(A705,data!$A:$AG,28,FALSE)</f>
        <v>9</v>
      </c>
      <c r="K705">
        <f>VLOOKUP(A705,data!$A:$AG,29,FALSE)</f>
        <v>36.211500000000001</v>
      </c>
      <c r="L705" s="10">
        <f>VLOOKUP(A705,data!$A:$AG,30,FALSE)</f>
        <v>724.23</v>
      </c>
      <c r="M705" s="4" t="str">
        <f>VLOOKUP(A705,data!$A:$AG,31,FALSE)</f>
        <v>Cash</v>
      </c>
      <c r="N705" s="3">
        <f>VLOOKUP(A705,data!$A:$AG,32,FALSE)</f>
        <v>646.73739</v>
      </c>
      <c r="O705" s="9">
        <f>VLOOKUP(A705,data!$A:$AG,33,FALSE)</f>
        <v>0.107</v>
      </c>
    </row>
    <row r="706" spans="1:15" ht="15.75" x14ac:dyDescent="0.25">
      <c r="A706">
        <v>705</v>
      </c>
      <c r="B706" t="str">
        <f>VLOOKUP(A706,data!$A:$AG,2,FALSE)</f>
        <v>640-48-5028</v>
      </c>
      <c r="C706" s="7" t="str">
        <f>VLOOKUP(A706,data!$A:$AG,21,FALSE)</f>
        <v>South</v>
      </c>
      <c r="D706" s="7" t="str">
        <f>VLOOKUP(A706,data!$A:$AG,22,FALSE)</f>
        <v>Office Supplies</v>
      </c>
      <c r="E706" s="10" t="str">
        <f>VLOOKUP(A706,data!$A:$AG,23,FALSE)</f>
        <v>Paper</v>
      </c>
      <c r="F706" s="8">
        <f>VLOOKUP(A706,data!$A:$AG,24,FALSE)</f>
        <v>43526</v>
      </c>
      <c r="G706" s="3">
        <f>VLOOKUP(A706,data!$A:$AG,25,FALSE)</f>
        <v>43526</v>
      </c>
      <c r="H706" s="3">
        <f>VLOOKUP(A706,data!$A:$AG,26,FALSE)</f>
        <v>0.52777777777777779</v>
      </c>
      <c r="I706" s="1">
        <f>VLOOKUP(A706,data!$A:$AG,27,FALSE)</f>
        <v>88.39</v>
      </c>
      <c r="J706" s="2">
        <f>VLOOKUP(A706,data!$A:$AG,28,FALSE)</f>
        <v>9</v>
      </c>
      <c r="K706">
        <f>VLOOKUP(A706,data!$A:$AG,29,FALSE)</f>
        <v>39.775500000000001</v>
      </c>
      <c r="L706" s="10">
        <f>VLOOKUP(A706,data!$A:$AG,30,FALSE)</f>
        <v>795.51</v>
      </c>
      <c r="M706" s="4" t="str">
        <f>VLOOKUP(A706,data!$A:$AG,31,FALSE)</f>
        <v>Cash</v>
      </c>
      <c r="N706" s="3">
        <f>VLOOKUP(A706,data!$A:$AG,32,FALSE)</f>
        <v>758.35968300000002</v>
      </c>
      <c r="O706" s="9">
        <f>VLOOKUP(A706,data!$A:$AG,33,FALSE)</f>
        <v>4.6699999999999998E-2</v>
      </c>
    </row>
    <row r="707" spans="1:15" ht="15.75" x14ac:dyDescent="0.25">
      <c r="A707">
        <v>706</v>
      </c>
      <c r="B707" t="str">
        <f>VLOOKUP(A707,data!$A:$AG,2,FALSE)</f>
        <v>186-79-9562</v>
      </c>
      <c r="C707" s="7" t="str">
        <f>VLOOKUP(A707,data!$A:$AG,21,FALSE)</f>
        <v>South</v>
      </c>
      <c r="D707" s="7" t="str">
        <f>VLOOKUP(A707,data!$A:$AG,22,FALSE)</f>
        <v>Office Supplies</v>
      </c>
      <c r="E707" s="10" t="str">
        <f>VLOOKUP(A707,data!$A:$AG,23,FALSE)</f>
        <v>Appliances</v>
      </c>
      <c r="F707" s="8">
        <f>VLOOKUP(A707,data!$A:$AG,24,FALSE)</f>
        <v>43553</v>
      </c>
      <c r="G707" s="3">
        <f>VLOOKUP(A707,data!$A:$AG,25,FALSE)</f>
        <v>43553</v>
      </c>
      <c r="H707" s="3">
        <f>VLOOKUP(A707,data!$A:$AG,26,FALSE)</f>
        <v>0.58750000000000002</v>
      </c>
      <c r="I707" s="1">
        <f>VLOOKUP(A707,data!$A:$AG,27,FALSE)</f>
        <v>71.77</v>
      </c>
      <c r="J707" s="2">
        <f>VLOOKUP(A707,data!$A:$AG,28,FALSE)</f>
        <v>7</v>
      </c>
      <c r="K707">
        <f>VLOOKUP(A707,data!$A:$AG,29,FALSE)</f>
        <v>25.119500000000002</v>
      </c>
      <c r="L707" s="10">
        <f>VLOOKUP(A707,data!$A:$AG,30,FALSE)</f>
        <v>502.39</v>
      </c>
      <c r="M707" s="4" t="str">
        <f>VLOOKUP(A707,data!$A:$AG,31,FALSE)</f>
        <v>Cash</v>
      </c>
      <c r="N707" s="3">
        <f>VLOOKUP(A707,data!$A:$AG,32,FALSE)</f>
        <v>478.92838699999999</v>
      </c>
      <c r="O707" s="9">
        <f>VLOOKUP(A707,data!$A:$AG,33,FALSE)</f>
        <v>4.6699999999999998E-2</v>
      </c>
    </row>
    <row r="708" spans="1:15" ht="15.75" x14ac:dyDescent="0.25">
      <c r="A708">
        <v>707</v>
      </c>
      <c r="B708" t="str">
        <f>VLOOKUP(A708,data!$A:$AG,2,FALSE)</f>
        <v>834-45-5519</v>
      </c>
      <c r="C708" s="7" t="str">
        <f>VLOOKUP(A708,data!$A:$AG,21,FALSE)</f>
        <v>South</v>
      </c>
      <c r="D708" s="7" t="str">
        <f>VLOOKUP(A708,data!$A:$AG,22,FALSE)</f>
        <v>Technology</v>
      </c>
      <c r="E708" s="10" t="str">
        <f>VLOOKUP(A708,data!$A:$AG,23,FALSE)</f>
        <v>Accessories</v>
      </c>
      <c r="F708" s="8">
        <f>VLOOKUP(A708,data!$A:$AG,24,FALSE)</f>
        <v>43496</v>
      </c>
      <c r="G708" s="3">
        <f>VLOOKUP(A708,data!$A:$AG,25,FALSE)</f>
        <v>43496</v>
      </c>
      <c r="H708" s="3">
        <f>VLOOKUP(A708,data!$A:$AG,26,FALSE)</f>
        <v>0.8666666666666667</v>
      </c>
      <c r="I708" s="1" t="str">
        <f>VLOOKUP(A708,data!$A:$AG,27,FALSE)</f>
        <v>43</v>
      </c>
      <c r="J708" s="2">
        <f>VLOOKUP(A708,data!$A:$AG,28,FALSE)</f>
        <v>4</v>
      </c>
      <c r="K708">
        <f>VLOOKUP(A708,data!$A:$AG,29,FALSE)</f>
        <v>8.6</v>
      </c>
      <c r="L708" s="10">
        <f>VLOOKUP(A708,data!$A:$AG,30,FALSE)</f>
        <v>172</v>
      </c>
      <c r="M708" s="4" t="str">
        <f>VLOOKUP(A708,data!$A:$AG,31,FALSE)</f>
        <v>Ewallet</v>
      </c>
      <c r="N708" s="3">
        <f>VLOOKUP(A708,data!$A:$AG,32,FALSE)</f>
        <v>159.61599999999999</v>
      </c>
      <c r="O708" s="9">
        <f>VLOOKUP(A708,data!$A:$AG,33,FALSE)</f>
        <v>7.2000000000000008E-2</v>
      </c>
    </row>
    <row r="709" spans="1:15" ht="15.75" x14ac:dyDescent="0.25">
      <c r="A709">
        <v>708</v>
      </c>
      <c r="B709" t="str">
        <f>VLOOKUP(A709,data!$A:$AG,2,FALSE)</f>
        <v>162-65-8559</v>
      </c>
      <c r="C709" s="7" t="str">
        <f>VLOOKUP(A709,data!$A:$AG,21,FALSE)</f>
        <v>East</v>
      </c>
      <c r="D709" s="7" t="str">
        <f>VLOOKUP(A709,data!$A:$AG,22,FALSE)</f>
        <v>Technology</v>
      </c>
      <c r="E709" s="10" t="str">
        <f>VLOOKUP(A709,data!$A:$AG,23,FALSE)</f>
        <v>Accessories</v>
      </c>
      <c r="F709" s="8">
        <f>VLOOKUP(A709,data!$A:$AG,24,FALSE)</f>
        <v>43486</v>
      </c>
      <c r="G709" s="3">
        <f>VLOOKUP(A709,data!$A:$AG,25,FALSE)</f>
        <v>43486</v>
      </c>
      <c r="H709" s="3">
        <f>VLOOKUP(A709,data!$A:$AG,26,FALSE)</f>
        <v>0.84236111111111101</v>
      </c>
      <c r="I709" s="1">
        <f>VLOOKUP(A709,data!$A:$AG,27,FALSE)</f>
        <v>68.98</v>
      </c>
      <c r="J709" s="2">
        <f>VLOOKUP(A709,data!$A:$AG,28,FALSE)</f>
        <v>1</v>
      </c>
      <c r="K709">
        <f>VLOOKUP(A709,data!$A:$AG,29,FALSE)</f>
        <v>3.4490000000000003</v>
      </c>
      <c r="L709" s="10">
        <f>VLOOKUP(A709,data!$A:$AG,30,FALSE)</f>
        <v>68.98</v>
      </c>
      <c r="M709" s="4" t="str">
        <f>VLOOKUP(A709,data!$A:$AG,31,FALSE)</f>
        <v>Cash</v>
      </c>
      <c r="N709" s="3">
        <f>VLOOKUP(A709,data!$A:$AG,32,FALSE)</f>
        <v>64.013440000000003</v>
      </c>
      <c r="O709" s="9">
        <f>VLOOKUP(A709,data!$A:$AG,33,FALSE)</f>
        <v>7.2000000000000008E-2</v>
      </c>
    </row>
    <row r="710" spans="1:15" ht="15.75" x14ac:dyDescent="0.25">
      <c r="A710">
        <v>709</v>
      </c>
      <c r="B710" t="str">
        <f>VLOOKUP(A710,data!$A:$AG,2,FALSE)</f>
        <v>760-27-5490</v>
      </c>
      <c r="C710" s="7" t="str">
        <f>VLOOKUP(A710,data!$A:$AG,21,FALSE)</f>
        <v>East</v>
      </c>
      <c r="D710" s="7" t="str">
        <f>VLOOKUP(A710,data!$A:$AG,22,FALSE)</f>
        <v>Furniture</v>
      </c>
      <c r="E710" s="10" t="str">
        <f>VLOOKUP(A710,data!$A:$AG,23,FALSE)</f>
        <v>Bookcases</v>
      </c>
      <c r="F710" s="8">
        <f>VLOOKUP(A710,data!$A:$AG,24,FALSE)</f>
        <v>43485</v>
      </c>
      <c r="G710" s="3">
        <f>VLOOKUP(A710,data!$A:$AG,25,FALSE)</f>
        <v>43485</v>
      </c>
      <c r="H710" s="3">
        <f>VLOOKUP(A710,data!$A:$AG,26,FALSE)</f>
        <v>0.85902777777777783</v>
      </c>
      <c r="I710" s="1">
        <f>VLOOKUP(A710,data!$A:$AG,27,FALSE)</f>
        <v>15.62</v>
      </c>
      <c r="J710" s="2">
        <f>VLOOKUP(A710,data!$A:$AG,28,FALSE)</f>
        <v>8</v>
      </c>
      <c r="K710">
        <f>VLOOKUP(A710,data!$A:$AG,29,FALSE)</f>
        <v>6.2480000000000002</v>
      </c>
      <c r="L710" s="10">
        <f>VLOOKUP(A710,data!$A:$AG,30,FALSE)</f>
        <v>124.96</v>
      </c>
      <c r="M710" s="4" t="str">
        <f>VLOOKUP(A710,data!$A:$AG,31,FALSE)</f>
        <v>Ewallet</v>
      </c>
      <c r="N710" s="3">
        <f>VLOOKUP(A710,data!$A:$AG,32,FALSE)</f>
        <v>111.58928</v>
      </c>
      <c r="O710" s="9">
        <f>VLOOKUP(A710,data!$A:$AG,33,FALSE)</f>
        <v>0.107</v>
      </c>
    </row>
    <row r="711" spans="1:15" ht="15.75" x14ac:dyDescent="0.25">
      <c r="A711">
        <v>710</v>
      </c>
      <c r="B711" t="str">
        <f>VLOOKUP(A711,data!$A:$AG,2,FALSE)</f>
        <v>445-30-9252</v>
      </c>
      <c r="C711" s="7" t="str">
        <f>VLOOKUP(A711,data!$A:$AG,21,FALSE)</f>
        <v>East</v>
      </c>
      <c r="D711" s="7" t="str">
        <f>VLOOKUP(A711,data!$A:$AG,22,FALSE)</f>
        <v>Office Supplies</v>
      </c>
      <c r="E711" s="10" t="str">
        <f>VLOOKUP(A711,data!$A:$AG,23,FALSE)</f>
        <v>Binders</v>
      </c>
      <c r="F711" s="8">
        <f>VLOOKUP(A711,data!$A:$AG,24,FALSE)</f>
        <v>43482</v>
      </c>
      <c r="G711" s="3">
        <f>VLOOKUP(A711,data!$A:$AG,25,FALSE)</f>
        <v>43482</v>
      </c>
      <c r="H711" s="3">
        <f>VLOOKUP(A711,data!$A:$AG,26,FALSE)</f>
        <v>0.74930555555555556</v>
      </c>
      <c r="I711" s="1">
        <f>VLOOKUP(A711,data!$A:$AG,27,FALSE)</f>
        <v>25.7</v>
      </c>
      <c r="J711" s="2">
        <f>VLOOKUP(A711,data!$A:$AG,28,FALSE)</f>
        <v>3</v>
      </c>
      <c r="K711">
        <f>VLOOKUP(A711,data!$A:$AG,29,FALSE)</f>
        <v>3.855</v>
      </c>
      <c r="L711" s="10">
        <f>VLOOKUP(A711,data!$A:$AG,30,FALSE)</f>
        <v>77.099999999999994</v>
      </c>
      <c r="M711" s="4" t="str">
        <f>VLOOKUP(A711,data!$A:$AG,31,FALSE)</f>
        <v>Ewallet</v>
      </c>
      <c r="N711" s="3">
        <f>VLOOKUP(A711,data!$A:$AG,32,FALSE)</f>
        <v>73.49942999999999</v>
      </c>
      <c r="O711" s="9">
        <f>VLOOKUP(A711,data!$A:$AG,33,FALSE)</f>
        <v>4.6699999999999998E-2</v>
      </c>
    </row>
    <row r="712" spans="1:15" ht="15.75" x14ac:dyDescent="0.25">
      <c r="A712">
        <v>711</v>
      </c>
      <c r="B712" t="str">
        <f>VLOOKUP(A712,data!$A:$AG,2,FALSE)</f>
        <v>786-94-2700</v>
      </c>
      <c r="C712" s="7" t="str">
        <f>VLOOKUP(A712,data!$A:$AG,21,FALSE)</f>
        <v>East</v>
      </c>
      <c r="D712" s="7" t="str">
        <f>VLOOKUP(A712,data!$A:$AG,22,FALSE)</f>
        <v>Office Supplies</v>
      </c>
      <c r="E712" s="10" t="str">
        <f>VLOOKUP(A712,data!$A:$AG,23,FALSE)</f>
        <v>Paper</v>
      </c>
      <c r="F712" s="8">
        <f>VLOOKUP(A712,data!$A:$AG,24,FALSE)</f>
        <v>43524</v>
      </c>
      <c r="G712" s="3">
        <f>VLOOKUP(A712,data!$A:$AG,25,FALSE)</f>
        <v>43524</v>
      </c>
      <c r="H712" s="3">
        <f>VLOOKUP(A712,data!$A:$AG,26,FALSE)</f>
        <v>0.84583333333333333</v>
      </c>
      <c r="I712" s="1">
        <f>VLOOKUP(A712,data!$A:$AG,27,FALSE)</f>
        <v>80.62</v>
      </c>
      <c r="J712" s="2">
        <f>VLOOKUP(A712,data!$A:$AG,28,FALSE)</f>
        <v>6</v>
      </c>
      <c r="K712">
        <f>VLOOKUP(A712,data!$A:$AG,29,FALSE)</f>
        <v>24.186000000000003</v>
      </c>
      <c r="L712" s="10">
        <f>VLOOKUP(A712,data!$A:$AG,30,FALSE)</f>
        <v>483.72</v>
      </c>
      <c r="M712" s="4" t="str">
        <f>VLOOKUP(A712,data!$A:$AG,31,FALSE)</f>
        <v>Cash</v>
      </c>
      <c r="N712" s="3">
        <f>VLOOKUP(A712,data!$A:$AG,32,FALSE)</f>
        <v>461.13027600000004</v>
      </c>
      <c r="O712" s="9">
        <f>VLOOKUP(A712,data!$A:$AG,33,FALSE)</f>
        <v>4.6699999999999998E-2</v>
      </c>
    </row>
    <row r="713" spans="1:15" ht="15.75" x14ac:dyDescent="0.25">
      <c r="A713">
        <v>712</v>
      </c>
      <c r="B713" t="str">
        <f>VLOOKUP(A713,data!$A:$AG,2,FALSE)</f>
        <v>728-88-7867</v>
      </c>
      <c r="C713" s="7" t="str">
        <f>VLOOKUP(A713,data!$A:$AG,21,FALSE)</f>
        <v>South</v>
      </c>
      <c r="D713" s="7" t="str">
        <f>VLOOKUP(A713,data!$A:$AG,22,FALSE)</f>
        <v>Office Supplies</v>
      </c>
      <c r="E713" s="10" t="str">
        <f>VLOOKUP(A713,data!$A:$AG,23,FALSE)</f>
        <v>Envelopes</v>
      </c>
      <c r="F713" s="8">
        <f>VLOOKUP(A713,data!$A:$AG,24,FALSE)</f>
        <v>43543</v>
      </c>
      <c r="G713" s="3">
        <f>VLOOKUP(A713,data!$A:$AG,25,FALSE)</f>
        <v>43543</v>
      </c>
      <c r="H713" s="3">
        <f>VLOOKUP(A713,data!$A:$AG,26,FALSE)</f>
        <v>0.66111111111111109</v>
      </c>
      <c r="I713" s="1">
        <f>VLOOKUP(A713,data!$A:$AG,27,FALSE)</f>
        <v>75.53</v>
      </c>
      <c r="J713" s="2">
        <f>VLOOKUP(A713,data!$A:$AG,28,FALSE)</f>
        <v>4</v>
      </c>
      <c r="K713">
        <f>VLOOKUP(A713,data!$A:$AG,29,FALSE)</f>
        <v>15.106000000000002</v>
      </c>
      <c r="L713" s="10">
        <f>VLOOKUP(A713,data!$A:$AG,30,FALSE)</f>
        <v>302.12</v>
      </c>
      <c r="M713" s="4" t="str">
        <f>VLOOKUP(A713,data!$A:$AG,31,FALSE)</f>
        <v>Ewallet</v>
      </c>
      <c r="N713" s="3">
        <f>VLOOKUP(A713,data!$A:$AG,32,FALSE)</f>
        <v>288.01099599999998</v>
      </c>
      <c r="O713" s="9">
        <f>VLOOKUP(A713,data!$A:$AG,33,FALSE)</f>
        <v>4.6699999999999998E-2</v>
      </c>
    </row>
    <row r="714" spans="1:15" ht="15.75" x14ac:dyDescent="0.25">
      <c r="A714">
        <v>713</v>
      </c>
      <c r="B714" t="str">
        <f>VLOOKUP(A714,data!$A:$AG,2,FALSE)</f>
        <v>183-21-3799</v>
      </c>
      <c r="C714" s="7" t="str">
        <f>VLOOKUP(A714,data!$A:$AG,21,FALSE)</f>
        <v>East</v>
      </c>
      <c r="D714" s="7" t="str">
        <f>VLOOKUP(A714,data!$A:$AG,22,FALSE)</f>
        <v>Office Supplies</v>
      </c>
      <c r="E714" s="10" t="str">
        <f>VLOOKUP(A714,data!$A:$AG,23,FALSE)</f>
        <v>Appliances</v>
      </c>
      <c r="F714" s="8">
        <f>VLOOKUP(A714,data!$A:$AG,24,FALSE)</f>
        <v>43515</v>
      </c>
      <c r="G714" s="3">
        <f>VLOOKUP(A714,data!$A:$AG,25,FALSE)</f>
        <v>43515</v>
      </c>
      <c r="H714" s="3">
        <f>VLOOKUP(A714,data!$A:$AG,26,FALSE)</f>
        <v>0.63472222222222219</v>
      </c>
      <c r="I714" s="1">
        <f>VLOOKUP(A714,data!$A:$AG,27,FALSE)</f>
        <v>77.63</v>
      </c>
      <c r="J714" s="2">
        <f>VLOOKUP(A714,data!$A:$AG,28,FALSE)</f>
        <v>9</v>
      </c>
      <c r="K714">
        <f>VLOOKUP(A714,data!$A:$AG,29,FALSE)</f>
        <v>34.933500000000002</v>
      </c>
      <c r="L714" s="10">
        <f>VLOOKUP(A714,data!$A:$AG,30,FALSE)</f>
        <v>698.67</v>
      </c>
      <c r="M714" s="4" t="str">
        <f>VLOOKUP(A714,data!$A:$AG,31,FALSE)</f>
        <v>Ewallet</v>
      </c>
      <c r="N714" s="3">
        <f>VLOOKUP(A714,data!$A:$AG,32,FALSE)</f>
        <v>666.04211099999998</v>
      </c>
      <c r="O714" s="9">
        <f>VLOOKUP(A714,data!$A:$AG,33,FALSE)</f>
        <v>4.6699999999999998E-2</v>
      </c>
    </row>
    <row r="715" spans="1:15" ht="15.75" x14ac:dyDescent="0.25">
      <c r="A715">
        <v>714</v>
      </c>
      <c r="B715" t="str">
        <f>VLOOKUP(A715,data!$A:$AG,2,FALSE)</f>
        <v>268-20-3585</v>
      </c>
      <c r="C715" s="7" t="str">
        <f>VLOOKUP(A715,data!$A:$AG,21,FALSE)</f>
        <v>East</v>
      </c>
      <c r="D715" s="7" t="str">
        <f>VLOOKUP(A715,data!$A:$AG,22,FALSE)</f>
        <v>Technology</v>
      </c>
      <c r="E715" s="10" t="str">
        <f>VLOOKUP(A715,data!$A:$AG,23,FALSE)</f>
        <v>Phones</v>
      </c>
      <c r="F715" s="8">
        <f>VLOOKUP(A715,data!$A:$AG,24,FALSE)</f>
        <v>43500</v>
      </c>
      <c r="G715" s="3">
        <f>VLOOKUP(A715,data!$A:$AG,25,FALSE)</f>
        <v>43500</v>
      </c>
      <c r="H715" s="3">
        <f>VLOOKUP(A715,data!$A:$AG,26,FALSE)</f>
        <v>0.53472222222222221</v>
      </c>
      <c r="I715" s="1">
        <f>VLOOKUP(A715,data!$A:$AG,27,FALSE)</f>
        <v>13.85</v>
      </c>
      <c r="J715" s="2">
        <f>VLOOKUP(A715,data!$A:$AG,28,FALSE)</f>
        <v>9</v>
      </c>
      <c r="K715">
        <f>VLOOKUP(A715,data!$A:$AG,29,FALSE)</f>
        <v>6.2324999999999999</v>
      </c>
      <c r="L715" s="10">
        <f>VLOOKUP(A715,data!$A:$AG,30,FALSE)</f>
        <v>124.64999999999999</v>
      </c>
      <c r="M715" s="4" t="str">
        <f>VLOOKUP(A715,data!$A:$AG,31,FALSE)</f>
        <v>Ewallet</v>
      </c>
      <c r="N715" s="3">
        <f>VLOOKUP(A715,data!$A:$AG,32,FALSE)</f>
        <v>115.67519999999999</v>
      </c>
      <c r="O715" s="9">
        <f>VLOOKUP(A715,data!$A:$AG,33,FALSE)</f>
        <v>7.2000000000000008E-2</v>
      </c>
    </row>
    <row r="716" spans="1:15" ht="15.75" x14ac:dyDescent="0.25">
      <c r="A716">
        <v>715</v>
      </c>
      <c r="B716" t="str">
        <f>VLOOKUP(A716,data!$A:$AG,2,FALSE)</f>
        <v>735-32-9839</v>
      </c>
      <c r="C716" s="7" t="str">
        <f>VLOOKUP(A716,data!$A:$AG,21,FALSE)</f>
        <v>East</v>
      </c>
      <c r="D716" s="7" t="str">
        <f>VLOOKUP(A716,data!$A:$AG,22,FALSE)</f>
        <v>Technology</v>
      </c>
      <c r="E716" s="10" t="str">
        <f>VLOOKUP(A716,data!$A:$AG,23,FALSE)</f>
        <v>Accessories</v>
      </c>
      <c r="F716" s="8">
        <f>VLOOKUP(A716,data!$A:$AG,24,FALSE)</f>
        <v>43496</v>
      </c>
      <c r="G716" s="3">
        <f>VLOOKUP(A716,data!$A:$AG,25,FALSE)</f>
        <v>43496</v>
      </c>
      <c r="H716" s="3">
        <f>VLOOKUP(A716,data!$A:$AG,26,FALSE)</f>
        <v>0.44166666666666665</v>
      </c>
      <c r="I716" s="1">
        <f>VLOOKUP(A716,data!$A:$AG,27,FALSE)</f>
        <v>98.7</v>
      </c>
      <c r="J716" s="2">
        <f>VLOOKUP(A716,data!$A:$AG,28,FALSE)</f>
        <v>8</v>
      </c>
      <c r="K716">
        <f>VLOOKUP(A716,data!$A:$AG,29,FALSE)</f>
        <v>39.480000000000004</v>
      </c>
      <c r="L716" s="10">
        <f>VLOOKUP(A716,data!$A:$AG,30,FALSE)</f>
        <v>789.6</v>
      </c>
      <c r="M716" s="4" t="str">
        <f>VLOOKUP(A716,data!$A:$AG,31,FALSE)</f>
        <v>Ewallet</v>
      </c>
      <c r="N716" s="3">
        <f>VLOOKUP(A716,data!$A:$AG,32,FALSE)</f>
        <v>732.74880000000007</v>
      </c>
      <c r="O716" s="9">
        <f>VLOOKUP(A716,data!$A:$AG,33,FALSE)</f>
        <v>7.2000000000000008E-2</v>
      </c>
    </row>
    <row r="717" spans="1:15" ht="15.75" x14ac:dyDescent="0.25">
      <c r="A717">
        <v>716</v>
      </c>
      <c r="B717" t="str">
        <f>VLOOKUP(A717,data!$A:$AG,2,FALSE)</f>
        <v>258-92-7466</v>
      </c>
      <c r="C717" s="7" t="str">
        <f>VLOOKUP(A717,data!$A:$AG,21,FALSE)</f>
        <v>Central</v>
      </c>
      <c r="D717" s="7" t="str">
        <f>VLOOKUP(A717,data!$A:$AG,22,FALSE)</f>
        <v>Office Supplies</v>
      </c>
      <c r="E717" s="10" t="str">
        <f>VLOOKUP(A717,data!$A:$AG,23,FALSE)</f>
        <v>Binders</v>
      </c>
      <c r="F717" s="8">
        <f>VLOOKUP(A717,data!$A:$AG,24,FALSE)</f>
        <v>43502</v>
      </c>
      <c r="G717" s="3">
        <f>VLOOKUP(A717,data!$A:$AG,25,FALSE)</f>
        <v>43502</v>
      </c>
      <c r="H717" s="3">
        <f>VLOOKUP(A717,data!$A:$AG,26,FALSE)</f>
        <v>0.7729166666666667</v>
      </c>
      <c r="I717" s="1">
        <f>VLOOKUP(A717,data!$A:$AG,27,FALSE)</f>
        <v>35.68</v>
      </c>
      <c r="J717" s="2">
        <f>VLOOKUP(A717,data!$A:$AG,28,FALSE)</f>
        <v>5</v>
      </c>
      <c r="K717">
        <f>VLOOKUP(A717,data!$A:$AG,29,FALSE)</f>
        <v>8.92</v>
      </c>
      <c r="L717" s="10">
        <f>VLOOKUP(A717,data!$A:$AG,30,FALSE)</f>
        <v>178.4</v>
      </c>
      <c r="M717" s="4" t="str">
        <f>VLOOKUP(A717,data!$A:$AG,31,FALSE)</f>
        <v>Credit card</v>
      </c>
      <c r="N717" s="3">
        <f>VLOOKUP(A717,data!$A:$AG,32,FALSE)</f>
        <v>170.06872000000001</v>
      </c>
      <c r="O717" s="9">
        <f>VLOOKUP(A717,data!$A:$AG,33,FALSE)</f>
        <v>4.6699999999999998E-2</v>
      </c>
    </row>
    <row r="718" spans="1:15" ht="15.75" x14ac:dyDescent="0.25">
      <c r="A718">
        <v>717</v>
      </c>
      <c r="B718" t="str">
        <f>VLOOKUP(A718,data!$A:$AG,2,FALSE)</f>
        <v>857-16-3520</v>
      </c>
      <c r="C718" s="7" t="str">
        <f>VLOOKUP(A718,data!$A:$AG,21,FALSE)</f>
        <v>East</v>
      </c>
      <c r="D718" s="7" t="str">
        <f>VLOOKUP(A718,data!$A:$AG,22,FALSE)</f>
        <v>Furniture</v>
      </c>
      <c r="E718" s="10" t="str">
        <f>VLOOKUP(A718,data!$A:$AG,23,FALSE)</f>
        <v>Furnishings</v>
      </c>
      <c r="F718" s="8">
        <f>VLOOKUP(A718,data!$A:$AG,24,FALSE)</f>
        <v>43552</v>
      </c>
      <c r="G718" s="3">
        <f>VLOOKUP(A718,data!$A:$AG,25,FALSE)</f>
        <v>43552</v>
      </c>
      <c r="H718" s="3">
        <f>VLOOKUP(A718,data!$A:$AG,26,FALSE)</f>
        <v>0.67083333333333339</v>
      </c>
      <c r="I718" s="1">
        <f>VLOOKUP(A718,data!$A:$AG,27,FALSE)</f>
        <v>71.459999999999994</v>
      </c>
      <c r="J718" s="2">
        <f>VLOOKUP(A718,data!$A:$AG,28,FALSE)</f>
        <v>7</v>
      </c>
      <c r="K718">
        <f>VLOOKUP(A718,data!$A:$AG,29,FALSE)</f>
        <v>25.010999999999999</v>
      </c>
      <c r="L718" s="10">
        <f>VLOOKUP(A718,data!$A:$AG,30,FALSE)</f>
        <v>500.21999999999997</v>
      </c>
      <c r="M718" s="4" t="str">
        <f>VLOOKUP(A718,data!$A:$AG,31,FALSE)</f>
        <v>Ewallet</v>
      </c>
      <c r="N718" s="3">
        <f>VLOOKUP(A718,data!$A:$AG,32,FALSE)</f>
        <v>446.69646</v>
      </c>
      <c r="O718" s="9">
        <f>VLOOKUP(A718,data!$A:$AG,33,FALSE)</f>
        <v>0.107</v>
      </c>
    </row>
    <row r="719" spans="1:15" ht="15.75" x14ac:dyDescent="0.25">
      <c r="A719">
        <v>718</v>
      </c>
      <c r="B719" t="str">
        <f>VLOOKUP(A719,data!$A:$AG,2,FALSE)</f>
        <v>482-17-1179</v>
      </c>
      <c r="C719" s="7" t="str">
        <f>VLOOKUP(A719,data!$A:$AG,21,FALSE)</f>
        <v>West</v>
      </c>
      <c r="D719" s="7" t="str">
        <f>VLOOKUP(A719,data!$A:$AG,22,FALSE)</f>
        <v>Furniture</v>
      </c>
      <c r="E719" s="10" t="str">
        <f>VLOOKUP(A719,data!$A:$AG,23,FALSE)</f>
        <v>Furnishings</v>
      </c>
      <c r="F719" s="8">
        <f>VLOOKUP(A719,data!$A:$AG,24,FALSE)</f>
        <v>43484</v>
      </c>
      <c r="G719" s="3">
        <f>VLOOKUP(A719,data!$A:$AG,25,FALSE)</f>
        <v>43484</v>
      </c>
      <c r="H719" s="3">
        <f>VLOOKUP(A719,data!$A:$AG,26,FALSE)</f>
        <v>0.53263888888888888</v>
      </c>
      <c r="I719" s="1">
        <f>VLOOKUP(A719,data!$A:$AG,27,FALSE)</f>
        <v>11.94</v>
      </c>
      <c r="J719" s="2">
        <f>VLOOKUP(A719,data!$A:$AG,28,FALSE)</f>
        <v>3</v>
      </c>
      <c r="K719">
        <f>VLOOKUP(A719,data!$A:$AG,29,FALSE)</f>
        <v>1.7910000000000001</v>
      </c>
      <c r="L719" s="10">
        <f>VLOOKUP(A719,data!$A:$AG,30,FALSE)</f>
        <v>35.82</v>
      </c>
      <c r="M719" s="4" t="str">
        <f>VLOOKUP(A719,data!$A:$AG,31,FALSE)</f>
        <v>Credit card</v>
      </c>
      <c r="N719" s="3">
        <f>VLOOKUP(A719,data!$A:$AG,32,FALSE)</f>
        <v>31.987259999999999</v>
      </c>
      <c r="O719" s="9">
        <f>VLOOKUP(A719,data!$A:$AG,33,FALSE)</f>
        <v>0.107</v>
      </c>
    </row>
    <row r="720" spans="1:15" ht="15.75" x14ac:dyDescent="0.25">
      <c r="A720">
        <v>719</v>
      </c>
      <c r="B720" t="str">
        <f>VLOOKUP(A720,data!$A:$AG,2,FALSE)</f>
        <v>788-21-5741</v>
      </c>
      <c r="C720" s="7" t="str">
        <f>VLOOKUP(A720,data!$A:$AG,21,FALSE)</f>
        <v>West</v>
      </c>
      <c r="D720" s="7" t="str">
        <f>VLOOKUP(A720,data!$A:$AG,22,FALSE)</f>
        <v>Office Supplies</v>
      </c>
      <c r="E720" s="10" t="str">
        <f>VLOOKUP(A720,data!$A:$AG,23,FALSE)</f>
        <v>Binders</v>
      </c>
      <c r="F720" s="8">
        <f>VLOOKUP(A720,data!$A:$AG,24,FALSE)</f>
        <v>43513</v>
      </c>
      <c r="G720" s="3">
        <f>VLOOKUP(A720,data!$A:$AG,25,FALSE)</f>
        <v>43513</v>
      </c>
      <c r="H720" s="3">
        <f>VLOOKUP(A720,data!$A:$AG,26,FALSE)</f>
        <v>0.56527777777777777</v>
      </c>
      <c r="I720" s="1">
        <f>VLOOKUP(A720,data!$A:$AG,27,FALSE)</f>
        <v>45.38</v>
      </c>
      <c r="J720" s="2">
        <f>VLOOKUP(A720,data!$A:$AG,28,FALSE)</f>
        <v>3</v>
      </c>
      <c r="K720">
        <f>VLOOKUP(A720,data!$A:$AG,29,FALSE)</f>
        <v>6.8070000000000013</v>
      </c>
      <c r="L720" s="10">
        <f>VLOOKUP(A720,data!$A:$AG,30,FALSE)</f>
        <v>136.14000000000001</v>
      </c>
      <c r="M720" s="4" t="str">
        <f>VLOOKUP(A720,data!$A:$AG,31,FALSE)</f>
        <v>Credit card</v>
      </c>
      <c r="N720" s="3">
        <f>VLOOKUP(A720,data!$A:$AG,32,FALSE)</f>
        <v>129.782262</v>
      </c>
      <c r="O720" s="9">
        <f>VLOOKUP(A720,data!$A:$AG,33,FALSE)</f>
        <v>4.6699999999999998E-2</v>
      </c>
    </row>
    <row r="721" spans="1:15" ht="15.75" x14ac:dyDescent="0.25">
      <c r="A721">
        <v>720</v>
      </c>
      <c r="B721" t="str">
        <f>VLOOKUP(A721,data!$A:$AG,2,FALSE)</f>
        <v>821-14-9046</v>
      </c>
      <c r="C721" s="7" t="str">
        <f>VLOOKUP(A721,data!$A:$AG,21,FALSE)</f>
        <v>West</v>
      </c>
      <c r="D721" s="7" t="str">
        <f>VLOOKUP(A721,data!$A:$AG,22,FALSE)</f>
        <v>Furniture</v>
      </c>
      <c r="E721" s="10" t="str">
        <f>VLOOKUP(A721,data!$A:$AG,23,FALSE)</f>
        <v>Furnishings</v>
      </c>
      <c r="F721" s="8">
        <f>VLOOKUP(A721,data!$A:$AG,24,FALSE)</f>
        <v>43483</v>
      </c>
      <c r="G721" s="3">
        <f>VLOOKUP(A721,data!$A:$AG,25,FALSE)</f>
        <v>43483</v>
      </c>
      <c r="H721" s="3">
        <f>VLOOKUP(A721,data!$A:$AG,26,FALSE)</f>
        <v>0.62777777777777777</v>
      </c>
      <c r="I721" s="1">
        <f>VLOOKUP(A721,data!$A:$AG,27,FALSE)</f>
        <v>17.48</v>
      </c>
      <c r="J721" s="2">
        <f>VLOOKUP(A721,data!$A:$AG,28,FALSE)</f>
        <v>6</v>
      </c>
      <c r="K721">
        <f>VLOOKUP(A721,data!$A:$AG,29,FALSE)</f>
        <v>5.2439999999999998</v>
      </c>
      <c r="L721" s="10">
        <f>VLOOKUP(A721,data!$A:$AG,30,FALSE)</f>
        <v>104.88</v>
      </c>
      <c r="M721" s="4" t="str">
        <f>VLOOKUP(A721,data!$A:$AG,31,FALSE)</f>
        <v>Credit card</v>
      </c>
      <c r="N721" s="3">
        <f>VLOOKUP(A721,data!$A:$AG,32,FALSE)</f>
        <v>93.657839999999993</v>
      </c>
      <c r="O721" s="9">
        <f>VLOOKUP(A721,data!$A:$AG,33,FALSE)</f>
        <v>0.107</v>
      </c>
    </row>
    <row r="722" spans="1:15" ht="15.75" x14ac:dyDescent="0.25">
      <c r="A722">
        <v>721</v>
      </c>
      <c r="B722" t="str">
        <f>VLOOKUP(A722,data!$A:$AG,2,FALSE)</f>
        <v>418-05-0656</v>
      </c>
      <c r="C722" s="7" t="str">
        <f>VLOOKUP(A722,data!$A:$AG,21,FALSE)</f>
        <v>West</v>
      </c>
      <c r="D722" s="7" t="str">
        <f>VLOOKUP(A722,data!$A:$AG,22,FALSE)</f>
        <v>Office Supplies</v>
      </c>
      <c r="E722" s="10" t="str">
        <f>VLOOKUP(A722,data!$A:$AG,23,FALSE)</f>
        <v>Paper</v>
      </c>
      <c r="F722" s="8">
        <f>VLOOKUP(A722,data!$A:$AG,24,FALSE)</f>
        <v>43498</v>
      </c>
      <c r="G722" s="3">
        <f>VLOOKUP(A722,data!$A:$AG,25,FALSE)</f>
        <v>43498</v>
      </c>
      <c r="H722" s="3">
        <f>VLOOKUP(A722,data!$A:$AG,26,FALSE)</f>
        <v>0.86249999999999993</v>
      </c>
      <c r="I722" s="1">
        <f>VLOOKUP(A722,data!$A:$AG,27,FALSE)</f>
        <v>25.56</v>
      </c>
      <c r="J722" s="2">
        <f>VLOOKUP(A722,data!$A:$AG,28,FALSE)</f>
        <v>7</v>
      </c>
      <c r="K722">
        <f>VLOOKUP(A722,data!$A:$AG,29,FALSE)</f>
        <v>8.9459999999999997</v>
      </c>
      <c r="L722" s="10">
        <f>VLOOKUP(A722,data!$A:$AG,30,FALSE)</f>
        <v>178.92</v>
      </c>
      <c r="M722" s="4" t="str">
        <f>VLOOKUP(A722,data!$A:$AG,31,FALSE)</f>
        <v>Cash</v>
      </c>
      <c r="N722" s="3">
        <f>VLOOKUP(A722,data!$A:$AG,32,FALSE)</f>
        <v>170.564436</v>
      </c>
      <c r="O722" s="9">
        <f>VLOOKUP(A722,data!$A:$AG,33,FALSE)</f>
        <v>4.6699999999999998E-2</v>
      </c>
    </row>
    <row r="723" spans="1:15" ht="15.75" x14ac:dyDescent="0.25">
      <c r="A723">
        <v>722</v>
      </c>
      <c r="B723" t="str">
        <f>VLOOKUP(A723,data!$A:$AG,2,FALSE)</f>
        <v>678-79-0726</v>
      </c>
      <c r="C723" s="7" t="str">
        <f>VLOOKUP(A723,data!$A:$AG,21,FALSE)</f>
        <v>East</v>
      </c>
      <c r="D723" s="7" t="str">
        <f>VLOOKUP(A723,data!$A:$AG,22,FALSE)</f>
        <v>Furniture</v>
      </c>
      <c r="E723" s="10" t="str">
        <f>VLOOKUP(A723,data!$A:$AG,23,FALSE)</f>
        <v>Tables</v>
      </c>
      <c r="F723" s="8">
        <f>VLOOKUP(A723,data!$A:$AG,24,FALSE)</f>
        <v>43483</v>
      </c>
      <c r="G723" s="3">
        <f>VLOOKUP(A723,data!$A:$AG,25,FALSE)</f>
        <v>43483</v>
      </c>
      <c r="H723" s="3">
        <f>VLOOKUP(A723,data!$A:$AG,26,FALSE)</f>
        <v>0.64444444444444449</v>
      </c>
      <c r="I723" s="1">
        <f>VLOOKUP(A723,data!$A:$AG,27,FALSE)</f>
        <v>90.63</v>
      </c>
      <c r="J723" s="2">
        <f>VLOOKUP(A723,data!$A:$AG,28,FALSE)</f>
        <v>9</v>
      </c>
      <c r="K723">
        <f>VLOOKUP(A723,data!$A:$AG,29,FALSE)</f>
        <v>40.783500000000004</v>
      </c>
      <c r="L723" s="10">
        <f>VLOOKUP(A723,data!$A:$AG,30,FALSE)</f>
        <v>815.67</v>
      </c>
      <c r="M723" s="4" t="str">
        <f>VLOOKUP(A723,data!$A:$AG,31,FALSE)</f>
        <v>Cash</v>
      </c>
      <c r="N723" s="3">
        <f>VLOOKUP(A723,data!$A:$AG,32,FALSE)</f>
        <v>728.39330999999993</v>
      </c>
      <c r="O723" s="9">
        <f>VLOOKUP(A723,data!$A:$AG,33,FALSE)</f>
        <v>0.107</v>
      </c>
    </row>
    <row r="724" spans="1:15" ht="15.75" x14ac:dyDescent="0.25">
      <c r="A724">
        <v>723</v>
      </c>
      <c r="B724" t="str">
        <f>VLOOKUP(A724,data!$A:$AG,2,FALSE)</f>
        <v>776-68-1096</v>
      </c>
      <c r="C724" s="7" t="str">
        <f>VLOOKUP(A724,data!$A:$AG,21,FALSE)</f>
        <v>East</v>
      </c>
      <c r="D724" s="7" t="str">
        <f>VLOOKUP(A724,data!$A:$AG,22,FALSE)</f>
        <v>Office Supplies</v>
      </c>
      <c r="E724" s="10" t="str">
        <f>VLOOKUP(A724,data!$A:$AG,23,FALSE)</f>
        <v>Storage</v>
      </c>
      <c r="F724" s="8">
        <f>VLOOKUP(A724,data!$A:$AG,24,FALSE)</f>
        <v>43542</v>
      </c>
      <c r="G724" s="3">
        <f>VLOOKUP(A724,data!$A:$AG,25,FALSE)</f>
        <v>43542</v>
      </c>
      <c r="H724" s="3">
        <f>VLOOKUP(A724,data!$A:$AG,26,FALSE)</f>
        <v>0.57291666666666663</v>
      </c>
      <c r="I724" s="1">
        <f>VLOOKUP(A724,data!$A:$AG,27,FALSE)</f>
        <v>44.12</v>
      </c>
      <c r="J724" s="2">
        <f>VLOOKUP(A724,data!$A:$AG,28,FALSE)</f>
        <v>3</v>
      </c>
      <c r="K724">
        <f>VLOOKUP(A724,data!$A:$AG,29,FALSE)</f>
        <v>6.6179999999999994</v>
      </c>
      <c r="L724" s="10">
        <f>VLOOKUP(A724,data!$A:$AG,30,FALSE)</f>
        <v>132.35999999999999</v>
      </c>
      <c r="M724" s="4" t="str">
        <f>VLOOKUP(A724,data!$A:$AG,31,FALSE)</f>
        <v>Credit card</v>
      </c>
      <c r="N724" s="3">
        <f>VLOOKUP(A724,data!$A:$AG,32,FALSE)</f>
        <v>126.17878799999998</v>
      </c>
      <c r="O724" s="9">
        <f>VLOOKUP(A724,data!$A:$AG,33,FALSE)</f>
        <v>4.6699999999999998E-2</v>
      </c>
    </row>
    <row r="725" spans="1:15" ht="15.75" x14ac:dyDescent="0.25">
      <c r="A725">
        <v>724</v>
      </c>
      <c r="B725" t="str">
        <f>VLOOKUP(A725,data!$A:$AG,2,FALSE)</f>
        <v>592-46-1692</v>
      </c>
      <c r="C725" s="7" t="str">
        <f>VLOOKUP(A725,data!$A:$AG,21,FALSE)</f>
        <v>East</v>
      </c>
      <c r="D725" s="7" t="str">
        <f>VLOOKUP(A725,data!$A:$AG,22,FALSE)</f>
        <v>Furniture</v>
      </c>
      <c r="E725" s="10" t="str">
        <f>VLOOKUP(A725,data!$A:$AG,23,FALSE)</f>
        <v>Furnishings</v>
      </c>
      <c r="F725" s="8">
        <f>VLOOKUP(A725,data!$A:$AG,24,FALSE)</f>
        <v>43476</v>
      </c>
      <c r="G725" s="3">
        <f>VLOOKUP(A725,data!$A:$AG,25,FALSE)</f>
        <v>43476</v>
      </c>
      <c r="H725" s="3">
        <f>VLOOKUP(A725,data!$A:$AG,26,FALSE)</f>
        <v>0.84027777777777779</v>
      </c>
      <c r="I725" s="1">
        <f>VLOOKUP(A725,data!$A:$AG,27,FALSE)</f>
        <v>36.770000000000003</v>
      </c>
      <c r="J725" s="2">
        <f>VLOOKUP(A725,data!$A:$AG,28,FALSE)</f>
        <v>7</v>
      </c>
      <c r="K725">
        <f>VLOOKUP(A725,data!$A:$AG,29,FALSE)</f>
        <v>12.869500000000002</v>
      </c>
      <c r="L725" s="10">
        <f>VLOOKUP(A725,data!$A:$AG,30,FALSE)</f>
        <v>257.39000000000004</v>
      </c>
      <c r="M725" s="4" t="str">
        <f>VLOOKUP(A725,data!$A:$AG,31,FALSE)</f>
        <v>Cash</v>
      </c>
      <c r="N725" s="3">
        <f>VLOOKUP(A725,data!$A:$AG,32,FALSE)</f>
        <v>229.84927000000005</v>
      </c>
      <c r="O725" s="9">
        <f>VLOOKUP(A725,data!$A:$AG,33,FALSE)</f>
        <v>0.107</v>
      </c>
    </row>
    <row r="726" spans="1:15" ht="15.75" x14ac:dyDescent="0.25">
      <c r="A726">
        <v>725</v>
      </c>
      <c r="B726" t="str">
        <f>VLOOKUP(A726,data!$A:$AG,2,FALSE)</f>
        <v>434-35-9162</v>
      </c>
      <c r="C726" s="7" t="str">
        <f>VLOOKUP(A726,data!$A:$AG,21,FALSE)</f>
        <v>South</v>
      </c>
      <c r="D726" s="7" t="str">
        <f>VLOOKUP(A726,data!$A:$AG,22,FALSE)</f>
        <v>Office Supplies</v>
      </c>
      <c r="E726" s="10" t="str">
        <f>VLOOKUP(A726,data!$A:$AG,23,FALSE)</f>
        <v>Supplies</v>
      </c>
      <c r="F726" s="8">
        <f>VLOOKUP(A726,data!$A:$AG,24,FALSE)</f>
        <v>43500</v>
      </c>
      <c r="G726" s="3">
        <f>VLOOKUP(A726,data!$A:$AG,25,FALSE)</f>
        <v>43500</v>
      </c>
      <c r="H726" s="3">
        <f>VLOOKUP(A726,data!$A:$AG,26,FALSE)</f>
        <v>0.78680555555555554</v>
      </c>
      <c r="I726" s="1">
        <f>VLOOKUP(A726,data!$A:$AG,27,FALSE)</f>
        <v>23.34</v>
      </c>
      <c r="J726" s="2">
        <f>VLOOKUP(A726,data!$A:$AG,28,FALSE)</f>
        <v>4</v>
      </c>
      <c r="K726">
        <f>VLOOKUP(A726,data!$A:$AG,29,FALSE)</f>
        <v>4.6680000000000001</v>
      </c>
      <c r="L726" s="10">
        <f>VLOOKUP(A726,data!$A:$AG,30,FALSE)</f>
        <v>93.36</v>
      </c>
      <c r="M726" s="4" t="str">
        <f>VLOOKUP(A726,data!$A:$AG,31,FALSE)</f>
        <v>Ewallet</v>
      </c>
      <c r="N726" s="3">
        <f>VLOOKUP(A726,data!$A:$AG,32,FALSE)</f>
        <v>89.000088000000005</v>
      </c>
      <c r="O726" s="9">
        <f>VLOOKUP(A726,data!$A:$AG,33,FALSE)</f>
        <v>4.6699999999999998E-2</v>
      </c>
    </row>
    <row r="727" spans="1:15" ht="15.75" x14ac:dyDescent="0.25">
      <c r="A727">
        <v>726</v>
      </c>
      <c r="B727" t="str">
        <f>VLOOKUP(A727,data!$A:$AG,2,FALSE)</f>
        <v>149-14-0304</v>
      </c>
      <c r="C727" s="7" t="str">
        <f>VLOOKUP(A727,data!$A:$AG,21,FALSE)</f>
        <v>Central</v>
      </c>
      <c r="D727" s="7" t="str">
        <f>VLOOKUP(A727,data!$A:$AG,22,FALSE)</f>
        <v>Office Supplies</v>
      </c>
      <c r="E727" s="10" t="str">
        <f>VLOOKUP(A727,data!$A:$AG,23,FALSE)</f>
        <v>Envelopes</v>
      </c>
      <c r="F727" s="8">
        <f>VLOOKUP(A727,data!$A:$AG,24,FALSE)</f>
        <v>43502</v>
      </c>
      <c r="G727" s="3">
        <f>VLOOKUP(A727,data!$A:$AG,25,FALSE)</f>
        <v>43502</v>
      </c>
      <c r="H727" s="3">
        <f>VLOOKUP(A727,data!$A:$AG,26,FALSE)</f>
        <v>0.6</v>
      </c>
      <c r="I727" s="1">
        <f>VLOOKUP(A727,data!$A:$AG,27,FALSE)</f>
        <v>28.5</v>
      </c>
      <c r="J727" s="2">
        <f>VLOOKUP(A727,data!$A:$AG,28,FALSE)</f>
        <v>8</v>
      </c>
      <c r="K727">
        <f>VLOOKUP(A727,data!$A:$AG,29,FALSE)</f>
        <v>11.4</v>
      </c>
      <c r="L727" s="10">
        <f>VLOOKUP(A727,data!$A:$AG,30,FALSE)</f>
        <v>228</v>
      </c>
      <c r="M727" s="4" t="str">
        <f>VLOOKUP(A727,data!$A:$AG,31,FALSE)</f>
        <v>Cash</v>
      </c>
      <c r="N727" s="3">
        <f>VLOOKUP(A727,data!$A:$AG,32,FALSE)</f>
        <v>217.35239999999999</v>
      </c>
      <c r="O727" s="9">
        <f>VLOOKUP(A727,data!$A:$AG,33,FALSE)</f>
        <v>4.6699999999999998E-2</v>
      </c>
    </row>
    <row r="728" spans="1:15" ht="15.75" x14ac:dyDescent="0.25">
      <c r="A728">
        <v>727</v>
      </c>
      <c r="B728" t="str">
        <f>VLOOKUP(A728,data!$A:$AG,2,FALSE)</f>
        <v>442-44-6497</v>
      </c>
      <c r="C728" s="7" t="str">
        <f>VLOOKUP(A728,data!$A:$AG,21,FALSE)</f>
        <v>Central</v>
      </c>
      <c r="D728" s="7" t="str">
        <f>VLOOKUP(A728,data!$A:$AG,22,FALSE)</f>
        <v>Technology</v>
      </c>
      <c r="E728" s="10" t="str">
        <f>VLOOKUP(A728,data!$A:$AG,23,FALSE)</f>
        <v>Phones</v>
      </c>
      <c r="F728" s="8">
        <f>VLOOKUP(A728,data!$A:$AG,24,FALSE)</f>
        <v>43473</v>
      </c>
      <c r="G728" s="3">
        <f>VLOOKUP(A728,data!$A:$AG,25,FALSE)</f>
        <v>43473</v>
      </c>
      <c r="H728" s="3">
        <f>VLOOKUP(A728,data!$A:$AG,26,FALSE)</f>
        <v>0.48749999999999999</v>
      </c>
      <c r="I728" s="1">
        <f>VLOOKUP(A728,data!$A:$AG,27,FALSE)</f>
        <v>55.57</v>
      </c>
      <c r="J728" s="2">
        <f>VLOOKUP(A728,data!$A:$AG,28,FALSE)</f>
        <v>3</v>
      </c>
      <c r="K728">
        <f>VLOOKUP(A728,data!$A:$AG,29,FALSE)</f>
        <v>8.3355000000000015</v>
      </c>
      <c r="L728" s="10">
        <f>VLOOKUP(A728,data!$A:$AG,30,FALSE)</f>
        <v>166.71</v>
      </c>
      <c r="M728" s="4" t="str">
        <f>VLOOKUP(A728,data!$A:$AG,31,FALSE)</f>
        <v>Credit card</v>
      </c>
      <c r="N728" s="3">
        <f>VLOOKUP(A728,data!$A:$AG,32,FALSE)</f>
        <v>154.70688000000001</v>
      </c>
      <c r="O728" s="9">
        <f>VLOOKUP(A728,data!$A:$AG,33,FALSE)</f>
        <v>7.2000000000000008E-2</v>
      </c>
    </row>
    <row r="729" spans="1:15" ht="15.75" x14ac:dyDescent="0.25">
      <c r="A729">
        <v>728</v>
      </c>
      <c r="B729" t="str">
        <f>VLOOKUP(A729,data!$A:$AG,2,FALSE)</f>
        <v>174-64-0215</v>
      </c>
      <c r="C729" s="7" t="str">
        <f>VLOOKUP(A729,data!$A:$AG,21,FALSE)</f>
        <v>East</v>
      </c>
      <c r="D729" s="7" t="str">
        <f>VLOOKUP(A729,data!$A:$AG,22,FALSE)</f>
        <v>Office Supplies</v>
      </c>
      <c r="E729" s="10" t="str">
        <f>VLOOKUP(A729,data!$A:$AG,23,FALSE)</f>
        <v>Paper</v>
      </c>
      <c r="F729" s="8">
        <f>VLOOKUP(A729,data!$A:$AG,24,FALSE)</f>
        <v>43529</v>
      </c>
      <c r="G729" s="3">
        <f>VLOOKUP(A729,data!$A:$AG,25,FALSE)</f>
        <v>43529</v>
      </c>
      <c r="H729" s="3">
        <f>VLOOKUP(A729,data!$A:$AG,26,FALSE)</f>
        <v>0.74236111111111114</v>
      </c>
      <c r="I729" s="1">
        <f>VLOOKUP(A729,data!$A:$AG,27,FALSE)</f>
        <v>69.739999999999995</v>
      </c>
      <c r="J729" s="2">
        <f>VLOOKUP(A729,data!$A:$AG,28,FALSE)</f>
        <v>10</v>
      </c>
      <c r="K729">
        <f>VLOOKUP(A729,data!$A:$AG,29,FALSE)</f>
        <v>34.869999999999997</v>
      </c>
      <c r="L729" s="10">
        <f>VLOOKUP(A729,data!$A:$AG,30,FALSE)</f>
        <v>697.4</v>
      </c>
      <c r="M729" s="4" t="str">
        <f>VLOOKUP(A729,data!$A:$AG,31,FALSE)</f>
        <v>Credit card</v>
      </c>
      <c r="N729" s="3">
        <f>VLOOKUP(A729,data!$A:$AG,32,FALSE)</f>
        <v>664.83141999999998</v>
      </c>
      <c r="O729" s="9">
        <f>VLOOKUP(A729,data!$A:$AG,33,FALSE)</f>
        <v>4.6699999999999998E-2</v>
      </c>
    </row>
    <row r="730" spans="1:15" ht="15.75" x14ac:dyDescent="0.25">
      <c r="A730">
        <v>729</v>
      </c>
      <c r="B730" t="str">
        <f>VLOOKUP(A730,data!$A:$AG,2,FALSE)</f>
        <v>210-74-9613</v>
      </c>
      <c r="C730" s="7" t="str">
        <f>VLOOKUP(A730,data!$A:$AG,21,FALSE)</f>
        <v>East</v>
      </c>
      <c r="D730" s="7" t="str">
        <f>VLOOKUP(A730,data!$A:$AG,22,FALSE)</f>
        <v>Furniture</v>
      </c>
      <c r="E730" s="10" t="str">
        <f>VLOOKUP(A730,data!$A:$AG,23,FALSE)</f>
        <v>Tables</v>
      </c>
      <c r="F730" s="8">
        <f>VLOOKUP(A730,data!$A:$AG,24,FALSE)</f>
        <v>43540</v>
      </c>
      <c r="G730" s="3">
        <f>VLOOKUP(A730,data!$A:$AG,25,FALSE)</f>
        <v>43540</v>
      </c>
      <c r="H730" s="3">
        <f>VLOOKUP(A730,data!$A:$AG,26,FALSE)</f>
        <v>0.6479166666666667</v>
      </c>
      <c r="I730" s="1">
        <f>VLOOKUP(A730,data!$A:$AG,27,FALSE)</f>
        <v>97.26</v>
      </c>
      <c r="J730" s="2">
        <f>VLOOKUP(A730,data!$A:$AG,28,FALSE)</f>
        <v>4</v>
      </c>
      <c r="K730">
        <f>VLOOKUP(A730,data!$A:$AG,29,FALSE)</f>
        <v>19.452000000000002</v>
      </c>
      <c r="L730" s="10">
        <f>VLOOKUP(A730,data!$A:$AG,30,FALSE)</f>
        <v>389.04</v>
      </c>
      <c r="M730" s="4" t="str">
        <f>VLOOKUP(A730,data!$A:$AG,31,FALSE)</f>
        <v>Ewallet</v>
      </c>
      <c r="N730" s="3">
        <f>VLOOKUP(A730,data!$A:$AG,32,FALSE)</f>
        <v>347.41272000000004</v>
      </c>
      <c r="O730" s="9">
        <f>VLOOKUP(A730,data!$A:$AG,33,FALSE)</f>
        <v>0.107</v>
      </c>
    </row>
    <row r="731" spans="1:15" ht="15.75" x14ac:dyDescent="0.25">
      <c r="A731">
        <v>730</v>
      </c>
      <c r="B731" t="str">
        <f>VLOOKUP(A731,data!$A:$AG,2,FALSE)</f>
        <v>299-29-0180</v>
      </c>
      <c r="C731" s="7" t="str">
        <f>VLOOKUP(A731,data!$A:$AG,21,FALSE)</f>
        <v>East</v>
      </c>
      <c r="D731" s="7" t="str">
        <f>VLOOKUP(A731,data!$A:$AG,22,FALSE)</f>
        <v>Office Supplies</v>
      </c>
      <c r="E731" s="10" t="str">
        <f>VLOOKUP(A731,data!$A:$AG,23,FALSE)</f>
        <v>Storage</v>
      </c>
      <c r="F731" s="8">
        <f>VLOOKUP(A731,data!$A:$AG,24,FALSE)</f>
        <v>43533</v>
      </c>
      <c r="G731" s="3">
        <f>VLOOKUP(A731,data!$A:$AG,25,FALSE)</f>
        <v>43533</v>
      </c>
      <c r="H731" s="3">
        <f>VLOOKUP(A731,data!$A:$AG,26,FALSE)</f>
        <v>0.45416666666666666</v>
      </c>
      <c r="I731" s="1">
        <f>VLOOKUP(A731,data!$A:$AG,27,FALSE)</f>
        <v>52.18</v>
      </c>
      <c r="J731" s="2">
        <f>VLOOKUP(A731,data!$A:$AG,28,FALSE)</f>
        <v>7</v>
      </c>
      <c r="K731">
        <f>VLOOKUP(A731,data!$A:$AG,29,FALSE)</f>
        <v>18.263000000000002</v>
      </c>
      <c r="L731" s="10">
        <f>VLOOKUP(A731,data!$A:$AG,30,FALSE)</f>
        <v>365.26</v>
      </c>
      <c r="M731" s="4" t="str">
        <f>VLOOKUP(A731,data!$A:$AG,31,FALSE)</f>
        <v>Cash</v>
      </c>
      <c r="N731" s="3">
        <f>VLOOKUP(A731,data!$A:$AG,32,FALSE)</f>
        <v>348.202358</v>
      </c>
      <c r="O731" s="9">
        <f>VLOOKUP(A731,data!$A:$AG,33,FALSE)</f>
        <v>4.6699999999999998E-2</v>
      </c>
    </row>
    <row r="732" spans="1:15" ht="15.75" x14ac:dyDescent="0.25">
      <c r="A732">
        <v>731</v>
      </c>
      <c r="B732" t="str">
        <f>VLOOKUP(A732,data!$A:$AG,2,FALSE)</f>
        <v>247-11-2470</v>
      </c>
      <c r="C732" s="7" t="str">
        <f>VLOOKUP(A732,data!$A:$AG,21,FALSE)</f>
        <v>East</v>
      </c>
      <c r="D732" s="7" t="str">
        <f>VLOOKUP(A732,data!$A:$AG,22,FALSE)</f>
        <v>Furniture</v>
      </c>
      <c r="E732" s="10" t="str">
        <f>VLOOKUP(A732,data!$A:$AG,23,FALSE)</f>
        <v>Chairs</v>
      </c>
      <c r="F732" s="8">
        <f>VLOOKUP(A732,data!$A:$AG,24,FALSE)</f>
        <v>43525</v>
      </c>
      <c r="G732" s="3">
        <f>VLOOKUP(A732,data!$A:$AG,25,FALSE)</f>
        <v>43525</v>
      </c>
      <c r="H732" s="3">
        <f>VLOOKUP(A732,data!$A:$AG,26,FALSE)</f>
        <v>0.68263888888888891</v>
      </c>
      <c r="I732" s="1">
        <f>VLOOKUP(A732,data!$A:$AG,27,FALSE)</f>
        <v>22.32</v>
      </c>
      <c r="J732" s="2">
        <f>VLOOKUP(A732,data!$A:$AG,28,FALSE)</f>
        <v>4</v>
      </c>
      <c r="K732">
        <f>VLOOKUP(A732,data!$A:$AG,29,FALSE)</f>
        <v>4.4640000000000004</v>
      </c>
      <c r="L732" s="10">
        <f>VLOOKUP(A732,data!$A:$AG,30,FALSE)</f>
        <v>89.28</v>
      </c>
      <c r="M732" s="4" t="str">
        <f>VLOOKUP(A732,data!$A:$AG,31,FALSE)</f>
        <v>Credit card</v>
      </c>
      <c r="N732" s="3">
        <f>VLOOKUP(A732,data!$A:$AG,32,FALSE)</f>
        <v>79.727040000000002</v>
      </c>
      <c r="O732" s="9">
        <f>VLOOKUP(A732,data!$A:$AG,33,FALSE)</f>
        <v>0.107</v>
      </c>
    </row>
    <row r="733" spans="1:15" ht="15.75" x14ac:dyDescent="0.25">
      <c r="A733">
        <v>732</v>
      </c>
      <c r="B733" t="str">
        <f>VLOOKUP(A733,data!$A:$AG,2,FALSE)</f>
        <v>635-28-5728</v>
      </c>
      <c r="C733" s="7" t="str">
        <f>VLOOKUP(A733,data!$A:$AG,21,FALSE)</f>
        <v>East</v>
      </c>
      <c r="D733" s="7" t="str">
        <f>VLOOKUP(A733,data!$A:$AG,22,FALSE)</f>
        <v>Office Supplies</v>
      </c>
      <c r="E733" s="10" t="str">
        <f>VLOOKUP(A733,data!$A:$AG,23,FALSE)</f>
        <v>Labels</v>
      </c>
      <c r="F733" s="8">
        <f>VLOOKUP(A733,data!$A:$AG,24,FALSE)</f>
        <v>43524</v>
      </c>
      <c r="G733" s="3">
        <f>VLOOKUP(A733,data!$A:$AG,25,FALSE)</f>
        <v>43524</v>
      </c>
      <c r="H733" s="3">
        <f>VLOOKUP(A733,data!$A:$AG,26,FALSE)</f>
        <v>0.81458333333333333</v>
      </c>
      <c r="I733" s="1" t="str">
        <f>VLOOKUP(A733,data!$A:$AG,27,FALSE)</f>
        <v>56</v>
      </c>
      <c r="J733" s="2">
        <f>VLOOKUP(A733,data!$A:$AG,28,FALSE)</f>
        <v>3</v>
      </c>
      <c r="K733">
        <f>VLOOKUP(A733,data!$A:$AG,29,FALSE)</f>
        <v>8.4</v>
      </c>
      <c r="L733" s="10">
        <f>VLOOKUP(A733,data!$A:$AG,30,FALSE)</f>
        <v>168</v>
      </c>
      <c r="M733" s="4" t="str">
        <f>VLOOKUP(A733,data!$A:$AG,31,FALSE)</f>
        <v>Ewallet</v>
      </c>
      <c r="N733" s="3">
        <f>VLOOKUP(A733,data!$A:$AG,32,FALSE)</f>
        <v>160.15440000000001</v>
      </c>
      <c r="O733" s="9">
        <f>VLOOKUP(A733,data!$A:$AG,33,FALSE)</f>
        <v>4.6699999999999998E-2</v>
      </c>
    </row>
    <row r="734" spans="1:15" ht="15.75" x14ac:dyDescent="0.25">
      <c r="A734">
        <v>733</v>
      </c>
      <c r="B734" t="str">
        <f>VLOOKUP(A734,data!$A:$AG,2,FALSE)</f>
        <v>756-49-0168</v>
      </c>
      <c r="C734" s="7" t="str">
        <f>VLOOKUP(A734,data!$A:$AG,21,FALSE)</f>
        <v>West</v>
      </c>
      <c r="D734" s="7" t="str">
        <f>VLOOKUP(A734,data!$A:$AG,22,FALSE)</f>
        <v>Office Supplies</v>
      </c>
      <c r="E734" s="10" t="str">
        <f>VLOOKUP(A734,data!$A:$AG,23,FALSE)</f>
        <v>Storage</v>
      </c>
      <c r="F734" s="8">
        <f>VLOOKUP(A734,data!$A:$AG,24,FALSE)</f>
        <v>43504</v>
      </c>
      <c r="G734" s="3">
        <f>VLOOKUP(A734,data!$A:$AG,25,FALSE)</f>
        <v>43504</v>
      </c>
      <c r="H734" s="3">
        <f>VLOOKUP(A734,data!$A:$AG,26,FALSE)</f>
        <v>0.48541666666666666</v>
      </c>
      <c r="I734" s="1">
        <f>VLOOKUP(A734,data!$A:$AG,27,FALSE)</f>
        <v>19.7</v>
      </c>
      <c r="J734" s="2">
        <f>VLOOKUP(A734,data!$A:$AG,28,FALSE)</f>
        <v>1</v>
      </c>
      <c r="K734">
        <f>VLOOKUP(A734,data!$A:$AG,29,FALSE)</f>
        <v>0.98499999999999999</v>
      </c>
      <c r="L734" s="10">
        <f>VLOOKUP(A734,data!$A:$AG,30,FALSE)</f>
        <v>19.7</v>
      </c>
      <c r="M734" s="4" t="str">
        <f>VLOOKUP(A734,data!$A:$AG,31,FALSE)</f>
        <v>Ewallet</v>
      </c>
      <c r="N734" s="3">
        <f>VLOOKUP(A734,data!$A:$AG,32,FALSE)</f>
        <v>18.780010000000001</v>
      </c>
      <c r="O734" s="9">
        <f>VLOOKUP(A734,data!$A:$AG,33,FALSE)</f>
        <v>4.6699999999999998E-2</v>
      </c>
    </row>
    <row r="735" spans="1:15" ht="15.75" x14ac:dyDescent="0.25">
      <c r="A735">
        <v>734</v>
      </c>
      <c r="B735" t="str">
        <f>VLOOKUP(A735,data!$A:$AG,2,FALSE)</f>
        <v>438-23-1242</v>
      </c>
      <c r="C735" s="7" t="str">
        <f>VLOOKUP(A735,data!$A:$AG,21,FALSE)</f>
        <v>West</v>
      </c>
      <c r="D735" s="7" t="str">
        <f>VLOOKUP(A735,data!$A:$AG,22,FALSE)</f>
        <v>Technology</v>
      </c>
      <c r="E735" s="10" t="str">
        <f>VLOOKUP(A735,data!$A:$AG,23,FALSE)</f>
        <v>Accessories</v>
      </c>
      <c r="F735" s="8">
        <f>VLOOKUP(A735,data!$A:$AG,24,FALSE)</f>
        <v>43489</v>
      </c>
      <c r="G735" s="3">
        <f>VLOOKUP(A735,data!$A:$AG,25,FALSE)</f>
        <v>43489</v>
      </c>
      <c r="H735" s="3">
        <f>VLOOKUP(A735,data!$A:$AG,26,FALSE)</f>
        <v>0.44305555555555554</v>
      </c>
      <c r="I735" s="1">
        <f>VLOOKUP(A735,data!$A:$AG,27,FALSE)</f>
        <v>75.88</v>
      </c>
      <c r="J735" s="2">
        <f>VLOOKUP(A735,data!$A:$AG,28,FALSE)</f>
        <v>7</v>
      </c>
      <c r="K735">
        <f>VLOOKUP(A735,data!$A:$AG,29,FALSE)</f>
        <v>26.558</v>
      </c>
      <c r="L735" s="10">
        <f>VLOOKUP(A735,data!$A:$AG,30,FALSE)</f>
        <v>531.16</v>
      </c>
      <c r="M735" s="4" t="str">
        <f>VLOOKUP(A735,data!$A:$AG,31,FALSE)</f>
        <v>Ewallet</v>
      </c>
      <c r="N735" s="3">
        <f>VLOOKUP(A735,data!$A:$AG,32,FALSE)</f>
        <v>492.91647999999998</v>
      </c>
      <c r="O735" s="9">
        <f>VLOOKUP(A735,data!$A:$AG,33,FALSE)</f>
        <v>7.2000000000000008E-2</v>
      </c>
    </row>
    <row r="736" spans="1:15" ht="15.75" x14ac:dyDescent="0.25">
      <c r="A736">
        <v>735</v>
      </c>
      <c r="B736" t="str">
        <f>VLOOKUP(A736,data!$A:$AG,2,FALSE)</f>
        <v>238-45-6950</v>
      </c>
      <c r="C736" s="7" t="str">
        <f>VLOOKUP(A736,data!$A:$AG,21,FALSE)</f>
        <v>West</v>
      </c>
      <c r="D736" s="7" t="str">
        <f>VLOOKUP(A736,data!$A:$AG,22,FALSE)</f>
        <v>Office Supplies</v>
      </c>
      <c r="E736" s="10" t="str">
        <f>VLOOKUP(A736,data!$A:$AG,23,FALSE)</f>
        <v>Binders</v>
      </c>
      <c r="F736" s="8">
        <f>VLOOKUP(A736,data!$A:$AG,24,FALSE)</f>
        <v>43525</v>
      </c>
      <c r="G736" s="3">
        <f>VLOOKUP(A736,data!$A:$AG,25,FALSE)</f>
        <v>43525</v>
      </c>
      <c r="H736" s="3">
        <f>VLOOKUP(A736,data!$A:$AG,26,FALSE)</f>
        <v>0.8354166666666667</v>
      </c>
      <c r="I736" s="1">
        <f>VLOOKUP(A736,data!$A:$AG,27,FALSE)</f>
        <v>53.72</v>
      </c>
      <c r="J736" s="2">
        <f>VLOOKUP(A736,data!$A:$AG,28,FALSE)</f>
        <v>1</v>
      </c>
      <c r="K736">
        <f>VLOOKUP(A736,data!$A:$AG,29,FALSE)</f>
        <v>2.6859999999999999</v>
      </c>
      <c r="L736" s="10">
        <f>VLOOKUP(A736,data!$A:$AG,30,FALSE)</f>
        <v>53.72</v>
      </c>
      <c r="M736" s="4" t="str">
        <f>VLOOKUP(A736,data!$A:$AG,31,FALSE)</f>
        <v>Ewallet</v>
      </c>
      <c r="N736" s="3">
        <f>VLOOKUP(A736,data!$A:$AG,32,FALSE)</f>
        <v>51.211275999999998</v>
      </c>
      <c r="O736" s="9">
        <f>VLOOKUP(A736,data!$A:$AG,33,FALSE)</f>
        <v>4.6699999999999998E-2</v>
      </c>
    </row>
    <row r="737" spans="1:15" ht="15.75" x14ac:dyDescent="0.25">
      <c r="A737">
        <v>736</v>
      </c>
      <c r="B737" t="str">
        <f>VLOOKUP(A737,data!$A:$AG,2,FALSE)</f>
        <v>607-65-2441</v>
      </c>
      <c r="C737" s="7" t="str">
        <f>VLOOKUP(A737,data!$A:$AG,21,FALSE)</f>
        <v>West</v>
      </c>
      <c r="D737" s="7" t="str">
        <f>VLOOKUP(A737,data!$A:$AG,22,FALSE)</f>
        <v>Office Supplies</v>
      </c>
      <c r="E737" s="10" t="str">
        <f>VLOOKUP(A737,data!$A:$AG,23,FALSE)</f>
        <v>Binders</v>
      </c>
      <c r="F737" s="8">
        <f>VLOOKUP(A737,data!$A:$AG,24,FALSE)</f>
        <v>43534</v>
      </c>
      <c r="G737" s="3">
        <f>VLOOKUP(A737,data!$A:$AG,25,FALSE)</f>
        <v>43534</v>
      </c>
      <c r="H737" s="3">
        <f>VLOOKUP(A737,data!$A:$AG,26,FALSE)</f>
        <v>0.52708333333333335</v>
      </c>
      <c r="I737" s="1">
        <f>VLOOKUP(A737,data!$A:$AG,27,FALSE)</f>
        <v>81.95</v>
      </c>
      <c r="J737" s="2">
        <f>VLOOKUP(A737,data!$A:$AG,28,FALSE)</f>
        <v>10</v>
      </c>
      <c r="K737">
        <f>VLOOKUP(A737,data!$A:$AG,29,FALSE)</f>
        <v>40.975000000000001</v>
      </c>
      <c r="L737" s="10">
        <f>VLOOKUP(A737,data!$A:$AG,30,FALSE)</f>
        <v>819.5</v>
      </c>
      <c r="M737" s="4" t="str">
        <f>VLOOKUP(A737,data!$A:$AG,31,FALSE)</f>
        <v>Credit card</v>
      </c>
      <c r="N737" s="3">
        <f>VLOOKUP(A737,data!$A:$AG,32,FALSE)</f>
        <v>781.22934999999995</v>
      </c>
      <c r="O737" s="9">
        <f>VLOOKUP(A737,data!$A:$AG,33,FALSE)</f>
        <v>4.6699999999999998E-2</v>
      </c>
    </row>
    <row r="738" spans="1:15" ht="15.75" x14ac:dyDescent="0.25">
      <c r="A738">
        <v>737</v>
      </c>
      <c r="B738" t="str">
        <f>VLOOKUP(A738,data!$A:$AG,2,FALSE)</f>
        <v>386-27-7606</v>
      </c>
      <c r="C738" s="7" t="str">
        <f>VLOOKUP(A738,data!$A:$AG,21,FALSE)</f>
        <v>West</v>
      </c>
      <c r="D738" s="7" t="str">
        <f>VLOOKUP(A738,data!$A:$AG,22,FALSE)</f>
        <v>Furniture</v>
      </c>
      <c r="E738" s="10" t="str">
        <f>VLOOKUP(A738,data!$A:$AG,23,FALSE)</f>
        <v>Bookcases</v>
      </c>
      <c r="F738" s="8">
        <f>VLOOKUP(A738,data!$A:$AG,24,FALSE)</f>
        <v>43547</v>
      </c>
      <c r="G738" s="3">
        <f>VLOOKUP(A738,data!$A:$AG,25,FALSE)</f>
        <v>43547</v>
      </c>
      <c r="H738" s="3">
        <f>VLOOKUP(A738,data!$A:$AG,26,FALSE)</f>
        <v>0.66597222222222219</v>
      </c>
      <c r="I738" s="1">
        <f>VLOOKUP(A738,data!$A:$AG,27,FALSE)</f>
        <v>81.2</v>
      </c>
      <c r="J738" s="2">
        <f>VLOOKUP(A738,data!$A:$AG,28,FALSE)</f>
        <v>7</v>
      </c>
      <c r="K738">
        <f>VLOOKUP(A738,data!$A:$AG,29,FALSE)</f>
        <v>28.42</v>
      </c>
      <c r="L738" s="10">
        <f>VLOOKUP(A738,data!$A:$AG,30,FALSE)</f>
        <v>568.4</v>
      </c>
      <c r="M738" s="4" t="str">
        <f>VLOOKUP(A738,data!$A:$AG,31,FALSE)</f>
        <v>Credit card</v>
      </c>
      <c r="N738" s="3">
        <f>VLOOKUP(A738,data!$A:$AG,32,FALSE)</f>
        <v>507.58119999999997</v>
      </c>
      <c r="O738" s="9">
        <f>VLOOKUP(A738,data!$A:$AG,33,FALSE)</f>
        <v>0.107</v>
      </c>
    </row>
    <row r="739" spans="1:15" ht="15.75" x14ac:dyDescent="0.25">
      <c r="A739">
        <v>738</v>
      </c>
      <c r="B739" t="str">
        <f>VLOOKUP(A739,data!$A:$AG,2,FALSE)</f>
        <v>137-63-5492</v>
      </c>
      <c r="C739" s="7" t="str">
        <f>VLOOKUP(A739,data!$A:$AG,21,FALSE)</f>
        <v>West</v>
      </c>
      <c r="D739" s="7" t="str">
        <f>VLOOKUP(A739,data!$A:$AG,22,FALSE)</f>
        <v>Office Supplies</v>
      </c>
      <c r="E739" s="10" t="str">
        <f>VLOOKUP(A739,data!$A:$AG,23,FALSE)</f>
        <v>Binders</v>
      </c>
      <c r="F739" s="8">
        <f>VLOOKUP(A739,data!$A:$AG,24,FALSE)</f>
        <v>43494</v>
      </c>
      <c r="G739" s="3">
        <f>VLOOKUP(A739,data!$A:$AG,25,FALSE)</f>
        <v>43494</v>
      </c>
      <c r="H739" s="3">
        <f>VLOOKUP(A739,data!$A:$AG,26,FALSE)</f>
        <v>0.60138888888888886</v>
      </c>
      <c r="I739" s="1">
        <f>VLOOKUP(A739,data!$A:$AG,27,FALSE)</f>
        <v>58.76</v>
      </c>
      <c r="J739" s="2">
        <f>VLOOKUP(A739,data!$A:$AG,28,FALSE)</f>
        <v>10</v>
      </c>
      <c r="K739">
        <f>VLOOKUP(A739,data!$A:$AG,29,FALSE)</f>
        <v>29.380000000000003</v>
      </c>
      <c r="L739" s="10">
        <f>VLOOKUP(A739,data!$A:$AG,30,FALSE)</f>
        <v>587.6</v>
      </c>
      <c r="M739" s="4" t="str">
        <f>VLOOKUP(A739,data!$A:$AG,31,FALSE)</f>
        <v>Ewallet</v>
      </c>
      <c r="N739" s="3">
        <f>VLOOKUP(A739,data!$A:$AG,32,FALSE)</f>
        <v>560.15908000000002</v>
      </c>
      <c r="O739" s="9">
        <f>VLOOKUP(A739,data!$A:$AG,33,FALSE)</f>
        <v>4.6699999999999998E-2</v>
      </c>
    </row>
    <row r="740" spans="1:15" ht="15.75" x14ac:dyDescent="0.25">
      <c r="A740">
        <v>739</v>
      </c>
      <c r="B740" t="str">
        <f>VLOOKUP(A740,data!$A:$AG,2,FALSE)</f>
        <v>197-77-7132</v>
      </c>
      <c r="C740" s="7" t="str">
        <f>VLOOKUP(A740,data!$A:$AG,21,FALSE)</f>
        <v>Central</v>
      </c>
      <c r="D740" s="7" t="str">
        <f>VLOOKUP(A740,data!$A:$AG,22,FALSE)</f>
        <v>Technology</v>
      </c>
      <c r="E740" s="10" t="str">
        <f>VLOOKUP(A740,data!$A:$AG,23,FALSE)</f>
        <v>Accessories</v>
      </c>
      <c r="F740" s="8">
        <f>VLOOKUP(A740,data!$A:$AG,24,FALSE)</f>
        <v>43477</v>
      </c>
      <c r="G740" s="3">
        <f>VLOOKUP(A740,data!$A:$AG,25,FALSE)</f>
        <v>43477</v>
      </c>
      <c r="H740" s="3">
        <f>VLOOKUP(A740,data!$A:$AG,26,FALSE)</f>
        <v>0.76527777777777783</v>
      </c>
      <c r="I740" s="1">
        <f>VLOOKUP(A740,data!$A:$AG,27,FALSE)</f>
        <v>91.56</v>
      </c>
      <c r="J740" s="2">
        <f>VLOOKUP(A740,data!$A:$AG,28,FALSE)</f>
        <v>8</v>
      </c>
      <c r="K740">
        <f>VLOOKUP(A740,data!$A:$AG,29,FALSE)</f>
        <v>36.624000000000002</v>
      </c>
      <c r="L740" s="10">
        <f>VLOOKUP(A740,data!$A:$AG,30,FALSE)</f>
        <v>732.48</v>
      </c>
      <c r="M740" s="4" t="str">
        <f>VLOOKUP(A740,data!$A:$AG,31,FALSE)</f>
        <v>Ewallet</v>
      </c>
      <c r="N740" s="3">
        <f>VLOOKUP(A740,data!$A:$AG,32,FALSE)</f>
        <v>679.74144000000001</v>
      </c>
      <c r="O740" s="9">
        <f>VLOOKUP(A740,data!$A:$AG,33,FALSE)</f>
        <v>7.2000000000000008E-2</v>
      </c>
    </row>
    <row r="741" spans="1:15" ht="15.75" x14ac:dyDescent="0.25">
      <c r="A741">
        <v>740</v>
      </c>
      <c r="B741" t="str">
        <f>VLOOKUP(A741,data!$A:$AG,2,FALSE)</f>
        <v>805-86-0265</v>
      </c>
      <c r="C741" s="7" t="str">
        <f>VLOOKUP(A741,data!$A:$AG,21,FALSE)</f>
        <v>Central</v>
      </c>
      <c r="D741" s="7" t="str">
        <f>VLOOKUP(A741,data!$A:$AG,22,FALSE)</f>
        <v>Office Supplies</v>
      </c>
      <c r="E741" s="10" t="str">
        <f>VLOOKUP(A741,data!$A:$AG,23,FALSE)</f>
        <v>Labels</v>
      </c>
      <c r="F741" s="8">
        <f>VLOOKUP(A741,data!$A:$AG,24,FALSE)</f>
        <v>43544</v>
      </c>
      <c r="G741" s="3">
        <f>VLOOKUP(A741,data!$A:$AG,25,FALSE)</f>
        <v>43544</v>
      </c>
      <c r="H741" s="3">
        <f>VLOOKUP(A741,data!$A:$AG,26,FALSE)</f>
        <v>0.48055555555555557</v>
      </c>
      <c r="I741" s="1">
        <f>VLOOKUP(A741,data!$A:$AG,27,FALSE)</f>
        <v>93.96</v>
      </c>
      <c r="J741" s="2">
        <f>VLOOKUP(A741,data!$A:$AG,28,FALSE)</f>
        <v>9</v>
      </c>
      <c r="K741">
        <f>VLOOKUP(A741,data!$A:$AG,29,FALSE)</f>
        <v>42.282000000000004</v>
      </c>
      <c r="L741" s="10">
        <f>VLOOKUP(A741,data!$A:$AG,30,FALSE)</f>
        <v>845.64</v>
      </c>
      <c r="M741" s="4" t="str">
        <f>VLOOKUP(A741,data!$A:$AG,31,FALSE)</f>
        <v>Cash</v>
      </c>
      <c r="N741" s="3">
        <f>VLOOKUP(A741,data!$A:$AG,32,FALSE)</f>
        <v>806.14861199999996</v>
      </c>
      <c r="O741" s="9">
        <f>VLOOKUP(A741,data!$A:$AG,33,FALSE)</f>
        <v>4.6699999999999998E-2</v>
      </c>
    </row>
    <row r="742" spans="1:15" ht="15.75" x14ac:dyDescent="0.25">
      <c r="A742">
        <v>741</v>
      </c>
      <c r="B742" t="str">
        <f>VLOOKUP(A742,data!$A:$AG,2,FALSE)</f>
        <v>733-29-1227</v>
      </c>
      <c r="C742" s="7" t="str">
        <f>VLOOKUP(A742,data!$A:$AG,21,FALSE)</f>
        <v>Central</v>
      </c>
      <c r="D742" s="7" t="str">
        <f>VLOOKUP(A742,data!$A:$AG,22,FALSE)</f>
        <v>Office Supplies</v>
      </c>
      <c r="E742" s="10" t="str">
        <f>VLOOKUP(A742,data!$A:$AG,23,FALSE)</f>
        <v>Storage</v>
      </c>
      <c r="F742" s="8">
        <f>VLOOKUP(A742,data!$A:$AG,24,FALSE)</f>
        <v>43547</v>
      </c>
      <c r="G742" s="3">
        <f>VLOOKUP(A742,data!$A:$AG,25,FALSE)</f>
        <v>43547</v>
      </c>
      <c r="H742" s="3">
        <f>VLOOKUP(A742,data!$A:$AG,26,FALSE)</f>
        <v>0.52847222222222223</v>
      </c>
      <c r="I742" s="1">
        <f>VLOOKUP(A742,data!$A:$AG,27,FALSE)</f>
        <v>55.61</v>
      </c>
      <c r="J742" s="2">
        <f>VLOOKUP(A742,data!$A:$AG,28,FALSE)</f>
        <v>7</v>
      </c>
      <c r="K742">
        <f>VLOOKUP(A742,data!$A:$AG,29,FALSE)</f>
        <v>19.4635</v>
      </c>
      <c r="L742" s="10">
        <f>VLOOKUP(A742,data!$A:$AG,30,FALSE)</f>
        <v>389.27</v>
      </c>
      <c r="M742" s="4" t="str">
        <f>VLOOKUP(A742,data!$A:$AG,31,FALSE)</f>
        <v>Cash</v>
      </c>
      <c r="N742" s="3">
        <f>VLOOKUP(A742,data!$A:$AG,32,FALSE)</f>
        <v>371.09109100000001</v>
      </c>
      <c r="O742" s="9">
        <f>VLOOKUP(A742,data!$A:$AG,33,FALSE)</f>
        <v>4.6699999999999998E-2</v>
      </c>
    </row>
    <row r="743" spans="1:15" ht="15.75" x14ac:dyDescent="0.25">
      <c r="A743">
        <v>742</v>
      </c>
      <c r="B743" t="str">
        <f>VLOOKUP(A743,data!$A:$AG,2,FALSE)</f>
        <v>451-73-2711</v>
      </c>
      <c r="C743" s="7" t="str">
        <f>VLOOKUP(A743,data!$A:$AG,21,FALSE)</f>
        <v>Central</v>
      </c>
      <c r="D743" s="7" t="str">
        <f>VLOOKUP(A743,data!$A:$AG,22,FALSE)</f>
        <v>Office Supplies</v>
      </c>
      <c r="E743" s="10" t="str">
        <f>VLOOKUP(A743,data!$A:$AG,23,FALSE)</f>
        <v>Binders</v>
      </c>
      <c r="F743" s="8">
        <f>VLOOKUP(A743,data!$A:$AG,24,FALSE)</f>
        <v>43479</v>
      </c>
      <c r="G743" s="3">
        <f>VLOOKUP(A743,data!$A:$AG,25,FALSE)</f>
        <v>43479</v>
      </c>
      <c r="H743" s="3">
        <f>VLOOKUP(A743,data!$A:$AG,26,FALSE)</f>
        <v>0.63888888888888895</v>
      </c>
      <c r="I743" s="1">
        <f>VLOOKUP(A743,data!$A:$AG,27,FALSE)</f>
        <v>84.83</v>
      </c>
      <c r="J743" s="2">
        <f>VLOOKUP(A743,data!$A:$AG,28,FALSE)</f>
        <v>1</v>
      </c>
      <c r="K743">
        <f>VLOOKUP(A743,data!$A:$AG,29,FALSE)</f>
        <v>4.2415000000000003</v>
      </c>
      <c r="L743" s="10">
        <f>VLOOKUP(A743,data!$A:$AG,30,FALSE)</f>
        <v>84.83</v>
      </c>
      <c r="M743" s="4" t="str">
        <f>VLOOKUP(A743,data!$A:$AG,31,FALSE)</f>
        <v>Ewallet</v>
      </c>
      <c r="N743" s="3">
        <f>VLOOKUP(A743,data!$A:$AG,32,FALSE)</f>
        <v>80.868438999999995</v>
      </c>
      <c r="O743" s="9">
        <f>VLOOKUP(A743,data!$A:$AG,33,FALSE)</f>
        <v>4.6699999999999998E-2</v>
      </c>
    </row>
    <row r="744" spans="1:15" ht="15.75" x14ac:dyDescent="0.25">
      <c r="A744">
        <v>743</v>
      </c>
      <c r="B744" t="str">
        <f>VLOOKUP(A744,data!$A:$AG,2,FALSE)</f>
        <v>373-14-0504</v>
      </c>
      <c r="C744" s="7" t="str">
        <f>VLOOKUP(A744,data!$A:$AG,21,FALSE)</f>
        <v>Central</v>
      </c>
      <c r="D744" s="7" t="str">
        <f>VLOOKUP(A744,data!$A:$AG,22,FALSE)</f>
        <v>Office Supplies</v>
      </c>
      <c r="E744" s="10" t="str">
        <f>VLOOKUP(A744,data!$A:$AG,23,FALSE)</f>
        <v>Supplies</v>
      </c>
      <c r="F744" s="8">
        <f>VLOOKUP(A744,data!$A:$AG,24,FALSE)</f>
        <v>43508</v>
      </c>
      <c r="G744" s="3">
        <f>VLOOKUP(A744,data!$A:$AG,25,FALSE)</f>
        <v>43508</v>
      </c>
      <c r="H744" s="3">
        <f>VLOOKUP(A744,data!$A:$AG,26,FALSE)</f>
        <v>0.60625000000000007</v>
      </c>
      <c r="I744" s="1">
        <f>VLOOKUP(A744,data!$A:$AG,27,FALSE)</f>
        <v>71.63</v>
      </c>
      <c r="J744" s="2">
        <f>VLOOKUP(A744,data!$A:$AG,28,FALSE)</f>
        <v>2</v>
      </c>
      <c r="K744">
        <f>VLOOKUP(A744,data!$A:$AG,29,FALSE)</f>
        <v>7.1630000000000003</v>
      </c>
      <c r="L744" s="10">
        <f>VLOOKUP(A744,data!$A:$AG,30,FALSE)</f>
        <v>143.26</v>
      </c>
      <c r="M744" s="4" t="str">
        <f>VLOOKUP(A744,data!$A:$AG,31,FALSE)</f>
        <v>Ewallet</v>
      </c>
      <c r="N744" s="3">
        <f>VLOOKUP(A744,data!$A:$AG,32,FALSE)</f>
        <v>136.56975799999998</v>
      </c>
      <c r="O744" s="9">
        <f>VLOOKUP(A744,data!$A:$AG,33,FALSE)</f>
        <v>4.6699999999999998E-2</v>
      </c>
    </row>
    <row r="745" spans="1:15" ht="15.75" x14ac:dyDescent="0.25">
      <c r="A745">
        <v>744</v>
      </c>
      <c r="B745" t="str">
        <f>VLOOKUP(A745,data!$A:$AG,2,FALSE)</f>
        <v>546-80-2899</v>
      </c>
      <c r="C745" s="7" t="str">
        <f>VLOOKUP(A745,data!$A:$AG,21,FALSE)</f>
        <v>Central</v>
      </c>
      <c r="D745" s="7" t="str">
        <f>VLOOKUP(A745,data!$A:$AG,22,FALSE)</f>
        <v>Office Supplies</v>
      </c>
      <c r="E745" s="10" t="str">
        <f>VLOOKUP(A745,data!$A:$AG,23,FALSE)</f>
        <v>Paper</v>
      </c>
      <c r="F745" s="8">
        <f>VLOOKUP(A745,data!$A:$AG,24,FALSE)</f>
        <v>43516</v>
      </c>
      <c r="G745" s="3">
        <f>VLOOKUP(A745,data!$A:$AG,25,FALSE)</f>
        <v>43516</v>
      </c>
      <c r="H745" s="3">
        <f>VLOOKUP(A745,data!$A:$AG,26,FALSE)</f>
        <v>0.64513888888888882</v>
      </c>
      <c r="I745" s="1">
        <f>VLOOKUP(A745,data!$A:$AG,27,FALSE)</f>
        <v>37.69</v>
      </c>
      <c r="J745" s="2">
        <f>VLOOKUP(A745,data!$A:$AG,28,FALSE)</f>
        <v>2</v>
      </c>
      <c r="K745">
        <f>VLOOKUP(A745,data!$A:$AG,29,FALSE)</f>
        <v>3.7690000000000001</v>
      </c>
      <c r="L745" s="10">
        <f>VLOOKUP(A745,data!$A:$AG,30,FALSE)</f>
        <v>75.38</v>
      </c>
      <c r="M745" s="4" t="str">
        <f>VLOOKUP(A745,data!$A:$AG,31,FALSE)</f>
        <v>Ewallet</v>
      </c>
      <c r="N745" s="3">
        <f>VLOOKUP(A745,data!$A:$AG,32,FALSE)</f>
        <v>71.859753999999995</v>
      </c>
      <c r="O745" s="9">
        <f>VLOOKUP(A745,data!$A:$AG,33,FALSE)</f>
        <v>4.6699999999999998E-2</v>
      </c>
    </row>
    <row r="746" spans="1:15" ht="15.75" x14ac:dyDescent="0.25">
      <c r="A746">
        <v>745</v>
      </c>
      <c r="B746" t="str">
        <f>VLOOKUP(A746,data!$A:$AG,2,FALSE)</f>
        <v>345-68-9016</v>
      </c>
      <c r="C746" s="7" t="str">
        <f>VLOOKUP(A746,data!$A:$AG,21,FALSE)</f>
        <v>Central</v>
      </c>
      <c r="D746" s="7" t="str">
        <f>VLOOKUP(A746,data!$A:$AG,22,FALSE)</f>
        <v>Office Supplies</v>
      </c>
      <c r="E746" s="10" t="str">
        <f>VLOOKUP(A746,data!$A:$AG,23,FALSE)</f>
        <v>Paper</v>
      </c>
      <c r="F746" s="8">
        <f>VLOOKUP(A746,data!$A:$AG,24,FALSE)</f>
        <v>43467</v>
      </c>
      <c r="G746" s="3">
        <f>VLOOKUP(A746,data!$A:$AG,25,FALSE)</f>
        <v>43467</v>
      </c>
      <c r="H746" s="3">
        <f>VLOOKUP(A746,data!$A:$AG,26,FALSE)</f>
        <v>0.67986111111111114</v>
      </c>
      <c r="I746" s="1">
        <f>VLOOKUP(A746,data!$A:$AG,27,FALSE)</f>
        <v>31.67</v>
      </c>
      <c r="J746" s="2">
        <f>VLOOKUP(A746,data!$A:$AG,28,FALSE)</f>
        <v>8</v>
      </c>
      <c r="K746">
        <f>VLOOKUP(A746,data!$A:$AG,29,FALSE)</f>
        <v>12.668000000000001</v>
      </c>
      <c r="L746" s="10">
        <f>VLOOKUP(A746,data!$A:$AG,30,FALSE)</f>
        <v>253.36</v>
      </c>
      <c r="M746" s="4" t="str">
        <f>VLOOKUP(A746,data!$A:$AG,31,FALSE)</f>
        <v>Credit card</v>
      </c>
      <c r="N746" s="3">
        <f>VLOOKUP(A746,data!$A:$AG,32,FALSE)</f>
        <v>241.52808800000003</v>
      </c>
      <c r="O746" s="9">
        <f>VLOOKUP(A746,data!$A:$AG,33,FALSE)</f>
        <v>4.6699999999999998E-2</v>
      </c>
    </row>
    <row r="747" spans="1:15" ht="15.75" x14ac:dyDescent="0.25">
      <c r="A747">
        <v>746</v>
      </c>
      <c r="B747" t="str">
        <f>VLOOKUP(A747,data!$A:$AG,2,FALSE)</f>
        <v>390-17-5806</v>
      </c>
      <c r="C747" s="7" t="str">
        <f>VLOOKUP(A747,data!$A:$AG,21,FALSE)</f>
        <v>Central</v>
      </c>
      <c r="D747" s="7" t="str">
        <f>VLOOKUP(A747,data!$A:$AG,22,FALSE)</f>
        <v>Office Supplies</v>
      </c>
      <c r="E747" s="10" t="str">
        <f>VLOOKUP(A747,data!$A:$AG,23,FALSE)</f>
        <v>Supplies</v>
      </c>
      <c r="F747" s="8">
        <f>VLOOKUP(A747,data!$A:$AG,24,FALSE)</f>
        <v>43498</v>
      </c>
      <c r="G747" s="3">
        <f>VLOOKUP(A747,data!$A:$AG,25,FALSE)</f>
        <v>43498</v>
      </c>
      <c r="H747" s="3">
        <f>VLOOKUP(A747,data!$A:$AG,26,FALSE)</f>
        <v>0.68958333333333333</v>
      </c>
      <c r="I747" s="1">
        <f>VLOOKUP(A747,data!$A:$AG,27,FALSE)</f>
        <v>38.42</v>
      </c>
      <c r="J747" s="2">
        <f>VLOOKUP(A747,data!$A:$AG,28,FALSE)</f>
        <v>1</v>
      </c>
      <c r="K747">
        <f>VLOOKUP(A747,data!$A:$AG,29,FALSE)</f>
        <v>1.9210000000000003</v>
      </c>
      <c r="L747" s="10">
        <f>VLOOKUP(A747,data!$A:$AG,30,FALSE)</f>
        <v>38.42</v>
      </c>
      <c r="M747" s="4" t="str">
        <f>VLOOKUP(A747,data!$A:$AG,31,FALSE)</f>
        <v>Cash</v>
      </c>
      <c r="N747" s="3">
        <f>VLOOKUP(A747,data!$A:$AG,32,FALSE)</f>
        <v>36.625786000000005</v>
      </c>
      <c r="O747" s="9">
        <f>VLOOKUP(A747,data!$A:$AG,33,FALSE)</f>
        <v>4.6699999999999998E-2</v>
      </c>
    </row>
    <row r="748" spans="1:15" ht="15.75" x14ac:dyDescent="0.25">
      <c r="A748">
        <v>747</v>
      </c>
      <c r="B748" t="str">
        <f>VLOOKUP(A748,data!$A:$AG,2,FALSE)</f>
        <v>457-13-1708</v>
      </c>
      <c r="C748" s="7" t="str">
        <f>VLOOKUP(A748,data!$A:$AG,21,FALSE)</f>
        <v>East</v>
      </c>
      <c r="D748" s="7" t="str">
        <f>VLOOKUP(A748,data!$A:$AG,22,FALSE)</f>
        <v>Furniture</v>
      </c>
      <c r="E748" s="10" t="str">
        <f>VLOOKUP(A748,data!$A:$AG,23,FALSE)</f>
        <v>Tables</v>
      </c>
      <c r="F748" s="8">
        <f>VLOOKUP(A748,data!$A:$AG,24,FALSE)</f>
        <v>43473</v>
      </c>
      <c r="G748" s="3">
        <f>VLOOKUP(A748,data!$A:$AG,25,FALSE)</f>
        <v>43473</v>
      </c>
      <c r="H748" s="3">
        <f>VLOOKUP(A748,data!$A:$AG,26,FALSE)</f>
        <v>0.79652777777777783</v>
      </c>
      <c r="I748" s="1">
        <f>VLOOKUP(A748,data!$A:$AG,27,FALSE)</f>
        <v>65.23</v>
      </c>
      <c r="J748" s="2">
        <f>VLOOKUP(A748,data!$A:$AG,28,FALSE)</f>
        <v>10</v>
      </c>
      <c r="K748">
        <f>VLOOKUP(A748,data!$A:$AG,29,FALSE)</f>
        <v>32.615000000000002</v>
      </c>
      <c r="L748" s="10">
        <f>VLOOKUP(A748,data!$A:$AG,30,FALSE)</f>
        <v>652.30000000000007</v>
      </c>
      <c r="M748" s="4" t="str">
        <f>VLOOKUP(A748,data!$A:$AG,31,FALSE)</f>
        <v>Credit card</v>
      </c>
      <c r="N748" s="3">
        <f>VLOOKUP(A748,data!$A:$AG,32,FALSE)</f>
        <v>582.50390000000004</v>
      </c>
      <c r="O748" s="9">
        <f>VLOOKUP(A748,data!$A:$AG,33,FALSE)</f>
        <v>0.107</v>
      </c>
    </row>
    <row r="749" spans="1:15" ht="15.75" x14ac:dyDescent="0.25">
      <c r="A749">
        <v>748</v>
      </c>
      <c r="B749" t="str">
        <f>VLOOKUP(A749,data!$A:$AG,2,FALSE)</f>
        <v>664-14-2882</v>
      </c>
      <c r="C749" s="7" t="str">
        <f>VLOOKUP(A749,data!$A:$AG,21,FALSE)</f>
        <v>East</v>
      </c>
      <c r="D749" s="7" t="str">
        <f>VLOOKUP(A749,data!$A:$AG,22,FALSE)</f>
        <v>Office Supplies</v>
      </c>
      <c r="E749" s="10" t="str">
        <f>VLOOKUP(A749,data!$A:$AG,23,FALSE)</f>
        <v>Storage</v>
      </c>
      <c r="F749" s="8">
        <f>VLOOKUP(A749,data!$A:$AG,24,FALSE)</f>
        <v>43495</v>
      </c>
      <c r="G749" s="3">
        <f>VLOOKUP(A749,data!$A:$AG,25,FALSE)</f>
        <v>43495</v>
      </c>
      <c r="H749" s="3">
        <f>VLOOKUP(A749,data!$A:$AG,26,FALSE)</f>
        <v>0.61319444444444449</v>
      </c>
      <c r="I749" s="1">
        <f>VLOOKUP(A749,data!$A:$AG,27,FALSE)</f>
        <v>10.53</v>
      </c>
      <c r="J749" s="2">
        <f>VLOOKUP(A749,data!$A:$AG,28,FALSE)</f>
        <v>5</v>
      </c>
      <c r="K749">
        <f>VLOOKUP(A749,data!$A:$AG,29,FALSE)</f>
        <v>2.6325000000000003</v>
      </c>
      <c r="L749" s="10">
        <f>VLOOKUP(A749,data!$A:$AG,30,FALSE)</f>
        <v>52.65</v>
      </c>
      <c r="M749" s="4" t="str">
        <f>VLOOKUP(A749,data!$A:$AG,31,FALSE)</f>
        <v>Credit card</v>
      </c>
      <c r="N749" s="3">
        <f>VLOOKUP(A749,data!$A:$AG,32,FALSE)</f>
        <v>50.191244999999995</v>
      </c>
      <c r="O749" s="9">
        <f>VLOOKUP(A749,data!$A:$AG,33,FALSE)</f>
        <v>4.6699999999999998E-2</v>
      </c>
    </row>
    <row r="750" spans="1:15" ht="15.75" x14ac:dyDescent="0.25">
      <c r="A750">
        <v>749</v>
      </c>
      <c r="B750" t="str">
        <f>VLOOKUP(A750,data!$A:$AG,2,FALSE)</f>
        <v>487-79-6868</v>
      </c>
      <c r="C750" s="7" t="str">
        <f>VLOOKUP(A750,data!$A:$AG,21,FALSE)</f>
        <v>Central</v>
      </c>
      <c r="D750" s="7" t="str">
        <f>VLOOKUP(A750,data!$A:$AG,22,FALSE)</f>
        <v>Technology</v>
      </c>
      <c r="E750" s="10" t="str">
        <f>VLOOKUP(A750,data!$A:$AG,23,FALSE)</f>
        <v>Phones</v>
      </c>
      <c r="F750" s="8">
        <f>VLOOKUP(A750,data!$A:$AG,24,FALSE)</f>
        <v>43550</v>
      </c>
      <c r="G750" s="3">
        <f>VLOOKUP(A750,data!$A:$AG,25,FALSE)</f>
        <v>43550</v>
      </c>
      <c r="H750" s="3">
        <f>VLOOKUP(A750,data!$A:$AG,26,FALSE)</f>
        <v>0.81111111111111101</v>
      </c>
      <c r="I750" s="1">
        <f>VLOOKUP(A750,data!$A:$AG,27,FALSE)</f>
        <v>12.29</v>
      </c>
      <c r="J750" s="2">
        <f>VLOOKUP(A750,data!$A:$AG,28,FALSE)</f>
        <v>9</v>
      </c>
      <c r="K750">
        <f>VLOOKUP(A750,data!$A:$AG,29,FALSE)</f>
        <v>5.5305</v>
      </c>
      <c r="L750" s="10">
        <f>VLOOKUP(A750,data!$A:$AG,30,FALSE)</f>
        <v>110.60999999999999</v>
      </c>
      <c r="M750" s="4" t="str">
        <f>VLOOKUP(A750,data!$A:$AG,31,FALSE)</f>
        <v>Credit card</v>
      </c>
      <c r="N750" s="3">
        <f>VLOOKUP(A750,data!$A:$AG,32,FALSE)</f>
        <v>102.64607999999998</v>
      </c>
      <c r="O750" s="9">
        <f>VLOOKUP(A750,data!$A:$AG,33,FALSE)</f>
        <v>7.2000000000000008E-2</v>
      </c>
    </row>
    <row r="751" spans="1:15" ht="15.75" x14ac:dyDescent="0.25">
      <c r="A751">
        <v>750</v>
      </c>
      <c r="B751" t="str">
        <f>VLOOKUP(A751,data!$A:$AG,2,FALSE)</f>
        <v>314-23-4520</v>
      </c>
      <c r="C751" s="7" t="str">
        <f>VLOOKUP(A751,data!$A:$AG,21,FALSE)</f>
        <v>Central</v>
      </c>
      <c r="D751" s="7" t="str">
        <f>VLOOKUP(A751,data!$A:$AG,22,FALSE)</f>
        <v>Office Supplies</v>
      </c>
      <c r="E751" s="10" t="str">
        <f>VLOOKUP(A751,data!$A:$AG,23,FALSE)</f>
        <v>Binders</v>
      </c>
      <c r="F751" s="8">
        <f>VLOOKUP(A751,data!$A:$AG,24,FALSE)</f>
        <v>43480</v>
      </c>
      <c r="G751" s="3">
        <f>VLOOKUP(A751,data!$A:$AG,25,FALSE)</f>
        <v>43480</v>
      </c>
      <c r="H751" s="3">
        <f>VLOOKUP(A751,data!$A:$AG,26,FALSE)</f>
        <v>0.86388888888888893</v>
      </c>
      <c r="I751" s="1">
        <f>VLOOKUP(A751,data!$A:$AG,27,FALSE)</f>
        <v>81.23</v>
      </c>
      <c r="J751" s="2">
        <f>VLOOKUP(A751,data!$A:$AG,28,FALSE)</f>
        <v>7</v>
      </c>
      <c r="K751">
        <f>VLOOKUP(A751,data!$A:$AG,29,FALSE)</f>
        <v>28.430500000000002</v>
      </c>
      <c r="L751" s="10">
        <f>VLOOKUP(A751,data!$A:$AG,30,FALSE)</f>
        <v>568.61</v>
      </c>
      <c r="M751" s="4" t="str">
        <f>VLOOKUP(A751,data!$A:$AG,31,FALSE)</f>
        <v>Cash</v>
      </c>
      <c r="N751" s="3">
        <f>VLOOKUP(A751,data!$A:$AG,32,FALSE)</f>
        <v>542.05591300000003</v>
      </c>
      <c r="O751" s="9">
        <f>VLOOKUP(A751,data!$A:$AG,33,FALSE)</f>
        <v>4.6699999999999998E-2</v>
      </c>
    </row>
    <row r="752" spans="1:15" ht="15.75" x14ac:dyDescent="0.25">
      <c r="A752">
        <v>751</v>
      </c>
      <c r="B752" t="str">
        <f>VLOOKUP(A752,data!$A:$AG,2,FALSE)</f>
        <v>210-30-7976</v>
      </c>
      <c r="C752" s="7" t="str">
        <f>VLOOKUP(A752,data!$A:$AG,21,FALSE)</f>
        <v>Central</v>
      </c>
      <c r="D752" s="7" t="str">
        <f>VLOOKUP(A752,data!$A:$AG,22,FALSE)</f>
        <v>Furniture</v>
      </c>
      <c r="E752" s="10" t="str">
        <f>VLOOKUP(A752,data!$A:$AG,23,FALSE)</f>
        <v>Furnishings</v>
      </c>
      <c r="F752" s="8">
        <f>VLOOKUP(A752,data!$A:$AG,24,FALSE)</f>
        <v>43538</v>
      </c>
      <c r="G752" s="3">
        <f>VLOOKUP(A752,data!$A:$AG,25,FALSE)</f>
        <v>43538</v>
      </c>
      <c r="H752" s="3">
        <f>VLOOKUP(A752,data!$A:$AG,26,FALSE)</f>
        <v>0.4694444444444445</v>
      </c>
      <c r="I752" s="1">
        <f>VLOOKUP(A752,data!$A:$AG,27,FALSE)</f>
        <v>22.32</v>
      </c>
      <c r="J752" s="2">
        <f>VLOOKUP(A752,data!$A:$AG,28,FALSE)</f>
        <v>4</v>
      </c>
      <c r="K752">
        <f>VLOOKUP(A752,data!$A:$AG,29,FALSE)</f>
        <v>4.4640000000000004</v>
      </c>
      <c r="L752" s="10">
        <f>VLOOKUP(A752,data!$A:$AG,30,FALSE)</f>
        <v>89.28</v>
      </c>
      <c r="M752" s="4" t="str">
        <f>VLOOKUP(A752,data!$A:$AG,31,FALSE)</f>
        <v>Ewallet</v>
      </c>
      <c r="N752" s="3">
        <f>VLOOKUP(A752,data!$A:$AG,32,FALSE)</f>
        <v>79.727040000000002</v>
      </c>
      <c r="O752" s="9">
        <f>VLOOKUP(A752,data!$A:$AG,33,FALSE)</f>
        <v>0.107</v>
      </c>
    </row>
    <row r="753" spans="1:15" ht="15.75" x14ac:dyDescent="0.25">
      <c r="A753">
        <v>752</v>
      </c>
      <c r="B753" t="str">
        <f>VLOOKUP(A753,data!$A:$AG,2,FALSE)</f>
        <v>585-86-8361</v>
      </c>
      <c r="C753" s="7" t="str">
        <f>VLOOKUP(A753,data!$A:$AG,21,FALSE)</f>
        <v>Central</v>
      </c>
      <c r="D753" s="7" t="str">
        <f>VLOOKUP(A753,data!$A:$AG,22,FALSE)</f>
        <v>Office Supplies</v>
      </c>
      <c r="E753" s="10" t="str">
        <f>VLOOKUP(A753,data!$A:$AG,23,FALSE)</f>
        <v>Art</v>
      </c>
      <c r="F753" s="8">
        <f>VLOOKUP(A753,data!$A:$AG,24,FALSE)</f>
        <v>43499</v>
      </c>
      <c r="G753" s="3">
        <f>VLOOKUP(A753,data!$A:$AG,25,FALSE)</f>
        <v>43499</v>
      </c>
      <c r="H753" s="3">
        <f>VLOOKUP(A753,data!$A:$AG,26,FALSE)</f>
        <v>0.4381944444444445</v>
      </c>
      <c r="I753" s="1">
        <f>VLOOKUP(A753,data!$A:$AG,27,FALSE)</f>
        <v>27.28</v>
      </c>
      <c r="J753" s="2">
        <f>VLOOKUP(A753,data!$A:$AG,28,FALSE)</f>
        <v>5</v>
      </c>
      <c r="K753">
        <f>VLOOKUP(A753,data!$A:$AG,29,FALSE)</f>
        <v>6.82</v>
      </c>
      <c r="L753" s="10">
        <f>VLOOKUP(A753,data!$A:$AG,30,FALSE)</f>
        <v>136.4</v>
      </c>
      <c r="M753" s="4" t="str">
        <f>VLOOKUP(A753,data!$A:$AG,31,FALSE)</f>
        <v>Credit card</v>
      </c>
      <c r="N753" s="3">
        <f>VLOOKUP(A753,data!$A:$AG,32,FALSE)</f>
        <v>130.03012000000001</v>
      </c>
      <c r="O753" s="9">
        <f>VLOOKUP(A753,data!$A:$AG,33,FALSE)</f>
        <v>4.6699999999999998E-2</v>
      </c>
    </row>
    <row r="754" spans="1:15" ht="15.75" x14ac:dyDescent="0.25">
      <c r="A754">
        <v>753</v>
      </c>
      <c r="B754" t="str">
        <f>VLOOKUP(A754,data!$A:$AG,2,FALSE)</f>
        <v>807-14-7833</v>
      </c>
      <c r="C754" s="7" t="str">
        <f>VLOOKUP(A754,data!$A:$AG,21,FALSE)</f>
        <v>Central</v>
      </c>
      <c r="D754" s="7" t="str">
        <f>VLOOKUP(A754,data!$A:$AG,22,FALSE)</f>
        <v>Office Supplies</v>
      </c>
      <c r="E754" s="10" t="str">
        <f>VLOOKUP(A754,data!$A:$AG,23,FALSE)</f>
        <v>Binders</v>
      </c>
      <c r="F754" s="8">
        <f>VLOOKUP(A754,data!$A:$AG,24,FALSE)</f>
        <v>43518</v>
      </c>
      <c r="G754" s="3">
        <f>VLOOKUP(A754,data!$A:$AG,25,FALSE)</f>
        <v>43518</v>
      </c>
      <c r="H754" s="3">
        <f>VLOOKUP(A754,data!$A:$AG,26,FALSE)</f>
        <v>0.52083333333333337</v>
      </c>
      <c r="I754" s="1">
        <f>VLOOKUP(A754,data!$A:$AG,27,FALSE)</f>
        <v>17.420000000000002</v>
      </c>
      <c r="J754" s="2">
        <f>VLOOKUP(A754,data!$A:$AG,28,FALSE)</f>
        <v>10</v>
      </c>
      <c r="K754">
        <f>VLOOKUP(A754,data!$A:$AG,29,FALSE)</f>
        <v>8.7100000000000009</v>
      </c>
      <c r="L754" s="10">
        <f>VLOOKUP(A754,data!$A:$AG,30,FALSE)</f>
        <v>174.20000000000002</v>
      </c>
      <c r="M754" s="4" t="str">
        <f>VLOOKUP(A754,data!$A:$AG,31,FALSE)</f>
        <v>Ewallet</v>
      </c>
      <c r="N754" s="3">
        <f>VLOOKUP(A754,data!$A:$AG,32,FALSE)</f>
        <v>166.06486000000001</v>
      </c>
      <c r="O754" s="9">
        <f>VLOOKUP(A754,data!$A:$AG,33,FALSE)</f>
        <v>4.6699999999999998E-2</v>
      </c>
    </row>
    <row r="755" spans="1:15" ht="15.75" x14ac:dyDescent="0.25">
      <c r="A755">
        <v>754</v>
      </c>
      <c r="B755" t="str">
        <f>VLOOKUP(A755,data!$A:$AG,2,FALSE)</f>
        <v>775-72-1988</v>
      </c>
      <c r="C755" s="7" t="str">
        <f>VLOOKUP(A755,data!$A:$AG,21,FALSE)</f>
        <v>West</v>
      </c>
      <c r="D755" s="7" t="str">
        <f>VLOOKUP(A755,data!$A:$AG,22,FALSE)</f>
        <v>Technology</v>
      </c>
      <c r="E755" s="10" t="str">
        <f>VLOOKUP(A755,data!$A:$AG,23,FALSE)</f>
        <v>Copiers</v>
      </c>
      <c r="F755" s="8">
        <f>VLOOKUP(A755,data!$A:$AG,24,FALSE)</f>
        <v>43489</v>
      </c>
      <c r="G755" s="3">
        <f>VLOOKUP(A755,data!$A:$AG,25,FALSE)</f>
        <v>43489</v>
      </c>
      <c r="H755" s="3">
        <f>VLOOKUP(A755,data!$A:$AG,26,FALSE)</f>
        <v>0.62847222222222221</v>
      </c>
      <c r="I755" s="1">
        <f>VLOOKUP(A755,data!$A:$AG,27,FALSE)</f>
        <v>73.28</v>
      </c>
      <c r="J755" s="2">
        <f>VLOOKUP(A755,data!$A:$AG,28,FALSE)</f>
        <v>5</v>
      </c>
      <c r="K755">
        <f>VLOOKUP(A755,data!$A:$AG,29,FALSE)</f>
        <v>18.32</v>
      </c>
      <c r="L755" s="10">
        <f>VLOOKUP(A755,data!$A:$AG,30,FALSE)</f>
        <v>366.4</v>
      </c>
      <c r="M755" s="4" t="str">
        <f>VLOOKUP(A755,data!$A:$AG,31,FALSE)</f>
        <v>Ewallet</v>
      </c>
      <c r="N755" s="3">
        <f>VLOOKUP(A755,data!$A:$AG,32,FALSE)</f>
        <v>340.01919999999996</v>
      </c>
      <c r="O755" s="9">
        <f>VLOOKUP(A755,data!$A:$AG,33,FALSE)</f>
        <v>7.2000000000000008E-2</v>
      </c>
    </row>
    <row r="756" spans="1:15" ht="15.75" x14ac:dyDescent="0.25">
      <c r="A756">
        <v>755</v>
      </c>
      <c r="B756" t="str">
        <f>VLOOKUP(A756,data!$A:$AG,2,FALSE)</f>
        <v>288-38-3758</v>
      </c>
      <c r="C756" s="7" t="str">
        <f>VLOOKUP(A756,data!$A:$AG,21,FALSE)</f>
        <v>Central</v>
      </c>
      <c r="D756" s="7" t="str">
        <f>VLOOKUP(A756,data!$A:$AG,22,FALSE)</f>
        <v>Furniture</v>
      </c>
      <c r="E756" s="10" t="str">
        <f>VLOOKUP(A756,data!$A:$AG,23,FALSE)</f>
        <v>Furnishings</v>
      </c>
      <c r="F756" s="8">
        <f>VLOOKUP(A756,data!$A:$AG,24,FALSE)</f>
        <v>43490</v>
      </c>
      <c r="G756" s="3">
        <f>VLOOKUP(A756,data!$A:$AG,25,FALSE)</f>
        <v>43490</v>
      </c>
      <c r="H756" s="3">
        <f>VLOOKUP(A756,data!$A:$AG,26,FALSE)</f>
        <v>0.77083333333333337</v>
      </c>
      <c r="I756" s="1">
        <f>VLOOKUP(A756,data!$A:$AG,27,FALSE)</f>
        <v>84.87</v>
      </c>
      <c r="J756" s="2">
        <f>VLOOKUP(A756,data!$A:$AG,28,FALSE)</f>
        <v>3</v>
      </c>
      <c r="K756">
        <f>VLOOKUP(A756,data!$A:$AG,29,FALSE)</f>
        <v>12.730500000000001</v>
      </c>
      <c r="L756" s="10">
        <f>VLOOKUP(A756,data!$A:$AG,30,FALSE)</f>
        <v>254.61</v>
      </c>
      <c r="M756" s="4" t="str">
        <f>VLOOKUP(A756,data!$A:$AG,31,FALSE)</f>
        <v>Ewallet</v>
      </c>
      <c r="N756" s="3">
        <f>VLOOKUP(A756,data!$A:$AG,32,FALSE)</f>
        <v>227.36673000000002</v>
      </c>
      <c r="O756" s="9">
        <f>VLOOKUP(A756,data!$A:$AG,33,FALSE)</f>
        <v>0.107</v>
      </c>
    </row>
    <row r="757" spans="1:15" ht="15.75" x14ac:dyDescent="0.25">
      <c r="A757">
        <v>756</v>
      </c>
      <c r="B757" t="str">
        <f>VLOOKUP(A757,data!$A:$AG,2,FALSE)</f>
        <v>652-43-6591</v>
      </c>
      <c r="C757" s="7" t="str">
        <f>VLOOKUP(A757,data!$A:$AG,21,FALSE)</f>
        <v>Central</v>
      </c>
      <c r="D757" s="7" t="str">
        <f>VLOOKUP(A757,data!$A:$AG,22,FALSE)</f>
        <v>Furniture</v>
      </c>
      <c r="E757" s="10" t="str">
        <f>VLOOKUP(A757,data!$A:$AG,23,FALSE)</f>
        <v>Tables</v>
      </c>
      <c r="F757" s="8">
        <f>VLOOKUP(A757,data!$A:$AG,24,FALSE)</f>
        <v>43533</v>
      </c>
      <c r="G757" s="3">
        <f>VLOOKUP(A757,data!$A:$AG,25,FALSE)</f>
        <v>43533</v>
      </c>
      <c r="H757" s="3">
        <f>VLOOKUP(A757,data!$A:$AG,26,FALSE)</f>
        <v>0.5541666666666667</v>
      </c>
      <c r="I757" s="1">
        <f>VLOOKUP(A757,data!$A:$AG,27,FALSE)</f>
        <v>97.29</v>
      </c>
      <c r="J757" s="2">
        <f>VLOOKUP(A757,data!$A:$AG,28,FALSE)</f>
        <v>8</v>
      </c>
      <c r="K757">
        <f>VLOOKUP(A757,data!$A:$AG,29,FALSE)</f>
        <v>38.916000000000004</v>
      </c>
      <c r="L757" s="10">
        <f>VLOOKUP(A757,data!$A:$AG,30,FALSE)</f>
        <v>778.32</v>
      </c>
      <c r="M757" s="4" t="str">
        <f>VLOOKUP(A757,data!$A:$AG,31,FALSE)</f>
        <v>Credit card</v>
      </c>
      <c r="N757" s="3">
        <f>VLOOKUP(A757,data!$A:$AG,32,FALSE)</f>
        <v>695.03976</v>
      </c>
      <c r="O757" s="9">
        <f>VLOOKUP(A757,data!$A:$AG,33,FALSE)</f>
        <v>0.107</v>
      </c>
    </row>
    <row r="758" spans="1:15" ht="15.75" x14ac:dyDescent="0.25">
      <c r="A758">
        <v>757</v>
      </c>
      <c r="B758" t="str">
        <f>VLOOKUP(A758,data!$A:$AG,2,FALSE)</f>
        <v>785-96-0615</v>
      </c>
      <c r="C758" s="7" t="str">
        <f>VLOOKUP(A758,data!$A:$AG,21,FALSE)</f>
        <v>Central</v>
      </c>
      <c r="D758" s="7" t="str">
        <f>VLOOKUP(A758,data!$A:$AG,22,FALSE)</f>
        <v>Office Supplies</v>
      </c>
      <c r="E758" s="10" t="str">
        <f>VLOOKUP(A758,data!$A:$AG,23,FALSE)</f>
        <v>Storage</v>
      </c>
      <c r="F758" s="8">
        <f>VLOOKUP(A758,data!$A:$AG,24,FALSE)</f>
        <v>43513</v>
      </c>
      <c r="G758" s="3">
        <f>VLOOKUP(A758,data!$A:$AG,25,FALSE)</f>
        <v>43513</v>
      </c>
      <c r="H758" s="3">
        <f>VLOOKUP(A758,data!$A:$AG,26,FALSE)</f>
        <v>0.64444444444444449</v>
      </c>
      <c r="I758" s="1">
        <f>VLOOKUP(A758,data!$A:$AG,27,FALSE)</f>
        <v>35.74</v>
      </c>
      <c r="J758" s="2">
        <f>VLOOKUP(A758,data!$A:$AG,28,FALSE)</f>
        <v>8</v>
      </c>
      <c r="K758">
        <f>VLOOKUP(A758,data!$A:$AG,29,FALSE)</f>
        <v>14.296000000000001</v>
      </c>
      <c r="L758" s="10">
        <f>VLOOKUP(A758,data!$A:$AG,30,FALSE)</f>
        <v>285.92</v>
      </c>
      <c r="M758" s="4" t="str">
        <f>VLOOKUP(A758,data!$A:$AG,31,FALSE)</f>
        <v>Ewallet</v>
      </c>
      <c r="N758" s="3">
        <f>VLOOKUP(A758,data!$A:$AG,32,FALSE)</f>
        <v>272.56753600000002</v>
      </c>
      <c r="O758" s="9">
        <f>VLOOKUP(A758,data!$A:$AG,33,FALSE)</f>
        <v>4.6699999999999998E-2</v>
      </c>
    </row>
    <row r="759" spans="1:15" ht="15.75" x14ac:dyDescent="0.25">
      <c r="A759">
        <v>758</v>
      </c>
      <c r="B759" t="str">
        <f>VLOOKUP(A759,data!$A:$AG,2,FALSE)</f>
        <v>406-46-7107</v>
      </c>
      <c r="C759" s="7" t="str">
        <f>VLOOKUP(A759,data!$A:$AG,21,FALSE)</f>
        <v>Central</v>
      </c>
      <c r="D759" s="7" t="str">
        <f>VLOOKUP(A759,data!$A:$AG,22,FALSE)</f>
        <v>Technology</v>
      </c>
      <c r="E759" s="10" t="str">
        <f>VLOOKUP(A759,data!$A:$AG,23,FALSE)</f>
        <v>Accessories</v>
      </c>
      <c r="F759" s="8">
        <f>VLOOKUP(A759,data!$A:$AG,24,FALSE)</f>
        <v>43476</v>
      </c>
      <c r="G759" s="3">
        <f>VLOOKUP(A759,data!$A:$AG,25,FALSE)</f>
        <v>43476</v>
      </c>
      <c r="H759" s="3">
        <f>VLOOKUP(A759,data!$A:$AG,26,FALSE)</f>
        <v>0.49444444444444446</v>
      </c>
      <c r="I759" s="1">
        <f>VLOOKUP(A759,data!$A:$AG,27,FALSE)</f>
        <v>96.52</v>
      </c>
      <c r="J759" s="2">
        <f>VLOOKUP(A759,data!$A:$AG,28,FALSE)</f>
        <v>6</v>
      </c>
      <c r="K759">
        <f>VLOOKUP(A759,data!$A:$AG,29,FALSE)</f>
        <v>28.956000000000003</v>
      </c>
      <c r="L759" s="10">
        <f>VLOOKUP(A759,data!$A:$AG,30,FALSE)</f>
        <v>579.12</v>
      </c>
      <c r="M759" s="4" t="str">
        <f>VLOOKUP(A759,data!$A:$AG,31,FALSE)</f>
        <v>Cash</v>
      </c>
      <c r="N759" s="3">
        <f>VLOOKUP(A759,data!$A:$AG,32,FALSE)</f>
        <v>537.42336</v>
      </c>
      <c r="O759" s="9">
        <f>VLOOKUP(A759,data!$A:$AG,33,FALSE)</f>
        <v>7.2000000000000008E-2</v>
      </c>
    </row>
    <row r="760" spans="1:15" ht="15.75" x14ac:dyDescent="0.25">
      <c r="A760">
        <v>759</v>
      </c>
      <c r="B760" t="str">
        <f>VLOOKUP(A760,data!$A:$AG,2,FALSE)</f>
        <v>250-17-5703</v>
      </c>
      <c r="C760" s="7" t="str">
        <f>VLOOKUP(A760,data!$A:$AG,21,FALSE)</f>
        <v>East</v>
      </c>
      <c r="D760" s="7" t="str">
        <f>VLOOKUP(A760,data!$A:$AG,22,FALSE)</f>
        <v>Office Supplies</v>
      </c>
      <c r="E760" s="10" t="str">
        <f>VLOOKUP(A760,data!$A:$AG,23,FALSE)</f>
        <v>Binders</v>
      </c>
      <c r="F760" s="8">
        <f>VLOOKUP(A760,data!$A:$AG,24,FALSE)</f>
        <v>43523</v>
      </c>
      <c r="G760" s="3">
        <f>VLOOKUP(A760,data!$A:$AG,25,FALSE)</f>
        <v>43523</v>
      </c>
      <c r="H760" s="3">
        <f>VLOOKUP(A760,data!$A:$AG,26,FALSE)</f>
        <v>0.76666666666666661</v>
      </c>
      <c r="I760" s="1">
        <f>VLOOKUP(A760,data!$A:$AG,27,FALSE)</f>
        <v>18.850000000000001</v>
      </c>
      <c r="J760" s="2">
        <f>VLOOKUP(A760,data!$A:$AG,28,FALSE)</f>
        <v>10</v>
      </c>
      <c r="K760">
        <f>VLOOKUP(A760,data!$A:$AG,29,FALSE)</f>
        <v>9.4250000000000007</v>
      </c>
      <c r="L760" s="10">
        <f>VLOOKUP(A760,data!$A:$AG,30,FALSE)</f>
        <v>188.5</v>
      </c>
      <c r="M760" s="4" t="str">
        <f>VLOOKUP(A760,data!$A:$AG,31,FALSE)</f>
        <v>Ewallet</v>
      </c>
      <c r="N760" s="3">
        <f>VLOOKUP(A760,data!$A:$AG,32,FALSE)</f>
        <v>179.69704999999999</v>
      </c>
      <c r="O760" s="9">
        <f>VLOOKUP(A760,data!$A:$AG,33,FALSE)</f>
        <v>4.6699999999999998E-2</v>
      </c>
    </row>
    <row r="761" spans="1:15" ht="15.75" x14ac:dyDescent="0.25">
      <c r="A761">
        <v>760</v>
      </c>
      <c r="B761" t="str">
        <f>VLOOKUP(A761,data!$A:$AG,2,FALSE)</f>
        <v>156-95-3964</v>
      </c>
      <c r="C761" s="7" t="str">
        <f>VLOOKUP(A761,data!$A:$AG,21,FALSE)</f>
        <v>Central</v>
      </c>
      <c r="D761" s="7" t="str">
        <f>VLOOKUP(A761,data!$A:$AG,22,FALSE)</f>
        <v>Office Supplies</v>
      </c>
      <c r="E761" s="10" t="str">
        <f>VLOOKUP(A761,data!$A:$AG,23,FALSE)</f>
        <v>Paper</v>
      </c>
      <c r="F761" s="8">
        <f>VLOOKUP(A761,data!$A:$AG,24,FALSE)</f>
        <v>43549</v>
      </c>
      <c r="G761" s="3">
        <f>VLOOKUP(A761,data!$A:$AG,25,FALSE)</f>
        <v>43549</v>
      </c>
      <c r="H761" s="3">
        <f>VLOOKUP(A761,data!$A:$AG,26,FALSE)</f>
        <v>0.6381944444444444</v>
      </c>
      <c r="I761" s="1">
        <f>VLOOKUP(A761,data!$A:$AG,27,FALSE)</f>
        <v>55.39</v>
      </c>
      <c r="J761" s="2">
        <f>VLOOKUP(A761,data!$A:$AG,28,FALSE)</f>
        <v>4</v>
      </c>
      <c r="K761">
        <f>VLOOKUP(A761,data!$A:$AG,29,FALSE)</f>
        <v>11.078000000000001</v>
      </c>
      <c r="L761" s="10">
        <f>VLOOKUP(A761,data!$A:$AG,30,FALSE)</f>
        <v>221.56</v>
      </c>
      <c r="M761" s="4" t="str">
        <f>VLOOKUP(A761,data!$A:$AG,31,FALSE)</f>
        <v>Ewallet</v>
      </c>
      <c r="N761" s="3">
        <f>VLOOKUP(A761,data!$A:$AG,32,FALSE)</f>
        <v>211.21314799999999</v>
      </c>
      <c r="O761" s="9">
        <f>VLOOKUP(A761,data!$A:$AG,33,FALSE)</f>
        <v>4.6699999999999998E-2</v>
      </c>
    </row>
    <row r="762" spans="1:15" ht="15.75" x14ac:dyDescent="0.25">
      <c r="A762">
        <v>761</v>
      </c>
      <c r="B762" t="str">
        <f>VLOOKUP(A762,data!$A:$AG,2,FALSE)</f>
        <v>842-40-8179</v>
      </c>
      <c r="C762" s="7" t="str">
        <f>VLOOKUP(A762,data!$A:$AG,21,FALSE)</f>
        <v>East</v>
      </c>
      <c r="D762" s="7" t="str">
        <f>VLOOKUP(A762,data!$A:$AG,22,FALSE)</f>
        <v>Office Supplies</v>
      </c>
      <c r="E762" s="10" t="str">
        <f>VLOOKUP(A762,data!$A:$AG,23,FALSE)</f>
        <v>Paper</v>
      </c>
      <c r="F762" s="8">
        <f>VLOOKUP(A762,data!$A:$AG,24,FALSE)</f>
        <v>43507</v>
      </c>
      <c r="G762" s="3">
        <f>VLOOKUP(A762,data!$A:$AG,25,FALSE)</f>
        <v>43507</v>
      </c>
      <c r="H762" s="3">
        <f>VLOOKUP(A762,data!$A:$AG,26,FALSE)</f>
        <v>0.44305555555555554</v>
      </c>
      <c r="I762" s="1">
        <f>VLOOKUP(A762,data!$A:$AG,27,FALSE)</f>
        <v>77.2</v>
      </c>
      <c r="J762" s="2">
        <f>VLOOKUP(A762,data!$A:$AG,28,FALSE)</f>
        <v>10</v>
      </c>
      <c r="K762">
        <f>VLOOKUP(A762,data!$A:$AG,29,FALSE)</f>
        <v>38.6</v>
      </c>
      <c r="L762" s="10">
        <f>VLOOKUP(A762,data!$A:$AG,30,FALSE)</f>
        <v>772</v>
      </c>
      <c r="M762" s="4" t="str">
        <f>VLOOKUP(A762,data!$A:$AG,31,FALSE)</f>
        <v>Credit card</v>
      </c>
      <c r="N762" s="3">
        <f>VLOOKUP(A762,data!$A:$AG,32,FALSE)</f>
        <v>735.94759999999997</v>
      </c>
      <c r="O762" s="9">
        <f>VLOOKUP(A762,data!$A:$AG,33,FALSE)</f>
        <v>4.6699999999999998E-2</v>
      </c>
    </row>
    <row r="763" spans="1:15" ht="15.75" x14ac:dyDescent="0.25">
      <c r="A763">
        <v>762</v>
      </c>
      <c r="B763" t="str">
        <f>VLOOKUP(A763,data!$A:$AG,2,FALSE)</f>
        <v>525-09-8450</v>
      </c>
      <c r="C763" s="7" t="str">
        <f>VLOOKUP(A763,data!$A:$AG,21,FALSE)</f>
        <v>South</v>
      </c>
      <c r="D763" s="7" t="str">
        <f>VLOOKUP(A763,data!$A:$AG,22,FALSE)</f>
        <v>Office Supplies</v>
      </c>
      <c r="E763" s="10" t="str">
        <f>VLOOKUP(A763,data!$A:$AG,23,FALSE)</f>
        <v>Labels</v>
      </c>
      <c r="F763" s="8">
        <f>VLOOKUP(A763,data!$A:$AG,24,FALSE)</f>
        <v>43496</v>
      </c>
      <c r="G763" s="3">
        <f>VLOOKUP(A763,data!$A:$AG,25,FALSE)</f>
        <v>43496</v>
      </c>
      <c r="H763" s="3">
        <f>VLOOKUP(A763,data!$A:$AG,26,FALSE)</f>
        <v>0.6333333333333333</v>
      </c>
      <c r="I763" s="1">
        <f>VLOOKUP(A763,data!$A:$AG,27,FALSE)</f>
        <v>72.13</v>
      </c>
      <c r="J763" s="2">
        <f>VLOOKUP(A763,data!$A:$AG,28,FALSE)</f>
        <v>10</v>
      </c>
      <c r="K763">
        <f>VLOOKUP(A763,data!$A:$AG,29,FALSE)</f>
        <v>36.064999999999998</v>
      </c>
      <c r="L763" s="10">
        <f>VLOOKUP(A763,data!$A:$AG,30,FALSE)</f>
        <v>721.3</v>
      </c>
      <c r="M763" s="4" t="str">
        <f>VLOOKUP(A763,data!$A:$AG,31,FALSE)</f>
        <v>Credit card</v>
      </c>
      <c r="N763" s="3">
        <f>VLOOKUP(A763,data!$A:$AG,32,FALSE)</f>
        <v>687.61528999999996</v>
      </c>
      <c r="O763" s="9">
        <f>VLOOKUP(A763,data!$A:$AG,33,FALSE)</f>
        <v>4.6699999999999998E-2</v>
      </c>
    </row>
    <row r="764" spans="1:15" ht="15.75" x14ac:dyDescent="0.25">
      <c r="A764">
        <v>763</v>
      </c>
      <c r="B764" t="str">
        <f>VLOOKUP(A764,data!$A:$AG,2,FALSE)</f>
        <v>410-67-1709</v>
      </c>
      <c r="C764" s="7" t="str">
        <f>VLOOKUP(A764,data!$A:$AG,21,FALSE)</f>
        <v>East</v>
      </c>
      <c r="D764" s="7" t="str">
        <f>VLOOKUP(A764,data!$A:$AG,22,FALSE)</f>
        <v>Technology</v>
      </c>
      <c r="E764" s="10" t="str">
        <f>VLOOKUP(A764,data!$A:$AG,23,FALSE)</f>
        <v>Phones</v>
      </c>
      <c r="F764" s="8">
        <f>VLOOKUP(A764,data!$A:$AG,24,FALSE)</f>
        <v>43485</v>
      </c>
      <c r="G764" s="3">
        <f>VLOOKUP(A764,data!$A:$AG,25,FALSE)</f>
        <v>43485</v>
      </c>
      <c r="H764" s="3">
        <f>VLOOKUP(A764,data!$A:$AG,26,FALSE)</f>
        <v>0.7416666666666667</v>
      </c>
      <c r="I764" s="1">
        <f>VLOOKUP(A764,data!$A:$AG,27,FALSE)</f>
        <v>63.88</v>
      </c>
      <c r="J764" s="2">
        <f>VLOOKUP(A764,data!$A:$AG,28,FALSE)</f>
        <v>8</v>
      </c>
      <c r="K764">
        <f>VLOOKUP(A764,data!$A:$AG,29,FALSE)</f>
        <v>25.552000000000003</v>
      </c>
      <c r="L764" s="10">
        <f>VLOOKUP(A764,data!$A:$AG,30,FALSE)</f>
        <v>511.04</v>
      </c>
      <c r="M764" s="4" t="str">
        <f>VLOOKUP(A764,data!$A:$AG,31,FALSE)</f>
        <v>Ewallet</v>
      </c>
      <c r="N764" s="3">
        <f>VLOOKUP(A764,data!$A:$AG,32,FALSE)</f>
        <v>474.24512000000004</v>
      </c>
      <c r="O764" s="9">
        <f>VLOOKUP(A764,data!$A:$AG,33,FALSE)</f>
        <v>7.2000000000000008E-2</v>
      </c>
    </row>
    <row r="765" spans="1:15" ht="15.75" x14ac:dyDescent="0.25">
      <c r="A765">
        <v>764</v>
      </c>
      <c r="B765" t="str">
        <f>VLOOKUP(A765,data!$A:$AG,2,FALSE)</f>
        <v>587-73-4862</v>
      </c>
      <c r="C765" s="7" t="str">
        <f>VLOOKUP(A765,data!$A:$AG,21,FALSE)</f>
        <v>South</v>
      </c>
      <c r="D765" s="7" t="str">
        <f>VLOOKUP(A765,data!$A:$AG,22,FALSE)</f>
        <v>Office Supplies</v>
      </c>
      <c r="E765" s="10" t="str">
        <f>VLOOKUP(A765,data!$A:$AG,23,FALSE)</f>
        <v>Envelopes</v>
      </c>
      <c r="F765" s="8">
        <f>VLOOKUP(A765,data!$A:$AG,24,FALSE)</f>
        <v>43550</v>
      </c>
      <c r="G765" s="3">
        <f>VLOOKUP(A765,data!$A:$AG,25,FALSE)</f>
        <v>43550</v>
      </c>
      <c r="H765" s="3">
        <f>VLOOKUP(A765,data!$A:$AG,26,FALSE)</f>
        <v>0.46319444444444446</v>
      </c>
      <c r="I765" s="1">
        <f>VLOOKUP(A765,data!$A:$AG,27,FALSE)</f>
        <v>10.69</v>
      </c>
      <c r="J765" s="2">
        <f>VLOOKUP(A765,data!$A:$AG,28,FALSE)</f>
        <v>5</v>
      </c>
      <c r="K765">
        <f>VLOOKUP(A765,data!$A:$AG,29,FALSE)</f>
        <v>2.6724999999999999</v>
      </c>
      <c r="L765" s="10">
        <f>VLOOKUP(A765,data!$A:$AG,30,FALSE)</f>
        <v>53.449999999999996</v>
      </c>
      <c r="M765" s="4" t="str">
        <f>VLOOKUP(A765,data!$A:$AG,31,FALSE)</f>
        <v>Ewallet</v>
      </c>
      <c r="N765" s="3">
        <f>VLOOKUP(A765,data!$A:$AG,32,FALSE)</f>
        <v>50.953885</v>
      </c>
      <c r="O765" s="9">
        <f>VLOOKUP(A765,data!$A:$AG,33,FALSE)</f>
        <v>4.6699999999999998E-2</v>
      </c>
    </row>
    <row r="766" spans="1:15" ht="15.75" x14ac:dyDescent="0.25">
      <c r="A766">
        <v>765</v>
      </c>
      <c r="B766" t="str">
        <f>VLOOKUP(A766,data!$A:$AG,2,FALSE)</f>
        <v>787-87-2010</v>
      </c>
      <c r="C766" s="7" t="str">
        <f>VLOOKUP(A766,data!$A:$AG,21,FALSE)</f>
        <v>South</v>
      </c>
      <c r="D766" s="7" t="str">
        <f>VLOOKUP(A766,data!$A:$AG,22,FALSE)</f>
        <v>Office Supplies</v>
      </c>
      <c r="E766" s="10" t="str">
        <f>VLOOKUP(A766,data!$A:$AG,23,FALSE)</f>
        <v>Envelopes</v>
      </c>
      <c r="F766" s="8">
        <f>VLOOKUP(A766,data!$A:$AG,24,FALSE)</f>
        <v>43485</v>
      </c>
      <c r="G766" s="3">
        <f>VLOOKUP(A766,data!$A:$AG,25,FALSE)</f>
        <v>43485</v>
      </c>
      <c r="H766" s="3">
        <f>VLOOKUP(A766,data!$A:$AG,26,FALSE)</f>
        <v>0.65833333333333333</v>
      </c>
      <c r="I766" s="1">
        <f>VLOOKUP(A766,data!$A:$AG,27,FALSE)</f>
        <v>55.5</v>
      </c>
      <c r="J766" s="2">
        <f>VLOOKUP(A766,data!$A:$AG,28,FALSE)</f>
        <v>4</v>
      </c>
      <c r="K766">
        <f>VLOOKUP(A766,data!$A:$AG,29,FALSE)</f>
        <v>11.100000000000001</v>
      </c>
      <c r="L766" s="10">
        <f>VLOOKUP(A766,data!$A:$AG,30,FALSE)</f>
        <v>222</v>
      </c>
      <c r="M766" s="4" t="str">
        <f>VLOOKUP(A766,data!$A:$AG,31,FALSE)</f>
        <v>Credit card</v>
      </c>
      <c r="N766" s="3">
        <f>VLOOKUP(A766,data!$A:$AG,32,FALSE)</f>
        <v>211.6326</v>
      </c>
      <c r="O766" s="9">
        <f>VLOOKUP(A766,data!$A:$AG,33,FALSE)</f>
        <v>4.6699999999999998E-2</v>
      </c>
    </row>
    <row r="767" spans="1:15" ht="15.75" x14ac:dyDescent="0.25">
      <c r="A767">
        <v>766</v>
      </c>
      <c r="B767" t="str">
        <f>VLOOKUP(A767,data!$A:$AG,2,FALSE)</f>
        <v>593-14-4239</v>
      </c>
      <c r="C767" s="7" t="str">
        <f>VLOOKUP(A767,data!$A:$AG,21,FALSE)</f>
        <v>South</v>
      </c>
      <c r="D767" s="7" t="str">
        <f>VLOOKUP(A767,data!$A:$AG,22,FALSE)</f>
        <v>Technology</v>
      </c>
      <c r="E767" s="10" t="str">
        <f>VLOOKUP(A767,data!$A:$AG,23,FALSE)</f>
        <v>Accessories</v>
      </c>
      <c r="F767" s="8">
        <f>VLOOKUP(A767,data!$A:$AG,24,FALSE)</f>
        <v>43529</v>
      </c>
      <c r="G767" s="3">
        <f>VLOOKUP(A767,data!$A:$AG,25,FALSE)</f>
        <v>43529</v>
      </c>
      <c r="H767" s="3">
        <f>VLOOKUP(A767,data!$A:$AG,26,FALSE)</f>
        <v>0.81944444444444453</v>
      </c>
      <c r="I767" s="1">
        <f>VLOOKUP(A767,data!$A:$AG,27,FALSE)</f>
        <v>95.46</v>
      </c>
      <c r="J767" s="2">
        <f>VLOOKUP(A767,data!$A:$AG,28,FALSE)</f>
        <v>8</v>
      </c>
      <c r="K767">
        <f>VLOOKUP(A767,data!$A:$AG,29,FALSE)</f>
        <v>38.183999999999997</v>
      </c>
      <c r="L767" s="10">
        <f>VLOOKUP(A767,data!$A:$AG,30,FALSE)</f>
        <v>763.68</v>
      </c>
      <c r="M767" s="4" t="str">
        <f>VLOOKUP(A767,data!$A:$AG,31,FALSE)</f>
        <v>Ewallet</v>
      </c>
      <c r="N767" s="3">
        <f>VLOOKUP(A767,data!$A:$AG,32,FALSE)</f>
        <v>708.69503999999995</v>
      </c>
      <c r="O767" s="9">
        <f>VLOOKUP(A767,data!$A:$AG,33,FALSE)</f>
        <v>7.2000000000000008E-2</v>
      </c>
    </row>
    <row r="768" spans="1:15" ht="15.75" x14ac:dyDescent="0.25">
      <c r="A768">
        <v>767</v>
      </c>
      <c r="B768" t="str">
        <f>VLOOKUP(A768,data!$A:$AG,2,FALSE)</f>
        <v>801-88-0346</v>
      </c>
      <c r="C768" s="7" t="str">
        <f>VLOOKUP(A768,data!$A:$AG,21,FALSE)</f>
        <v>South</v>
      </c>
      <c r="D768" s="7" t="str">
        <f>VLOOKUP(A768,data!$A:$AG,22,FALSE)</f>
        <v>Office Supplies</v>
      </c>
      <c r="E768" s="10" t="str">
        <f>VLOOKUP(A768,data!$A:$AG,23,FALSE)</f>
        <v>Binders</v>
      </c>
      <c r="F768" s="8">
        <f>VLOOKUP(A768,data!$A:$AG,24,FALSE)</f>
        <v>43470</v>
      </c>
      <c r="G768" s="3">
        <f>VLOOKUP(A768,data!$A:$AG,25,FALSE)</f>
        <v>43470</v>
      </c>
      <c r="H768" s="3">
        <f>VLOOKUP(A768,data!$A:$AG,26,FALSE)</f>
        <v>0.85416666666666663</v>
      </c>
      <c r="I768" s="1">
        <f>VLOOKUP(A768,data!$A:$AG,27,FALSE)</f>
        <v>76.06</v>
      </c>
      <c r="J768" s="2">
        <f>VLOOKUP(A768,data!$A:$AG,28,FALSE)</f>
        <v>3</v>
      </c>
      <c r="K768">
        <f>VLOOKUP(A768,data!$A:$AG,29,FALSE)</f>
        <v>11.409000000000001</v>
      </c>
      <c r="L768" s="10">
        <f>VLOOKUP(A768,data!$A:$AG,30,FALSE)</f>
        <v>228.18</v>
      </c>
      <c r="M768" s="4" t="str">
        <f>VLOOKUP(A768,data!$A:$AG,31,FALSE)</f>
        <v>Credit card</v>
      </c>
      <c r="N768" s="3">
        <f>VLOOKUP(A768,data!$A:$AG,32,FALSE)</f>
        <v>217.52399400000002</v>
      </c>
      <c r="O768" s="9">
        <f>VLOOKUP(A768,data!$A:$AG,33,FALSE)</f>
        <v>4.6699999999999998E-2</v>
      </c>
    </row>
    <row r="769" spans="1:15" ht="15.75" x14ac:dyDescent="0.25">
      <c r="A769">
        <v>768</v>
      </c>
      <c r="B769" t="str">
        <f>VLOOKUP(A769,data!$A:$AG,2,FALSE)</f>
        <v>388-76-2555</v>
      </c>
      <c r="C769" s="7" t="str">
        <f>VLOOKUP(A769,data!$A:$AG,21,FALSE)</f>
        <v>South</v>
      </c>
      <c r="D769" s="7" t="str">
        <f>VLOOKUP(A769,data!$A:$AG,22,FALSE)</f>
        <v>Office Supplies</v>
      </c>
      <c r="E769" s="10" t="str">
        <f>VLOOKUP(A769,data!$A:$AG,23,FALSE)</f>
        <v>Storage</v>
      </c>
      <c r="F769" s="8">
        <f>VLOOKUP(A769,data!$A:$AG,24,FALSE)</f>
        <v>43509</v>
      </c>
      <c r="G769" s="3">
        <f>VLOOKUP(A769,data!$A:$AG,25,FALSE)</f>
        <v>43509</v>
      </c>
      <c r="H769" s="3">
        <f>VLOOKUP(A769,data!$A:$AG,26,FALSE)</f>
        <v>0.58263888888888882</v>
      </c>
      <c r="I769" s="1">
        <f>VLOOKUP(A769,data!$A:$AG,27,FALSE)</f>
        <v>13.69</v>
      </c>
      <c r="J769" s="2">
        <f>VLOOKUP(A769,data!$A:$AG,28,FALSE)</f>
        <v>6</v>
      </c>
      <c r="K769">
        <f>VLOOKUP(A769,data!$A:$AG,29,FALSE)</f>
        <v>4.1070000000000002</v>
      </c>
      <c r="L769" s="10">
        <f>VLOOKUP(A769,data!$A:$AG,30,FALSE)</f>
        <v>82.14</v>
      </c>
      <c r="M769" s="4" t="str">
        <f>VLOOKUP(A769,data!$A:$AG,31,FALSE)</f>
        <v>Cash</v>
      </c>
      <c r="N769" s="3">
        <f>VLOOKUP(A769,data!$A:$AG,32,FALSE)</f>
        <v>78.304062000000002</v>
      </c>
      <c r="O769" s="9">
        <f>VLOOKUP(A769,data!$A:$AG,33,FALSE)</f>
        <v>4.6699999999999998E-2</v>
      </c>
    </row>
    <row r="770" spans="1:15" ht="15.75" x14ac:dyDescent="0.25">
      <c r="A770">
        <v>769</v>
      </c>
      <c r="B770" t="str">
        <f>VLOOKUP(A770,data!$A:$AG,2,FALSE)</f>
        <v>711-31-1234</v>
      </c>
      <c r="C770" s="7" t="str">
        <f>VLOOKUP(A770,data!$A:$AG,21,FALSE)</f>
        <v>South</v>
      </c>
      <c r="D770" s="7" t="str">
        <f>VLOOKUP(A770,data!$A:$AG,22,FALSE)</f>
        <v>Furniture</v>
      </c>
      <c r="E770" s="10" t="str">
        <f>VLOOKUP(A770,data!$A:$AG,23,FALSE)</f>
        <v>Furnishings</v>
      </c>
      <c r="F770" s="8">
        <f>VLOOKUP(A770,data!$A:$AG,24,FALSE)</f>
        <v>43540</v>
      </c>
      <c r="G770" s="3">
        <f>VLOOKUP(A770,data!$A:$AG,25,FALSE)</f>
        <v>43540</v>
      </c>
      <c r="H770" s="3">
        <f>VLOOKUP(A770,data!$A:$AG,26,FALSE)</f>
        <v>0.78541666666666676</v>
      </c>
      <c r="I770" s="1">
        <f>VLOOKUP(A770,data!$A:$AG,27,FALSE)</f>
        <v>95.64</v>
      </c>
      <c r="J770" s="2">
        <f>VLOOKUP(A770,data!$A:$AG,28,FALSE)</f>
        <v>4</v>
      </c>
      <c r="K770">
        <f>VLOOKUP(A770,data!$A:$AG,29,FALSE)</f>
        <v>19.128</v>
      </c>
      <c r="L770" s="10">
        <f>VLOOKUP(A770,data!$A:$AG,30,FALSE)</f>
        <v>382.56</v>
      </c>
      <c r="M770" s="4" t="str">
        <f>VLOOKUP(A770,data!$A:$AG,31,FALSE)</f>
        <v>Cash</v>
      </c>
      <c r="N770" s="3">
        <f>VLOOKUP(A770,data!$A:$AG,32,FALSE)</f>
        <v>341.62608</v>
      </c>
      <c r="O770" s="9">
        <f>VLOOKUP(A770,data!$A:$AG,33,FALSE)</f>
        <v>0.107</v>
      </c>
    </row>
    <row r="771" spans="1:15" ht="15.75" x14ac:dyDescent="0.25">
      <c r="A771">
        <v>770</v>
      </c>
      <c r="B771" t="str">
        <f>VLOOKUP(A771,data!$A:$AG,2,FALSE)</f>
        <v>886-54-6089</v>
      </c>
      <c r="C771" s="7" t="str">
        <f>VLOOKUP(A771,data!$A:$AG,21,FALSE)</f>
        <v>West</v>
      </c>
      <c r="D771" s="7" t="str">
        <f>VLOOKUP(A771,data!$A:$AG,22,FALSE)</f>
        <v>Furniture</v>
      </c>
      <c r="E771" s="10" t="str">
        <f>VLOOKUP(A771,data!$A:$AG,23,FALSE)</f>
        <v>Chairs</v>
      </c>
      <c r="F771" s="8">
        <f>VLOOKUP(A771,data!$A:$AG,24,FALSE)</f>
        <v>43480</v>
      </c>
      <c r="G771" s="3">
        <f>VLOOKUP(A771,data!$A:$AG,25,FALSE)</f>
        <v>43480</v>
      </c>
      <c r="H771" s="3">
        <f>VLOOKUP(A771,data!$A:$AG,26,FALSE)</f>
        <v>0.72499999999999998</v>
      </c>
      <c r="I771" s="1">
        <f>VLOOKUP(A771,data!$A:$AG,27,FALSE)</f>
        <v>11.43</v>
      </c>
      <c r="J771" s="2">
        <f>VLOOKUP(A771,data!$A:$AG,28,FALSE)</f>
        <v>6</v>
      </c>
      <c r="K771">
        <f>VLOOKUP(A771,data!$A:$AG,29,FALSE)</f>
        <v>3.4290000000000003</v>
      </c>
      <c r="L771" s="10">
        <f>VLOOKUP(A771,data!$A:$AG,30,FALSE)</f>
        <v>68.58</v>
      </c>
      <c r="M771" s="4" t="str">
        <f>VLOOKUP(A771,data!$A:$AG,31,FALSE)</f>
        <v>Cash</v>
      </c>
      <c r="N771" s="3">
        <f>VLOOKUP(A771,data!$A:$AG,32,FALSE)</f>
        <v>61.24194</v>
      </c>
      <c r="O771" s="9">
        <f>VLOOKUP(A771,data!$A:$AG,33,FALSE)</f>
        <v>0.107</v>
      </c>
    </row>
    <row r="772" spans="1:15" ht="15.75" x14ac:dyDescent="0.25">
      <c r="A772">
        <v>771</v>
      </c>
      <c r="B772" t="str">
        <f>VLOOKUP(A772,data!$A:$AG,2,FALSE)</f>
        <v>707-32-7409</v>
      </c>
      <c r="C772" s="7" t="str">
        <f>VLOOKUP(A772,data!$A:$AG,21,FALSE)</f>
        <v>Central</v>
      </c>
      <c r="D772" s="7" t="str">
        <f>VLOOKUP(A772,data!$A:$AG,22,FALSE)</f>
        <v>Office Supplies</v>
      </c>
      <c r="E772" s="10" t="str">
        <f>VLOOKUP(A772,data!$A:$AG,23,FALSE)</f>
        <v>Binders</v>
      </c>
      <c r="F772" s="8">
        <f>VLOOKUP(A772,data!$A:$AG,24,FALSE)</f>
        <v>43522</v>
      </c>
      <c r="G772" s="3">
        <f>VLOOKUP(A772,data!$A:$AG,25,FALSE)</f>
        <v>43522</v>
      </c>
      <c r="H772" s="3">
        <f>VLOOKUP(A772,data!$A:$AG,26,FALSE)</f>
        <v>0.49861111111111112</v>
      </c>
      <c r="I772" s="1">
        <f>VLOOKUP(A772,data!$A:$AG,27,FALSE)</f>
        <v>95.54</v>
      </c>
      <c r="J772" s="2">
        <f>VLOOKUP(A772,data!$A:$AG,28,FALSE)</f>
        <v>4</v>
      </c>
      <c r="K772">
        <f>VLOOKUP(A772,data!$A:$AG,29,FALSE)</f>
        <v>19.108000000000001</v>
      </c>
      <c r="L772" s="10">
        <f>VLOOKUP(A772,data!$A:$AG,30,FALSE)</f>
        <v>382.16</v>
      </c>
      <c r="M772" s="4" t="str">
        <f>VLOOKUP(A772,data!$A:$AG,31,FALSE)</f>
        <v>Ewallet</v>
      </c>
      <c r="N772" s="3">
        <f>VLOOKUP(A772,data!$A:$AG,32,FALSE)</f>
        <v>364.31312800000001</v>
      </c>
      <c r="O772" s="9">
        <f>VLOOKUP(A772,data!$A:$AG,33,FALSE)</f>
        <v>4.6699999999999998E-2</v>
      </c>
    </row>
    <row r="773" spans="1:15" ht="15.75" x14ac:dyDescent="0.25">
      <c r="A773">
        <v>772</v>
      </c>
      <c r="B773" t="str">
        <f>VLOOKUP(A773,data!$A:$AG,2,FALSE)</f>
        <v>759-98-4285</v>
      </c>
      <c r="C773" s="7" t="str">
        <f>VLOOKUP(A773,data!$A:$AG,21,FALSE)</f>
        <v>Central</v>
      </c>
      <c r="D773" s="7" t="str">
        <f>VLOOKUP(A773,data!$A:$AG,22,FALSE)</f>
        <v>Technology</v>
      </c>
      <c r="E773" s="10" t="str">
        <f>VLOOKUP(A773,data!$A:$AG,23,FALSE)</f>
        <v>Phones</v>
      </c>
      <c r="F773" s="8">
        <f>VLOOKUP(A773,data!$A:$AG,24,FALSE)</f>
        <v>43523</v>
      </c>
      <c r="G773" s="3">
        <f>VLOOKUP(A773,data!$A:$AG,25,FALSE)</f>
        <v>43523</v>
      </c>
      <c r="H773" s="3">
        <f>VLOOKUP(A773,data!$A:$AG,26,FALSE)</f>
        <v>0.79236111111111107</v>
      </c>
      <c r="I773" s="1">
        <f>VLOOKUP(A773,data!$A:$AG,27,FALSE)</f>
        <v>85.87</v>
      </c>
      <c r="J773" s="2">
        <f>VLOOKUP(A773,data!$A:$AG,28,FALSE)</f>
        <v>7</v>
      </c>
      <c r="K773">
        <f>VLOOKUP(A773,data!$A:$AG,29,FALSE)</f>
        <v>30.054500000000004</v>
      </c>
      <c r="L773" s="10">
        <f>VLOOKUP(A773,data!$A:$AG,30,FALSE)</f>
        <v>601.09</v>
      </c>
      <c r="M773" s="4" t="str">
        <f>VLOOKUP(A773,data!$A:$AG,31,FALSE)</f>
        <v>Credit card</v>
      </c>
      <c r="N773" s="3">
        <f>VLOOKUP(A773,data!$A:$AG,32,FALSE)</f>
        <v>557.81151999999997</v>
      </c>
      <c r="O773" s="9">
        <f>VLOOKUP(A773,data!$A:$AG,33,FALSE)</f>
        <v>7.2000000000000008E-2</v>
      </c>
    </row>
    <row r="774" spans="1:15" ht="15.75" x14ac:dyDescent="0.25">
      <c r="A774">
        <v>773</v>
      </c>
      <c r="B774" t="str">
        <f>VLOOKUP(A774,data!$A:$AG,2,FALSE)</f>
        <v>201-63-8275</v>
      </c>
      <c r="C774" s="7" t="str">
        <f>VLOOKUP(A774,data!$A:$AG,21,FALSE)</f>
        <v>Central</v>
      </c>
      <c r="D774" s="7" t="str">
        <f>VLOOKUP(A774,data!$A:$AG,22,FALSE)</f>
        <v>Office Supplies</v>
      </c>
      <c r="E774" s="10" t="str">
        <f>VLOOKUP(A774,data!$A:$AG,23,FALSE)</f>
        <v>Binders</v>
      </c>
      <c r="F774" s="8">
        <f>VLOOKUP(A774,data!$A:$AG,24,FALSE)</f>
        <v>43513</v>
      </c>
      <c r="G774" s="3">
        <f>VLOOKUP(A774,data!$A:$AG,25,FALSE)</f>
        <v>43513</v>
      </c>
      <c r="H774" s="3">
        <f>VLOOKUP(A774,data!$A:$AG,26,FALSE)</f>
        <v>0.70138888888888884</v>
      </c>
      <c r="I774" s="1">
        <f>VLOOKUP(A774,data!$A:$AG,27,FALSE)</f>
        <v>67.989999999999995</v>
      </c>
      <c r="J774" s="2">
        <f>VLOOKUP(A774,data!$A:$AG,28,FALSE)</f>
        <v>7</v>
      </c>
      <c r="K774">
        <f>VLOOKUP(A774,data!$A:$AG,29,FALSE)</f>
        <v>23.796499999999998</v>
      </c>
      <c r="L774" s="10">
        <f>VLOOKUP(A774,data!$A:$AG,30,FALSE)</f>
        <v>475.92999999999995</v>
      </c>
      <c r="M774" s="4" t="str">
        <f>VLOOKUP(A774,data!$A:$AG,31,FALSE)</f>
        <v>Ewallet</v>
      </c>
      <c r="N774" s="3">
        <f>VLOOKUP(A774,data!$A:$AG,32,FALSE)</f>
        <v>453.70406899999995</v>
      </c>
      <c r="O774" s="9">
        <f>VLOOKUP(A774,data!$A:$AG,33,FALSE)</f>
        <v>4.6699999999999998E-2</v>
      </c>
    </row>
    <row r="775" spans="1:15" ht="15.75" x14ac:dyDescent="0.25">
      <c r="A775">
        <v>774</v>
      </c>
      <c r="B775" t="str">
        <f>VLOOKUP(A775,data!$A:$AG,2,FALSE)</f>
        <v>471-06-8611</v>
      </c>
      <c r="C775" s="7" t="str">
        <f>VLOOKUP(A775,data!$A:$AG,21,FALSE)</f>
        <v>Central</v>
      </c>
      <c r="D775" s="7" t="str">
        <f>VLOOKUP(A775,data!$A:$AG,22,FALSE)</f>
        <v>Office Supplies</v>
      </c>
      <c r="E775" s="10" t="str">
        <f>VLOOKUP(A775,data!$A:$AG,23,FALSE)</f>
        <v>Binders</v>
      </c>
      <c r="F775" s="8">
        <f>VLOOKUP(A775,data!$A:$AG,24,FALSE)</f>
        <v>43502</v>
      </c>
      <c r="G775" s="3">
        <f>VLOOKUP(A775,data!$A:$AG,25,FALSE)</f>
        <v>43502</v>
      </c>
      <c r="H775" s="3">
        <f>VLOOKUP(A775,data!$A:$AG,26,FALSE)</f>
        <v>0.43194444444444446</v>
      </c>
      <c r="I775" s="1">
        <f>VLOOKUP(A775,data!$A:$AG,27,FALSE)</f>
        <v>52.42</v>
      </c>
      <c r="J775" s="2">
        <f>VLOOKUP(A775,data!$A:$AG,28,FALSE)</f>
        <v>1</v>
      </c>
      <c r="K775">
        <f>VLOOKUP(A775,data!$A:$AG,29,FALSE)</f>
        <v>2.6210000000000004</v>
      </c>
      <c r="L775" s="10">
        <f>VLOOKUP(A775,data!$A:$AG,30,FALSE)</f>
        <v>52.42</v>
      </c>
      <c r="M775" s="4" t="str">
        <f>VLOOKUP(A775,data!$A:$AG,31,FALSE)</f>
        <v>Credit card</v>
      </c>
      <c r="N775" s="3">
        <f>VLOOKUP(A775,data!$A:$AG,32,FALSE)</f>
        <v>49.971986000000001</v>
      </c>
      <c r="O775" s="9">
        <f>VLOOKUP(A775,data!$A:$AG,33,FALSE)</f>
        <v>4.6699999999999998E-2</v>
      </c>
    </row>
    <row r="776" spans="1:15" ht="15.75" x14ac:dyDescent="0.25">
      <c r="A776">
        <v>775</v>
      </c>
      <c r="B776" t="str">
        <f>VLOOKUP(A776,data!$A:$AG,2,FALSE)</f>
        <v>200-16-5952</v>
      </c>
      <c r="C776" s="7" t="str">
        <f>VLOOKUP(A776,data!$A:$AG,21,FALSE)</f>
        <v>Central</v>
      </c>
      <c r="D776" s="7" t="str">
        <f>VLOOKUP(A776,data!$A:$AG,22,FALSE)</f>
        <v>Office Supplies</v>
      </c>
      <c r="E776" s="10" t="str">
        <f>VLOOKUP(A776,data!$A:$AG,23,FALSE)</f>
        <v>Art</v>
      </c>
      <c r="F776" s="8">
        <f>VLOOKUP(A776,data!$A:$AG,24,FALSE)</f>
        <v>43482</v>
      </c>
      <c r="G776" s="3">
        <f>VLOOKUP(A776,data!$A:$AG,25,FALSE)</f>
        <v>43482</v>
      </c>
      <c r="H776" s="3">
        <f>VLOOKUP(A776,data!$A:$AG,26,FALSE)</f>
        <v>0.69861111111111107</v>
      </c>
      <c r="I776" s="1">
        <f>VLOOKUP(A776,data!$A:$AG,27,FALSE)</f>
        <v>65.650000000000006</v>
      </c>
      <c r="J776" s="2">
        <f>VLOOKUP(A776,data!$A:$AG,28,FALSE)</f>
        <v>2</v>
      </c>
      <c r="K776">
        <f>VLOOKUP(A776,data!$A:$AG,29,FALSE)</f>
        <v>6.5650000000000013</v>
      </c>
      <c r="L776" s="10">
        <f>VLOOKUP(A776,data!$A:$AG,30,FALSE)</f>
        <v>131.30000000000001</v>
      </c>
      <c r="M776" s="4" t="str">
        <f>VLOOKUP(A776,data!$A:$AG,31,FALSE)</f>
        <v>Cash</v>
      </c>
      <c r="N776" s="3">
        <f>VLOOKUP(A776,data!$A:$AG,32,FALSE)</f>
        <v>125.16829000000001</v>
      </c>
      <c r="O776" s="9">
        <f>VLOOKUP(A776,data!$A:$AG,33,FALSE)</f>
        <v>4.6699999999999998E-2</v>
      </c>
    </row>
    <row r="777" spans="1:15" ht="15.75" x14ac:dyDescent="0.25">
      <c r="A777">
        <v>776</v>
      </c>
      <c r="B777" t="str">
        <f>VLOOKUP(A777,data!$A:$AG,2,FALSE)</f>
        <v>120-54-2248</v>
      </c>
      <c r="C777" s="7" t="str">
        <f>VLOOKUP(A777,data!$A:$AG,21,FALSE)</f>
        <v>Central</v>
      </c>
      <c r="D777" s="7" t="str">
        <f>VLOOKUP(A777,data!$A:$AG,22,FALSE)</f>
        <v>Furniture</v>
      </c>
      <c r="E777" s="10" t="str">
        <f>VLOOKUP(A777,data!$A:$AG,23,FALSE)</f>
        <v>Furnishings</v>
      </c>
      <c r="F777" s="8">
        <f>VLOOKUP(A777,data!$A:$AG,24,FALSE)</f>
        <v>43487</v>
      </c>
      <c r="G777" s="3">
        <f>VLOOKUP(A777,data!$A:$AG,25,FALSE)</f>
        <v>43487</v>
      </c>
      <c r="H777" s="3">
        <f>VLOOKUP(A777,data!$A:$AG,26,FALSE)</f>
        <v>0.75555555555555554</v>
      </c>
      <c r="I777" s="1">
        <f>VLOOKUP(A777,data!$A:$AG,27,FALSE)</f>
        <v>28.86</v>
      </c>
      <c r="J777" s="2">
        <f>VLOOKUP(A777,data!$A:$AG,28,FALSE)</f>
        <v>5</v>
      </c>
      <c r="K777">
        <f>VLOOKUP(A777,data!$A:$AG,29,FALSE)</f>
        <v>7.2150000000000007</v>
      </c>
      <c r="L777" s="10">
        <f>VLOOKUP(A777,data!$A:$AG,30,FALSE)</f>
        <v>144.30000000000001</v>
      </c>
      <c r="M777" s="4" t="str">
        <f>VLOOKUP(A777,data!$A:$AG,31,FALSE)</f>
        <v>Credit card</v>
      </c>
      <c r="N777" s="3">
        <f>VLOOKUP(A777,data!$A:$AG,32,FALSE)</f>
        <v>128.85990000000001</v>
      </c>
      <c r="O777" s="9">
        <f>VLOOKUP(A777,data!$A:$AG,33,FALSE)</f>
        <v>0.107</v>
      </c>
    </row>
    <row r="778" spans="1:15" ht="15.75" x14ac:dyDescent="0.25">
      <c r="A778">
        <v>777</v>
      </c>
      <c r="B778" t="str">
        <f>VLOOKUP(A778,data!$A:$AG,2,FALSE)</f>
        <v>102-77-2261</v>
      </c>
      <c r="C778" s="7" t="str">
        <f>VLOOKUP(A778,data!$A:$AG,21,FALSE)</f>
        <v>East</v>
      </c>
      <c r="D778" s="7" t="str">
        <f>VLOOKUP(A778,data!$A:$AG,22,FALSE)</f>
        <v>Office Supplies</v>
      </c>
      <c r="E778" s="10" t="str">
        <f>VLOOKUP(A778,data!$A:$AG,23,FALSE)</f>
        <v>Art</v>
      </c>
      <c r="F778" s="8">
        <f>VLOOKUP(A778,data!$A:$AG,24,FALSE)</f>
        <v>43529</v>
      </c>
      <c r="G778" s="3">
        <f>VLOOKUP(A778,data!$A:$AG,25,FALSE)</f>
        <v>43529</v>
      </c>
      <c r="H778" s="3">
        <f>VLOOKUP(A778,data!$A:$AG,26,FALSE)</f>
        <v>0.75138888888888899</v>
      </c>
      <c r="I778" s="1">
        <f>VLOOKUP(A778,data!$A:$AG,27,FALSE)</f>
        <v>65.31</v>
      </c>
      <c r="J778" s="2">
        <f>VLOOKUP(A778,data!$A:$AG,28,FALSE)</f>
        <v>7</v>
      </c>
      <c r="K778">
        <f>VLOOKUP(A778,data!$A:$AG,29,FALSE)</f>
        <v>22.858500000000003</v>
      </c>
      <c r="L778" s="10">
        <f>VLOOKUP(A778,data!$A:$AG,30,FALSE)</f>
        <v>457.17</v>
      </c>
      <c r="M778" s="4" t="str">
        <f>VLOOKUP(A778,data!$A:$AG,31,FALSE)</f>
        <v>Credit card</v>
      </c>
      <c r="N778" s="3">
        <f>VLOOKUP(A778,data!$A:$AG,32,FALSE)</f>
        <v>435.82016100000004</v>
      </c>
      <c r="O778" s="9">
        <f>VLOOKUP(A778,data!$A:$AG,33,FALSE)</f>
        <v>4.6699999999999998E-2</v>
      </c>
    </row>
    <row r="779" spans="1:15" ht="15.75" x14ac:dyDescent="0.25">
      <c r="A779">
        <v>778</v>
      </c>
      <c r="B779" t="str">
        <f>VLOOKUP(A779,data!$A:$AG,2,FALSE)</f>
        <v>875-31-8302</v>
      </c>
      <c r="C779" s="7" t="str">
        <f>VLOOKUP(A779,data!$A:$AG,21,FALSE)</f>
        <v>East</v>
      </c>
      <c r="D779" s="7" t="str">
        <f>VLOOKUP(A779,data!$A:$AG,22,FALSE)</f>
        <v>Furniture</v>
      </c>
      <c r="E779" s="10" t="str">
        <f>VLOOKUP(A779,data!$A:$AG,23,FALSE)</f>
        <v>Chairs</v>
      </c>
      <c r="F779" s="8">
        <f>VLOOKUP(A779,data!$A:$AG,24,FALSE)</f>
        <v>43468</v>
      </c>
      <c r="G779" s="3">
        <f>VLOOKUP(A779,data!$A:$AG,25,FALSE)</f>
        <v>43468</v>
      </c>
      <c r="H779" s="3">
        <f>VLOOKUP(A779,data!$A:$AG,26,FALSE)</f>
        <v>0.54652777777777783</v>
      </c>
      <c r="I779" s="1">
        <f>VLOOKUP(A779,data!$A:$AG,27,FALSE)</f>
        <v>93.38</v>
      </c>
      <c r="J779" s="2">
        <f>VLOOKUP(A779,data!$A:$AG,28,FALSE)</f>
        <v>1</v>
      </c>
      <c r="K779">
        <f>VLOOKUP(A779,data!$A:$AG,29,FALSE)</f>
        <v>4.6689999999999996</v>
      </c>
      <c r="L779" s="10">
        <f>VLOOKUP(A779,data!$A:$AG,30,FALSE)</f>
        <v>93.38</v>
      </c>
      <c r="M779" s="4" t="str">
        <f>VLOOKUP(A779,data!$A:$AG,31,FALSE)</f>
        <v>Cash</v>
      </c>
      <c r="N779" s="3">
        <f>VLOOKUP(A779,data!$A:$AG,32,FALSE)</f>
        <v>83.388339999999999</v>
      </c>
      <c r="O779" s="9">
        <f>VLOOKUP(A779,data!$A:$AG,33,FALSE)</f>
        <v>0.107</v>
      </c>
    </row>
    <row r="780" spans="1:15" ht="15.75" x14ac:dyDescent="0.25">
      <c r="A780">
        <v>779</v>
      </c>
      <c r="B780" t="str">
        <f>VLOOKUP(A780,data!$A:$AG,2,FALSE)</f>
        <v>102-06-2002</v>
      </c>
      <c r="C780" s="7" t="str">
        <f>VLOOKUP(A780,data!$A:$AG,21,FALSE)</f>
        <v>East</v>
      </c>
      <c r="D780" s="7" t="str">
        <f>VLOOKUP(A780,data!$A:$AG,22,FALSE)</f>
        <v>Office Supplies</v>
      </c>
      <c r="E780" s="10" t="str">
        <f>VLOOKUP(A780,data!$A:$AG,23,FALSE)</f>
        <v>Paper</v>
      </c>
      <c r="F780" s="8">
        <f>VLOOKUP(A780,data!$A:$AG,24,FALSE)</f>
        <v>43544</v>
      </c>
      <c r="G780" s="3">
        <f>VLOOKUP(A780,data!$A:$AG,25,FALSE)</f>
        <v>43544</v>
      </c>
      <c r="H780" s="3">
        <f>VLOOKUP(A780,data!$A:$AG,26,FALSE)</f>
        <v>0.74444444444444446</v>
      </c>
      <c r="I780" s="1">
        <f>VLOOKUP(A780,data!$A:$AG,27,FALSE)</f>
        <v>25.25</v>
      </c>
      <c r="J780" s="2">
        <f>VLOOKUP(A780,data!$A:$AG,28,FALSE)</f>
        <v>5</v>
      </c>
      <c r="K780">
        <f>VLOOKUP(A780,data!$A:$AG,29,FALSE)</f>
        <v>6.3125</v>
      </c>
      <c r="L780" s="10">
        <f>VLOOKUP(A780,data!$A:$AG,30,FALSE)</f>
        <v>126.25</v>
      </c>
      <c r="M780" s="4" t="str">
        <f>VLOOKUP(A780,data!$A:$AG,31,FALSE)</f>
        <v>Cash</v>
      </c>
      <c r="N780" s="3">
        <f>VLOOKUP(A780,data!$A:$AG,32,FALSE)</f>
        <v>120.354125</v>
      </c>
      <c r="O780" s="9">
        <f>VLOOKUP(A780,data!$A:$AG,33,FALSE)</f>
        <v>4.6699999999999998E-2</v>
      </c>
    </row>
    <row r="781" spans="1:15" ht="15.75" x14ac:dyDescent="0.25">
      <c r="A781">
        <v>780</v>
      </c>
      <c r="B781" t="str">
        <f>VLOOKUP(A781,data!$A:$AG,2,FALSE)</f>
        <v>457-94-0464</v>
      </c>
      <c r="C781" s="7" t="str">
        <f>VLOOKUP(A781,data!$A:$AG,21,FALSE)</f>
        <v>East</v>
      </c>
      <c r="D781" s="7" t="str">
        <f>VLOOKUP(A781,data!$A:$AG,22,FALSE)</f>
        <v>Office Supplies</v>
      </c>
      <c r="E781" s="10" t="str">
        <f>VLOOKUP(A781,data!$A:$AG,23,FALSE)</f>
        <v>Paper</v>
      </c>
      <c r="F781" s="8">
        <f>VLOOKUP(A781,data!$A:$AG,24,FALSE)</f>
        <v>43496</v>
      </c>
      <c r="G781" s="3">
        <f>VLOOKUP(A781,data!$A:$AG,25,FALSE)</f>
        <v>43496</v>
      </c>
      <c r="H781" s="3">
        <f>VLOOKUP(A781,data!$A:$AG,26,FALSE)</f>
        <v>0.85555555555555562</v>
      </c>
      <c r="I781" s="1">
        <f>VLOOKUP(A781,data!$A:$AG,27,FALSE)</f>
        <v>87.87</v>
      </c>
      <c r="J781" s="2">
        <f>VLOOKUP(A781,data!$A:$AG,28,FALSE)</f>
        <v>9</v>
      </c>
      <c r="K781">
        <f>VLOOKUP(A781,data!$A:$AG,29,FALSE)</f>
        <v>39.541500000000006</v>
      </c>
      <c r="L781" s="10">
        <f>VLOOKUP(A781,data!$A:$AG,30,FALSE)</f>
        <v>790.83</v>
      </c>
      <c r="M781" s="4" t="str">
        <f>VLOOKUP(A781,data!$A:$AG,31,FALSE)</f>
        <v>Ewallet</v>
      </c>
      <c r="N781" s="3">
        <f>VLOOKUP(A781,data!$A:$AG,32,FALSE)</f>
        <v>753.89823899999999</v>
      </c>
      <c r="O781" s="9">
        <f>VLOOKUP(A781,data!$A:$AG,33,FALSE)</f>
        <v>4.6699999999999998E-2</v>
      </c>
    </row>
    <row r="782" spans="1:15" ht="15.75" x14ac:dyDescent="0.25">
      <c r="A782">
        <v>781</v>
      </c>
      <c r="B782" t="str">
        <f>VLOOKUP(A782,data!$A:$AG,2,FALSE)</f>
        <v>629-42-4133</v>
      </c>
      <c r="C782" s="7" t="str">
        <f>VLOOKUP(A782,data!$A:$AG,21,FALSE)</f>
        <v>East</v>
      </c>
      <c r="D782" s="7" t="str">
        <f>VLOOKUP(A782,data!$A:$AG,22,FALSE)</f>
        <v>Office Supplies</v>
      </c>
      <c r="E782" s="10" t="str">
        <f>VLOOKUP(A782,data!$A:$AG,23,FALSE)</f>
        <v>Paper</v>
      </c>
      <c r="F782" s="8">
        <f>VLOOKUP(A782,data!$A:$AG,24,FALSE)</f>
        <v>43515</v>
      </c>
      <c r="G782" s="3">
        <f>VLOOKUP(A782,data!$A:$AG,25,FALSE)</f>
        <v>43515</v>
      </c>
      <c r="H782" s="3">
        <f>VLOOKUP(A782,data!$A:$AG,26,FALSE)</f>
        <v>0.80833333333333324</v>
      </c>
      <c r="I782" s="1">
        <f>VLOOKUP(A782,data!$A:$AG,27,FALSE)</f>
        <v>21.8</v>
      </c>
      <c r="J782" s="2">
        <f>VLOOKUP(A782,data!$A:$AG,28,FALSE)</f>
        <v>8</v>
      </c>
      <c r="K782">
        <f>VLOOKUP(A782,data!$A:$AG,29,FALSE)</f>
        <v>8.7200000000000006</v>
      </c>
      <c r="L782" s="10">
        <f>VLOOKUP(A782,data!$A:$AG,30,FALSE)</f>
        <v>174.4</v>
      </c>
      <c r="M782" s="4" t="str">
        <f>VLOOKUP(A782,data!$A:$AG,31,FALSE)</f>
        <v>Cash</v>
      </c>
      <c r="N782" s="3">
        <f>VLOOKUP(A782,data!$A:$AG,32,FALSE)</f>
        <v>166.25552000000002</v>
      </c>
      <c r="O782" s="9">
        <f>VLOOKUP(A782,data!$A:$AG,33,FALSE)</f>
        <v>4.6699999999999998E-2</v>
      </c>
    </row>
    <row r="783" spans="1:15" ht="15.75" x14ac:dyDescent="0.25">
      <c r="A783">
        <v>782</v>
      </c>
      <c r="B783" t="str">
        <f>VLOOKUP(A783,data!$A:$AG,2,FALSE)</f>
        <v>534-53-3526</v>
      </c>
      <c r="C783" s="7" t="str">
        <f>VLOOKUP(A783,data!$A:$AG,21,FALSE)</f>
        <v>East</v>
      </c>
      <c r="D783" s="7" t="str">
        <f>VLOOKUP(A783,data!$A:$AG,22,FALSE)</f>
        <v>Office Supplies</v>
      </c>
      <c r="E783" s="10" t="str">
        <f>VLOOKUP(A783,data!$A:$AG,23,FALSE)</f>
        <v>Binders</v>
      </c>
      <c r="F783" s="8">
        <f>VLOOKUP(A783,data!$A:$AG,24,FALSE)</f>
        <v>43507</v>
      </c>
      <c r="G783" s="3">
        <f>VLOOKUP(A783,data!$A:$AG,25,FALSE)</f>
        <v>43507</v>
      </c>
      <c r="H783" s="3">
        <f>VLOOKUP(A783,data!$A:$AG,26,FALSE)</f>
        <v>0.67083333333333339</v>
      </c>
      <c r="I783" s="1">
        <f>VLOOKUP(A783,data!$A:$AG,27,FALSE)</f>
        <v>94.76</v>
      </c>
      <c r="J783" s="2">
        <f>VLOOKUP(A783,data!$A:$AG,28,FALSE)</f>
        <v>4</v>
      </c>
      <c r="K783">
        <f>VLOOKUP(A783,data!$A:$AG,29,FALSE)</f>
        <v>18.952000000000002</v>
      </c>
      <c r="L783" s="10">
        <f>VLOOKUP(A783,data!$A:$AG,30,FALSE)</f>
        <v>379.04</v>
      </c>
      <c r="M783" s="4" t="str">
        <f>VLOOKUP(A783,data!$A:$AG,31,FALSE)</f>
        <v>Ewallet</v>
      </c>
      <c r="N783" s="3">
        <f>VLOOKUP(A783,data!$A:$AG,32,FALSE)</f>
        <v>361.33883200000002</v>
      </c>
      <c r="O783" s="9">
        <f>VLOOKUP(A783,data!$A:$AG,33,FALSE)</f>
        <v>4.6699999999999998E-2</v>
      </c>
    </row>
    <row r="784" spans="1:15" ht="15.75" x14ac:dyDescent="0.25">
      <c r="A784">
        <v>783</v>
      </c>
      <c r="B784" t="str">
        <f>VLOOKUP(A784,data!$A:$AG,2,FALSE)</f>
        <v>307-04-2070</v>
      </c>
      <c r="C784" s="7" t="str">
        <f>VLOOKUP(A784,data!$A:$AG,21,FALSE)</f>
        <v>East</v>
      </c>
      <c r="D784" s="7" t="str">
        <f>VLOOKUP(A784,data!$A:$AG,22,FALSE)</f>
        <v>Technology</v>
      </c>
      <c r="E784" s="10" t="str">
        <f>VLOOKUP(A784,data!$A:$AG,23,FALSE)</f>
        <v>Accessories</v>
      </c>
      <c r="F784" s="8">
        <f>VLOOKUP(A784,data!$A:$AG,24,FALSE)</f>
        <v>43501</v>
      </c>
      <c r="G784" s="3">
        <f>VLOOKUP(A784,data!$A:$AG,25,FALSE)</f>
        <v>43501</v>
      </c>
      <c r="H784" s="3">
        <f>VLOOKUP(A784,data!$A:$AG,26,FALSE)</f>
        <v>0.59305555555555556</v>
      </c>
      <c r="I784" s="1">
        <f>VLOOKUP(A784,data!$A:$AG,27,FALSE)</f>
        <v>30.62</v>
      </c>
      <c r="J784" s="2">
        <f>VLOOKUP(A784,data!$A:$AG,28,FALSE)</f>
        <v>1</v>
      </c>
      <c r="K784">
        <f>VLOOKUP(A784,data!$A:$AG,29,FALSE)</f>
        <v>1.5310000000000001</v>
      </c>
      <c r="L784" s="10">
        <f>VLOOKUP(A784,data!$A:$AG,30,FALSE)</f>
        <v>30.62</v>
      </c>
      <c r="M784" s="4" t="str">
        <f>VLOOKUP(A784,data!$A:$AG,31,FALSE)</f>
        <v>Credit card</v>
      </c>
      <c r="N784" s="3">
        <f>VLOOKUP(A784,data!$A:$AG,32,FALSE)</f>
        <v>28.41536</v>
      </c>
      <c r="O784" s="9">
        <f>VLOOKUP(A784,data!$A:$AG,33,FALSE)</f>
        <v>7.2000000000000008E-2</v>
      </c>
    </row>
    <row r="785" spans="1:15" ht="15.75" x14ac:dyDescent="0.25">
      <c r="A785">
        <v>784</v>
      </c>
      <c r="B785" t="str">
        <f>VLOOKUP(A785,data!$A:$AG,2,FALSE)</f>
        <v>468-99-7231</v>
      </c>
      <c r="C785" s="7" t="str">
        <f>VLOOKUP(A785,data!$A:$AG,21,FALSE)</f>
        <v>East</v>
      </c>
      <c r="D785" s="7" t="str">
        <f>VLOOKUP(A785,data!$A:$AG,22,FALSE)</f>
        <v>Furniture</v>
      </c>
      <c r="E785" s="10" t="str">
        <f>VLOOKUP(A785,data!$A:$AG,23,FALSE)</f>
        <v>Bookcases</v>
      </c>
      <c r="F785" s="8">
        <f>VLOOKUP(A785,data!$A:$AG,24,FALSE)</f>
        <v>43527</v>
      </c>
      <c r="G785" s="3">
        <f>VLOOKUP(A785,data!$A:$AG,25,FALSE)</f>
        <v>43527</v>
      </c>
      <c r="H785" s="3">
        <f>VLOOKUP(A785,data!$A:$AG,26,FALSE)</f>
        <v>0.73333333333333339</v>
      </c>
      <c r="I785" s="1">
        <f>VLOOKUP(A785,data!$A:$AG,27,FALSE)</f>
        <v>44.01</v>
      </c>
      <c r="J785" s="2">
        <f>VLOOKUP(A785,data!$A:$AG,28,FALSE)</f>
        <v>8</v>
      </c>
      <c r="K785">
        <f>VLOOKUP(A785,data!$A:$AG,29,FALSE)</f>
        <v>17.603999999999999</v>
      </c>
      <c r="L785" s="10">
        <f>VLOOKUP(A785,data!$A:$AG,30,FALSE)</f>
        <v>352.08</v>
      </c>
      <c r="M785" s="4" t="str">
        <f>VLOOKUP(A785,data!$A:$AG,31,FALSE)</f>
        <v>Cash</v>
      </c>
      <c r="N785" s="3">
        <f>VLOOKUP(A785,data!$A:$AG,32,FALSE)</f>
        <v>314.40744000000001</v>
      </c>
      <c r="O785" s="9">
        <f>VLOOKUP(A785,data!$A:$AG,33,FALSE)</f>
        <v>0.107</v>
      </c>
    </row>
    <row r="786" spans="1:15" ht="15.75" x14ac:dyDescent="0.25">
      <c r="A786">
        <v>785</v>
      </c>
      <c r="B786" t="str">
        <f>VLOOKUP(A786,data!$A:$AG,2,FALSE)</f>
        <v>516-77-6464</v>
      </c>
      <c r="C786" s="7" t="str">
        <f>VLOOKUP(A786,data!$A:$AG,21,FALSE)</f>
        <v>East</v>
      </c>
      <c r="D786" s="7" t="str">
        <f>VLOOKUP(A786,data!$A:$AG,22,FALSE)</f>
        <v>Technology</v>
      </c>
      <c r="E786" s="10" t="str">
        <f>VLOOKUP(A786,data!$A:$AG,23,FALSE)</f>
        <v>Accessories</v>
      </c>
      <c r="F786" s="8">
        <f>VLOOKUP(A786,data!$A:$AG,24,FALSE)</f>
        <v>43520</v>
      </c>
      <c r="G786" s="3">
        <f>VLOOKUP(A786,data!$A:$AG,25,FALSE)</f>
        <v>43520</v>
      </c>
      <c r="H786" s="3">
        <f>VLOOKUP(A786,data!$A:$AG,26,FALSE)</f>
        <v>0.54722222222222217</v>
      </c>
      <c r="I786" s="1">
        <f>VLOOKUP(A786,data!$A:$AG,27,FALSE)</f>
        <v>10.16</v>
      </c>
      <c r="J786" s="2">
        <f>VLOOKUP(A786,data!$A:$AG,28,FALSE)</f>
        <v>5</v>
      </c>
      <c r="K786">
        <f>VLOOKUP(A786,data!$A:$AG,29,FALSE)</f>
        <v>2.54</v>
      </c>
      <c r="L786" s="10">
        <f>VLOOKUP(A786,data!$A:$AG,30,FALSE)</f>
        <v>50.8</v>
      </c>
      <c r="M786" s="4" t="str">
        <f>VLOOKUP(A786,data!$A:$AG,31,FALSE)</f>
        <v>Ewallet</v>
      </c>
      <c r="N786" s="3">
        <f>VLOOKUP(A786,data!$A:$AG,32,FALSE)</f>
        <v>47.142399999999995</v>
      </c>
      <c r="O786" s="9">
        <f>VLOOKUP(A786,data!$A:$AG,33,FALSE)</f>
        <v>7.2000000000000008E-2</v>
      </c>
    </row>
    <row r="787" spans="1:15" ht="15.75" x14ac:dyDescent="0.25">
      <c r="A787">
        <v>786</v>
      </c>
      <c r="B787" t="str">
        <f>VLOOKUP(A787,data!$A:$AG,2,FALSE)</f>
        <v>404-91-5964</v>
      </c>
      <c r="C787" s="7" t="str">
        <f>VLOOKUP(A787,data!$A:$AG,21,FALSE)</f>
        <v>South</v>
      </c>
      <c r="D787" s="7" t="str">
        <f>VLOOKUP(A787,data!$A:$AG,22,FALSE)</f>
        <v>Office Supplies</v>
      </c>
      <c r="E787" s="10" t="str">
        <f>VLOOKUP(A787,data!$A:$AG,23,FALSE)</f>
        <v>Envelopes</v>
      </c>
      <c r="F787" s="8">
        <f>VLOOKUP(A787,data!$A:$AG,24,FALSE)</f>
        <v>43500</v>
      </c>
      <c r="G787" s="3">
        <f>VLOOKUP(A787,data!$A:$AG,25,FALSE)</f>
        <v>43500</v>
      </c>
      <c r="H787" s="3">
        <f>VLOOKUP(A787,data!$A:$AG,26,FALSE)</f>
        <v>0.67291666666666661</v>
      </c>
      <c r="I787" s="1">
        <f>VLOOKUP(A787,data!$A:$AG,27,FALSE)</f>
        <v>74.58</v>
      </c>
      <c r="J787" s="2">
        <f>VLOOKUP(A787,data!$A:$AG,28,FALSE)</f>
        <v>7</v>
      </c>
      <c r="K787">
        <f>VLOOKUP(A787,data!$A:$AG,29,FALSE)</f>
        <v>26.102999999999998</v>
      </c>
      <c r="L787" s="10">
        <f>VLOOKUP(A787,data!$A:$AG,30,FALSE)</f>
        <v>522.05999999999995</v>
      </c>
      <c r="M787" s="4" t="str">
        <f>VLOOKUP(A787,data!$A:$AG,31,FALSE)</f>
        <v>Credit card</v>
      </c>
      <c r="N787" s="3">
        <f>VLOOKUP(A787,data!$A:$AG,32,FALSE)</f>
        <v>497.67979799999995</v>
      </c>
      <c r="O787" s="9">
        <f>VLOOKUP(A787,data!$A:$AG,33,FALSE)</f>
        <v>4.6699999999999998E-2</v>
      </c>
    </row>
    <row r="788" spans="1:15" ht="15.75" x14ac:dyDescent="0.25">
      <c r="A788">
        <v>787</v>
      </c>
      <c r="B788" t="str">
        <f>VLOOKUP(A788,data!$A:$AG,2,FALSE)</f>
        <v>886-77-9084</v>
      </c>
      <c r="C788" s="7" t="str">
        <f>VLOOKUP(A788,data!$A:$AG,21,FALSE)</f>
        <v>Central</v>
      </c>
      <c r="D788" s="7" t="str">
        <f>VLOOKUP(A788,data!$A:$AG,22,FALSE)</f>
        <v>Office Supplies</v>
      </c>
      <c r="E788" s="10" t="str">
        <f>VLOOKUP(A788,data!$A:$AG,23,FALSE)</f>
        <v>Binders</v>
      </c>
      <c r="F788" s="8">
        <f>VLOOKUP(A788,data!$A:$AG,24,FALSE)</f>
        <v>43515</v>
      </c>
      <c r="G788" s="3">
        <f>VLOOKUP(A788,data!$A:$AG,25,FALSE)</f>
        <v>43515</v>
      </c>
      <c r="H788" s="3">
        <f>VLOOKUP(A788,data!$A:$AG,26,FALSE)</f>
        <v>0.48125000000000001</v>
      </c>
      <c r="I788" s="1">
        <f>VLOOKUP(A788,data!$A:$AG,27,FALSE)</f>
        <v>71.89</v>
      </c>
      <c r="J788" s="2">
        <f>VLOOKUP(A788,data!$A:$AG,28,FALSE)</f>
        <v>8</v>
      </c>
      <c r="K788">
        <f>VLOOKUP(A788,data!$A:$AG,29,FALSE)</f>
        <v>28.756</v>
      </c>
      <c r="L788" s="10">
        <f>VLOOKUP(A788,data!$A:$AG,30,FALSE)</f>
        <v>575.12</v>
      </c>
      <c r="M788" s="4" t="str">
        <f>VLOOKUP(A788,data!$A:$AG,31,FALSE)</f>
        <v>Ewallet</v>
      </c>
      <c r="N788" s="3">
        <f>VLOOKUP(A788,data!$A:$AG,32,FALSE)</f>
        <v>548.26189599999998</v>
      </c>
      <c r="O788" s="9">
        <f>VLOOKUP(A788,data!$A:$AG,33,FALSE)</f>
        <v>4.6699999999999998E-2</v>
      </c>
    </row>
    <row r="789" spans="1:15" ht="15.75" x14ac:dyDescent="0.25">
      <c r="A789">
        <v>788</v>
      </c>
      <c r="B789" t="str">
        <f>VLOOKUP(A789,data!$A:$AG,2,FALSE)</f>
        <v>790-38-4466</v>
      </c>
      <c r="C789" s="7" t="str">
        <f>VLOOKUP(A789,data!$A:$AG,21,FALSE)</f>
        <v>West</v>
      </c>
      <c r="D789" s="7" t="str">
        <f>VLOOKUP(A789,data!$A:$AG,22,FALSE)</f>
        <v>Furniture</v>
      </c>
      <c r="E789" s="10" t="str">
        <f>VLOOKUP(A789,data!$A:$AG,23,FALSE)</f>
        <v>Chairs</v>
      </c>
      <c r="F789" s="8">
        <f>VLOOKUP(A789,data!$A:$AG,24,FALSE)</f>
        <v>43488</v>
      </c>
      <c r="G789" s="3">
        <f>VLOOKUP(A789,data!$A:$AG,25,FALSE)</f>
        <v>43488</v>
      </c>
      <c r="H789" s="3">
        <f>VLOOKUP(A789,data!$A:$AG,26,FALSE)</f>
        <v>0.4291666666666667</v>
      </c>
      <c r="I789" s="1">
        <f>VLOOKUP(A789,data!$A:$AG,27,FALSE)</f>
        <v>10.99</v>
      </c>
      <c r="J789" s="2">
        <f>VLOOKUP(A789,data!$A:$AG,28,FALSE)</f>
        <v>5</v>
      </c>
      <c r="K789">
        <f>VLOOKUP(A789,data!$A:$AG,29,FALSE)</f>
        <v>2.7475000000000005</v>
      </c>
      <c r="L789" s="10">
        <f>VLOOKUP(A789,data!$A:$AG,30,FALSE)</f>
        <v>54.95</v>
      </c>
      <c r="M789" s="4" t="str">
        <f>VLOOKUP(A789,data!$A:$AG,31,FALSE)</f>
        <v>Credit card</v>
      </c>
      <c r="N789" s="3">
        <f>VLOOKUP(A789,data!$A:$AG,32,FALSE)</f>
        <v>49.070350000000005</v>
      </c>
      <c r="O789" s="9">
        <f>VLOOKUP(A789,data!$A:$AG,33,FALSE)</f>
        <v>0.107</v>
      </c>
    </row>
    <row r="790" spans="1:15" ht="15.75" x14ac:dyDescent="0.25">
      <c r="A790">
        <v>789</v>
      </c>
      <c r="B790" t="str">
        <f>VLOOKUP(A790,data!$A:$AG,2,FALSE)</f>
        <v>704-10-4056</v>
      </c>
      <c r="C790" s="7" t="str">
        <f>VLOOKUP(A790,data!$A:$AG,21,FALSE)</f>
        <v>Central</v>
      </c>
      <c r="D790" s="7" t="str">
        <f>VLOOKUP(A790,data!$A:$AG,22,FALSE)</f>
        <v>Office Supplies</v>
      </c>
      <c r="E790" s="10" t="str">
        <f>VLOOKUP(A790,data!$A:$AG,23,FALSE)</f>
        <v>Binders</v>
      </c>
      <c r="F790" s="8">
        <f>VLOOKUP(A790,data!$A:$AG,24,FALSE)</f>
        <v>43479</v>
      </c>
      <c r="G790" s="3">
        <f>VLOOKUP(A790,data!$A:$AG,25,FALSE)</f>
        <v>43479</v>
      </c>
      <c r="H790" s="3">
        <f>VLOOKUP(A790,data!$A:$AG,26,FALSE)</f>
        <v>0.4548611111111111</v>
      </c>
      <c r="I790" s="1">
        <f>VLOOKUP(A790,data!$A:$AG,27,FALSE)</f>
        <v>60.47</v>
      </c>
      <c r="J790" s="2">
        <f>VLOOKUP(A790,data!$A:$AG,28,FALSE)</f>
        <v>3</v>
      </c>
      <c r="K790">
        <f>VLOOKUP(A790,data!$A:$AG,29,FALSE)</f>
        <v>9.0705000000000009</v>
      </c>
      <c r="L790" s="10">
        <f>VLOOKUP(A790,data!$A:$AG,30,FALSE)</f>
        <v>181.41</v>
      </c>
      <c r="M790" s="4" t="str">
        <f>VLOOKUP(A790,data!$A:$AG,31,FALSE)</f>
        <v>Credit card</v>
      </c>
      <c r="N790" s="3">
        <f>VLOOKUP(A790,data!$A:$AG,32,FALSE)</f>
        <v>172.938153</v>
      </c>
      <c r="O790" s="9">
        <f>VLOOKUP(A790,data!$A:$AG,33,FALSE)</f>
        <v>4.6699999999999998E-2</v>
      </c>
    </row>
    <row r="791" spans="1:15" ht="15.75" x14ac:dyDescent="0.25">
      <c r="A791">
        <v>790</v>
      </c>
      <c r="B791" t="str">
        <f>VLOOKUP(A791,data!$A:$AG,2,FALSE)</f>
        <v>497-37-6538</v>
      </c>
      <c r="C791" s="7" t="str">
        <f>VLOOKUP(A791,data!$A:$AG,21,FALSE)</f>
        <v>Central</v>
      </c>
      <c r="D791" s="7" t="str">
        <f>VLOOKUP(A791,data!$A:$AG,22,FALSE)</f>
        <v>Office Supplies</v>
      </c>
      <c r="E791" s="10" t="str">
        <f>VLOOKUP(A791,data!$A:$AG,23,FALSE)</f>
        <v>Storage</v>
      </c>
      <c r="F791" s="8">
        <f>VLOOKUP(A791,data!$A:$AG,24,FALSE)</f>
        <v>43482</v>
      </c>
      <c r="G791" s="3">
        <f>VLOOKUP(A791,data!$A:$AG,25,FALSE)</f>
        <v>43482</v>
      </c>
      <c r="H791" s="3">
        <f>VLOOKUP(A791,data!$A:$AG,26,FALSE)</f>
        <v>0.63541666666666663</v>
      </c>
      <c r="I791" s="1">
        <f>VLOOKUP(A791,data!$A:$AG,27,FALSE)</f>
        <v>58.91</v>
      </c>
      <c r="J791" s="2">
        <f>VLOOKUP(A791,data!$A:$AG,28,FALSE)</f>
        <v>7</v>
      </c>
      <c r="K791">
        <f>VLOOKUP(A791,data!$A:$AG,29,FALSE)</f>
        <v>20.618500000000001</v>
      </c>
      <c r="L791" s="10">
        <f>VLOOKUP(A791,data!$A:$AG,30,FALSE)</f>
        <v>412.37</v>
      </c>
      <c r="M791" s="4" t="str">
        <f>VLOOKUP(A791,data!$A:$AG,31,FALSE)</f>
        <v>Ewallet</v>
      </c>
      <c r="N791" s="3">
        <f>VLOOKUP(A791,data!$A:$AG,32,FALSE)</f>
        <v>393.11232100000001</v>
      </c>
      <c r="O791" s="9">
        <f>VLOOKUP(A791,data!$A:$AG,33,FALSE)</f>
        <v>4.6699999999999998E-2</v>
      </c>
    </row>
    <row r="792" spans="1:15" ht="15.75" x14ac:dyDescent="0.25">
      <c r="A792">
        <v>791</v>
      </c>
      <c r="B792" t="str">
        <f>VLOOKUP(A792,data!$A:$AG,2,FALSE)</f>
        <v>651-96-5970</v>
      </c>
      <c r="C792" s="7" t="str">
        <f>VLOOKUP(A792,data!$A:$AG,21,FALSE)</f>
        <v>Central</v>
      </c>
      <c r="D792" s="7" t="str">
        <f>VLOOKUP(A792,data!$A:$AG,22,FALSE)</f>
        <v>Office Supplies</v>
      </c>
      <c r="E792" s="10" t="str">
        <f>VLOOKUP(A792,data!$A:$AG,23,FALSE)</f>
        <v>Binders</v>
      </c>
      <c r="F792" s="8">
        <f>VLOOKUP(A792,data!$A:$AG,24,FALSE)</f>
        <v>43527</v>
      </c>
      <c r="G792" s="3">
        <f>VLOOKUP(A792,data!$A:$AG,25,FALSE)</f>
        <v>43527</v>
      </c>
      <c r="H792" s="3">
        <f>VLOOKUP(A792,data!$A:$AG,26,FALSE)</f>
        <v>0.83750000000000002</v>
      </c>
      <c r="I792" s="1">
        <f>VLOOKUP(A792,data!$A:$AG,27,FALSE)</f>
        <v>46.41</v>
      </c>
      <c r="J792" s="2">
        <f>VLOOKUP(A792,data!$A:$AG,28,FALSE)</f>
        <v>1</v>
      </c>
      <c r="K792">
        <f>VLOOKUP(A792,data!$A:$AG,29,FALSE)</f>
        <v>2.3205</v>
      </c>
      <c r="L792" s="10">
        <f>VLOOKUP(A792,data!$A:$AG,30,FALSE)</f>
        <v>46.41</v>
      </c>
      <c r="M792" s="4" t="str">
        <f>VLOOKUP(A792,data!$A:$AG,31,FALSE)</f>
        <v>Credit card</v>
      </c>
      <c r="N792" s="3">
        <f>VLOOKUP(A792,data!$A:$AG,32,FALSE)</f>
        <v>44.242652999999997</v>
      </c>
      <c r="O792" s="9">
        <f>VLOOKUP(A792,data!$A:$AG,33,FALSE)</f>
        <v>4.6699999999999998E-2</v>
      </c>
    </row>
    <row r="793" spans="1:15" ht="15.75" x14ac:dyDescent="0.25">
      <c r="A793">
        <v>792</v>
      </c>
      <c r="B793" t="str">
        <f>VLOOKUP(A793,data!$A:$AG,2,FALSE)</f>
        <v>400-80-4065</v>
      </c>
      <c r="C793" s="7" t="str">
        <f>VLOOKUP(A793,data!$A:$AG,21,FALSE)</f>
        <v>Central</v>
      </c>
      <c r="D793" s="7" t="str">
        <f>VLOOKUP(A793,data!$A:$AG,22,FALSE)</f>
        <v>Furniture</v>
      </c>
      <c r="E793" s="10" t="str">
        <f>VLOOKUP(A793,data!$A:$AG,23,FALSE)</f>
        <v>Chairs</v>
      </c>
      <c r="F793" s="8">
        <f>VLOOKUP(A793,data!$A:$AG,24,FALSE)</f>
        <v>43511</v>
      </c>
      <c r="G793" s="3">
        <f>VLOOKUP(A793,data!$A:$AG,25,FALSE)</f>
        <v>43511</v>
      </c>
      <c r="H793" s="3">
        <f>VLOOKUP(A793,data!$A:$AG,26,FALSE)</f>
        <v>0.84791666666666676</v>
      </c>
      <c r="I793" s="1">
        <f>VLOOKUP(A793,data!$A:$AG,27,FALSE)</f>
        <v>68.55</v>
      </c>
      <c r="J793" s="2">
        <f>VLOOKUP(A793,data!$A:$AG,28,FALSE)</f>
        <v>4</v>
      </c>
      <c r="K793">
        <f>VLOOKUP(A793,data!$A:$AG,29,FALSE)</f>
        <v>13.71</v>
      </c>
      <c r="L793" s="10">
        <f>VLOOKUP(A793,data!$A:$AG,30,FALSE)</f>
        <v>274.2</v>
      </c>
      <c r="M793" s="4" t="str">
        <f>VLOOKUP(A793,data!$A:$AG,31,FALSE)</f>
        <v>Credit card</v>
      </c>
      <c r="N793" s="3">
        <f>VLOOKUP(A793,data!$A:$AG,32,FALSE)</f>
        <v>244.86059999999998</v>
      </c>
      <c r="O793" s="9">
        <f>VLOOKUP(A793,data!$A:$AG,33,FALSE)</f>
        <v>0.107</v>
      </c>
    </row>
    <row r="794" spans="1:15" ht="15.75" x14ac:dyDescent="0.25">
      <c r="A794">
        <v>793</v>
      </c>
      <c r="B794" t="str">
        <f>VLOOKUP(A794,data!$A:$AG,2,FALSE)</f>
        <v>744-16-7898</v>
      </c>
      <c r="C794" s="7" t="str">
        <f>VLOOKUP(A794,data!$A:$AG,21,FALSE)</f>
        <v>South</v>
      </c>
      <c r="D794" s="7" t="str">
        <f>VLOOKUP(A794,data!$A:$AG,22,FALSE)</f>
        <v>Technology</v>
      </c>
      <c r="E794" s="10" t="str">
        <f>VLOOKUP(A794,data!$A:$AG,23,FALSE)</f>
        <v>Phones</v>
      </c>
      <c r="F794" s="8">
        <f>VLOOKUP(A794,data!$A:$AG,24,FALSE)</f>
        <v>43480</v>
      </c>
      <c r="G794" s="3">
        <f>VLOOKUP(A794,data!$A:$AG,25,FALSE)</f>
        <v>43480</v>
      </c>
      <c r="H794" s="3">
        <f>VLOOKUP(A794,data!$A:$AG,26,FALSE)</f>
        <v>0.57500000000000007</v>
      </c>
      <c r="I794" s="1">
        <f>VLOOKUP(A794,data!$A:$AG,27,FALSE)</f>
        <v>97.37</v>
      </c>
      <c r="J794" s="2">
        <f>VLOOKUP(A794,data!$A:$AG,28,FALSE)</f>
        <v>10</v>
      </c>
      <c r="K794">
        <f>VLOOKUP(A794,data!$A:$AG,29,FALSE)</f>
        <v>48.685000000000002</v>
      </c>
      <c r="L794" s="10">
        <f>VLOOKUP(A794,data!$A:$AG,30,FALSE)</f>
        <v>973.7</v>
      </c>
      <c r="M794" s="4" t="str">
        <f>VLOOKUP(A794,data!$A:$AG,31,FALSE)</f>
        <v>Credit card</v>
      </c>
      <c r="N794" s="3">
        <f>VLOOKUP(A794,data!$A:$AG,32,FALSE)</f>
        <v>903.59360000000004</v>
      </c>
      <c r="O794" s="9">
        <f>VLOOKUP(A794,data!$A:$AG,33,FALSE)</f>
        <v>7.2000000000000008E-2</v>
      </c>
    </row>
    <row r="795" spans="1:15" ht="15.75" x14ac:dyDescent="0.25">
      <c r="A795">
        <v>794</v>
      </c>
      <c r="B795" t="str">
        <f>VLOOKUP(A795,data!$A:$AG,2,FALSE)</f>
        <v>263-12-5321</v>
      </c>
      <c r="C795" s="7" t="str">
        <f>VLOOKUP(A795,data!$A:$AG,21,FALSE)</f>
        <v>West</v>
      </c>
      <c r="D795" s="7" t="str">
        <f>VLOOKUP(A795,data!$A:$AG,22,FALSE)</f>
        <v>Office Supplies</v>
      </c>
      <c r="E795" s="10" t="str">
        <f>VLOOKUP(A795,data!$A:$AG,23,FALSE)</f>
        <v>Labels</v>
      </c>
      <c r="F795" s="8">
        <f>VLOOKUP(A795,data!$A:$AG,24,FALSE)</f>
        <v>43523</v>
      </c>
      <c r="G795" s="3">
        <f>VLOOKUP(A795,data!$A:$AG,25,FALSE)</f>
        <v>43523</v>
      </c>
      <c r="H795" s="3">
        <f>VLOOKUP(A795,data!$A:$AG,26,FALSE)</f>
        <v>0.53611111111111109</v>
      </c>
      <c r="I795" s="1">
        <f>VLOOKUP(A795,data!$A:$AG,27,FALSE)</f>
        <v>92.6</v>
      </c>
      <c r="J795" s="2">
        <f>VLOOKUP(A795,data!$A:$AG,28,FALSE)</f>
        <v>7</v>
      </c>
      <c r="K795">
        <f>VLOOKUP(A795,data!$A:$AG,29,FALSE)</f>
        <v>32.409999999999997</v>
      </c>
      <c r="L795" s="10">
        <f>VLOOKUP(A795,data!$A:$AG,30,FALSE)</f>
        <v>648.19999999999993</v>
      </c>
      <c r="M795" s="4" t="str">
        <f>VLOOKUP(A795,data!$A:$AG,31,FALSE)</f>
        <v>Credit card</v>
      </c>
      <c r="N795" s="3">
        <f>VLOOKUP(A795,data!$A:$AG,32,FALSE)</f>
        <v>617.92905999999994</v>
      </c>
      <c r="O795" s="9">
        <f>VLOOKUP(A795,data!$A:$AG,33,FALSE)</f>
        <v>4.6699999999999998E-2</v>
      </c>
    </row>
    <row r="796" spans="1:15" ht="15.75" x14ac:dyDescent="0.25">
      <c r="A796">
        <v>795</v>
      </c>
      <c r="B796" t="str">
        <f>VLOOKUP(A796,data!$A:$AG,2,FALSE)</f>
        <v>702-72-0487</v>
      </c>
      <c r="C796" s="7" t="str">
        <f>VLOOKUP(A796,data!$A:$AG,21,FALSE)</f>
        <v>West</v>
      </c>
      <c r="D796" s="7" t="str">
        <f>VLOOKUP(A796,data!$A:$AG,22,FALSE)</f>
        <v>Office Supplies</v>
      </c>
      <c r="E796" s="10" t="str">
        <f>VLOOKUP(A796,data!$A:$AG,23,FALSE)</f>
        <v>Paper</v>
      </c>
      <c r="F796" s="8">
        <f>VLOOKUP(A796,data!$A:$AG,24,FALSE)</f>
        <v>43522</v>
      </c>
      <c r="G796" s="3">
        <f>VLOOKUP(A796,data!$A:$AG,25,FALSE)</f>
        <v>43522</v>
      </c>
      <c r="H796" s="3">
        <f>VLOOKUP(A796,data!$A:$AG,26,FALSE)</f>
        <v>0.51944444444444449</v>
      </c>
      <c r="I796" s="1">
        <f>VLOOKUP(A796,data!$A:$AG,27,FALSE)</f>
        <v>46.61</v>
      </c>
      <c r="J796" s="2">
        <f>VLOOKUP(A796,data!$A:$AG,28,FALSE)</f>
        <v>2</v>
      </c>
      <c r="K796">
        <f>VLOOKUP(A796,data!$A:$AG,29,FALSE)</f>
        <v>4.6610000000000005</v>
      </c>
      <c r="L796" s="10">
        <f>VLOOKUP(A796,data!$A:$AG,30,FALSE)</f>
        <v>93.22</v>
      </c>
      <c r="M796" s="4" t="str">
        <f>VLOOKUP(A796,data!$A:$AG,31,FALSE)</f>
        <v>Credit card</v>
      </c>
      <c r="N796" s="3">
        <f>VLOOKUP(A796,data!$A:$AG,32,FALSE)</f>
        <v>88.866625999999997</v>
      </c>
      <c r="O796" s="9">
        <f>VLOOKUP(A796,data!$A:$AG,33,FALSE)</f>
        <v>4.6699999999999998E-2</v>
      </c>
    </row>
    <row r="797" spans="1:15" ht="15.75" x14ac:dyDescent="0.25">
      <c r="A797">
        <v>796</v>
      </c>
      <c r="B797" t="str">
        <f>VLOOKUP(A797,data!$A:$AG,2,FALSE)</f>
        <v>605-83-1050</v>
      </c>
      <c r="C797" s="7" t="str">
        <f>VLOOKUP(A797,data!$A:$AG,21,FALSE)</f>
        <v>Central</v>
      </c>
      <c r="D797" s="7" t="str">
        <f>VLOOKUP(A797,data!$A:$AG,22,FALSE)</f>
        <v>Office Supplies</v>
      </c>
      <c r="E797" s="10" t="str">
        <f>VLOOKUP(A797,data!$A:$AG,23,FALSE)</f>
        <v>Binders</v>
      </c>
      <c r="F797" s="8">
        <f>VLOOKUP(A797,data!$A:$AG,24,FALSE)</f>
        <v>43539</v>
      </c>
      <c r="G797" s="3">
        <f>VLOOKUP(A797,data!$A:$AG,25,FALSE)</f>
        <v>43539</v>
      </c>
      <c r="H797" s="3">
        <f>VLOOKUP(A797,data!$A:$AG,26,FALSE)</f>
        <v>0.68472222222222223</v>
      </c>
      <c r="I797" s="1">
        <f>VLOOKUP(A797,data!$A:$AG,27,FALSE)</f>
        <v>27.18</v>
      </c>
      <c r="J797" s="2">
        <f>VLOOKUP(A797,data!$A:$AG,28,FALSE)</f>
        <v>2</v>
      </c>
      <c r="K797">
        <f>VLOOKUP(A797,data!$A:$AG,29,FALSE)</f>
        <v>2.718</v>
      </c>
      <c r="L797" s="10">
        <f>VLOOKUP(A797,data!$A:$AG,30,FALSE)</f>
        <v>54.36</v>
      </c>
      <c r="M797" s="4" t="str">
        <f>VLOOKUP(A797,data!$A:$AG,31,FALSE)</f>
        <v>Ewallet</v>
      </c>
      <c r="N797" s="3">
        <f>VLOOKUP(A797,data!$A:$AG,32,FALSE)</f>
        <v>51.821387999999999</v>
      </c>
      <c r="O797" s="9">
        <f>VLOOKUP(A797,data!$A:$AG,33,FALSE)</f>
        <v>4.6699999999999998E-2</v>
      </c>
    </row>
    <row r="798" spans="1:15" ht="15.75" x14ac:dyDescent="0.25">
      <c r="A798">
        <v>797</v>
      </c>
      <c r="B798" t="str">
        <f>VLOOKUP(A798,data!$A:$AG,2,FALSE)</f>
        <v>443-60-9639</v>
      </c>
      <c r="C798" s="7" t="str">
        <f>VLOOKUP(A798,data!$A:$AG,21,FALSE)</f>
        <v>West</v>
      </c>
      <c r="D798" s="7" t="str">
        <f>VLOOKUP(A798,data!$A:$AG,22,FALSE)</f>
        <v>Office Supplies</v>
      </c>
      <c r="E798" s="10" t="str">
        <f>VLOOKUP(A798,data!$A:$AG,23,FALSE)</f>
        <v>Paper</v>
      </c>
      <c r="F798" s="8">
        <f>VLOOKUP(A798,data!$A:$AG,24,FALSE)</f>
        <v>43489</v>
      </c>
      <c r="G798" s="3">
        <f>VLOOKUP(A798,data!$A:$AG,25,FALSE)</f>
        <v>43489</v>
      </c>
      <c r="H798" s="3">
        <f>VLOOKUP(A798,data!$A:$AG,26,FALSE)</f>
        <v>0.55833333333333335</v>
      </c>
      <c r="I798" s="1">
        <f>VLOOKUP(A798,data!$A:$AG,27,FALSE)</f>
        <v>60.87</v>
      </c>
      <c r="J798" s="2">
        <f>VLOOKUP(A798,data!$A:$AG,28,FALSE)</f>
        <v>1</v>
      </c>
      <c r="K798">
        <f>VLOOKUP(A798,data!$A:$AG,29,FALSE)</f>
        <v>3.0434999999999999</v>
      </c>
      <c r="L798" s="10">
        <f>VLOOKUP(A798,data!$A:$AG,30,FALSE)</f>
        <v>60.87</v>
      </c>
      <c r="M798" s="4" t="str">
        <f>VLOOKUP(A798,data!$A:$AG,31,FALSE)</f>
        <v>Cash</v>
      </c>
      <c r="N798" s="3">
        <f>VLOOKUP(A798,data!$A:$AG,32,FALSE)</f>
        <v>58.027370999999995</v>
      </c>
      <c r="O798" s="9">
        <f>VLOOKUP(A798,data!$A:$AG,33,FALSE)</f>
        <v>4.6699999999999998E-2</v>
      </c>
    </row>
    <row r="799" spans="1:15" ht="15.75" x14ac:dyDescent="0.25">
      <c r="A799">
        <v>798</v>
      </c>
      <c r="B799" t="str">
        <f>VLOOKUP(A799,data!$A:$AG,2,FALSE)</f>
        <v>864-24-7918</v>
      </c>
      <c r="C799" s="7" t="str">
        <f>VLOOKUP(A799,data!$A:$AG,21,FALSE)</f>
        <v>West</v>
      </c>
      <c r="D799" s="7" t="str">
        <f>VLOOKUP(A799,data!$A:$AG,22,FALSE)</f>
        <v>Office Supplies</v>
      </c>
      <c r="E799" s="10" t="str">
        <f>VLOOKUP(A799,data!$A:$AG,23,FALSE)</f>
        <v>Paper</v>
      </c>
      <c r="F799" s="8">
        <f>VLOOKUP(A799,data!$A:$AG,24,FALSE)</f>
        <v>43518</v>
      </c>
      <c r="G799" s="3">
        <f>VLOOKUP(A799,data!$A:$AG,25,FALSE)</f>
        <v>43518</v>
      </c>
      <c r="H799" s="3">
        <f>VLOOKUP(A799,data!$A:$AG,26,FALSE)</f>
        <v>0.63541666666666663</v>
      </c>
      <c r="I799" s="1">
        <f>VLOOKUP(A799,data!$A:$AG,27,FALSE)</f>
        <v>24.49</v>
      </c>
      <c r="J799" s="2">
        <f>VLOOKUP(A799,data!$A:$AG,28,FALSE)</f>
        <v>10</v>
      </c>
      <c r="K799">
        <f>VLOOKUP(A799,data!$A:$AG,29,FALSE)</f>
        <v>12.244999999999999</v>
      </c>
      <c r="L799" s="10">
        <f>VLOOKUP(A799,data!$A:$AG,30,FALSE)</f>
        <v>244.89999999999998</v>
      </c>
      <c r="M799" s="4" t="str">
        <f>VLOOKUP(A799,data!$A:$AG,31,FALSE)</f>
        <v>Cash</v>
      </c>
      <c r="N799" s="3">
        <f>VLOOKUP(A799,data!$A:$AG,32,FALSE)</f>
        <v>233.46316999999999</v>
      </c>
      <c r="O799" s="9">
        <f>VLOOKUP(A799,data!$A:$AG,33,FALSE)</f>
        <v>4.6699999999999998E-2</v>
      </c>
    </row>
    <row r="800" spans="1:15" ht="15.75" x14ac:dyDescent="0.25">
      <c r="A800">
        <v>799</v>
      </c>
      <c r="B800" t="str">
        <f>VLOOKUP(A800,data!$A:$AG,2,FALSE)</f>
        <v>359-94-5395</v>
      </c>
      <c r="C800" s="7" t="str">
        <f>VLOOKUP(A800,data!$A:$AG,21,FALSE)</f>
        <v>West</v>
      </c>
      <c r="D800" s="7" t="str">
        <f>VLOOKUP(A800,data!$A:$AG,22,FALSE)</f>
        <v>Office Supplies</v>
      </c>
      <c r="E800" s="10" t="str">
        <f>VLOOKUP(A800,data!$A:$AG,23,FALSE)</f>
        <v>Labels</v>
      </c>
      <c r="F800" s="8">
        <f>VLOOKUP(A800,data!$A:$AG,24,FALSE)</f>
        <v>43539</v>
      </c>
      <c r="G800" s="3">
        <f>VLOOKUP(A800,data!$A:$AG,25,FALSE)</f>
        <v>43539</v>
      </c>
      <c r="H800" s="3">
        <f>VLOOKUP(A800,data!$A:$AG,26,FALSE)</f>
        <v>0.4513888888888889</v>
      </c>
      <c r="I800" s="1">
        <f>VLOOKUP(A800,data!$A:$AG,27,FALSE)</f>
        <v>92.78</v>
      </c>
      <c r="J800" s="2">
        <f>VLOOKUP(A800,data!$A:$AG,28,FALSE)</f>
        <v>1</v>
      </c>
      <c r="K800">
        <f>VLOOKUP(A800,data!$A:$AG,29,FALSE)</f>
        <v>4.6390000000000002</v>
      </c>
      <c r="L800" s="10">
        <f>VLOOKUP(A800,data!$A:$AG,30,FALSE)</f>
        <v>92.78</v>
      </c>
      <c r="M800" s="4" t="str">
        <f>VLOOKUP(A800,data!$A:$AG,31,FALSE)</f>
        <v>Credit card</v>
      </c>
      <c r="N800" s="3">
        <f>VLOOKUP(A800,data!$A:$AG,32,FALSE)</f>
        <v>88.447174000000004</v>
      </c>
      <c r="O800" s="9">
        <f>VLOOKUP(A800,data!$A:$AG,33,FALSE)</f>
        <v>4.6699999999999998E-2</v>
      </c>
    </row>
    <row r="801" spans="1:15" ht="15.75" x14ac:dyDescent="0.25">
      <c r="A801">
        <v>800</v>
      </c>
      <c r="B801" t="str">
        <f>VLOOKUP(A801,data!$A:$AG,2,FALSE)</f>
        <v>401-09-4232</v>
      </c>
      <c r="C801" s="7" t="str">
        <f>VLOOKUP(A801,data!$A:$AG,21,FALSE)</f>
        <v>West</v>
      </c>
      <c r="D801" s="7" t="str">
        <f>VLOOKUP(A801,data!$A:$AG,22,FALSE)</f>
        <v>Furniture</v>
      </c>
      <c r="E801" s="10" t="str">
        <f>VLOOKUP(A801,data!$A:$AG,23,FALSE)</f>
        <v>Chairs</v>
      </c>
      <c r="F801" s="8">
        <f>VLOOKUP(A801,data!$A:$AG,24,FALSE)</f>
        <v>43507</v>
      </c>
      <c r="G801" s="3">
        <f>VLOOKUP(A801,data!$A:$AG,25,FALSE)</f>
        <v>43507</v>
      </c>
      <c r="H801" s="3">
        <f>VLOOKUP(A801,data!$A:$AG,26,FALSE)</f>
        <v>0.77638888888888891</v>
      </c>
      <c r="I801" s="1">
        <f>VLOOKUP(A801,data!$A:$AG,27,FALSE)</f>
        <v>86.69</v>
      </c>
      <c r="J801" s="2">
        <f>VLOOKUP(A801,data!$A:$AG,28,FALSE)</f>
        <v>5</v>
      </c>
      <c r="K801">
        <f>VLOOKUP(A801,data!$A:$AG,29,FALSE)</f>
        <v>21.672499999999999</v>
      </c>
      <c r="L801" s="10">
        <f>VLOOKUP(A801,data!$A:$AG,30,FALSE)</f>
        <v>433.45</v>
      </c>
      <c r="M801" s="4" t="str">
        <f>VLOOKUP(A801,data!$A:$AG,31,FALSE)</f>
        <v>Ewallet</v>
      </c>
      <c r="N801" s="3">
        <f>VLOOKUP(A801,data!$A:$AG,32,FALSE)</f>
        <v>387.07085000000001</v>
      </c>
      <c r="O801" s="9">
        <f>VLOOKUP(A801,data!$A:$AG,33,FALSE)</f>
        <v>0.107</v>
      </c>
    </row>
    <row r="802" spans="1:15" ht="15.75" x14ac:dyDescent="0.25">
      <c r="A802">
        <v>801</v>
      </c>
      <c r="B802" t="str">
        <f>VLOOKUP(A802,data!$A:$AG,2,FALSE)</f>
        <v>751-15-6198</v>
      </c>
      <c r="C802" s="7" t="str">
        <f>VLOOKUP(A802,data!$A:$AG,21,FALSE)</f>
        <v>West</v>
      </c>
      <c r="D802" s="7" t="str">
        <f>VLOOKUP(A802,data!$A:$AG,22,FALSE)</f>
        <v>Furniture</v>
      </c>
      <c r="E802" s="10" t="str">
        <f>VLOOKUP(A802,data!$A:$AG,23,FALSE)</f>
        <v>Furnishings</v>
      </c>
      <c r="F802" s="8">
        <f>VLOOKUP(A802,data!$A:$AG,24,FALSE)</f>
        <v>43477</v>
      </c>
      <c r="G802" s="3">
        <f>VLOOKUP(A802,data!$A:$AG,25,FALSE)</f>
        <v>43477</v>
      </c>
      <c r="H802" s="3">
        <f>VLOOKUP(A802,data!$A:$AG,26,FALSE)</f>
        <v>0.69791666666666663</v>
      </c>
      <c r="I802" s="1">
        <f>VLOOKUP(A802,data!$A:$AG,27,FALSE)</f>
        <v>23.01</v>
      </c>
      <c r="J802" s="2">
        <f>VLOOKUP(A802,data!$A:$AG,28,FALSE)</f>
        <v>6</v>
      </c>
      <c r="K802">
        <f>VLOOKUP(A802,data!$A:$AG,29,FALSE)</f>
        <v>6.9030000000000005</v>
      </c>
      <c r="L802" s="10">
        <f>VLOOKUP(A802,data!$A:$AG,30,FALSE)</f>
        <v>138.06</v>
      </c>
      <c r="M802" s="4" t="str">
        <f>VLOOKUP(A802,data!$A:$AG,31,FALSE)</f>
        <v>Ewallet</v>
      </c>
      <c r="N802" s="3">
        <f>VLOOKUP(A802,data!$A:$AG,32,FALSE)</f>
        <v>123.28758000000001</v>
      </c>
      <c r="O802" s="9">
        <f>VLOOKUP(A802,data!$A:$AG,33,FALSE)</f>
        <v>0.107</v>
      </c>
    </row>
    <row r="803" spans="1:15" ht="15.75" x14ac:dyDescent="0.25">
      <c r="A803">
        <v>802</v>
      </c>
      <c r="B803" t="str">
        <f>VLOOKUP(A803,data!$A:$AG,2,FALSE)</f>
        <v>324-41-6833</v>
      </c>
      <c r="C803" s="7" t="str">
        <f>VLOOKUP(A803,data!$A:$AG,21,FALSE)</f>
        <v>West</v>
      </c>
      <c r="D803" s="7" t="str">
        <f>VLOOKUP(A803,data!$A:$AG,22,FALSE)</f>
        <v>Technology</v>
      </c>
      <c r="E803" s="10" t="str">
        <f>VLOOKUP(A803,data!$A:$AG,23,FALSE)</f>
        <v>Phones</v>
      </c>
      <c r="F803" s="8">
        <f>VLOOKUP(A803,data!$A:$AG,24,FALSE)</f>
        <v>43527</v>
      </c>
      <c r="G803" s="3">
        <f>VLOOKUP(A803,data!$A:$AG,25,FALSE)</f>
        <v>43527</v>
      </c>
      <c r="H803" s="3">
        <f>VLOOKUP(A803,data!$A:$AG,26,FALSE)</f>
        <v>0.8125</v>
      </c>
      <c r="I803" s="1">
        <f>VLOOKUP(A803,data!$A:$AG,27,FALSE)</f>
        <v>30.2</v>
      </c>
      <c r="J803" s="2">
        <f>VLOOKUP(A803,data!$A:$AG,28,FALSE)</f>
        <v>8</v>
      </c>
      <c r="K803">
        <f>VLOOKUP(A803,data!$A:$AG,29,FALSE)</f>
        <v>12.08</v>
      </c>
      <c r="L803" s="10">
        <f>VLOOKUP(A803,data!$A:$AG,30,FALSE)</f>
        <v>241.6</v>
      </c>
      <c r="M803" s="4" t="str">
        <f>VLOOKUP(A803,data!$A:$AG,31,FALSE)</f>
        <v>Ewallet</v>
      </c>
      <c r="N803" s="3">
        <f>VLOOKUP(A803,data!$A:$AG,32,FALSE)</f>
        <v>224.20479999999998</v>
      </c>
      <c r="O803" s="9">
        <f>VLOOKUP(A803,data!$A:$AG,33,FALSE)</f>
        <v>7.2000000000000008E-2</v>
      </c>
    </row>
    <row r="804" spans="1:15" ht="15.75" x14ac:dyDescent="0.25">
      <c r="A804">
        <v>803</v>
      </c>
      <c r="B804" t="str">
        <f>VLOOKUP(A804,data!$A:$AG,2,FALSE)</f>
        <v>474-33-8305</v>
      </c>
      <c r="C804" s="7" t="str">
        <f>VLOOKUP(A804,data!$A:$AG,21,FALSE)</f>
        <v>West</v>
      </c>
      <c r="D804" s="7" t="str">
        <f>VLOOKUP(A804,data!$A:$AG,22,FALSE)</f>
        <v>Office Supplies</v>
      </c>
      <c r="E804" s="10" t="str">
        <f>VLOOKUP(A804,data!$A:$AG,23,FALSE)</f>
        <v>Appliances</v>
      </c>
      <c r="F804" s="8">
        <f>VLOOKUP(A804,data!$A:$AG,24,FALSE)</f>
        <v>43547</v>
      </c>
      <c r="G804" s="3">
        <f>VLOOKUP(A804,data!$A:$AG,25,FALSE)</f>
        <v>43547</v>
      </c>
      <c r="H804" s="3">
        <f>VLOOKUP(A804,data!$A:$AG,26,FALSE)</f>
        <v>0.55763888888888891</v>
      </c>
      <c r="I804" s="1">
        <f>VLOOKUP(A804,data!$A:$AG,27,FALSE)</f>
        <v>67.39</v>
      </c>
      <c r="J804" s="2">
        <f>VLOOKUP(A804,data!$A:$AG,28,FALSE)</f>
        <v>7</v>
      </c>
      <c r="K804">
        <f>VLOOKUP(A804,data!$A:$AG,29,FALSE)</f>
        <v>23.586500000000001</v>
      </c>
      <c r="L804" s="10">
        <f>VLOOKUP(A804,data!$A:$AG,30,FALSE)</f>
        <v>471.73</v>
      </c>
      <c r="M804" s="4" t="str">
        <f>VLOOKUP(A804,data!$A:$AG,31,FALSE)</f>
        <v>Ewallet</v>
      </c>
      <c r="N804" s="3">
        <f>VLOOKUP(A804,data!$A:$AG,32,FALSE)</f>
        <v>449.70020900000003</v>
      </c>
      <c r="O804" s="9">
        <f>VLOOKUP(A804,data!$A:$AG,33,FALSE)</f>
        <v>4.6699999999999998E-2</v>
      </c>
    </row>
    <row r="805" spans="1:15" ht="15.75" x14ac:dyDescent="0.25">
      <c r="A805">
        <v>804</v>
      </c>
      <c r="B805" t="str">
        <f>VLOOKUP(A805,data!$A:$AG,2,FALSE)</f>
        <v>759-29-9521</v>
      </c>
      <c r="C805" s="7" t="str">
        <f>VLOOKUP(A805,data!$A:$AG,21,FALSE)</f>
        <v>South</v>
      </c>
      <c r="D805" s="7" t="str">
        <f>VLOOKUP(A805,data!$A:$AG,22,FALSE)</f>
        <v>Office Supplies</v>
      </c>
      <c r="E805" s="10" t="str">
        <f>VLOOKUP(A805,data!$A:$AG,23,FALSE)</f>
        <v>Paper</v>
      </c>
      <c r="F805" s="8">
        <f>VLOOKUP(A805,data!$A:$AG,24,FALSE)</f>
        <v>43528</v>
      </c>
      <c r="G805" s="3">
        <f>VLOOKUP(A805,data!$A:$AG,25,FALSE)</f>
        <v>43528</v>
      </c>
      <c r="H805" s="3">
        <f>VLOOKUP(A805,data!$A:$AG,26,FALSE)</f>
        <v>0.4770833333333333</v>
      </c>
      <c r="I805" s="1">
        <f>VLOOKUP(A805,data!$A:$AG,27,FALSE)</f>
        <v>48.96</v>
      </c>
      <c r="J805" s="2">
        <f>VLOOKUP(A805,data!$A:$AG,28,FALSE)</f>
        <v>9</v>
      </c>
      <c r="K805">
        <f>VLOOKUP(A805,data!$A:$AG,29,FALSE)</f>
        <v>22.032</v>
      </c>
      <c r="L805" s="10">
        <f>VLOOKUP(A805,data!$A:$AG,30,FALSE)</f>
        <v>440.64</v>
      </c>
      <c r="M805" s="4" t="str">
        <f>VLOOKUP(A805,data!$A:$AG,31,FALSE)</f>
        <v>Cash</v>
      </c>
      <c r="N805" s="3">
        <f>VLOOKUP(A805,data!$A:$AG,32,FALSE)</f>
        <v>420.06211200000001</v>
      </c>
      <c r="O805" s="9">
        <f>VLOOKUP(A805,data!$A:$AG,33,FALSE)</f>
        <v>4.6699999999999998E-2</v>
      </c>
    </row>
    <row r="806" spans="1:15" ht="15.75" x14ac:dyDescent="0.25">
      <c r="A806">
        <v>805</v>
      </c>
      <c r="B806" t="str">
        <f>VLOOKUP(A806,data!$A:$AG,2,FALSE)</f>
        <v>831-81-6575</v>
      </c>
      <c r="C806" s="7" t="str">
        <f>VLOOKUP(A806,data!$A:$AG,21,FALSE)</f>
        <v>West</v>
      </c>
      <c r="D806" s="7" t="str">
        <f>VLOOKUP(A806,data!$A:$AG,22,FALSE)</f>
        <v>Furniture</v>
      </c>
      <c r="E806" s="10" t="str">
        <f>VLOOKUP(A806,data!$A:$AG,23,FALSE)</f>
        <v>Furnishings</v>
      </c>
      <c r="F806" s="8">
        <f>VLOOKUP(A806,data!$A:$AG,24,FALSE)</f>
        <v>43519</v>
      </c>
      <c r="G806" s="3">
        <f>VLOOKUP(A806,data!$A:$AG,25,FALSE)</f>
        <v>43519</v>
      </c>
      <c r="H806" s="3">
        <f>VLOOKUP(A806,data!$A:$AG,26,FALSE)</f>
        <v>0.46666666666666662</v>
      </c>
      <c r="I806" s="1">
        <f>VLOOKUP(A806,data!$A:$AG,27,FALSE)</f>
        <v>75.59</v>
      </c>
      <c r="J806" s="2">
        <f>VLOOKUP(A806,data!$A:$AG,28,FALSE)</f>
        <v>9</v>
      </c>
      <c r="K806">
        <f>VLOOKUP(A806,data!$A:$AG,29,FALSE)</f>
        <v>34.015500000000003</v>
      </c>
      <c r="L806" s="10">
        <f>VLOOKUP(A806,data!$A:$AG,30,FALSE)</f>
        <v>680.31000000000006</v>
      </c>
      <c r="M806" s="4" t="str">
        <f>VLOOKUP(A806,data!$A:$AG,31,FALSE)</f>
        <v>Cash</v>
      </c>
      <c r="N806" s="3">
        <f>VLOOKUP(A806,data!$A:$AG,32,FALSE)</f>
        <v>607.51683000000003</v>
      </c>
      <c r="O806" s="9">
        <f>VLOOKUP(A806,data!$A:$AG,33,FALSE)</f>
        <v>0.107</v>
      </c>
    </row>
    <row r="807" spans="1:15" ht="15.75" x14ac:dyDescent="0.25">
      <c r="A807">
        <v>806</v>
      </c>
      <c r="B807" t="str">
        <f>VLOOKUP(A807,data!$A:$AG,2,FALSE)</f>
        <v>220-68-6701</v>
      </c>
      <c r="C807" s="7" t="str">
        <f>VLOOKUP(A807,data!$A:$AG,21,FALSE)</f>
        <v>Central</v>
      </c>
      <c r="D807" s="7" t="str">
        <f>VLOOKUP(A807,data!$A:$AG,22,FALSE)</f>
        <v>Office Supplies</v>
      </c>
      <c r="E807" s="10" t="str">
        <f>VLOOKUP(A807,data!$A:$AG,23,FALSE)</f>
        <v>Art</v>
      </c>
      <c r="F807" s="8">
        <f>VLOOKUP(A807,data!$A:$AG,24,FALSE)</f>
        <v>43541</v>
      </c>
      <c r="G807" s="3">
        <f>VLOOKUP(A807,data!$A:$AG,25,FALSE)</f>
        <v>43541</v>
      </c>
      <c r="H807" s="3">
        <f>VLOOKUP(A807,data!$A:$AG,26,FALSE)</f>
        <v>0.69166666666666676</v>
      </c>
      <c r="I807" s="1">
        <f>VLOOKUP(A807,data!$A:$AG,27,FALSE)</f>
        <v>77.47</v>
      </c>
      <c r="J807" s="2">
        <f>VLOOKUP(A807,data!$A:$AG,28,FALSE)</f>
        <v>4</v>
      </c>
      <c r="K807">
        <f>VLOOKUP(A807,data!$A:$AG,29,FALSE)</f>
        <v>15.494</v>
      </c>
      <c r="L807" s="10">
        <f>VLOOKUP(A807,data!$A:$AG,30,FALSE)</f>
        <v>309.88</v>
      </c>
      <c r="M807" s="4" t="str">
        <f>VLOOKUP(A807,data!$A:$AG,31,FALSE)</f>
        <v>Cash</v>
      </c>
      <c r="N807" s="3">
        <f>VLOOKUP(A807,data!$A:$AG,32,FALSE)</f>
        <v>295.40860399999997</v>
      </c>
      <c r="O807" s="9">
        <f>VLOOKUP(A807,data!$A:$AG,33,FALSE)</f>
        <v>4.6699999999999998E-2</v>
      </c>
    </row>
    <row r="808" spans="1:15" ht="15.75" x14ac:dyDescent="0.25">
      <c r="A808">
        <v>807</v>
      </c>
      <c r="B808" t="str">
        <f>VLOOKUP(A808,data!$A:$AG,2,FALSE)</f>
        <v>618-34-8551</v>
      </c>
      <c r="C808" s="7" t="str">
        <f>VLOOKUP(A808,data!$A:$AG,21,FALSE)</f>
        <v>Central</v>
      </c>
      <c r="D808" s="7" t="str">
        <f>VLOOKUP(A808,data!$A:$AG,22,FALSE)</f>
        <v>Technology</v>
      </c>
      <c r="E808" s="10" t="str">
        <f>VLOOKUP(A808,data!$A:$AG,23,FALSE)</f>
        <v>Phones</v>
      </c>
      <c r="F808" s="8">
        <f>VLOOKUP(A808,data!$A:$AG,24,FALSE)</f>
        <v>43481</v>
      </c>
      <c r="G808" s="3">
        <f>VLOOKUP(A808,data!$A:$AG,25,FALSE)</f>
        <v>43481</v>
      </c>
      <c r="H808" s="3">
        <f>VLOOKUP(A808,data!$A:$AG,26,FALSE)</f>
        <v>0.77847222222222223</v>
      </c>
      <c r="I808" s="1">
        <f>VLOOKUP(A808,data!$A:$AG,27,FALSE)</f>
        <v>93.18</v>
      </c>
      <c r="J808" s="2">
        <f>VLOOKUP(A808,data!$A:$AG,28,FALSE)</f>
        <v>2</v>
      </c>
      <c r="K808">
        <f>VLOOKUP(A808,data!$A:$AG,29,FALSE)</f>
        <v>9.3180000000000014</v>
      </c>
      <c r="L808" s="10">
        <f>VLOOKUP(A808,data!$A:$AG,30,FALSE)</f>
        <v>186.36</v>
      </c>
      <c r="M808" s="4" t="str">
        <f>VLOOKUP(A808,data!$A:$AG,31,FALSE)</f>
        <v>Credit card</v>
      </c>
      <c r="N808" s="3">
        <f>VLOOKUP(A808,data!$A:$AG,32,FALSE)</f>
        <v>172.94208</v>
      </c>
      <c r="O808" s="9">
        <f>VLOOKUP(A808,data!$A:$AG,33,FALSE)</f>
        <v>7.2000000000000008E-2</v>
      </c>
    </row>
    <row r="809" spans="1:15" ht="15.75" x14ac:dyDescent="0.25">
      <c r="A809">
        <v>808</v>
      </c>
      <c r="B809" t="str">
        <f>VLOOKUP(A809,data!$A:$AG,2,FALSE)</f>
        <v>257-60-7754</v>
      </c>
      <c r="C809" s="7" t="str">
        <f>VLOOKUP(A809,data!$A:$AG,21,FALSE)</f>
        <v>West</v>
      </c>
      <c r="D809" s="7" t="str">
        <f>VLOOKUP(A809,data!$A:$AG,22,FALSE)</f>
        <v>Furniture</v>
      </c>
      <c r="E809" s="10" t="str">
        <f>VLOOKUP(A809,data!$A:$AG,23,FALSE)</f>
        <v>Furnishings</v>
      </c>
      <c r="F809" s="8">
        <f>VLOOKUP(A809,data!$A:$AG,24,FALSE)</f>
        <v>43473</v>
      </c>
      <c r="G809" s="3">
        <f>VLOOKUP(A809,data!$A:$AG,25,FALSE)</f>
        <v>43473</v>
      </c>
      <c r="H809" s="3">
        <f>VLOOKUP(A809,data!$A:$AG,26,FALSE)</f>
        <v>0.71666666666666667</v>
      </c>
      <c r="I809" s="1">
        <f>VLOOKUP(A809,data!$A:$AG,27,FALSE)</f>
        <v>50.23</v>
      </c>
      <c r="J809" s="2">
        <f>VLOOKUP(A809,data!$A:$AG,28,FALSE)</f>
        <v>4</v>
      </c>
      <c r="K809">
        <f>VLOOKUP(A809,data!$A:$AG,29,FALSE)</f>
        <v>10.045999999999999</v>
      </c>
      <c r="L809" s="10">
        <f>VLOOKUP(A809,data!$A:$AG,30,FALSE)</f>
        <v>200.92</v>
      </c>
      <c r="M809" s="4" t="str">
        <f>VLOOKUP(A809,data!$A:$AG,31,FALSE)</f>
        <v>Cash</v>
      </c>
      <c r="N809" s="3">
        <f>VLOOKUP(A809,data!$A:$AG,32,FALSE)</f>
        <v>179.42156</v>
      </c>
      <c r="O809" s="9">
        <f>VLOOKUP(A809,data!$A:$AG,33,FALSE)</f>
        <v>0.107</v>
      </c>
    </row>
    <row r="810" spans="1:15" ht="15.75" x14ac:dyDescent="0.25">
      <c r="A810">
        <v>809</v>
      </c>
      <c r="B810" t="str">
        <f>VLOOKUP(A810,data!$A:$AG,2,FALSE)</f>
        <v>559-61-5987</v>
      </c>
      <c r="C810" s="7" t="str">
        <f>VLOOKUP(A810,data!$A:$AG,21,FALSE)</f>
        <v>West</v>
      </c>
      <c r="D810" s="7" t="str">
        <f>VLOOKUP(A810,data!$A:$AG,22,FALSE)</f>
        <v>Technology</v>
      </c>
      <c r="E810" s="10" t="str">
        <f>VLOOKUP(A810,data!$A:$AG,23,FALSE)</f>
        <v>Accessories</v>
      </c>
      <c r="F810" s="8">
        <f>VLOOKUP(A810,data!$A:$AG,24,FALSE)</f>
        <v>43479</v>
      </c>
      <c r="G810" s="3">
        <f>VLOOKUP(A810,data!$A:$AG,25,FALSE)</f>
        <v>43479</v>
      </c>
      <c r="H810" s="3">
        <f>VLOOKUP(A810,data!$A:$AG,26,FALSE)</f>
        <v>0.44305555555555554</v>
      </c>
      <c r="I810" s="1">
        <f>VLOOKUP(A810,data!$A:$AG,27,FALSE)</f>
        <v>17.75</v>
      </c>
      <c r="J810" s="2">
        <f>VLOOKUP(A810,data!$A:$AG,28,FALSE)</f>
        <v>1</v>
      </c>
      <c r="K810">
        <f>VLOOKUP(A810,data!$A:$AG,29,FALSE)</f>
        <v>0.88750000000000007</v>
      </c>
      <c r="L810" s="10">
        <f>VLOOKUP(A810,data!$A:$AG,30,FALSE)</f>
        <v>17.75</v>
      </c>
      <c r="M810" s="4" t="str">
        <f>VLOOKUP(A810,data!$A:$AG,31,FALSE)</f>
        <v>Cash</v>
      </c>
      <c r="N810" s="3">
        <f>VLOOKUP(A810,data!$A:$AG,32,FALSE)</f>
        <v>16.472000000000001</v>
      </c>
      <c r="O810" s="9">
        <f>VLOOKUP(A810,data!$A:$AG,33,FALSE)</f>
        <v>7.2000000000000008E-2</v>
      </c>
    </row>
    <row r="811" spans="1:15" ht="15.75" x14ac:dyDescent="0.25">
      <c r="A811">
        <v>810</v>
      </c>
      <c r="B811" t="str">
        <f>VLOOKUP(A811,data!$A:$AG,2,FALSE)</f>
        <v>189-55-2313</v>
      </c>
      <c r="C811" s="7" t="str">
        <f>VLOOKUP(A811,data!$A:$AG,21,FALSE)</f>
        <v>West</v>
      </c>
      <c r="D811" s="7" t="str">
        <f>VLOOKUP(A811,data!$A:$AG,22,FALSE)</f>
        <v>Office Supplies</v>
      </c>
      <c r="E811" s="10" t="str">
        <f>VLOOKUP(A811,data!$A:$AG,23,FALSE)</f>
        <v>Art</v>
      </c>
      <c r="F811" s="8">
        <f>VLOOKUP(A811,data!$A:$AG,24,FALSE)</f>
        <v>43496</v>
      </c>
      <c r="G811" s="3">
        <f>VLOOKUP(A811,data!$A:$AG,25,FALSE)</f>
        <v>43496</v>
      </c>
      <c r="H811" s="3">
        <f>VLOOKUP(A811,data!$A:$AG,26,FALSE)</f>
        <v>0.43958333333333338</v>
      </c>
      <c r="I811" s="1">
        <f>VLOOKUP(A811,data!$A:$AG,27,FALSE)</f>
        <v>62.18</v>
      </c>
      <c r="J811" s="2">
        <f>VLOOKUP(A811,data!$A:$AG,28,FALSE)</f>
        <v>10</v>
      </c>
      <c r="K811">
        <f>VLOOKUP(A811,data!$A:$AG,29,FALSE)</f>
        <v>31.09</v>
      </c>
      <c r="L811" s="10">
        <f>VLOOKUP(A811,data!$A:$AG,30,FALSE)</f>
        <v>621.79999999999995</v>
      </c>
      <c r="M811" s="4" t="str">
        <f>VLOOKUP(A811,data!$A:$AG,31,FALSE)</f>
        <v>Ewallet</v>
      </c>
      <c r="N811" s="3">
        <f>VLOOKUP(A811,data!$A:$AG,32,FALSE)</f>
        <v>592.76193999999998</v>
      </c>
      <c r="O811" s="9">
        <f>VLOOKUP(A811,data!$A:$AG,33,FALSE)</f>
        <v>4.6699999999999998E-2</v>
      </c>
    </row>
    <row r="812" spans="1:15" ht="15.75" x14ac:dyDescent="0.25">
      <c r="A812">
        <v>811</v>
      </c>
      <c r="B812" t="str">
        <f>VLOOKUP(A812,data!$A:$AG,2,FALSE)</f>
        <v>565-91-4567</v>
      </c>
      <c r="C812" s="7" t="str">
        <f>VLOOKUP(A812,data!$A:$AG,21,FALSE)</f>
        <v>West</v>
      </c>
      <c r="D812" s="7" t="str">
        <f>VLOOKUP(A812,data!$A:$AG,22,FALSE)</f>
        <v>Furniture</v>
      </c>
      <c r="E812" s="10" t="str">
        <f>VLOOKUP(A812,data!$A:$AG,23,FALSE)</f>
        <v>Tables</v>
      </c>
      <c r="F812" s="8">
        <f>VLOOKUP(A812,data!$A:$AG,24,FALSE)</f>
        <v>43539</v>
      </c>
      <c r="G812" s="3">
        <f>VLOOKUP(A812,data!$A:$AG,25,FALSE)</f>
        <v>43539</v>
      </c>
      <c r="H812" s="3">
        <f>VLOOKUP(A812,data!$A:$AG,26,FALSE)</f>
        <v>0.60972222222222217</v>
      </c>
      <c r="I812" s="1">
        <f>VLOOKUP(A812,data!$A:$AG,27,FALSE)</f>
        <v>10.75</v>
      </c>
      <c r="J812" s="2">
        <f>VLOOKUP(A812,data!$A:$AG,28,FALSE)</f>
        <v>8</v>
      </c>
      <c r="K812">
        <f>VLOOKUP(A812,data!$A:$AG,29,FALSE)</f>
        <v>4.3</v>
      </c>
      <c r="L812" s="10">
        <f>VLOOKUP(A812,data!$A:$AG,30,FALSE)</f>
        <v>86</v>
      </c>
      <c r="M812" s="4" t="str">
        <f>VLOOKUP(A812,data!$A:$AG,31,FALSE)</f>
        <v>Ewallet</v>
      </c>
      <c r="N812" s="3">
        <f>VLOOKUP(A812,data!$A:$AG,32,FALSE)</f>
        <v>76.798000000000002</v>
      </c>
      <c r="O812" s="9">
        <f>VLOOKUP(A812,data!$A:$AG,33,FALSE)</f>
        <v>0.107</v>
      </c>
    </row>
    <row r="813" spans="1:15" ht="15.75" x14ac:dyDescent="0.25">
      <c r="A813">
        <v>812</v>
      </c>
      <c r="B813" t="str">
        <f>VLOOKUP(A813,data!$A:$AG,2,FALSE)</f>
        <v>380-60-5336</v>
      </c>
      <c r="C813" s="7" t="str">
        <f>VLOOKUP(A813,data!$A:$AG,21,FALSE)</f>
        <v>West</v>
      </c>
      <c r="D813" s="7" t="str">
        <f>VLOOKUP(A813,data!$A:$AG,22,FALSE)</f>
        <v>Office Supplies</v>
      </c>
      <c r="E813" s="10" t="str">
        <f>VLOOKUP(A813,data!$A:$AG,23,FALSE)</f>
        <v>Appliances</v>
      </c>
      <c r="F813" s="8">
        <f>VLOOKUP(A813,data!$A:$AG,24,FALSE)</f>
        <v>43520</v>
      </c>
      <c r="G813" s="3">
        <f>VLOOKUP(A813,data!$A:$AG,25,FALSE)</f>
        <v>43520</v>
      </c>
      <c r="H813" s="3">
        <f>VLOOKUP(A813,data!$A:$AG,26,FALSE)</f>
        <v>0.75416666666666676</v>
      </c>
      <c r="I813" s="1">
        <f>VLOOKUP(A813,data!$A:$AG,27,FALSE)</f>
        <v>40.26</v>
      </c>
      <c r="J813" s="2">
        <f>VLOOKUP(A813,data!$A:$AG,28,FALSE)</f>
        <v>10</v>
      </c>
      <c r="K813">
        <f>VLOOKUP(A813,data!$A:$AG,29,FALSE)</f>
        <v>20.13</v>
      </c>
      <c r="L813" s="10">
        <f>VLOOKUP(A813,data!$A:$AG,30,FALSE)</f>
        <v>402.59999999999997</v>
      </c>
      <c r="M813" s="4" t="str">
        <f>VLOOKUP(A813,data!$A:$AG,31,FALSE)</f>
        <v>Credit card</v>
      </c>
      <c r="N813" s="3">
        <f>VLOOKUP(A813,data!$A:$AG,32,FALSE)</f>
        <v>383.79857999999996</v>
      </c>
      <c r="O813" s="9">
        <f>VLOOKUP(A813,data!$A:$AG,33,FALSE)</f>
        <v>4.6699999999999998E-2</v>
      </c>
    </row>
    <row r="814" spans="1:15" ht="15.75" x14ac:dyDescent="0.25">
      <c r="A814">
        <v>813</v>
      </c>
      <c r="B814" t="str">
        <f>VLOOKUP(A814,data!$A:$AG,2,FALSE)</f>
        <v>815-04-6282</v>
      </c>
      <c r="C814" s="7" t="str">
        <f>VLOOKUP(A814,data!$A:$AG,21,FALSE)</f>
        <v>West</v>
      </c>
      <c r="D814" s="7" t="str">
        <f>VLOOKUP(A814,data!$A:$AG,22,FALSE)</f>
        <v>Technology</v>
      </c>
      <c r="E814" s="10" t="str">
        <f>VLOOKUP(A814,data!$A:$AG,23,FALSE)</f>
        <v>Accessories</v>
      </c>
      <c r="F814" s="8">
        <f>VLOOKUP(A814,data!$A:$AG,24,FALSE)</f>
        <v>43504</v>
      </c>
      <c r="G814" s="3">
        <f>VLOOKUP(A814,data!$A:$AG,25,FALSE)</f>
        <v>43504</v>
      </c>
      <c r="H814" s="3">
        <f>VLOOKUP(A814,data!$A:$AG,26,FALSE)</f>
        <v>0.53611111111111109</v>
      </c>
      <c r="I814" s="1">
        <f>VLOOKUP(A814,data!$A:$AG,27,FALSE)</f>
        <v>64.97</v>
      </c>
      <c r="J814" s="2">
        <f>VLOOKUP(A814,data!$A:$AG,28,FALSE)</f>
        <v>5</v>
      </c>
      <c r="K814">
        <f>VLOOKUP(A814,data!$A:$AG,29,FALSE)</f>
        <v>16.242500000000003</v>
      </c>
      <c r="L814" s="10">
        <f>VLOOKUP(A814,data!$A:$AG,30,FALSE)</f>
        <v>324.85000000000002</v>
      </c>
      <c r="M814" s="4" t="str">
        <f>VLOOKUP(A814,data!$A:$AG,31,FALSE)</f>
        <v>Credit card</v>
      </c>
      <c r="N814" s="3">
        <f>VLOOKUP(A814,data!$A:$AG,32,FALSE)</f>
        <v>301.46080000000001</v>
      </c>
      <c r="O814" s="9">
        <f>VLOOKUP(A814,data!$A:$AG,33,FALSE)</f>
        <v>7.2000000000000008E-2</v>
      </c>
    </row>
    <row r="815" spans="1:15" ht="15.75" x14ac:dyDescent="0.25">
      <c r="A815">
        <v>814</v>
      </c>
      <c r="B815" t="str">
        <f>VLOOKUP(A815,data!$A:$AG,2,FALSE)</f>
        <v>674-56-6360</v>
      </c>
      <c r="C815" s="7" t="str">
        <f>VLOOKUP(A815,data!$A:$AG,21,FALSE)</f>
        <v>West</v>
      </c>
      <c r="D815" s="7" t="str">
        <f>VLOOKUP(A815,data!$A:$AG,22,FALSE)</f>
        <v>Furniture</v>
      </c>
      <c r="E815" s="10" t="str">
        <f>VLOOKUP(A815,data!$A:$AG,23,FALSE)</f>
        <v>Furnishings</v>
      </c>
      <c r="F815" s="8">
        <f>VLOOKUP(A815,data!$A:$AG,24,FALSE)</f>
        <v>43546</v>
      </c>
      <c r="G815" s="3">
        <f>VLOOKUP(A815,data!$A:$AG,25,FALSE)</f>
        <v>43546</v>
      </c>
      <c r="H815" s="3">
        <f>VLOOKUP(A815,data!$A:$AG,26,FALSE)</f>
        <v>0.58333333333333337</v>
      </c>
      <c r="I815" s="1">
        <f>VLOOKUP(A815,data!$A:$AG,27,FALSE)</f>
        <v>95.15</v>
      </c>
      <c r="J815" s="2">
        <f>VLOOKUP(A815,data!$A:$AG,28,FALSE)</f>
        <v>1</v>
      </c>
      <c r="K815">
        <f>VLOOKUP(A815,data!$A:$AG,29,FALSE)</f>
        <v>4.7575000000000003</v>
      </c>
      <c r="L815" s="10">
        <f>VLOOKUP(A815,data!$A:$AG,30,FALSE)</f>
        <v>95.15</v>
      </c>
      <c r="M815" s="4" t="str">
        <f>VLOOKUP(A815,data!$A:$AG,31,FALSE)</f>
        <v>Cash</v>
      </c>
      <c r="N815" s="3">
        <f>VLOOKUP(A815,data!$A:$AG,32,FALSE)</f>
        <v>84.968950000000007</v>
      </c>
      <c r="O815" s="9">
        <f>VLOOKUP(A815,data!$A:$AG,33,FALSE)</f>
        <v>0.107</v>
      </c>
    </row>
    <row r="816" spans="1:15" ht="15.75" x14ac:dyDescent="0.25">
      <c r="A816">
        <v>815</v>
      </c>
      <c r="B816" t="str">
        <f>VLOOKUP(A816,data!$A:$AG,2,FALSE)</f>
        <v>778-34-2523</v>
      </c>
      <c r="C816" s="7" t="str">
        <f>VLOOKUP(A816,data!$A:$AG,21,FALSE)</f>
        <v>West</v>
      </c>
      <c r="D816" s="7" t="str">
        <f>VLOOKUP(A816,data!$A:$AG,22,FALSE)</f>
        <v>Technology</v>
      </c>
      <c r="E816" s="10" t="str">
        <f>VLOOKUP(A816,data!$A:$AG,23,FALSE)</f>
        <v>Accessories</v>
      </c>
      <c r="F816" s="8">
        <f>VLOOKUP(A816,data!$A:$AG,24,FALSE)</f>
        <v>43489</v>
      </c>
      <c r="G816" s="3">
        <f>VLOOKUP(A816,data!$A:$AG,25,FALSE)</f>
        <v>43489</v>
      </c>
      <c r="H816" s="3">
        <f>VLOOKUP(A816,data!$A:$AG,26,FALSE)</f>
        <v>0.45624999999999999</v>
      </c>
      <c r="I816" s="1">
        <f>VLOOKUP(A816,data!$A:$AG,27,FALSE)</f>
        <v>48.62</v>
      </c>
      <c r="J816" s="2">
        <f>VLOOKUP(A816,data!$A:$AG,28,FALSE)</f>
        <v>8</v>
      </c>
      <c r="K816">
        <f>VLOOKUP(A816,data!$A:$AG,29,FALSE)</f>
        <v>19.448</v>
      </c>
      <c r="L816" s="10">
        <f>VLOOKUP(A816,data!$A:$AG,30,FALSE)</f>
        <v>388.96</v>
      </c>
      <c r="M816" s="4" t="str">
        <f>VLOOKUP(A816,data!$A:$AG,31,FALSE)</f>
        <v>Cash</v>
      </c>
      <c r="N816" s="3">
        <f>VLOOKUP(A816,data!$A:$AG,32,FALSE)</f>
        <v>360.95488</v>
      </c>
      <c r="O816" s="9">
        <f>VLOOKUP(A816,data!$A:$AG,33,FALSE)</f>
        <v>7.2000000000000008E-2</v>
      </c>
    </row>
    <row r="817" spans="1:15" ht="15.75" x14ac:dyDescent="0.25">
      <c r="A817">
        <v>816</v>
      </c>
      <c r="B817" t="str">
        <f>VLOOKUP(A817,data!$A:$AG,2,FALSE)</f>
        <v>499-27-7781</v>
      </c>
      <c r="C817" s="7" t="str">
        <f>VLOOKUP(A817,data!$A:$AG,21,FALSE)</f>
        <v>Central</v>
      </c>
      <c r="D817" s="7" t="str">
        <f>VLOOKUP(A817,data!$A:$AG,22,FALSE)</f>
        <v>Office Supplies</v>
      </c>
      <c r="E817" s="10" t="str">
        <f>VLOOKUP(A817,data!$A:$AG,23,FALSE)</f>
        <v>Paper</v>
      </c>
      <c r="F817" s="8">
        <f>VLOOKUP(A817,data!$A:$AG,24,FALSE)</f>
        <v>43538</v>
      </c>
      <c r="G817" s="3">
        <f>VLOOKUP(A817,data!$A:$AG,25,FALSE)</f>
        <v>43538</v>
      </c>
      <c r="H817" s="3">
        <f>VLOOKUP(A817,data!$A:$AG,26,FALSE)</f>
        <v>0.69791666666666663</v>
      </c>
      <c r="I817" s="1">
        <f>VLOOKUP(A817,data!$A:$AG,27,FALSE)</f>
        <v>53.21</v>
      </c>
      <c r="J817" s="2">
        <f>VLOOKUP(A817,data!$A:$AG,28,FALSE)</f>
        <v>8</v>
      </c>
      <c r="K817">
        <f>VLOOKUP(A817,data!$A:$AG,29,FALSE)</f>
        <v>21.284000000000002</v>
      </c>
      <c r="L817" s="10">
        <f>VLOOKUP(A817,data!$A:$AG,30,FALSE)</f>
        <v>425.68</v>
      </c>
      <c r="M817" s="4" t="str">
        <f>VLOOKUP(A817,data!$A:$AG,31,FALSE)</f>
        <v>Ewallet</v>
      </c>
      <c r="N817" s="3">
        <f>VLOOKUP(A817,data!$A:$AG,32,FALSE)</f>
        <v>405.80074400000001</v>
      </c>
      <c r="O817" s="9">
        <f>VLOOKUP(A817,data!$A:$AG,33,FALSE)</f>
        <v>4.6699999999999998E-2</v>
      </c>
    </row>
    <row r="818" spans="1:15" ht="15.75" x14ac:dyDescent="0.25">
      <c r="A818">
        <v>817</v>
      </c>
      <c r="B818" t="str">
        <f>VLOOKUP(A818,data!$A:$AG,2,FALSE)</f>
        <v>477-59-2456</v>
      </c>
      <c r="C818" s="7" t="str">
        <f>VLOOKUP(A818,data!$A:$AG,21,FALSE)</f>
        <v>Central</v>
      </c>
      <c r="D818" s="7" t="str">
        <f>VLOOKUP(A818,data!$A:$AG,22,FALSE)</f>
        <v>Office Supplies</v>
      </c>
      <c r="E818" s="10" t="str">
        <f>VLOOKUP(A818,data!$A:$AG,23,FALSE)</f>
        <v>Paper</v>
      </c>
      <c r="F818" s="8">
        <f>VLOOKUP(A818,data!$A:$AG,24,FALSE)</f>
        <v>43488</v>
      </c>
      <c r="G818" s="3">
        <f>VLOOKUP(A818,data!$A:$AG,25,FALSE)</f>
        <v>43488</v>
      </c>
      <c r="H818" s="3">
        <f>VLOOKUP(A818,data!$A:$AG,26,FALSE)</f>
        <v>0.46875</v>
      </c>
      <c r="I818" s="1">
        <f>VLOOKUP(A818,data!$A:$AG,27,FALSE)</f>
        <v>45.44</v>
      </c>
      <c r="J818" s="2">
        <f>VLOOKUP(A818,data!$A:$AG,28,FALSE)</f>
        <v>7</v>
      </c>
      <c r="K818">
        <f>VLOOKUP(A818,data!$A:$AG,29,FALSE)</f>
        <v>15.904</v>
      </c>
      <c r="L818" s="10">
        <f>VLOOKUP(A818,data!$A:$AG,30,FALSE)</f>
        <v>318.08</v>
      </c>
      <c r="M818" s="4" t="str">
        <f>VLOOKUP(A818,data!$A:$AG,31,FALSE)</f>
        <v>Cash</v>
      </c>
      <c r="N818" s="3">
        <f>VLOOKUP(A818,data!$A:$AG,32,FALSE)</f>
        <v>303.22566399999999</v>
      </c>
      <c r="O818" s="9">
        <f>VLOOKUP(A818,data!$A:$AG,33,FALSE)</f>
        <v>4.6699999999999998E-2</v>
      </c>
    </row>
    <row r="819" spans="1:15" ht="15.75" x14ac:dyDescent="0.25">
      <c r="A819">
        <v>818</v>
      </c>
      <c r="B819" t="str">
        <f>VLOOKUP(A819,data!$A:$AG,2,FALSE)</f>
        <v>832-51-6761</v>
      </c>
      <c r="C819" s="7" t="str">
        <f>VLOOKUP(A819,data!$A:$AG,21,FALSE)</f>
        <v>South</v>
      </c>
      <c r="D819" s="7" t="str">
        <f>VLOOKUP(A819,data!$A:$AG,22,FALSE)</f>
        <v>Office Supplies</v>
      </c>
      <c r="E819" s="10" t="str">
        <f>VLOOKUP(A819,data!$A:$AG,23,FALSE)</f>
        <v>Paper</v>
      </c>
      <c r="F819" s="8">
        <f>VLOOKUP(A819,data!$A:$AG,24,FALSE)</f>
        <v>43484</v>
      </c>
      <c r="G819" s="3">
        <f>VLOOKUP(A819,data!$A:$AG,25,FALSE)</f>
        <v>43484</v>
      </c>
      <c r="H819" s="3">
        <f>VLOOKUP(A819,data!$A:$AG,26,FALSE)</f>
        <v>0.8534722222222223</v>
      </c>
      <c r="I819" s="1">
        <f>VLOOKUP(A819,data!$A:$AG,27,FALSE)</f>
        <v>33.880000000000003</v>
      </c>
      <c r="J819" s="2">
        <f>VLOOKUP(A819,data!$A:$AG,28,FALSE)</f>
        <v>8</v>
      </c>
      <c r="K819">
        <f>VLOOKUP(A819,data!$A:$AG,29,FALSE)</f>
        <v>13.552000000000001</v>
      </c>
      <c r="L819" s="10">
        <f>VLOOKUP(A819,data!$A:$AG,30,FALSE)</f>
        <v>271.04000000000002</v>
      </c>
      <c r="M819" s="4" t="str">
        <f>VLOOKUP(A819,data!$A:$AG,31,FALSE)</f>
        <v>Ewallet</v>
      </c>
      <c r="N819" s="3">
        <f>VLOOKUP(A819,data!$A:$AG,32,FALSE)</f>
        <v>258.38243199999999</v>
      </c>
      <c r="O819" s="9">
        <f>VLOOKUP(A819,data!$A:$AG,33,FALSE)</f>
        <v>4.6699999999999998E-2</v>
      </c>
    </row>
    <row r="820" spans="1:15" ht="15.75" x14ac:dyDescent="0.25">
      <c r="A820">
        <v>819</v>
      </c>
      <c r="B820" t="str">
        <f>VLOOKUP(A820,data!$A:$AG,2,FALSE)</f>
        <v>869-11-3082</v>
      </c>
      <c r="C820" s="7" t="str">
        <f>VLOOKUP(A820,data!$A:$AG,21,FALSE)</f>
        <v>South</v>
      </c>
      <c r="D820" s="7" t="str">
        <f>VLOOKUP(A820,data!$A:$AG,22,FALSE)</f>
        <v>Office Supplies</v>
      </c>
      <c r="E820" s="10" t="str">
        <f>VLOOKUP(A820,data!$A:$AG,23,FALSE)</f>
        <v>Binders</v>
      </c>
      <c r="F820" s="8">
        <f>VLOOKUP(A820,data!$A:$AG,24,FALSE)</f>
        <v>43492</v>
      </c>
      <c r="G820" s="3">
        <f>VLOOKUP(A820,data!$A:$AG,25,FALSE)</f>
        <v>43492</v>
      </c>
      <c r="H820" s="3">
        <f>VLOOKUP(A820,data!$A:$AG,26,FALSE)</f>
        <v>0.8354166666666667</v>
      </c>
      <c r="I820" s="1">
        <f>VLOOKUP(A820,data!$A:$AG,27,FALSE)</f>
        <v>96.16</v>
      </c>
      <c r="J820" s="2">
        <f>VLOOKUP(A820,data!$A:$AG,28,FALSE)</f>
        <v>4</v>
      </c>
      <c r="K820">
        <f>VLOOKUP(A820,data!$A:$AG,29,FALSE)</f>
        <v>19.231999999999999</v>
      </c>
      <c r="L820" s="10">
        <f>VLOOKUP(A820,data!$A:$AG,30,FALSE)</f>
        <v>384.64</v>
      </c>
      <c r="M820" s="4" t="str">
        <f>VLOOKUP(A820,data!$A:$AG,31,FALSE)</f>
        <v>Credit card</v>
      </c>
      <c r="N820" s="3">
        <f>VLOOKUP(A820,data!$A:$AG,32,FALSE)</f>
        <v>366.67731199999997</v>
      </c>
      <c r="O820" s="9">
        <f>VLOOKUP(A820,data!$A:$AG,33,FALSE)</f>
        <v>4.6699999999999998E-2</v>
      </c>
    </row>
    <row r="821" spans="1:15" ht="15.75" x14ac:dyDescent="0.25">
      <c r="A821">
        <v>820</v>
      </c>
      <c r="B821" t="str">
        <f>VLOOKUP(A821,data!$A:$AG,2,FALSE)</f>
        <v>190-59-3964</v>
      </c>
      <c r="C821" s="7" t="str">
        <f>VLOOKUP(A821,data!$A:$AG,21,FALSE)</f>
        <v>South</v>
      </c>
      <c r="D821" s="7" t="str">
        <f>VLOOKUP(A821,data!$A:$AG,22,FALSE)</f>
        <v>Furniture</v>
      </c>
      <c r="E821" s="10" t="str">
        <f>VLOOKUP(A821,data!$A:$AG,23,FALSE)</f>
        <v>Chairs</v>
      </c>
      <c r="F821" s="8">
        <f>VLOOKUP(A821,data!$A:$AG,24,FALSE)</f>
        <v>43499</v>
      </c>
      <c r="G821" s="3">
        <f>VLOOKUP(A821,data!$A:$AG,25,FALSE)</f>
        <v>43499</v>
      </c>
      <c r="H821" s="3">
        <f>VLOOKUP(A821,data!$A:$AG,26,FALSE)</f>
        <v>0.60763888888888895</v>
      </c>
      <c r="I821" s="1">
        <f>VLOOKUP(A821,data!$A:$AG,27,FALSE)</f>
        <v>47.16</v>
      </c>
      <c r="J821" s="2">
        <f>VLOOKUP(A821,data!$A:$AG,28,FALSE)</f>
        <v>5</v>
      </c>
      <c r="K821">
        <f>VLOOKUP(A821,data!$A:$AG,29,FALSE)</f>
        <v>11.79</v>
      </c>
      <c r="L821" s="10">
        <f>VLOOKUP(A821,data!$A:$AG,30,FALSE)</f>
        <v>235.79999999999998</v>
      </c>
      <c r="M821" s="4" t="str">
        <f>VLOOKUP(A821,data!$A:$AG,31,FALSE)</f>
        <v>Credit card</v>
      </c>
      <c r="N821" s="3">
        <f>VLOOKUP(A821,data!$A:$AG,32,FALSE)</f>
        <v>210.56939999999997</v>
      </c>
      <c r="O821" s="9">
        <f>VLOOKUP(A821,data!$A:$AG,33,FALSE)</f>
        <v>0.107</v>
      </c>
    </row>
    <row r="822" spans="1:15" ht="15.75" x14ac:dyDescent="0.25">
      <c r="A822">
        <v>821</v>
      </c>
      <c r="B822" t="str">
        <f>VLOOKUP(A822,data!$A:$AG,2,FALSE)</f>
        <v>366-43-6862</v>
      </c>
      <c r="C822" s="7" t="str">
        <f>VLOOKUP(A822,data!$A:$AG,21,FALSE)</f>
        <v>South</v>
      </c>
      <c r="D822" s="7" t="str">
        <f>VLOOKUP(A822,data!$A:$AG,22,FALSE)</f>
        <v>Office Supplies</v>
      </c>
      <c r="E822" s="10" t="str">
        <f>VLOOKUP(A822,data!$A:$AG,23,FALSE)</f>
        <v>Binders</v>
      </c>
      <c r="F822" s="8">
        <f>VLOOKUP(A822,data!$A:$AG,24,FALSE)</f>
        <v>43549</v>
      </c>
      <c r="G822" s="3">
        <f>VLOOKUP(A822,data!$A:$AG,25,FALSE)</f>
        <v>43549</v>
      </c>
      <c r="H822" s="3">
        <f>VLOOKUP(A822,data!$A:$AG,26,FALSE)</f>
        <v>0.68888888888888899</v>
      </c>
      <c r="I822" s="1">
        <f>VLOOKUP(A822,data!$A:$AG,27,FALSE)</f>
        <v>52.89</v>
      </c>
      <c r="J822" s="2">
        <f>VLOOKUP(A822,data!$A:$AG,28,FALSE)</f>
        <v>4</v>
      </c>
      <c r="K822">
        <f>VLOOKUP(A822,data!$A:$AG,29,FALSE)</f>
        <v>10.578000000000001</v>
      </c>
      <c r="L822" s="10">
        <f>VLOOKUP(A822,data!$A:$AG,30,FALSE)</f>
        <v>211.56</v>
      </c>
      <c r="M822" s="4" t="str">
        <f>VLOOKUP(A822,data!$A:$AG,31,FALSE)</f>
        <v>Ewallet</v>
      </c>
      <c r="N822" s="3">
        <f>VLOOKUP(A822,data!$A:$AG,32,FALSE)</f>
        <v>201.680148</v>
      </c>
      <c r="O822" s="9">
        <f>VLOOKUP(A822,data!$A:$AG,33,FALSE)</f>
        <v>4.6699999999999998E-2</v>
      </c>
    </row>
    <row r="823" spans="1:15" ht="15.75" x14ac:dyDescent="0.25">
      <c r="A823">
        <v>822</v>
      </c>
      <c r="B823" t="str">
        <f>VLOOKUP(A823,data!$A:$AG,2,FALSE)</f>
        <v>186-43-8965</v>
      </c>
      <c r="C823" s="7" t="str">
        <f>VLOOKUP(A823,data!$A:$AG,21,FALSE)</f>
        <v>South</v>
      </c>
      <c r="D823" s="7" t="str">
        <f>VLOOKUP(A823,data!$A:$AG,22,FALSE)</f>
        <v>Office Supplies</v>
      </c>
      <c r="E823" s="10" t="str">
        <f>VLOOKUP(A823,data!$A:$AG,23,FALSE)</f>
        <v>Paper</v>
      </c>
      <c r="F823" s="8">
        <f>VLOOKUP(A823,data!$A:$AG,24,FALSE)</f>
        <v>43520</v>
      </c>
      <c r="G823" s="3">
        <f>VLOOKUP(A823,data!$A:$AG,25,FALSE)</f>
        <v>43520</v>
      </c>
      <c r="H823" s="3">
        <f>VLOOKUP(A823,data!$A:$AG,26,FALSE)</f>
        <v>0.4236111111111111</v>
      </c>
      <c r="I823" s="1">
        <f>VLOOKUP(A823,data!$A:$AG,27,FALSE)</f>
        <v>47.68</v>
      </c>
      <c r="J823" s="2">
        <f>VLOOKUP(A823,data!$A:$AG,28,FALSE)</f>
        <v>2</v>
      </c>
      <c r="K823">
        <f>VLOOKUP(A823,data!$A:$AG,29,FALSE)</f>
        <v>4.7679999999999998</v>
      </c>
      <c r="L823" s="10">
        <f>VLOOKUP(A823,data!$A:$AG,30,FALSE)</f>
        <v>95.36</v>
      </c>
      <c r="M823" s="4" t="str">
        <f>VLOOKUP(A823,data!$A:$AG,31,FALSE)</f>
        <v>Credit card</v>
      </c>
      <c r="N823" s="3">
        <f>VLOOKUP(A823,data!$A:$AG,32,FALSE)</f>
        <v>90.906688000000003</v>
      </c>
      <c r="O823" s="9">
        <f>VLOOKUP(A823,data!$A:$AG,33,FALSE)</f>
        <v>4.6699999999999998E-2</v>
      </c>
    </row>
    <row r="824" spans="1:15" ht="15.75" x14ac:dyDescent="0.25">
      <c r="A824">
        <v>823</v>
      </c>
      <c r="B824" t="str">
        <f>VLOOKUP(A824,data!$A:$AG,2,FALSE)</f>
        <v>784-21-9238</v>
      </c>
      <c r="C824" s="7" t="str">
        <f>VLOOKUP(A824,data!$A:$AG,21,FALSE)</f>
        <v>East</v>
      </c>
      <c r="D824" s="7" t="str">
        <f>VLOOKUP(A824,data!$A:$AG,22,FALSE)</f>
        <v>Technology</v>
      </c>
      <c r="E824" s="10" t="str">
        <f>VLOOKUP(A824,data!$A:$AG,23,FALSE)</f>
        <v>Accessories</v>
      </c>
      <c r="F824" s="8">
        <f>VLOOKUP(A824,data!$A:$AG,24,FALSE)</f>
        <v>43503</v>
      </c>
      <c r="G824" s="3">
        <f>VLOOKUP(A824,data!$A:$AG,25,FALSE)</f>
        <v>43503</v>
      </c>
      <c r="H824" s="3">
        <f>VLOOKUP(A824,data!$A:$AG,26,FALSE)</f>
        <v>0.59375</v>
      </c>
      <c r="I824" s="1">
        <f>VLOOKUP(A824,data!$A:$AG,27,FALSE)</f>
        <v>10.17</v>
      </c>
      <c r="J824" s="2">
        <f>VLOOKUP(A824,data!$A:$AG,28,FALSE)</f>
        <v>1</v>
      </c>
      <c r="K824">
        <f>VLOOKUP(A824,data!$A:$AG,29,FALSE)</f>
        <v>0.50850000000000006</v>
      </c>
      <c r="L824" s="10">
        <f>VLOOKUP(A824,data!$A:$AG,30,FALSE)</f>
        <v>10.17</v>
      </c>
      <c r="M824" s="4" t="str">
        <f>VLOOKUP(A824,data!$A:$AG,31,FALSE)</f>
        <v>Cash</v>
      </c>
      <c r="N824" s="3">
        <f>VLOOKUP(A824,data!$A:$AG,32,FALSE)</f>
        <v>9.437759999999999</v>
      </c>
      <c r="O824" s="9">
        <f>VLOOKUP(A824,data!$A:$AG,33,FALSE)</f>
        <v>7.2000000000000008E-2</v>
      </c>
    </row>
    <row r="825" spans="1:15" ht="15.75" x14ac:dyDescent="0.25">
      <c r="A825">
        <v>824</v>
      </c>
      <c r="B825" t="str">
        <f>VLOOKUP(A825,data!$A:$AG,2,FALSE)</f>
        <v>276-75-6884</v>
      </c>
      <c r="C825" s="7" t="str">
        <f>VLOOKUP(A825,data!$A:$AG,21,FALSE)</f>
        <v>East</v>
      </c>
      <c r="D825" s="7" t="str">
        <f>VLOOKUP(A825,data!$A:$AG,22,FALSE)</f>
        <v>Office Supplies</v>
      </c>
      <c r="E825" s="10" t="str">
        <f>VLOOKUP(A825,data!$A:$AG,23,FALSE)</f>
        <v>Labels</v>
      </c>
      <c r="F825" s="8">
        <f>VLOOKUP(A825,data!$A:$AG,24,FALSE)</f>
        <v>43528</v>
      </c>
      <c r="G825" s="3">
        <f>VLOOKUP(A825,data!$A:$AG,25,FALSE)</f>
        <v>43528</v>
      </c>
      <c r="H825" s="3">
        <f>VLOOKUP(A825,data!$A:$AG,26,FALSE)</f>
        <v>0.4201388888888889</v>
      </c>
      <c r="I825" s="1">
        <f>VLOOKUP(A825,data!$A:$AG,27,FALSE)</f>
        <v>68.709999999999994</v>
      </c>
      <c r="J825" s="2">
        <f>VLOOKUP(A825,data!$A:$AG,28,FALSE)</f>
        <v>3</v>
      </c>
      <c r="K825">
        <f>VLOOKUP(A825,data!$A:$AG,29,FALSE)</f>
        <v>10.3065</v>
      </c>
      <c r="L825" s="10">
        <f>VLOOKUP(A825,data!$A:$AG,30,FALSE)</f>
        <v>206.13</v>
      </c>
      <c r="M825" s="4" t="str">
        <f>VLOOKUP(A825,data!$A:$AG,31,FALSE)</f>
        <v>Cash</v>
      </c>
      <c r="N825" s="3">
        <f>VLOOKUP(A825,data!$A:$AG,32,FALSE)</f>
        <v>196.50372899999999</v>
      </c>
      <c r="O825" s="9">
        <f>VLOOKUP(A825,data!$A:$AG,33,FALSE)</f>
        <v>4.6699999999999998E-2</v>
      </c>
    </row>
    <row r="826" spans="1:15" ht="15.75" x14ac:dyDescent="0.25">
      <c r="A826">
        <v>825</v>
      </c>
      <c r="B826" t="str">
        <f>VLOOKUP(A826,data!$A:$AG,2,FALSE)</f>
        <v>109-86-4363</v>
      </c>
      <c r="C826" s="7" t="str">
        <f>VLOOKUP(A826,data!$A:$AG,21,FALSE)</f>
        <v>West</v>
      </c>
      <c r="D826" s="7" t="str">
        <f>VLOOKUP(A826,data!$A:$AG,22,FALSE)</f>
        <v>Technology</v>
      </c>
      <c r="E826" s="10" t="str">
        <f>VLOOKUP(A826,data!$A:$AG,23,FALSE)</f>
        <v>Accessories</v>
      </c>
      <c r="F826" s="8">
        <f>VLOOKUP(A826,data!$A:$AG,24,FALSE)</f>
        <v>43510</v>
      </c>
      <c r="G826" s="3">
        <f>VLOOKUP(A826,data!$A:$AG,25,FALSE)</f>
        <v>43510</v>
      </c>
      <c r="H826" s="3">
        <f>VLOOKUP(A826,data!$A:$AG,26,FALSE)</f>
        <v>0.48333333333333334</v>
      </c>
      <c r="I826" s="1">
        <f>VLOOKUP(A826,data!$A:$AG,27,FALSE)</f>
        <v>60.08</v>
      </c>
      <c r="J826" s="2">
        <f>VLOOKUP(A826,data!$A:$AG,28,FALSE)</f>
        <v>7</v>
      </c>
      <c r="K826">
        <f>VLOOKUP(A826,data!$A:$AG,29,FALSE)</f>
        <v>21.028000000000002</v>
      </c>
      <c r="L826" s="10">
        <f>VLOOKUP(A826,data!$A:$AG,30,FALSE)</f>
        <v>420.56</v>
      </c>
      <c r="M826" s="4" t="str">
        <f>VLOOKUP(A826,data!$A:$AG,31,FALSE)</f>
        <v>Credit card</v>
      </c>
      <c r="N826" s="3">
        <f>VLOOKUP(A826,data!$A:$AG,32,FALSE)</f>
        <v>390.27967999999998</v>
      </c>
      <c r="O826" s="9">
        <f>VLOOKUP(A826,data!$A:$AG,33,FALSE)</f>
        <v>7.2000000000000008E-2</v>
      </c>
    </row>
    <row r="827" spans="1:15" ht="15.75" x14ac:dyDescent="0.25">
      <c r="A827">
        <v>826</v>
      </c>
      <c r="B827" t="str">
        <f>VLOOKUP(A827,data!$A:$AG,2,FALSE)</f>
        <v>569-76-2760</v>
      </c>
      <c r="C827" s="7" t="str">
        <f>VLOOKUP(A827,data!$A:$AG,21,FALSE)</f>
        <v>West</v>
      </c>
      <c r="D827" s="7" t="str">
        <f>VLOOKUP(A827,data!$A:$AG,22,FALSE)</f>
        <v>Technology</v>
      </c>
      <c r="E827" s="10" t="str">
        <f>VLOOKUP(A827,data!$A:$AG,23,FALSE)</f>
        <v>Accessories</v>
      </c>
      <c r="F827" s="8">
        <f>VLOOKUP(A827,data!$A:$AG,24,FALSE)</f>
        <v>43494</v>
      </c>
      <c r="G827" s="3">
        <f>VLOOKUP(A827,data!$A:$AG,25,FALSE)</f>
        <v>43494</v>
      </c>
      <c r="H827" s="3">
        <f>VLOOKUP(A827,data!$A:$AG,26,FALSE)</f>
        <v>0.76041666666666663</v>
      </c>
      <c r="I827" s="1">
        <f>VLOOKUP(A827,data!$A:$AG,27,FALSE)</f>
        <v>22.01</v>
      </c>
      <c r="J827" s="2">
        <f>VLOOKUP(A827,data!$A:$AG,28,FALSE)</f>
        <v>4</v>
      </c>
      <c r="K827">
        <f>VLOOKUP(A827,data!$A:$AG,29,FALSE)</f>
        <v>4.4020000000000001</v>
      </c>
      <c r="L827" s="10">
        <f>VLOOKUP(A827,data!$A:$AG,30,FALSE)</f>
        <v>88.04</v>
      </c>
      <c r="M827" s="4" t="str">
        <f>VLOOKUP(A827,data!$A:$AG,31,FALSE)</f>
        <v>Credit card</v>
      </c>
      <c r="N827" s="3">
        <f>VLOOKUP(A827,data!$A:$AG,32,FALSE)</f>
        <v>81.701120000000003</v>
      </c>
      <c r="O827" s="9">
        <f>VLOOKUP(A827,data!$A:$AG,33,FALSE)</f>
        <v>7.2000000000000008E-2</v>
      </c>
    </row>
    <row r="828" spans="1:15" ht="15.75" x14ac:dyDescent="0.25">
      <c r="A828">
        <v>827</v>
      </c>
      <c r="B828" t="str">
        <f>VLOOKUP(A828,data!$A:$AG,2,FALSE)</f>
        <v>222-42-0244</v>
      </c>
      <c r="C828" s="7" t="str">
        <f>VLOOKUP(A828,data!$A:$AG,21,FALSE)</f>
        <v>Central</v>
      </c>
      <c r="D828" s="7" t="str">
        <f>VLOOKUP(A828,data!$A:$AG,22,FALSE)</f>
        <v>Office Supplies</v>
      </c>
      <c r="E828" s="10" t="str">
        <f>VLOOKUP(A828,data!$A:$AG,23,FALSE)</f>
        <v>Fasteners</v>
      </c>
      <c r="F828" s="8">
        <f>VLOOKUP(A828,data!$A:$AG,24,FALSE)</f>
        <v>43493</v>
      </c>
      <c r="G828" s="3">
        <f>VLOOKUP(A828,data!$A:$AG,25,FALSE)</f>
        <v>43493</v>
      </c>
      <c r="H828" s="3">
        <f>VLOOKUP(A828,data!$A:$AG,26,FALSE)</f>
        <v>0.57847222222222217</v>
      </c>
      <c r="I828" s="1">
        <f>VLOOKUP(A828,data!$A:$AG,27,FALSE)</f>
        <v>72.11</v>
      </c>
      <c r="J828" s="2">
        <f>VLOOKUP(A828,data!$A:$AG,28,FALSE)</f>
        <v>9</v>
      </c>
      <c r="K828">
        <f>VLOOKUP(A828,data!$A:$AG,29,FALSE)</f>
        <v>32.4495</v>
      </c>
      <c r="L828" s="10">
        <f>VLOOKUP(A828,data!$A:$AG,30,FALSE)</f>
        <v>648.99</v>
      </c>
      <c r="M828" s="4" t="str">
        <f>VLOOKUP(A828,data!$A:$AG,31,FALSE)</f>
        <v>Credit card</v>
      </c>
      <c r="N828" s="3">
        <f>VLOOKUP(A828,data!$A:$AG,32,FALSE)</f>
        <v>618.68216700000005</v>
      </c>
      <c r="O828" s="9">
        <f>VLOOKUP(A828,data!$A:$AG,33,FALSE)</f>
        <v>4.6699999999999998E-2</v>
      </c>
    </row>
    <row r="829" spans="1:15" ht="15.75" x14ac:dyDescent="0.25">
      <c r="A829">
        <v>828</v>
      </c>
      <c r="B829" t="str">
        <f>VLOOKUP(A829,data!$A:$AG,2,FALSE)</f>
        <v>760-53-9233</v>
      </c>
      <c r="C829" s="7" t="str">
        <f>VLOOKUP(A829,data!$A:$AG,21,FALSE)</f>
        <v>Central</v>
      </c>
      <c r="D829" s="7" t="str">
        <f>VLOOKUP(A829,data!$A:$AG,22,FALSE)</f>
        <v>Office Supplies</v>
      </c>
      <c r="E829" s="10" t="str">
        <f>VLOOKUP(A829,data!$A:$AG,23,FALSE)</f>
        <v>Supplies</v>
      </c>
      <c r="F829" s="8">
        <f>VLOOKUP(A829,data!$A:$AG,24,FALSE)</f>
        <v>43550</v>
      </c>
      <c r="G829" s="3">
        <f>VLOOKUP(A829,data!$A:$AG,25,FALSE)</f>
        <v>43550</v>
      </c>
      <c r="H829" s="3">
        <f>VLOOKUP(A829,data!$A:$AG,26,FALSE)</f>
        <v>0.77569444444444446</v>
      </c>
      <c r="I829" s="1">
        <f>VLOOKUP(A829,data!$A:$AG,27,FALSE)</f>
        <v>41.28</v>
      </c>
      <c r="J829" s="2">
        <f>VLOOKUP(A829,data!$A:$AG,28,FALSE)</f>
        <v>3</v>
      </c>
      <c r="K829">
        <f>VLOOKUP(A829,data!$A:$AG,29,FALSE)</f>
        <v>6.1920000000000002</v>
      </c>
      <c r="L829" s="10">
        <f>VLOOKUP(A829,data!$A:$AG,30,FALSE)</f>
        <v>123.84</v>
      </c>
      <c r="M829" s="4" t="str">
        <f>VLOOKUP(A829,data!$A:$AG,31,FALSE)</f>
        <v>Credit card</v>
      </c>
      <c r="N829" s="3">
        <f>VLOOKUP(A829,data!$A:$AG,32,FALSE)</f>
        <v>118.05667200000001</v>
      </c>
      <c r="O829" s="9">
        <f>VLOOKUP(A829,data!$A:$AG,33,FALSE)</f>
        <v>4.6699999999999998E-2</v>
      </c>
    </row>
    <row r="830" spans="1:15" ht="15.75" x14ac:dyDescent="0.25">
      <c r="A830">
        <v>829</v>
      </c>
      <c r="B830" t="str">
        <f>VLOOKUP(A830,data!$A:$AG,2,FALSE)</f>
        <v>538-22-0304</v>
      </c>
      <c r="C830" s="7" t="str">
        <f>VLOOKUP(A830,data!$A:$AG,21,FALSE)</f>
        <v>Central</v>
      </c>
      <c r="D830" s="7" t="str">
        <f>VLOOKUP(A830,data!$A:$AG,22,FALSE)</f>
        <v>Office Supplies</v>
      </c>
      <c r="E830" s="10" t="str">
        <f>VLOOKUP(A830,data!$A:$AG,23,FALSE)</f>
        <v>Envelopes</v>
      </c>
      <c r="F830" s="8">
        <f>VLOOKUP(A830,data!$A:$AG,24,FALSE)</f>
        <v>43548</v>
      </c>
      <c r="G830" s="3">
        <f>VLOOKUP(A830,data!$A:$AG,25,FALSE)</f>
        <v>43548</v>
      </c>
      <c r="H830" s="3">
        <f>VLOOKUP(A830,data!$A:$AG,26,FALSE)</f>
        <v>0.76874999999999993</v>
      </c>
      <c r="I830" s="1">
        <f>VLOOKUP(A830,data!$A:$AG,27,FALSE)</f>
        <v>64.95</v>
      </c>
      <c r="J830" s="2">
        <f>VLOOKUP(A830,data!$A:$AG,28,FALSE)</f>
        <v>10</v>
      </c>
      <c r="K830">
        <f>VLOOKUP(A830,data!$A:$AG,29,FALSE)</f>
        <v>32.475000000000001</v>
      </c>
      <c r="L830" s="10">
        <f>VLOOKUP(A830,data!$A:$AG,30,FALSE)</f>
        <v>649.5</v>
      </c>
      <c r="M830" s="4" t="str">
        <f>VLOOKUP(A830,data!$A:$AG,31,FALSE)</f>
        <v>Cash</v>
      </c>
      <c r="N830" s="3">
        <f>VLOOKUP(A830,data!$A:$AG,32,FALSE)</f>
        <v>619.16835000000003</v>
      </c>
      <c r="O830" s="9">
        <f>VLOOKUP(A830,data!$A:$AG,33,FALSE)</f>
        <v>4.6699999999999998E-2</v>
      </c>
    </row>
    <row r="831" spans="1:15" ht="15.75" x14ac:dyDescent="0.25">
      <c r="A831">
        <v>830</v>
      </c>
      <c r="B831" t="str">
        <f>VLOOKUP(A831,data!$A:$AG,2,FALSE)</f>
        <v>416-17-9926</v>
      </c>
      <c r="C831" s="7" t="str">
        <f>VLOOKUP(A831,data!$A:$AG,21,FALSE)</f>
        <v>South</v>
      </c>
      <c r="D831" s="7" t="str">
        <f>VLOOKUP(A831,data!$A:$AG,22,FALSE)</f>
        <v>Furniture</v>
      </c>
      <c r="E831" s="10" t="str">
        <f>VLOOKUP(A831,data!$A:$AG,23,FALSE)</f>
        <v>Chairs</v>
      </c>
      <c r="F831" s="8">
        <f>VLOOKUP(A831,data!$A:$AG,24,FALSE)</f>
        <v>43466</v>
      </c>
      <c r="G831" s="3">
        <f>VLOOKUP(A831,data!$A:$AG,25,FALSE)</f>
        <v>43466</v>
      </c>
      <c r="H831" s="3">
        <f>VLOOKUP(A831,data!$A:$AG,26,FALSE)</f>
        <v>0.61249999999999993</v>
      </c>
      <c r="I831" s="1">
        <f>VLOOKUP(A831,data!$A:$AG,27,FALSE)</f>
        <v>74.22</v>
      </c>
      <c r="J831" s="2">
        <f>VLOOKUP(A831,data!$A:$AG,28,FALSE)</f>
        <v>10</v>
      </c>
      <c r="K831">
        <f>VLOOKUP(A831,data!$A:$AG,29,FALSE)</f>
        <v>37.110000000000007</v>
      </c>
      <c r="L831" s="10">
        <f>VLOOKUP(A831,data!$A:$AG,30,FALSE)</f>
        <v>742.2</v>
      </c>
      <c r="M831" s="4" t="str">
        <f>VLOOKUP(A831,data!$A:$AG,31,FALSE)</f>
        <v>Credit card</v>
      </c>
      <c r="N831" s="3">
        <f>VLOOKUP(A831,data!$A:$AG,32,FALSE)</f>
        <v>662.78460000000007</v>
      </c>
      <c r="O831" s="9">
        <f>VLOOKUP(A831,data!$A:$AG,33,FALSE)</f>
        <v>0.107</v>
      </c>
    </row>
    <row r="832" spans="1:15" ht="15.75" x14ac:dyDescent="0.25">
      <c r="A832">
        <v>831</v>
      </c>
      <c r="B832" t="str">
        <f>VLOOKUP(A832,data!$A:$AG,2,FALSE)</f>
        <v>237-44-6163</v>
      </c>
      <c r="C832" s="7" t="str">
        <f>VLOOKUP(A832,data!$A:$AG,21,FALSE)</f>
        <v>South</v>
      </c>
      <c r="D832" s="7" t="str">
        <f>VLOOKUP(A832,data!$A:$AG,22,FALSE)</f>
        <v>Office Supplies</v>
      </c>
      <c r="E832" s="10" t="str">
        <f>VLOOKUP(A832,data!$A:$AG,23,FALSE)</f>
        <v>Appliances</v>
      </c>
      <c r="F832" s="8">
        <f>VLOOKUP(A832,data!$A:$AG,24,FALSE)</f>
        <v>43489</v>
      </c>
      <c r="G832" s="3">
        <f>VLOOKUP(A832,data!$A:$AG,25,FALSE)</f>
        <v>43489</v>
      </c>
      <c r="H832" s="3">
        <f>VLOOKUP(A832,data!$A:$AG,26,FALSE)</f>
        <v>0.73819444444444438</v>
      </c>
      <c r="I832" s="1">
        <f>VLOOKUP(A832,data!$A:$AG,27,FALSE)</f>
        <v>10.56</v>
      </c>
      <c r="J832" s="2">
        <f>VLOOKUP(A832,data!$A:$AG,28,FALSE)</f>
        <v>8</v>
      </c>
      <c r="K832">
        <f>VLOOKUP(A832,data!$A:$AG,29,FALSE)</f>
        <v>4.2240000000000002</v>
      </c>
      <c r="L832" s="10">
        <f>VLOOKUP(A832,data!$A:$AG,30,FALSE)</f>
        <v>84.48</v>
      </c>
      <c r="M832" s="4" t="str">
        <f>VLOOKUP(A832,data!$A:$AG,31,FALSE)</f>
        <v>Cash</v>
      </c>
      <c r="N832" s="3">
        <f>VLOOKUP(A832,data!$A:$AG,32,FALSE)</f>
        <v>80.534784000000002</v>
      </c>
      <c r="O832" s="9">
        <f>VLOOKUP(A832,data!$A:$AG,33,FALSE)</f>
        <v>4.6699999999999998E-2</v>
      </c>
    </row>
    <row r="833" spans="1:15" ht="15.75" x14ac:dyDescent="0.25">
      <c r="A833">
        <v>832</v>
      </c>
      <c r="B833" t="str">
        <f>VLOOKUP(A833,data!$A:$AG,2,FALSE)</f>
        <v>636-17-0325</v>
      </c>
      <c r="C833" s="7" t="str">
        <f>VLOOKUP(A833,data!$A:$AG,21,FALSE)</f>
        <v>South</v>
      </c>
      <c r="D833" s="7" t="str">
        <f>VLOOKUP(A833,data!$A:$AG,22,FALSE)</f>
        <v>Technology</v>
      </c>
      <c r="E833" s="10" t="str">
        <f>VLOOKUP(A833,data!$A:$AG,23,FALSE)</f>
        <v>Phones</v>
      </c>
      <c r="F833" s="8">
        <f>VLOOKUP(A833,data!$A:$AG,24,FALSE)</f>
        <v>43521</v>
      </c>
      <c r="G833" s="3">
        <f>VLOOKUP(A833,data!$A:$AG,25,FALSE)</f>
        <v>43521</v>
      </c>
      <c r="H833" s="3">
        <f>VLOOKUP(A833,data!$A:$AG,26,FALSE)</f>
        <v>0.77569444444444446</v>
      </c>
      <c r="I833" s="1">
        <f>VLOOKUP(A833,data!$A:$AG,27,FALSE)</f>
        <v>62.57</v>
      </c>
      <c r="J833" s="2">
        <f>VLOOKUP(A833,data!$A:$AG,28,FALSE)</f>
        <v>4</v>
      </c>
      <c r="K833">
        <f>VLOOKUP(A833,data!$A:$AG,29,FALSE)</f>
        <v>12.514000000000001</v>
      </c>
      <c r="L833" s="10">
        <f>VLOOKUP(A833,data!$A:$AG,30,FALSE)</f>
        <v>250.28</v>
      </c>
      <c r="M833" s="4" t="str">
        <f>VLOOKUP(A833,data!$A:$AG,31,FALSE)</f>
        <v>Cash</v>
      </c>
      <c r="N833" s="3">
        <f>VLOOKUP(A833,data!$A:$AG,32,FALSE)</f>
        <v>232.25984</v>
      </c>
      <c r="O833" s="9">
        <f>VLOOKUP(A833,data!$A:$AG,33,FALSE)</f>
        <v>7.2000000000000008E-2</v>
      </c>
    </row>
    <row r="834" spans="1:15" ht="15.75" x14ac:dyDescent="0.25">
      <c r="A834">
        <v>833</v>
      </c>
      <c r="B834" t="str">
        <f>VLOOKUP(A834,data!$A:$AG,2,FALSE)</f>
        <v>343-75-9322</v>
      </c>
      <c r="C834" s="7" t="str">
        <f>VLOOKUP(A834,data!$A:$AG,21,FALSE)</f>
        <v>South</v>
      </c>
      <c r="D834" s="7" t="str">
        <f>VLOOKUP(A834,data!$A:$AG,22,FALSE)</f>
        <v>Technology</v>
      </c>
      <c r="E834" s="10" t="str">
        <f>VLOOKUP(A834,data!$A:$AG,23,FALSE)</f>
        <v>Phones</v>
      </c>
      <c r="F834" s="8">
        <f>VLOOKUP(A834,data!$A:$AG,24,FALSE)</f>
        <v>43474</v>
      </c>
      <c r="G834" s="3">
        <f>VLOOKUP(A834,data!$A:$AG,25,FALSE)</f>
        <v>43474</v>
      </c>
      <c r="H834" s="3">
        <f>VLOOKUP(A834,data!$A:$AG,26,FALSE)</f>
        <v>0.69027777777777777</v>
      </c>
      <c r="I834" s="1">
        <f>VLOOKUP(A834,data!$A:$AG,27,FALSE)</f>
        <v>11.85</v>
      </c>
      <c r="J834" s="2">
        <f>VLOOKUP(A834,data!$A:$AG,28,FALSE)</f>
        <v>8</v>
      </c>
      <c r="K834">
        <f>VLOOKUP(A834,data!$A:$AG,29,FALSE)</f>
        <v>4.74</v>
      </c>
      <c r="L834" s="10">
        <f>VLOOKUP(A834,data!$A:$AG,30,FALSE)</f>
        <v>94.8</v>
      </c>
      <c r="M834" s="4" t="str">
        <f>VLOOKUP(A834,data!$A:$AG,31,FALSE)</f>
        <v>Cash</v>
      </c>
      <c r="N834" s="3">
        <f>VLOOKUP(A834,data!$A:$AG,32,FALSE)</f>
        <v>87.974400000000003</v>
      </c>
      <c r="O834" s="9">
        <f>VLOOKUP(A834,data!$A:$AG,33,FALSE)</f>
        <v>7.2000000000000008E-2</v>
      </c>
    </row>
    <row r="835" spans="1:15" ht="15.75" x14ac:dyDescent="0.25">
      <c r="A835">
        <v>834</v>
      </c>
      <c r="B835" t="str">
        <f>VLOOKUP(A835,data!$A:$AG,2,FALSE)</f>
        <v>528-14-9470</v>
      </c>
      <c r="C835" s="7" t="str">
        <f>VLOOKUP(A835,data!$A:$AG,21,FALSE)</f>
        <v>Central</v>
      </c>
      <c r="D835" s="7" t="str">
        <f>VLOOKUP(A835,data!$A:$AG,22,FALSE)</f>
        <v>Office Supplies</v>
      </c>
      <c r="E835" s="10" t="str">
        <f>VLOOKUP(A835,data!$A:$AG,23,FALSE)</f>
        <v>Art</v>
      </c>
      <c r="F835" s="8">
        <f>VLOOKUP(A835,data!$A:$AG,24,FALSE)</f>
        <v>43510</v>
      </c>
      <c r="G835" s="3">
        <f>VLOOKUP(A835,data!$A:$AG,25,FALSE)</f>
        <v>43510</v>
      </c>
      <c r="H835" s="3">
        <f>VLOOKUP(A835,data!$A:$AG,26,FALSE)</f>
        <v>0.61249999999999993</v>
      </c>
      <c r="I835" s="1">
        <f>VLOOKUP(A835,data!$A:$AG,27,FALSE)</f>
        <v>91.3</v>
      </c>
      <c r="J835" s="2">
        <f>VLOOKUP(A835,data!$A:$AG,28,FALSE)</f>
        <v>1</v>
      </c>
      <c r="K835">
        <f>VLOOKUP(A835,data!$A:$AG,29,FALSE)</f>
        <v>4.5650000000000004</v>
      </c>
      <c r="L835" s="10">
        <f>VLOOKUP(A835,data!$A:$AG,30,FALSE)</f>
        <v>91.3</v>
      </c>
      <c r="M835" s="4" t="str">
        <f>VLOOKUP(A835,data!$A:$AG,31,FALSE)</f>
        <v>Ewallet</v>
      </c>
      <c r="N835" s="3">
        <f>VLOOKUP(A835,data!$A:$AG,32,FALSE)</f>
        <v>87.036289999999994</v>
      </c>
      <c r="O835" s="9">
        <f>VLOOKUP(A835,data!$A:$AG,33,FALSE)</f>
        <v>4.6699999999999998E-2</v>
      </c>
    </row>
    <row r="836" spans="1:15" ht="15.75" x14ac:dyDescent="0.25">
      <c r="A836">
        <v>835</v>
      </c>
      <c r="B836" t="str">
        <f>VLOOKUP(A836,data!$A:$AG,2,FALSE)</f>
        <v>427-45-9297</v>
      </c>
      <c r="C836" s="7" t="str">
        <f>VLOOKUP(A836,data!$A:$AG,21,FALSE)</f>
        <v>Central</v>
      </c>
      <c r="D836" s="7" t="str">
        <f>VLOOKUP(A836,data!$A:$AG,22,FALSE)</f>
        <v>Office Supplies</v>
      </c>
      <c r="E836" s="10" t="str">
        <f>VLOOKUP(A836,data!$A:$AG,23,FALSE)</f>
        <v>Appliances</v>
      </c>
      <c r="F836" s="8">
        <f>VLOOKUP(A836,data!$A:$AG,24,FALSE)</f>
        <v>43536</v>
      </c>
      <c r="G836" s="3">
        <f>VLOOKUP(A836,data!$A:$AG,25,FALSE)</f>
        <v>43536</v>
      </c>
      <c r="H836" s="3">
        <f>VLOOKUP(A836,data!$A:$AG,26,FALSE)</f>
        <v>0.45902777777777781</v>
      </c>
      <c r="I836" s="1">
        <f>VLOOKUP(A836,data!$A:$AG,27,FALSE)</f>
        <v>40.729999999999997</v>
      </c>
      <c r="J836" s="2">
        <f>VLOOKUP(A836,data!$A:$AG,28,FALSE)</f>
        <v>7</v>
      </c>
      <c r="K836">
        <f>VLOOKUP(A836,data!$A:$AG,29,FALSE)</f>
        <v>14.255499999999998</v>
      </c>
      <c r="L836" s="10">
        <f>VLOOKUP(A836,data!$A:$AG,30,FALSE)</f>
        <v>285.10999999999996</v>
      </c>
      <c r="M836" s="4" t="str">
        <f>VLOOKUP(A836,data!$A:$AG,31,FALSE)</f>
        <v>Ewallet</v>
      </c>
      <c r="N836" s="3">
        <f>VLOOKUP(A836,data!$A:$AG,32,FALSE)</f>
        <v>271.79536299999995</v>
      </c>
      <c r="O836" s="9">
        <f>VLOOKUP(A836,data!$A:$AG,33,FALSE)</f>
        <v>4.6699999999999998E-2</v>
      </c>
    </row>
    <row r="837" spans="1:15" ht="15.75" x14ac:dyDescent="0.25">
      <c r="A837">
        <v>836</v>
      </c>
      <c r="B837" t="str">
        <f>VLOOKUP(A837,data!$A:$AG,2,FALSE)</f>
        <v>807-34-3742</v>
      </c>
      <c r="C837" s="7" t="str">
        <f>VLOOKUP(A837,data!$A:$AG,21,FALSE)</f>
        <v>Central</v>
      </c>
      <c r="D837" s="7" t="str">
        <f>VLOOKUP(A837,data!$A:$AG,22,FALSE)</f>
        <v>Technology</v>
      </c>
      <c r="E837" s="10" t="str">
        <f>VLOOKUP(A837,data!$A:$AG,23,FALSE)</f>
        <v>Machines</v>
      </c>
      <c r="F837" s="8">
        <f>VLOOKUP(A837,data!$A:$AG,24,FALSE)</f>
        <v>43550</v>
      </c>
      <c r="G837" s="3">
        <f>VLOOKUP(A837,data!$A:$AG,25,FALSE)</f>
        <v>43550</v>
      </c>
      <c r="H837" s="3">
        <f>VLOOKUP(A837,data!$A:$AG,26,FALSE)</f>
        <v>0.8222222222222223</v>
      </c>
      <c r="I837" s="1">
        <f>VLOOKUP(A837,data!$A:$AG,27,FALSE)</f>
        <v>52.38</v>
      </c>
      <c r="J837" s="2">
        <f>VLOOKUP(A837,data!$A:$AG,28,FALSE)</f>
        <v>1</v>
      </c>
      <c r="K837">
        <f>VLOOKUP(A837,data!$A:$AG,29,FALSE)</f>
        <v>2.6190000000000002</v>
      </c>
      <c r="L837" s="10">
        <f>VLOOKUP(A837,data!$A:$AG,30,FALSE)</f>
        <v>52.38</v>
      </c>
      <c r="M837" s="4" t="str">
        <f>VLOOKUP(A837,data!$A:$AG,31,FALSE)</f>
        <v>Cash</v>
      </c>
      <c r="N837" s="3">
        <f>VLOOKUP(A837,data!$A:$AG,32,FALSE)</f>
        <v>48.608640000000001</v>
      </c>
      <c r="O837" s="9">
        <f>VLOOKUP(A837,data!$A:$AG,33,FALSE)</f>
        <v>7.2000000000000008E-2</v>
      </c>
    </row>
    <row r="838" spans="1:15" ht="15.75" x14ac:dyDescent="0.25">
      <c r="A838">
        <v>837</v>
      </c>
      <c r="B838" t="str">
        <f>VLOOKUP(A838,data!$A:$AG,2,FALSE)</f>
        <v>288-62-1085</v>
      </c>
      <c r="C838" s="7" t="str">
        <f>VLOOKUP(A838,data!$A:$AG,21,FALSE)</f>
        <v>East</v>
      </c>
      <c r="D838" s="7" t="str">
        <f>VLOOKUP(A838,data!$A:$AG,22,FALSE)</f>
        <v>Office Supplies</v>
      </c>
      <c r="E838" s="10" t="str">
        <f>VLOOKUP(A838,data!$A:$AG,23,FALSE)</f>
        <v>Binders</v>
      </c>
      <c r="F838" s="8">
        <f>VLOOKUP(A838,data!$A:$AG,24,FALSE)</f>
        <v>43474</v>
      </c>
      <c r="G838" s="3">
        <f>VLOOKUP(A838,data!$A:$AG,25,FALSE)</f>
        <v>43474</v>
      </c>
      <c r="H838" s="3">
        <f>VLOOKUP(A838,data!$A:$AG,26,FALSE)</f>
        <v>0.56527777777777777</v>
      </c>
      <c r="I838" s="1">
        <f>VLOOKUP(A838,data!$A:$AG,27,FALSE)</f>
        <v>38.54</v>
      </c>
      <c r="J838" s="2">
        <f>VLOOKUP(A838,data!$A:$AG,28,FALSE)</f>
        <v>5</v>
      </c>
      <c r="K838">
        <f>VLOOKUP(A838,data!$A:$AG,29,FALSE)</f>
        <v>9.6349999999999998</v>
      </c>
      <c r="L838" s="10">
        <f>VLOOKUP(A838,data!$A:$AG,30,FALSE)</f>
        <v>192.7</v>
      </c>
      <c r="M838" s="4" t="str">
        <f>VLOOKUP(A838,data!$A:$AG,31,FALSE)</f>
        <v>Ewallet</v>
      </c>
      <c r="N838" s="3">
        <f>VLOOKUP(A838,data!$A:$AG,32,FALSE)</f>
        <v>183.70090999999999</v>
      </c>
      <c r="O838" s="9">
        <f>VLOOKUP(A838,data!$A:$AG,33,FALSE)</f>
        <v>4.6699999999999998E-2</v>
      </c>
    </row>
    <row r="839" spans="1:15" ht="15.75" x14ac:dyDescent="0.25">
      <c r="A839">
        <v>838</v>
      </c>
      <c r="B839" t="str">
        <f>VLOOKUP(A839,data!$A:$AG,2,FALSE)</f>
        <v>670-71-7306</v>
      </c>
      <c r="C839" s="7" t="str">
        <f>VLOOKUP(A839,data!$A:$AG,21,FALSE)</f>
        <v>South</v>
      </c>
      <c r="D839" s="7" t="str">
        <f>VLOOKUP(A839,data!$A:$AG,22,FALSE)</f>
        <v>Office Supplies</v>
      </c>
      <c r="E839" s="10" t="str">
        <f>VLOOKUP(A839,data!$A:$AG,23,FALSE)</f>
        <v>Paper</v>
      </c>
      <c r="F839" s="8">
        <f>VLOOKUP(A839,data!$A:$AG,24,FALSE)</f>
        <v>43467</v>
      </c>
      <c r="G839" s="3">
        <f>VLOOKUP(A839,data!$A:$AG,25,FALSE)</f>
        <v>43467</v>
      </c>
      <c r="H839" s="3">
        <f>VLOOKUP(A839,data!$A:$AG,26,FALSE)</f>
        <v>0.83888888888888891</v>
      </c>
      <c r="I839" s="1">
        <f>VLOOKUP(A839,data!$A:$AG,27,FALSE)</f>
        <v>44.63</v>
      </c>
      <c r="J839" s="2">
        <f>VLOOKUP(A839,data!$A:$AG,28,FALSE)</f>
        <v>6</v>
      </c>
      <c r="K839">
        <f>VLOOKUP(A839,data!$A:$AG,29,FALSE)</f>
        <v>13.389000000000003</v>
      </c>
      <c r="L839" s="10">
        <f>VLOOKUP(A839,data!$A:$AG,30,FALSE)</f>
        <v>267.78000000000003</v>
      </c>
      <c r="M839" s="4" t="str">
        <f>VLOOKUP(A839,data!$A:$AG,31,FALSE)</f>
        <v>Credit card</v>
      </c>
      <c r="N839" s="3">
        <f>VLOOKUP(A839,data!$A:$AG,32,FALSE)</f>
        <v>255.27467400000003</v>
      </c>
      <c r="O839" s="9">
        <f>VLOOKUP(A839,data!$A:$AG,33,FALSE)</f>
        <v>4.6699999999999998E-2</v>
      </c>
    </row>
    <row r="840" spans="1:15" ht="15.75" x14ac:dyDescent="0.25">
      <c r="A840">
        <v>839</v>
      </c>
      <c r="B840" t="str">
        <f>VLOOKUP(A840,data!$A:$AG,2,FALSE)</f>
        <v>660-29-7083</v>
      </c>
      <c r="C840" s="7" t="str">
        <f>VLOOKUP(A840,data!$A:$AG,21,FALSE)</f>
        <v>East</v>
      </c>
      <c r="D840" s="7" t="str">
        <f>VLOOKUP(A840,data!$A:$AG,22,FALSE)</f>
        <v>Technology</v>
      </c>
      <c r="E840" s="10" t="str">
        <f>VLOOKUP(A840,data!$A:$AG,23,FALSE)</f>
        <v>Phones</v>
      </c>
      <c r="F840" s="8">
        <f>VLOOKUP(A840,data!$A:$AG,24,FALSE)</f>
        <v>43480</v>
      </c>
      <c r="G840" s="3">
        <f>VLOOKUP(A840,data!$A:$AG,25,FALSE)</f>
        <v>43480</v>
      </c>
      <c r="H840" s="3">
        <f>VLOOKUP(A840,data!$A:$AG,26,FALSE)</f>
        <v>0.62569444444444444</v>
      </c>
      <c r="I840" s="1">
        <f>VLOOKUP(A840,data!$A:$AG,27,FALSE)</f>
        <v>55.87</v>
      </c>
      <c r="J840" s="2">
        <f>VLOOKUP(A840,data!$A:$AG,28,FALSE)</f>
        <v>10</v>
      </c>
      <c r="K840">
        <f>VLOOKUP(A840,data!$A:$AG,29,FALSE)</f>
        <v>27.934999999999999</v>
      </c>
      <c r="L840" s="10">
        <f>VLOOKUP(A840,data!$A:$AG,30,FALSE)</f>
        <v>558.69999999999993</v>
      </c>
      <c r="M840" s="4" t="str">
        <f>VLOOKUP(A840,data!$A:$AG,31,FALSE)</f>
        <v>Cash</v>
      </c>
      <c r="N840" s="3">
        <f>VLOOKUP(A840,data!$A:$AG,32,FALSE)</f>
        <v>518.47359999999992</v>
      </c>
      <c r="O840" s="9">
        <f>VLOOKUP(A840,data!$A:$AG,33,FALSE)</f>
        <v>7.2000000000000008E-2</v>
      </c>
    </row>
    <row r="841" spans="1:15" ht="15.75" x14ac:dyDescent="0.25">
      <c r="A841">
        <v>840</v>
      </c>
      <c r="B841" t="str">
        <f>VLOOKUP(A841,data!$A:$AG,2,FALSE)</f>
        <v>271-77-8740</v>
      </c>
      <c r="C841" s="7" t="str">
        <f>VLOOKUP(A841,data!$A:$AG,21,FALSE)</f>
        <v>East</v>
      </c>
      <c r="D841" s="7" t="str">
        <f>VLOOKUP(A841,data!$A:$AG,22,FALSE)</f>
        <v>Office Supplies</v>
      </c>
      <c r="E841" s="10" t="str">
        <f>VLOOKUP(A841,data!$A:$AG,23,FALSE)</f>
        <v>Art</v>
      </c>
      <c r="F841" s="8">
        <f>VLOOKUP(A841,data!$A:$AG,24,FALSE)</f>
        <v>43466</v>
      </c>
      <c r="G841" s="3">
        <f>VLOOKUP(A841,data!$A:$AG,25,FALSE)</f>
        <v>43466</v>
      </c>
      <c r="H841" s="3">
        <f>VLOOKUP(A841,data!$A:$AG,26,FALSE)</f>
        <v>0.4861111111111111</v>
      </c>
      <c r="I841" s="1">
        <f>VLOOKUP(A841,data!$A:$AG,27,FALSE)</f>
        <v>29.22</v>
      </c>
      <c r="J841" s="2">
        <f>VLOOKUP(A841,data!$A:$AG,28,FALSE)</f>
        <v>6</v>
      </c>
      <c r="K841">
        <f>VLOOKUP(A841,data!$A:$AG,29,FALSE)</f>
        <v>8.766</v>
      </c>
      <c r="L841" s="10">
        <f>VLOOKUP(A841,data!$A:$AG,30,FALSE)</f>
        <v>175.32</v>
      </c>
      <c r="M841" s="4" t="str">
        <f>VLOOKUP(A841,data!$A:$AG,31,FALSE)</f>
        <v>Ewallet</v>
      </c>
      <c r="N841" s="3">
        <f>VLOOKUP(A841,data!$A:$AG,32,FALSE)</f>
        <v>167.13255599999999</v>
      </c>
      <c r="O841" s="9">
        <f>VLOOKUP(A841,data!$A:$AG,33,FALSE)</f>
        <v>4.6699999999999998E-2</v>
      </c>
    </row>
    <row r="842" spans="1:15" ht="15.75" x14ac:dyDescent="0.25">
      <c r="A842">
        <v>841</v>
      </c>
      <c r="B842" t="str">
        <f>VLOOKUP(A842,data!$A:$AG,2,FALSE)</f>
        <v>497-36-0989</v>
      </c>
      <c r="C842" s="7" t="str">
        <f>VLOOKUP(A842,data!$A:$AG,21,FALSE)</f>
        <v>East</v>
      </c>
      <c r="D842" s="7" t="str">
        <f>VLOOKUP(A842,data!$A:$AG,22,FALSE)</f>
        <v>Office Supplies</v>
      </c>
      <c r="E842" s="10" t="str">
        <f>VLOOKUP(A842,data!$A:$AG,23,FALSE)</f>
        <v>Art</v>
      </c>
      <c r="F842" s="8">
        <f>VLOOKUP(A842,data!$A:$AG,24,FALSE)</f>
        <v>43511</v>
      </c>
      <c r="G842" s="3">
        <f>VLOOKUP(A842,data!$A:$AG,25,FALSE)</f>
        <v>43511</v>
      </c>
      <c r="H842" s="3">
        <f>VLOOKUP(A842,data!$A:$AG,26,FALSE)</f>
        <v>0.63958333333333328</v>
      </c>
      <c r="I842" s="1">
        <f>VLOOKUP(A842,data!$A:$AG,27,FALSE)</f>
        <v>51.94</v>
      </c>
      <c r="J842" s="2">
        <f>VLOOKUP(A842,data!$A:$AG,28,FALSE)</f>
        <v>3</v>
      </c>
      <c r="K842">
        <f>VLOOKUP(A842,data!$A:$AG,29,FALSE)</f>
        <v>7.7910000000000004</v>
      </c>
      <c r="L842" s="10">
        <f>VLOOKUP(A842,data!$A:$AG,30,FALSE)</f>
        <v>155.82</v>
      </c>
      <c r="M842" s="4" t="str">
        <f>VLOOKUP(A842,data!$A:$AG,31,FALSE)</f>
        <v>Cash</v>
      </c>
      <c r="N842" s="3">
        <f>VLOOKUP(A842,data!$A:$AG,32,FALSE)</f>
        <v>148.543206</v>
      </c>
      <c r="O842" s="9">
        <f>VLOOKUP(A842,data!$A:$AG,33,FALSE)</f>
        <v>4.6699999999999998E-2</v>
      </c>
    </row>
    <row r="843" spans="1:15" ht="15.75" x14ac:dyDescent="0.25">
      <c r="A843">
        <v>842</v>
      </c>
      <c r="B843" t="str">
        <f>VLOOKUP(A843,data!$A:$AG,2,FALSE)</f>
        <v>291-59-1384</v>
      </c>
      <c r="C843" s="7" t="str">
        <f>VLOOKUP(A843,data!$A:$AG,21,FALSE)</f>
        <v>East</v>
      </c>
      <c r="D843" s="7" t="str">
        <f>VLOOKUP(A843,data!$A:$AG,22,FALSE)</f>
        <v>Furniture</v>
      </c>
      <c r="E843" s="10" t="str">
        <f>VLOOKUP(A843,data!$A:$AG,23,FALSE)</f>
        <v>Bookcases</v>
      </c>
      <c r="F843" s="8">
        <f>VLOOKUP(A843,data!$A:$AG,24,FALSE)</f>
        <v>43524</v>
      </c>
      <c r="G843" s="3">
        <f>VLOOKUP(A843,data!$A:$AG,25,FALSE)</f>
        <v>43524</v>
      </c>
      <c r="H843" s="3">
        <f>VLOOKUP(A843,data!$A:$AG,26,FALSE)</f>
        <v>0.73472222222222217</v>
      </c>
      <c r="I843" s="1">
        <f>VLOOKUP(A843,data!$A:$AG,27,FALSE)</f>
        <v>60.3</v>
      </c>
      <c r="J843" s="2">
        <f>VLOOKUP(A843,data!$A:$AG,28,FALSE)</f>
        <v>1</v>
      </c>
      <c r="K843">
        <f>VLOOKUP(A843,data!$A:$AG,29,FALSE)</f>
        <v>3.0150000000000001</v>
      </c>
      <c r="L843" s="10">
        <f>VLOOKUP(A843,data!$A:$AG,30,FALSE)</f>
        <v>60.3</v>
      </c>
      <c r="M843" s="4" t="str">
        <f>VLOOKUP(A843,data!$A:$AG,31,FALSE)</f>
        <v>Cash</v>
      </c>
      <c r="N843" s="3">
        <f>VLOOKUP(A843,data!$A:$AG,32,FALSE)</f>
        <v>53.847899999999996</v>
      </c>
      <c r="O843" s="9">
        <f>VLOOKUP(A843,data!$A:$AG,33,FALSE)</f>
        <v>0.107</v>
      </c>
    </row>
    <row r="844" spans="1:15" ht="15.75" x14ac:dyDescent="0.25">
      <c r="A844">
        <v>843</v>
      </c>
      <c r="B844" t="str">
        <f>VLOOKUP(A844,data!$A:$AG,2,FALSE)</f>
        <v>860-73-6466</v>
      </c>
      <c r="C844" s="7" t="str">
        <f>VLOOKUP(A844,data!$A:$AG,21,FALSE)</f>
        <v>West</v>
      </c>
      <c r="D844" s="7" t="str">
        <f>VLOOKUP(A844,data!$A:$AG,22,FALSE)</f>
        <v>Office Supplies</v>
      </c>
      <c r="E844" s="10" t="str">
        <f>VLOOKUP(A844,data!$A:$AG,23,FALSE)</f>
        <v>Binders</v>
      </c>
      <c r="F844" s="8">
        <f>VLOOKUP(A844,data!$A:$AG,24,FALSE)</f>
        <v>43526</v>
      </c>
      <c r="G844" s="3">
        <f>VLOOKUP(A844,data!$A:$AG,25,FALSE)</f>
        <v>43526</v>
      </c>
      <c r="H844" s="3">
        <f>VLOOKUP(A844,data!$A:$AG,26,FALSE)</f>
        <v>0.6777777777777777</v>
      </c>
      <c r="I844" s="1">
        <f>VLOOKUP(A844,data!$A:$AG,27,FALSE)</f>
        <v>39.47</v>
      </c>
      <c r="J844" s="2">
        <f>VLOOKUP(A844,data!$A:$AG,28,FALSE)</f>
        <v>2</v>
      </c>
      <c r="K844">
        <f>VLOOKUP(A844,data!$A:$AG,29,FALSE)</f>
        <v>3.9470000000000001</v>
      </c>
      <c r="L844" s="10">
        <f>VLOOKUP(A844,data!$A:$AG,30,FALSE)</f>
        <v>78.94</v>
      </c>
      <c r="M844" s="4" t="str">
        <f>VLOOKUP(A844,data!$A:$AG,31,FALSE)</f>
        <v>Credit card</v>
      </c>
      <c r="N844" s="3">
        <f>VLOOKUP(A844,data!$A:$AG,32,FALSE)</f>
        <v>75.253501999999997</v>
      </c>
      <c r="O844" s="9">
        <f>VLOOKUP(A844,data!$A:$AG,33,FALSE)</f>
        <v>4.6699999999999998E-2</v>
      </c>
    </row>
    <row r="845" spans="1:15" ht="15.75" x14ac:dyDescent="0.25">
      <c r="A845">
        <v>844</v>
      </c>
      <c r="B845" t="str">
        <f>VLOOKUP(A845,data!$A:$AG,2,FALSE)</f>
        <v>549-23-9016</v>
      </c>
      <c r="C845" s="7" t="str">
        <f>VLOOKUP(A845,data!$A:$AG,21,FALSE)</f>
        <v>West</v>
      </c>
      <c r="D845" s="7" t="str">
        <f>VLOOKUP(A845,data!$A:$AG,22,FALSE)</f>
        <v>Office Supplies</v>
      </c>
      <c r="E845" s="10" t="str">
        <f>VLOOKUP(A845,data!$A:$AG,23,FALSE)</f>
        <v>Binders</v>
      </c>
      <c r="F845" s="8">
        <f>VLOOKUP(A845,data!$A:$AG,24,FALSE)</f>
        <v>43509</v>
      </c>
      <c r="G845" s="3">
        <f>VLOOKUP(A845,data!$A:$AG,25,FALSE)</f>
        <v>43509</v>
      </c>
      <c r="H845" s="3">
        <f>VLOOKUP(A845,data!$A:$AG,26,FALSE)</f>
        <v>0.76041666666666663</v>
      </c>
      <c r="I845" s="1">
        <f>VLOOKUP(A845,data!$A:$AG,27,FALSE)</f>
        <v>14.87</v>
      </c>
      <c r="J845" s="2">
        <f>VLOOKUP(A845,data!$A:$AG,28,FALSE)</f>
        <v>2</v>
      </c>
      <c r="K845">
        <f>VLOOKUP(A845,data!$A:$AG,29,FALSE)</f>
        <v>1.4870000000000001</v>
      </c>
      <c r="L845" s="10">
        <f>VLOOKUP(A845,data!$A:$AG,30,FALSE)</f>
        <v>29.74</v>
      </c>
      <c r="M845" s="4" t="str">
        <f>VLOOKUP(A845,data!$A:$AG,31,FALSE)</f>
        <v>Credit card</v>
      </c>
      <c r="N845" s="3">
        <f>VLOOKUP(A845,data!$A:$AG,32,FALSE)</f>
        <v>28.351141999999999</v>
      </c>
      <c r="O845" s="9">
        <f>VLOOKUP(A845,data!$A:$AG,33,FALSE)</f>
        <v>4.6699999999999998E-2</v>
      </c>
    </row>
    <row r="846" spans="1:15" ht="15.75" x14ac:dyDescent="0.25">
      <c r="A846">
        <v>845</v>
      </c>
      <c r="B846" t="str">
        <f>VLOOKUP(A846,data!$A:$AG,2,FALSE)</f>
        <v>896-34-0956</v>
      </c>
      <c r="C846" s="7" t="str">
        <f>VLOOKUP(A846,data!$A:$AG,21,FALSE)</f>
        <v>West</v>
      </c>
      <c r="D846" s="7" t="str">
        <f>VLOOKUP(A846,data!$A:$AG,22,FALSE)</f>
        <v>Office Supplies</v>
      </c>
      <c r="E846" s="10" t="str">
        <f>VLOOKUP(A846,data!$A:$AG,23,FALSE)</f>
        <v>Supplies</v>
      </c>
      <c r="F846" s="8">
        <f>VLOOKUP(A846,data!$A:$AG,24,FALSE)</f>
        <v>43491</v>
      </c>
      <c r="G846" s="3">
        <f>VLOOKUP(A846,data!$A:$AG,25,FALSE)</f>
        <v>43491</v>
      </c>
      <c r="H846" s="3">
        <f>VLOOKUP(A846,data!$A:$AG,26,FALSE)</f>
        <v>0.52986111111111112</v>
      </c>
      <c r="I846" s="1">
        <f>VLOOKUP(A846,data!$A:$AG,27,FALSE)</f>
        <v>21.32</v>
      </c>
      <c r="J846" s="2">
        <f>VLOOKUP(A846,data!$A:$AG,28,FALSE)</f>
        <v>1</v>
      </c>
      <c r="K846">
        <f>VLOOKUP(A846,data!$A:$AG,29,FALSE)</f>
        <v>1.0660000000000001</v>
      </c>
      <c r="L846" s="10">
        <f>VLOOKUP(A846,data!$A:$AG,30,FALSE)</f>
        <v>21.32</v>
      </c>
      <c r="M846" s="4" t="str">
        <f>VLOOKUP(A846,data!$A:$AG,31,FALSE)</f>
        <v>Cash</v>
      </c>
      <c r="N846" s="3">
        <f>VLOOKUP(A846,data!$A:$AG,32,FALSE)</f>
        <v>20.324356000000002</v>
      </c>
      <c r="O846" s="9">
        <f>VLOOKUP(A846,data!$A:$AG,33,FALSE)</f>
        <v>4.6699999999999998E-2</v>
      </c>
    </row>
    <row r="847" spans="1:15" ht="15.75" x14ac:dyDescent="0.25">
      <c r="A847">
        <v>846</v>
      </c>
      <c r="B847" t="str">
        <f>VLOOKUP(A847,data!$A:$AG,2,FALSE)</f>
        <v>804-38-3935</v>
      </c>
      <c r="C847" s="7" t="str">
        <f>VLOOKUP(A847,data!$A:$AG,21,FALSE)</f>
        <v>West</v>
      </c>
      <c r="D847" s="7" t="str">
        <f>VLOOKUP(A847,data!$A:$AG,22,FALSE)</f>
        <v>Office Supplies</v>
      </c>
      <c r="E847" s="10" t="str">
        <f>VLOOKUP(A847,data!$A:$AG,23,FALSE)</f>
        <v>Labels</v>
      </c>
      <c r="F847" s="8">
        <f>VLOOKUP(A847,data!$A:$AG,24,FALSE)</f>
        <v>43495</v>
      </c>
      <c r="G847" s="3">
        <f>VLOOKUP(A847,data!$A:$AG,25,FALSE)</f>
        <v>43495</v>
      </c>
      <c r="H847" s="3">
        <f>VLOOKUP(A847,data!$A:$AG,26,FALSE)</f>
        <v>0.48055555555555557</v>
      </c>
      <c r="I847" s="1">
        <f>VLOOKUP(A847,data!$A:$AG,27,FALSE)</f>
        <v>93.78</v>
      </c>
      <c r="J847" s="2">
        <f>VLOOKUP(A847,data!$A:$AG,28,FALSE)</f>
        <v>3</v>
      </c>
      <c r="K847">
        <f>VLOOKUP(A847,data!$A:$AG,29,FALSE)</f>
        <v>14.067000000000002</v>
      </c>
      <c r="L847" s="10">
        <f>VLOOKUP(A847,data!$A:$AG,30,FALSE)</f>
        <v>281.34000000000003</v>
      </c>
      <c r="M847" s="4" t="str">
        <f>VLOOKUP(A847,data!$A:$AG,31,FALSE)</f>
        <v>Credit card</v>
      </c>
      <c r="N847" s="3">
        <f>VLOOKUP(A847,data!$A:$AG,32,FALSE)</f>
        <v>268.20142200000004</v>
      </c>
      <c r="O847" s="9">
        <f>VLOOKUP(A847,data!$A:$AG,33,FALSE)</f>
        <v>4.6699999999999998E-2</v>
      </c>
    </row>
    <row r="848" spans="1:15" ht="15.75" x14ac:dyDescent="0.25">
      <c r="A848">
        <v>847</v>
      </c>
      <c r="B848" t="str">
        <f>VLOOKUP(A848,data!$A:$AG,2,FALSE)</f>
        <v>585-90-0249</v>
      </c>
      <c r="C848" s="7" t="str">
        <f>VLOOKUP(A848,data!$A:$AG,21,FALSE)</f>
        <v>South</v>
      </c>
      <c r="D848" s="7" t="str">
        <f>VLOOKUP(A848,data!$A:$AG,22,FALSE)</f>
        <v>Technology</v>
      </c>
      <c r="E848" s="10" t="str">
        <f>VLOOKUP(A848,data!$A:$AG,23,FALSE)</f>
        <v>Phones</v>
      </c>
      <c r="F848" s="8">
        <f>VLOOKUP(A848,data!$A:$AG,24,FALSE)</f>
        <v>43492</v>
      </c>
      <c r="G848" s="3">
        <f>VLOOKUP(A848,data!$A:$AG,25,FALSE)</f>
        <v>43492</v>
      </c>
      <c r="H848" s="3">
        <f>VLOOKUP(A848,data!$A:$AG,26,FALSE)</f>
        <v>0.75555555555555554</v>
      </c>
      <c r="I848" s="1">
        <f>VLOOKUP(A848,data!$A:$AG,27,FALSE)</f>
        <v>73.260000000000005</v>
      </c>
      <c r="J848" s="2">
        <f>VLOOKUP(A848,data!$A:$AG,28,FALSE)</f>
        <v>1</v>
      </c>
      <c r="K848">
        <f>VLOOKUP(A848,data!$A:$AG,29,FALSE)</f>
        <v>3.6630000000000003</v>
      </c>
      <c r="L848" s="10">
        <f>VLOOKUP(A848,data!$A:$AG,30,FALSE)</f>
        <v>73.260000000000005</v>
      </c>
      <c r="M848" s="4" t="str">
        <f>VLOOKUP(A848,data!$A:$AG,31,FALSE)</f>
        <v>Ewallet</v>
      </c>
      <c r="N848" s="3">
        <f>VLOOKUP(A848,data!$A:$AG,32,FALSE)</f>
        <v>67.985280000000003</v>
      </c>
      <c r="O848" s="9">
        <f>VLOOKUP(A848,data!$A:$AG,33,FALSE)</f>
        <v>7.2000000000000008E-2</v>
      </c>
    </row>
    <row r="849" spans="1:15" ht="15.75" x14ac:dyDescent="0.25">
      <c r="A849">
        <v>848</v>
      </c>
      <c r="B849" t="str">
        <f>VLOOKUP(A849,data!$A:$AG,2,FALSE)</f>
        <v>862-29-5914</v>
      </c>
      <c r="C849" s="7" t="str">
        <f>VLOOKUP(A849,data!$A:$AG,21,FALSE)</f>
        <v>South</v>
      </c>
      <c r="D849" s="7" t="str">
        <f>VLOOKUP(A849,data!$A:$AG,22,FALSE)</f>
        <v>Furniture</v>
      </c>
      <c r="E849" s="10" t="str">
        <f>VLOOKUP(A849,data!$A:$AG,23,FALSE)</f>
        <v>Chairs</v>
      </c>
      <c r="F849" s="8">
        <f>VLOOKUP(A849,data!$A:$AG,24,FALSE)</f>
        <v>43495</v>
      </c>
      <c r="G849" s="3">
        <f>VLOOKUP(A849,data!$A:$AG,25,FALSE)</f>
        <v>43495</v>
      </c>
      <c r="H849" s="3">
        <f>VLOOKUP(A849,data!$A:$AG,26,FALSE)</f>
        <v>0.71388888888888891</v>
      </c>
      <c r="I849" s="1">
        <f>VLOOKUP(A849,data!$A:$AG,27,FALSE)</f>
        <v>22.38</v>
      </c>
      <c r="J849" s="2">
        <f>VLOOKUP(A849,data!$A:$AG,28,FALSE)</f>
        <v>1</v>
      </c>
      <c r="K849">
        <f>VLOOKUP(A849,data!$A:$AG,29,FALSE)</f>
        <v>1.119</v>
      </c>
      <c r="L849" s="10">
        <f>VLOOKUP(A849,data!$A:$AG,30,FALSE)</f>
        <v>22.38</v>
      </c>
      <c r="M849" s="4" t="str">
        <f>VLOOKUP(A849,data!$A:$AG,31,FALSE)</f>
        <v>Credit card</v>
      </c>
      <c r="N849" s="3">
        <f>VLOOKUP(A849,data!$A:$AG,32,FALSE)</f>
        <v>19.985340000000001</v>
      </c>
      <c r="O849" s="9">
        <f>VLOOKUP(A849,data!$A:$AG,33,FALSE)</f>
        <v>0.107</v>
      </c>
    </row>
    <row r="850" spans="1:15" ht="15.75" x14ac:dyDescent="0.25">
      <c r="A850">
        <v>849</v>
      </c>
      <c r="B850" t="str">
        <f>VLOOKUP(A850,data!$A:$AG,2,FALSE)</f>
        <v>845-94-6841</v>
      </c>
      <c r="C850" s="7" t="str">
        <f>VLOOKUP(A850,data!$A:$AG,21,FALSE)</f>
        <v>East</v>
      </c>
      <c r="D850" s="7" t="str">
        <f>VLOOKUP(A850,data!$A:$AG,22,FALSE)</f>
        <v>Furniture</v>
      </c>
      <c r="E850" s="10" t="str">
        <f>VLOOKUP(A850,data!$A:$AG,23,FALSE)</f>
        <v>Furnishings</v>
      </c>
      <c r="F850" s="8">
        <f>VLOOKUP(A850,data!$A:$AG,24,FALSE)</f>
        <v>43473</v>
      </c>
      <c r="G850" s="3">
        <f>VLOOKUP(A850,data!$A:$AG,25,FALSE)</f>
        <v>43473</v>
      </c>
      <c r="H850" s="3">
        <f>VLOOKUP(A850,data!$A:$AG,26,FALSE)</f>
        <v>0.81805555555555554</v>
      </c>
      <c r="I850" s="1">
        <f>VLOOKUP(A850,data!$A:$AG,27,FALSE)</f>
        <v>72.88</v>
      </c>
      <c r="J850" s="2">
        <f>VLOOKUP(A850,data!$A:$AG,28,FALSE)</f>
        <v>9</v>
      </c>
      <c r="K850">
        <f>VLOOKUP(A850,data!$A:$AG,29,FALSE)</f>
        <v>32.795999999999999</v>
      </c>
      <c r="L850" s="10">
        <f>VLOOKUP(A850,data!$A:$AG,30,FALSE)</f>
        <v>655.92</v>
      </c>
      <c r="M850" s="4" t="str">
        <f>VLOOKUP(A850,data!$A:$AG,31,FALSE)</f>
        <v>Cash</v>
      </c>
      <c r="N850" s="3">
        <f>VLOOKUP(A850,data!$A:$AG,32,FALSE)</f>
        <v>585.73655999999994</v>
      </c>
      <c r="O850" s="9">
        <f>VLOOKUP(A850,data!$A:$AG,33,FALSE)</f>
        <v>0.107</v>
      </c>
    </row>
    <row r="851" spans="1:15" ht="15.75" x14ac:dyDescent="0.25">
      <c r="A851">
        <v>850</v>
      </c>
      <c r="B851" t="str">
        <f>VLOOKUP(A851,data!$A:$AG,2,FALSE)</f>
        <v>125-45-2293</v>
      </c>
      <c r="C851" s="7" t="str">
        <f>VLOOKUP(A851,data!$A:$AG,21,FALSE)</f>
        <v>East</v>
      </c>
      <c r="D851" s="7" t="str">
        <f>VLOOKUP(A851,data!$A:$AG,22,FALSE)</f>
        <v>Technology</v>
      </c>
      <c r="E851" s="10" t="str">
        <f>VLOOKUP(A851,data!$A:$AG,23,FALSE)</f>
        <v>Accessories</v>
      </c>
      <c r="F851" s="8">
        <f>VLOOKUP(A851,data!$A:$AG,24,FALSE)</f>
        <v>43484</v>
      </c>
      <c r="G851" s="3">
        <f>VLOOKUP(A851,data!$A:$AG,25,FALSE)</f>
        <v>43484</v>
      </c>
      <c r="H851" s="3">
        <f>VLOOKUP(A851,data!$A:$AG,26,FALSE)</f>
        <v>0.5493055555555556</v>
      </c>
      <c r="I851" s="1">
        <f>VLOOKUP(A851,data!$A:$AG,27,FALSE)</f>
        <v>99.1</v>
      </c>
      <c r="J851" s="2">
        <f>VLOOKUP(A851,data!$A:$AG,28,FALSE)</f>
        <v>6</v>
      </c>
      <c r="K851">
        <f>VLOOKUP(A851,data!$A:$AG,29,FALSE)</f>
        <v>29.729999999999997</v>
      </c>
      <c r="L851" s="10">
        <f>VLOOKUP(A851,data!$A:$AG,30,FALSE)</f>
        <v>594.59999999999991</v>
      </c>
      <c r="M851" s="4" t="str">
        <f>VLOOKUP(A851,data!$A:$AG,31,FALSE)</f>
        <v>Cash</v>
      </c>
      <c r="N851" s="3">
        <f>VLOOKUP(A851,data!$A:$AG,32,FALSE)</f>
        <v>551.78879999999992</v>
      </c>
      <c r="O851" s="9">
        <f>VLOOKUP(A851,data!$A:$AG,33,FALSE)</f>
        <v>7.2000000000000008E-2</v>
      </c>
    </row>
    <row r="852" spans="1:15" ht="15.75" x14ac:dyDescent="0.25">
      <c r="A852">
        <v>851</v>
      </c>
      <c r="B852" t="str">
        <f>VLOOKUP(A852,data!$A:$AG,2,FALSE)</f>
        <v>843-73-4724</v>
      </c>
      <c r="C852" s="7" t="str">
        <f>VLOOKUP(A852,data!$A:$AG,21,FALSE)</f>
        <v>West</v>
      </c>
      <c r="D852" s="7" t="str">
        <f>VLOOKUP(A852,data!$A:$AG,22,FALSE)</f>
        <v>Office Supplies</v>
      </c>
      <c r="E852" s="10" t="str">
        <f>VLOOKUP(A852,data!$A:$AG,23,FALSE)</f>
        <v>Art</v>
      </c>
      <c r="F852" s="8">
        <f>VLOOKUP(A852,data!$A:$AG,24,FALSE)</f>
        <v>43490</v>
      </c>
      <c r="G852" s="3">
        <f>VLOOKUP(A852,data!$A:$AG,25,FALSE)</f>
        <v>43490</v>
      </c>
      <c r="H852" s="3">
        <f>VLOOKUP(A852,data!$A:$AG,26,FALSE)</f>
        <v>0.46180555555555558</v>
      </c>
      <c r="I852" s="1">
        <f>VLOOKUP(A852,data!$A:$AG,27,FALSE)</f>
        <v>74.099999999999994</v>
      </c>
      <c r="J852" s="2">
        <f>VLOOKUP(A852,data!$A:$AG,28,FALSE)</f>
        <v>1</v>
      </c>
      <c r="K852">
        <f>VLOOKUP(A852,data!$A:$AG,29,FALSE)</f>
        <v>3.7050000000000001</v>
      </c>
      <c r="L852" s="10">
        <f>VLOOKUP(A852,data!$A:$AG,30,FALSE)</f>
        <v>74.099999999999994</v>
      </c>
      <c r="M852" s="4" t="str">
        <f>VLOOKUP(A852,data!$A:$AG,31,FALSE)</f>
        <v>Cash</v>
      </c>
      <c r="N852" s="3">
        <f>VLOOKUP(A852,data!$A:$AG,32,FALSE)</f>
        <v>70.639529999999993</v>
      </c>
      <c r="O852" s="9">
        <f>VLOOKUP(A852,data!$A:$AG,33,FALSE)</f>
        <v>4.6699999999999998E-2</v>
      </c>
    </row>
    <row r="853" spans="1:15" ht="15.75" x14ac:dyDescent="0.25">
      <c r="A853">
        <v>852</v>
      </c>
      <c r="B853" t="str">
        <f>VLOOKUP(A853,data!$A:$AG,2,FALSE)</f>
        <v>409-33-9708</v>
      </c>
      <c r="C853" s="7" t="str">
        <f>VLOOKUP(A853,data!$A:$AG,21,FALSE)</f>
        <v>West</v>
      </c>
      <c r="D853" s="7" t="str">
        <f>VLOOKUP(A853,data!$A:$AG,22,FALSE)</f>
        <v>Office Supplies</v>
      </c>
      <c r="E853" s="10" t="str">
        <f>VLOOKUP(A853,data!$A:$AG,23,FALSE)</f>
        <v>Paper</v>
      </c>
      <c r="F853" s="8">
        <f>VLOOKUP(A853,data!$A:$AG,24,FALSE)</f>
        <v>43515</v>
      </c>
      <c r="G853" s="3">
        <f>VLOOKUP(A853,data!$A:$AG,25,FALSE)</f>
        <v>43515</v>
      </c>
      <c r="H853" s="3">
        <f>VLOOKUP(A853,data!$A:$AG,26,FALSE)</f>
        <v>0.42499999999999999</v>
      </c>
      <c r="I853" s="1">
        <f>VLOOKUP(A853,data!$A:$AG,27,FALSE)</f>
        <v>98.48</v>
      </c>
      <c r="J853" s="2">
        <f>VLOOKUP(A853,data!$A:$AG,28,FALSE)</f>
        <v>2</v>
      </c>
      <c r="K853">
        <f>VLOOKUP(A853,data!$A:$AG,29,FALSE)</f>
        <v>9.8480000000000008</v>
      </c>
      <c r="L853" s="10">
        <f>VLOOKUP(A853,data!$A:$AG,30,FALSE)</f>
        <v>196.96</v>
      </c>
      <c r="M853" s="4" t="str">
        <f>VLOOKUP(A853,data!$A:$AG,31,FALSE)</f>
        <v>Ewallet</v>
      </c>
      <c r="N853" s="3">
        <f>VLOOKUP(A853,data!$A:$AG,32,FALSE)</f>
        <v>187.761968</v>
      </c>
      <c r="O853" s="9">
        <f>VLOOKUP(A853,data!$A:$AG,33,FALSE)</f>
        <v>4.6699999999999998E-2</v>
      </c>
    </row>
    <row r="854" spans="1:15" ht="15.75" x14ac:dyDescent="0.25">
      <c r="A854">
        <v>853</v>
      </c>
      <c r="B854" t="str">
        <f>VLOOKUP(A854,data!$A:$AG,2,FALSE)</f>
        <v>658-66-3967</v>
      </c>
      <c r="C854" s="7" t="str">
        <f>VLOOKUP(A854,data!$A:$AG,21,FALSE)</f>
        <v>South</v>
      </c>
      <c r="D854" s="7" t="str">
        <f>VLOOKUP(A854,data!$A:$AG,22,FALSE)</f>
        <v>Office Supplies</v>
      </c>
      <c r="E854" s="10" t="str">
        <f>VLOOKUP(A854,data!$A:$AG,23,FALSE)</f>
        <v>Art</v>
      </c>
      <c r="F854" s="8">
        <f>VLOOKUP(A854,data!$A:$AG,24,FALSE)</f>
        <v>43479</v>
      </c>
      <c r="G854" s="3">
        <f>VLOOKUP(A854,data!$A:$AG,25,FALSE)</f>
        <v>43479</v>
      </c>
      <c r="H854" s="3">
        <f>VLOOKUP(A854,data!$A:$AG,26,FALSE)</f>
        <v>0.65416666666666667</v>
      </c>
      <c r="I854" s="1">
        <f>VLOOKUP(A854,data!$A:$AG,27,FALSE)</f>
        <v>53.19</v>
      </c>
      <c r="J854" s="2">
        <f>VLOOKUP(A854,data!$A:$AG,28,FALSE)</f>
        <v>7</v>
      </c>
      <c r="K854">
        <f>VLOOKUP(A854,data!$A:$AG,29,FALSE)</f>
        <v>18.616499999999998</v>
      </c>
      <c r="L854" s="10">
        <f>VLOOKUP(A854,data!$A:$AG,30,FALSE)</f>
        <v>372.33</v>
      </c>
      <c r="M854" s="4" t="str">
        <f>VLOOKUP(A854,data!$A:$AG,31,FALSE)</f>
        <v>Ewallet</v>
      </c>
      <c r="N854" s="3">
        <f>VLOOKUP(A854,data!$A:$AG,32,FALSE)</f>
        <v>354.94218899999998</v>
      </c>
      <c r="O854" s="9">
        <f>VLOOKUP(A854,data!$A:$AG,33,FALSE)</f>
        <v>4.6699999999999998E-2</v>
      </c>
    </row>
    <row r="855" spans="1:15" ht="15.75" x14ac:dyDescent="0.25">
      <c r="A855">
        <v>854</v>
      </c>
      <c r="B855" t="str">
        <f>VLOOKUP(A855,data!$A:$AG,2,FALSE)</f>
        <v>866-70-2814</v>
      </c>
      <c r="C855" s="7" t="str">
        <f>VLOOKUP(A855,data!$A:$AG,21,FALSE)</f>
        <v>Central</v>
      </c>
      <c r="D855" s="7" t="str">
        <f>VLOOKUP(A855,data!$A:$AG,22,FALSE)</f>
        <v>Furniture</v>
      </c>
      <c r="E855" s="10" t="str">
        <f>VLOOKUP(A855,data!$A:$AG,23,FALSE)</f>
        <v>Furnishings</v>
      </c>
      <c r="F855" s="8">
        <f>VLOOKUP(A855,data!$A:$AG,24,FALSE)</f>
        <v>43521</v>
      </c>
      <c r="G855" s="3">
        <f>VLOOKUP(A855,data!$A:$AG,25,FALSE)</f>
        <v>43521</v>
      </c>
      <c r="H855" s="3">
        <f>VLOOKUP(A855,data!$A:$AG,26,FALSE)</f>
        <v>0.49861111111111112</v>
      </c>
      <c r="I855" s="1">
        <f>VLOOKUP(A855,data!$A:$AG,27,FALSE)</f>
        <v>52.79</v>
      </c>
      <c r="J855" s="2">
        <f>VLOOKUP(A855,data!$A:$AG,28,FALSE)</f>
        <v>10</v>
      </c>
      <c r="K855">
        <f>VLOOKUP(A855,data!$A:$AG,29,FALSE)</f>
        <v>26.395</v>
      </c>
      <c r="L855" s="10">
        <f>VLOOKUP(A855,data!$A:$AG,30,FALSE)</f>
        <v>527.9</v>
      </c>
      <c r="M855" s="4" t="str">
        <f>VLOOKUP(A855,data!$A:$AG,31,FALSE)</f>
        <v>Ewallet</v>
      </c>
      <c r="N855" s="3">
        <f>VLOOKUP(A855,data!$A:$AG,32,FALSE)</f>
        <v>471.41469999999998</v>
      </c>
      <c r="O855" s="9">
        <f>VLOOKUP(A855,data!$A:$AG,33,FALSE)</f>
        <v>0.107</v>
      </c>
    </row>
    <row r="856" spans="1:15" ht="15.75" x14ac:dyDescent="0.25">
      <c r="A856">
        <v>855</v>
      </c>
      <c r="B856" t="str">
        <f>VLOOKUP(A856,data!$A:$AG,2,FALSE)</f>
        <v>160-22-2687</v>
      </c>
      <c r="C856" s="7" t="str">
        <f>VLOOKUP(A856,data!$A:$AG,21,FALSE)</f>
        <v>Central</v>
      </c>
      <c r="D856" s="7" t="str">
        <f>VLOOKUP(A856,data!$A:$AG,22,FALSE)</f>
        <v>Office Supplies</v>
      </c>
      <c r="E856" s="10" t="str">
        <f>VLOOKUP(A856,data!$A:$AG,23,FALSE)</f>
        <v>Storage</v>
      </c>
      <c r="F856" s="8">
        <f>VLOOKUP(A856,data!$A:$AG,24,FALSE)</f>
        <v>43488</v>
      </c>
      <c r="G856" s="3">
        <f>VLOOKUP(A856,data!$A:$AG,25,FALSE)</f>
        <v>43488</v>
      </c>
      <c r="H856" s="3">
        <f>VLOOKUP(A856,data!$A:$AG,26,FALSE)</f>
        <v>0.59791666666666665</v>
      </c>
      <c r="I856" s="1">
        <f>VLOOKUP(A856,data!$A:$AG,27,FALSE)</f>
        <v>95.95</v>
      </c>
      <c r="J856" s="2">
        <f>VLOOKUP(A856,data!$A:$AG,28,FALSE)</f>
        <v>5</v>
      </c>
      <c r="K856">
        <f>VLOOKUP(A856,data!$A:$AG,29,FALSE)</f>
        <v>23.987500000000001</v>
      </c>
      <c r="L856" s="10">
        <f>VLOOKUP(A856,data!$A:$AG,30,FALSE)</f>
        <v>479.75</v>
      </c>
      <c r="M856" s="4" t="str">
        <f>VLOOKUP(A856,data!$A:$AG,31,FALSE)</f>
        <v>Ewallet</v>
      </c>
      <c r="N856" s="3">
        <f>VLOOKUP(A856,data!$A:$AG,32,FALSE)</f>
        <v>457.34567500000003</v>
      </c>
      <c r="O856" s="9">
        <f>VLOOKUP(A856,data!$A:$AG,33,FALSE)</f>
        <v>4.6699999999999998E-2</v>
      </c>
    </row>
    <row r="857" spans="1:15" ht="15.75" x14ac:dyDescent="0.25">
      <c r="A857">
        <v>856</v>
      </c>
      <c r="B857" t="str">
        <f>VLOOKUP(A857,data!$A:$AG,2,FALSE)</f>
        <v>895-03-6665</v>
      </c>
      <c r="C857" s="7" t="str">
        <f>VLOOKUP(A857,data!$A:$AG,21,FALSE)</f>
        <v>East</v>
      </c>
      <c r="D857" s="7" t="str">
        <f>VLOOKUP(A857,data!$A:$AG,22,FALSE)</f>
        <v>Office Supplies</v>
      </c>
      <c r="E857" s="10" t="str">
        <f>VLOOKUP(A857,data!$A:$AG,23,FALSE)</f>
        <v>Paper</v>
      </c>
      <c r="F857" s="8">
        <f>VLOOKUP(A857,data!$A:$AG,24,FALSE)</f>
        <v>43512</v>
      </c>
      <c r="G857" s="3">
        <f>VLOOKUP(A857,data!$A:$AG,25,FALSE)</f>
        <v>43512</v>
      </c>
      <c r="H857" s="3">
        <f>VLOOKUP(A857,data!$A:$AG,26,FALSE)</f>
        <v>0.45277777777777778</v>
      </c>
      <c r="I857" s="1">
        <f>VLOOKUP(A857,data!$A:$AG,27,FALSE)</f>
        <v>36.51</v>
      </c>
      <c r="J857" s="2">
        <f>VLOOKUP(A857,data!$A:$AG,28,FALSE)</f>
        <v>9</v>
      </c>
      <c r="K857">
        <f>VLOOKUP(A857,data!$A:$AG,29,FALSE)</f>
        <v>16.429500000000001</v>
      </c>
      <c r="L857" s="10">
        <f>VLOOKUP(A857,data!$A:$AG,30,FALSE)</f>
        <v>328.59</v>
      </c>
      <c r="M857" s="4" t="str">
        <f>VLOOKUP(A857,data!$A:$AG,31,FALSE)</f>
        <v>Cash</v>
      </c>
      <c r="N857" s="3">
        <f>VLOOKUP(A857,data!$A:$AG,32,FALSE)</f>
        <v>313.24484699999999</v>
      </c>
      <c r="O857" s="9">
        <f>VLOOKUP(A857,data!$A:$AG,33,FALSE)</f>
        <v>4.6699999999999998E-2</v>
      </c>
    </row>
    <row r="858" spans="1:15" ht="15.75" x14ac:dyDescent="0.25">
      <c r="A858">
        <v>857</v>
      </c>
      <c r="B858" t="str">
        <f>VLOOKUP(A858,data!$A:$AG,2,FALSE)</f>
        <v>770-42-8960</v>
      </c>
      <c r="C858" s="7" t="str">
        <f>VLOOKUP(A858,data!$A:$AG,21,FALSE)</f>
        <v>East</v>
      </c>
      <c r="D858" s="7" t="str">
        <f>VLOOKUP(A858,data!$A:$AG,22,FALSE)</f>
        <v>Office Supplies</v>
      </c>
      <c r="E858" s="10" t="str">
        <f>VLOOKUP(A858,data!$A:$AG,23,FALSE)</f>
        <v>Supplies</v>
      </c>
      <c r="F858" s="8">
        <f>VLOOKUP(A858,data!$A:$AG,24,FALSE)</f>
        <v>43466</v>
      </c>
      <c r="G858" s="3">
        <f>VLOOKUP(A858,data!$A:$AG,25,FALSE)</f>
        <v>43466</v>
      </c>
      <c r="H858" s="3">
        <f>VLOOKUP(A858,data!$A:$AG,26,FALSE)</f>
        <v>0.81319444444444444</v>
      </c>
      <c r="I858" s="1">
        <f>VLOOKUP(A858,data!$A:$AG,27,FALSE)</f>
        <v>21.12</v>
      </c>
      <c r="J858" s="2">
        <f>VLOOKUP(A858,data!$A:$AG,28,FALSE)</f>
        <v>8</v>
      </c>
      <c r="K858">
        <f>VLOOKUP(A858,data!$A:$AG,29,FALSE)</f>
        <v>8.4480000000000004</v>
      </c>
      <c r="L858" s="10">
        <f>VLOOKUP(A858,data!$A:$AG,30,FALSE)</f>
        <v>168.96</v>
      </c>
      <c r="M858" s="4" t="str">
        <f>VLOOKUP(A858,data!$A:$AG,31,FALSE)</f>
        <v>Cash</v>
      </c>
      <c r="N858" s="3">
        <f>VLOOKUP(A858,data!$A:$AG,32,FALSE)</f>
        <v>161.069568</v>
      </c>
      <c r="O858" s="9">
        <f>VLOOKUP(A858,data!$A:$AG,33,FALSE)</f>
        <v>4.6699999999999998E-2</v>
      </c>
    </row>
    <row r="859" spans="1:15" ht="15.75" x14ac:dyDescent="0.25">
      <c r="A859">
        <v>858</v>
      </c>
      <c r="B859" t="str">
        <f>VLOOKUP(A859,data!$A:$AG,2,FALSE)</f>
        <v>748-45-2862</v>
      </c>
      <c r="C859" s="7" t="str">
        <f>VLOOKUP(A859,data!$A:$AG,21,FALSE)</f>
        <v>East</v>
      </c>
      <c r="D859" s="7" t="str">
        <f>VLOOKUP(A859,data!$A:$AG,22,FALSE)</f>
        <v>Office Supplies</v>
      </c>
      <c r="E859" s="10" t="str">
        <f>VLOOKUP(A859,data!$A:$AG,23,FALSE)</f>
        <v>Storage</v>
      </c>
      <c r="F859" s="8">
        <f>VLOOKUP(A859,data!$A:$AG,24,FALSE)</f>
        <v>43531</v>
      </c>
      <c r="G859" s="3">
        <f>VLOOKUP(A859,data!$A:$AG,25,FALSE)</f>
        <v>43531</v>
      </c>
      <c r="H859" s="3">
        <f>VLOOKUP(A859,data!$A:$AG,26,FALSE)</f>
        <v>0.77430555555555547</v>
      </c>
      <c r="I859" s="1">
        <f>VLOOKUP(A859,data!$A:$AG,27,FALSE)</f>
        <v>28.31</v>
      </c>
      <c r="J859" s="2">
        <f>VLOOKUP(A859,data!$A:$AG,28,FALSE)</f>
        <v>4</v>
      </c>
      <c r="K859">
        <f>VLOOKUP(A859,data!$A:$AG,29,FALSE)</f>
        <v>5.6619999999999999</v>
      </c>
      <c r="L859" s="10">
        <f>VLOOKUP(A859,data!$A:$AG,30,FALSE)</f>
        <v>113.24</v>
      </c>
      <c r="M859" s="4" t="str">
        <f>VLOOKUP(A859,data!$A:$AG,31,FALSE)</f>
        <v>Cash</v>
      </c>
      <c r="N859" s="3">
        <f>VLOOKUP(A859,data!$A:$AG,32,FALSE)</f>
        <v>107.95169199999999</v>
      </c>
      <c r="O859" s="9">
        <f>VLOOKUP(A859,data!$A:$AG,33,FALSE)</f>
        <v>4.6699999999999998E-2</v>
      </c>
    </row>
    <row r="860" spans="1:15" ht="15.75" x14ac:dyDescent="0.25">
      <c r="A860">
        <v>859</v>
      </c>
      <c r="B860" t="str">
        <f>VLOOKUP(A860,data!$A:$AG,2,FALSE)</f>
        <v>234-36-2483</v>
      </c>
      <c r="C860" s="7" t="str">
        <f>VLOOKUP(A860,data!$A:$AG,21,FALSE)</f>
        <v>East</v>
      </c>
      <c r="D860" s="7" t="str">
        <f>VLOOKUP(A860,data!$A:$AG,22,FALSE)</f>
        <v>Office Supplies</v>
      </c>
      <c r="E860" s="10" t="str">
        <f>VLOOKUP(A860,data!$A:$AG,23,FALSE)</f>
        <v>Paper</v>
      </c>
      <c r="F860" s="8">
        <f>VLOOKUP(A860,data!$A:$AG,24,FALSE)</f>
        <v>43511</v>
      </c>
      <c r="G860" s="3">
        <f>VLOOKUP(A860,data!$A:$AG,25,FALSE)</f>
        <v>43511</v>
      </c>
      <c r="H860" s="3">
        <f>VLOOKUP(A860,data!$A:$AG,26,FALSE)</f>
        <v>0.57708333333333328</v>
      </c>
      <c r="I860" s="1">
        <f>VLOOKUP(A860,data!$A:$AG,27,FALSE)</f>
        <v>57.59</v>
      </c>
      <c r="J860" s="2">
        <f>VLOOKUP(A860,data!$A:$AG,28,FALSE)</f>
        <v>6</v>
      </c>
      <c r="K860">
        <f>VLOOKUP(A860,data!$A:$AG,29,FALSE)</f>
        <v>17.277000000000001</v>
      </c>
      <c r="L860" s="10">
        <f>VLOOKUP(A860,data!$A:$AG,30,FALSE)</f>
        <v>345.54</v>
      </c>
      <c r="M860" s="4" t="str">
        <f>VLOOKUP(A860,data!$A:$AG,31,FALSE)</f>
        <v>Cash</v>
      </c>
      <c r="N860" s="3">
        <f>VLOOKUP(A860,data!$A:$AG,32,FALSE)</f>
        <v>329.40328199999999</v>
      </c>
      <c r="O860" s="9">
        <f>VLOOKUP(A860,data!$A:$AG,33,FALSE)</f>
        <v>4.6699999999999998E-2</v>
      </c>
    </row>
    <row r="861" spans="1:15" ht="15.75" x14ac:dyDescent="0.25">
      <c r="A861">
        <v>860</v>
      </c>
      <c r="B861" t="str">
        <f>VLOOKUP(A861,data!$A:$AG,2,FALSE)</f>
        <v>316-66-3011</v>
      </c>
      <c r="C861" s="7" t="str">
        <f>VLOOKUP(A861,data!$A:$AG,21,FALSE)</f>
        <v>East</v>
      </c>
      <c r="D861" s="7" t="str">
        <f>VLOOKUP(A861,data!$A:$AG,22,FALSE)</f>
        <v>Office Supplies</v>
      </c>
      <c r="E861" s="10" t="str">
        <f>VLOOKUP(A861,data!$A:$AG,23,FALSE)</f>
        <v>Fasteners</v>
      </c>
      <c r="F861" s="8">
        <f>VLOOKUP(A861,data!$A:$AG,24,FALSE)</f>
        <v>43488</v>
      </c>
      <c r="G861" s="3">
        <f>VLOOKUP(A861,data!$A:$AG,25,FALSE)</f>
        <v>43488</v>
      </c>
      <c r="H861" s="3">
        <f>VLOOKUP(A861,data!$A:$AG,26,FALSE)</f>
        <v>0.52430555555555558</v>
      </c>
      <c r="I861" s="1">
        <f>VLOOKUP(A861,data!$A:$AG,27,FALSE)</f>
        <v>47.63</v>
      </c>
      <c r="J861" s="2">
        <f>VLOOKUP(A861,data!$A:$AG,28,FALSE)</f>
        <v>9</v>
      </c>
      <c r="K861">
        <f>VLOOKUP(A861,data!$A:$AG,29,FALSE)</f>
        <v>21.433500000000002</v>
      </c>
      <c r="L861" s="10">
        <f>VLOOKUP(A861,data!$A:$AG,30,FALSE)</f>
        <v>428.67</v>
      </c>
      <c r="M861" s="4" t="str">
        <f>VLOOKUP(A861,data!$A:$AG,31,FALSE)</f>
        <v>Cash</v>
      </c>
      <c r="N861" s="3">
        <f>VLOOKUP(A861,data!$A:$AG,32,FALSE)</f>
        <v>408.65111100000001</v>
      </c>
      <c r="O861" s="9">
        <f>VLOOKUP(A861,data!$A:$AG,33,FALSE)</f>
        <v>4.6699999999999998E-2</v>
      </c>
    </row>
    <row r="862" spans="1:15" ht="15.75" x14ac:dyDescent="0.25">
      <c r="A862">
        <v>861</v>
      </c>
      <c r="B862" t="str">
        <f>VLOOKUP(A862,data!$A:$AG,2,FALSE)</f>
        <v>848-95-6252</v>
      </c>
      <c r="C862" s="7" t="str">
        <f>VLOOKUP(A862,data!$A:$AG,21,FALSE)</f>
        <v>West</v>
      </c>
      <c r="D862" s="7" t="str">
        <f>VLOOKUP(A862,data!$A:$AG,22,FALSE)</f>
        <v>Office Supplies</v>
      </c>
      <c r="E862" s="10" t="str">
        <f>VLOOKUP(A862,data!$A:$AG,23,FALSE)</f>
        <v>Supplies</v>
      </c>
      <c r="F862" s="8">
        <f>VLOOKUP(A862,data!$A:$AG,24,FALSE)</f>
        <v>43516</v>
      </c>
      <c r="G862" s="3">
        <f>VLOOKUP(A862,data!$A:$AG,25,FALSE)</f>
        <v>43516</v>
      </c>
      <c r="H862" s="3">
        <f>VLOOKUP(A862,data!$A:$AG,26,FALSE)</f>
        <v>0.55833333333333335</v>
      </c>
      <c r="I862" s="1">
        <f>VLOOKUP(A862,data!$A:$AG,27,FALSE)</f>
        <v>86.27</v>
      </c>
      <c r="J862" s="2">
        <f>VLOOKUP(A862,data!$A:$AG,28,FALSE)</f>
        <v>1</v>
      </c>
      <c r="K862">
        <f>VLOOKUP(A862,data!$A:$AG,29,FALSE)</f>
        <v>4.3135000000000003</v>
      </c>
      <c r="L862" s="10">
        <f>VLOOKUP(A862,data!$A:$AG,30,FALSE)</f>
        <v>86.27</v>
      </c>
      <c r="M862" s="4" t="str">
        <f>VLOOKUP(A862,data!$A:$AG,31,FALSE)</f>
        <v>Ewallet</v>
      </c>
      <c r="N862" s="3">
        <f>VLOOKUP(A862,data!$A:$AG,32,FALSE)</f>
        <v>82.241191000000001</v>
      </c>
      <c r="O862" s="9">
        <f>VLOOKUP(A862,data!$A:$AG,33,FALSE)</f>
        <v>4.6699999999999998E-2</v>
      </c>
    </row>
    <row r="863" spans="1:15" ht="15.75" x14ac:dyDescent="0.25">
      <c r="A863">
        <v>862</v>
      </c>
      <c r="B863" t="str">
        <f>VLOOKUP(A863,data!$A:$AG,2,FALSE)</f>
        <v>840-76-5966</v>
      </c>
      <c r="C863" s="7" t="str">
        <f>VLOOKUP(A863,data!$A:$AG,21,FALSE)</f>
        <v>West</v>
      </c>
      <c r="D863" s="7" t="str">
        <f>VLOOKUP(A863,data!$A:$AG,22,FALSE)</f>
        <v>Office Supplies</v>
      </c>
      <c r="E863" s="10" t="str">
        <f>VLOOKUP(A863,data!$A:$AG,23,FALSE)</f>
        <v>Art</v>
      </c>
      <c r="F863" s="8">
        <f>VLOOKUP(A863,data!$A:$AG,24,FALSE)</f>
        <v>43473</v>
      </c>
      <c r="G863" s="3">
        <f>VLOOKUP(A863,data!$A:$AG,25,FALSE)</f>
        <v>43473</v>
      </c>
      <c r="H863" s="3">
        <f>VLOOKUP(A863,data!$A:$AG,26,FALSE)</f>
        <v>0.75416666666666676</v>
      </c>
      <c r="I863" s="1">
        <f>VLOOKUP(A863,data!$A:$AG,27,FALSE)</f>
        <v>12.76</v>
      </c>
      <c r="J863" s="2">
        <f>VLOOKUP(A863,data!$A:$AG,28,FALSE)</f>
        <v>2</v>
      </c>
      <c r="K863">
        <f>VLOOKUP(A863,data!$A:$AG,29,FALSE)</f>
        <v>1.276</v>
      </c>
      <c r="L863" s="10">
        <f>VLOOKUP(A863,data!$A:$AG,30,FALSE)</f>
        <v>25.52</v>
      </c>
      <c r="M863" s="4" t="str">
        <f>VLOOKUP(A863,data!$A:$AG,31,FALSE)</f>
        <v>Ewallet</v>
      </c>
      <c r="N863" s="3">
        <f>VLOOKUP(A863,data!$A:$AG,32,FALSE)</f>
        <v>24.328216000000001</v>
      </c>
      <c r="O863" s="9">
        <f>VLOOKUP(A863,data!$A:$AG,33,FALSE)</f>
        <v>4.6699999999999998E-2</v>
      </c>
    </row>
    <row r="864" spans="1:15" ht="15.75" x14ac:dyDescent="0.25">
      <c r="A864">
        <v>863</v>
      </c>
      <c r="B864" t="str">
        <f>VLOOKUP(A864,data!$A:$AG,2,FALSE)</f>
        <v>152-03-4217</v>
      </c>
      <c r="C864" s="7" t="str">
        <f>VLOOKUP(A864,data!$A:$AG,21,FALSE)</f>
        <v>South</v>
      </c>
      <c r="D864" s="7" t="str">
        <f>VLOOKUP(A864,data!$A:$AG,22,FALSE)</f>
        <v>Technology</v>
      </c>
      <c r="E864" s="10" t="str">
        <f>VLOOKUP(A864,data!$A:$AG,23,FALSE)</f>
        <v>Accessories</v>
      </c>
      <c r="F864" s="8">
        <f>VLOOKUP(A864,data!$A:$AG,24,FALSE)</f>
        <v>43541</v>
      </c>
      <c r="G864" s="3">
        <f>VLOOKUP(A864,data!$A:$AG,25,FALSE)</f>
        <v>43541</v>
      </c>
      <c r="H864" s="3">
        <f>VLOOKUP(A864,data!$A:$AG,26,FALSE)</f>
        <v>0.49652777777777773</v>
      </c>
      <c r="I864" s="1">
        <f>VLOOKUP(A864,data!$A:$AG,27,FALSE)</f>
        <v>11.28</v>
      </c>
      <c r="J864" s="2">
        <f>VLOOKUP(A864,data!$A:$AG,28,FALSE)</f>
        <v>9</v>
      </c>
      <c r="K864">
        <f>VLOOKUP(A864,data!$A:$AG,29,FALSE)</f>
        <v>5.0760000000000005</v>
      </c>
      <c r="L864" s="10">
        <f>VLOOKUP(A864,data!$A:$AG,30,FALSE)</f>
        <v>101.52</v>
      </c>
      <c r="M864" s="4" t="str">
        <f>VLOOKUP(A864,data!$A:$AG,31,FALSE)</f>
        <v>Credit card</v>
      </c>
      <c r="N864" s="3">
        <f>VLOOKUP(A864,data!$A:$AG,32,FALSE)</f>
        <v>94.210560000000001</v>
      </c>
      <c r="O864" s="9">
        <f>VLOOKUP(A864,data!$A:$AG,33,FALSE)</f>
        <v>7.2000000000000008E-2</v>
      </c>
    </row>
    <row r="865" spans="1:15" ht="15.75" x14ac:dyDescent="0.25">
      <c r="A865">
        <v>864</v>
      </c>
      <c r="B865" t="str">
        <f>VLOOKUP(A865,data!$A:$AG,2,FALSE)</f>
        <v>533-66-5566</v>
      </c>
      <c r="C865" s="7" t="str">
        <f>VLOOKUP(A865,data!$A:$AG,21,FALSE)</f>
        <v>South</v>
      </c>
      <c r="D865" s="7" t="str">
        <f>VLOOKUP(A865,data!$A:$AG,22,FALSE)</f>
        <v>Office Supplies</v>
      </c>
      <c r="E865" s="10" t="str">
        <f>VLOOKUP(A865,data!$A:$AG,23,FALSE)</f>
        <v>Art</v>
      </c>
      <c r="F865" s="8">
        <f>VLOOKUP(A865,data!$A:$AG,24,FALSE)</f>
        <v>43477</v>
      </c>
      <c r="G865" s="3">
        <f>VLOOKUP(A865,data!$A:$AG,25,FALSE)</f>
        <v>43477</v>
      </c>
      <c r="H865" s="3">
        <f>VLOOKUP(A865,data!$A:$AG,26,FALSE)</f>
        <v>0.48749999999999999</v>
      </c>
      <c r="I865" s="1">
        <f>VLOOKUP(A865,data!$A:$AG,27,FALSE)</f>
        <v>51.07</v>
      </c>
      <c r="J865" s="2">
        <f>VLOOKUP(A865,data!$A:$AG,28,FALSE)</f>
        <v>7</v>
      </c>
      <c r="K865">
        <f>VLOOKUP(A865,data!$A:$AG,29,FALSE)</f>
        <v>17.874500000000001</v>
      </c>
      <c r="L865" s="10">
        <f>VLOOKUP(A865,data!$A:$AG,30,FALSE)</f>
        <v>357.49</v>
      </c>
      <c r="M865" s="4" t="str">
        <f>VLOOKUP(A865,data!$A:$AG,31,FALSE)</f>
        <v>Cash</v>
      </c>
      <c r="N865" s="3">
        <f>VLOOKUP(A865,data!$A:$AG,32,FALSE)</f>
        <v>340.79521699999998</v>
      </c>
      <c r="O865" s="9">
        <f>VLOOKUP(A865,data!$A:$AG,33,FALSE)</f>
        <v>4.6699999999999998E-2</v>
      </c>
    </row>
    <row r="866" spans="1:15" ht="15.75" x14ac:dyDescent="0.25">
      <c r="A866">
        <v>865</v>
      </c>
      <c r="B866" t="str">
        <f>VLOOKUP(A866,data!$A:$AG,2,FALSE)</f>
        <v>124-31-1458</v>
      </c>
      <c r="C866" s="7" t="str">
        <f>VLOOKUP(A866,data!$A:$AG,21,FALSE)</f>
        <v>South</v>
      </c>
      <c r="D866" s="7" t="str">
        <f>VLOOKUP(A866,data!$A:$AG,22,FALSE)</f>
        <v>Technology</v>
      </c>
      <c r="E866" s="10" t="str">
        <f>VLOOKUP(A866,data!$A:$AG,23,FALSE)</f>
        <v>Phones</v>
      </c>
      <c r="F866" s="8">
        <f>VLOOKUP(A866,data!$A:$AG,24,FALSE)</f>
        <v>43473</v>
      </c>
      <c r="G866" s="3">
        <f>VLOOKUP(A866,data!$A:$AG,25,FALSE)</f>
        <v>43473</v>
      </c>
      <c r="H866" s="3">
        <f>VLOOKUP(A866,data!$A:$AG,26,FALSE)</f>
        <v>0.60416666666666663</v>
      </c>
      <c r="I866" s="1">
        <f>VLOOKUP(A866,data!$A:$AG,27,FALSE)</f>
        <v>79.59</v>
      </c>
      <c r="J866" s="2">
        <f>VLOOKUP(A866,data!$A:$AG,28,FALSE)</f>
        <v>3</v>
      </c>
      <c r="K866">
        <f>VLOOKUP(A866,data!$A:$AG,29,FALSE)</f>
        <v>11.938500000000001</v>
      </c>
      <c r="L866" s="10">
        <f>VLOOKUP(A866,data!$A:$AG,30,FALSE)</f>
        <v>238.77</v>
      </c>
      <c r="M866" s="4" t="str">
        <f>VLOOKUP(A866,data!$A:$AG,31,FALSE)</f>
        <v>Cash</v>
      </c>
      <c r="N866" s="3">
        <f>VLOOKUP(A866,data!$A:$AG,32,FALSE)</f>
        <v>221.57856000000001</v>
      </c>
      <c r="O866" s="9">
        <f>VLOOKUP(A866,data!$A:$AG,33,FALSE)</f>
        <v>7.2000000000000008E-2</v>
      </c>
    </row>
    <row r="867" spans="1:15" ht="15.75" x14ac:dyDescent="0.25">
      <c r="A867">
        <v>866</v>
      </c>
      <c r="B867" t="str">
        <f>VLOOKUP(A867,data!$A:$AG,2,FALSE)</f>
        <v>176-78-1170</v>
      </c>
      <c r="C867" s="7" t="str">
        <f>VLOOKUP(A867,data!$A:$AG,21,FALSE)</f>
        <v>South</v>
      </c>
      <c r="D867" s="7" t="str">
        <f>VLOOKUP(A867,data!$A:$AG,22,FALSE)</f>
        <v>Office Supplies</v>
      </c>
      <c r="E867" s="10" t="str">
        <f>VLOOKUP(A867,data!$A:$AG,23,FALSE)</f>
        <v>Labels</v>
      </c>
      <c r="F867" s="8">
        <f>VLOOKUP(A867,data!$A:$AG,24,FALSE)</f>
        <v>43491</v>
      </c>
      <c r="G867" s="3">
        <f>VLOOKUP(A867,data!$A:$AG,25,FALSE)</f>
        <v>43491</v>
      </c>
      <c r="H867" s="3">
        <f>VLOOKUP(A867,data!$A:$AG,26,FALSE)</f>
        <v>0.63263888888888886</v>
      </c>
      <c r="I867" s="1">
        <f>VLOOKUP(A867,data!$A:$AG,27,FALSE)</f>
        <v>33.81</v>
      </c>
      <c r="J867" s="2">
        <f>VLOOKUP(A867,data!$A:$AG,28,FALSE)</f>
        <v>3</v>
      </c>
      <c r="K867">
        <f>VLOOKUP(A867,data!$A:$AG,29,FALSE)</f>
        <v>5.0715000000000003</v>
      </c>
      <c r="L867" s="10">
        <f>VLOOKUP(A867,data!$A:$AG,30,FALSE)</f>
        <v>101.43</v>
      </c>
      <c r="M867" s="4" t="str">
        <f>VLOOKUP(A867,data!$A:$AG,31,FALSE)</f>
        <v>Ewallet</v>
      </c>
      <c r="N867" s="3">
        <f>VLOOKUP(A867,data!$A:$AG,32,FALSE)</f>
        <v>96.693218999999999</v>
      </c>
      <c r="O867" s="9">
        <f>VLOOKUP(A867,data!$A:$AG,33,FALSE)</f>
        <v>4.6699999999999998E-2</v>
      </c>
    </row>
    <row r="868" spans="1:15" ht="15.75" x14ac:dyDescent="0.25">
      <c r="A868">
        <v>867</v>
      </c>
      <c r="B868" t="str">
        <f>VLOOKUP(A868,data!$A:$AG,2,FALSE)</f>
        <v>361-59-0574</v>
      </c>
      <c r="C868" s="7" t="str">
        <f>VLOOKUP(A868,data!$A:$AG,21,FALSE)</f>
        <v>South</v>
      </c>
      <c r="D868" s="7" t="str">
        <f>VLOOKUP(A868,data!$A:$AG,22,FALSE)</f>
        <v>Furniture</v>
      </c>
      <c r="E868" s="10" t="str">
        <f>VLOOKUP(A868,data!$A:$AG,23,FALSE)</f>
        <v>Furnishings</v>
      </c>
      <c r="F868" s="8">
        <f>VLOOKUP(A868,data!$A:$AG,24,FALSE)</f>
        <v>43539</v>
      </c>
      <c r="G868" s="3">
        <f>VLOOKUP(A868,data!$A:$AG,25,FALSE)</f>
        <v>43539</v>
      </c>
      <c r="H868" s="3">
        <f>VLOOKUP(A868,data!$A:$AG,26,FALSE)</f>
        <v>0.6166666666666667</v>
      </c>
      <c r="I868" s="1">
        <f>VLOOKUP(A868,data!$A:$AG,27,FALSE)</f>
        <v>90.53</v>
      </c>
      <c r="J868" s="2">
        <f>VLOOKUP(A868,data!$A:$AG,28,FALSE)</f>
        <v>8</v>
      </c>
      <c r="K868">
        <f>VLOOKUP(A868,data!$A:$AG,29,FALSE)</f>
        <v>36.212000000000003</v>
      </c>
      <c r="L868" s="10">
        <f>VLOOKUP(A868,data!$A:$AG,30,FALSE)</f>
        <v>724.24</v>
      </c>
      <c r="M868" s="4" t="str">
        <f>VLOOKUP(A868,data!$A:$AG,31,FALSE)</f>
        <v>Credit card</v>
      </c>
      <c r="N868" s="3">
        <f>VLOOKUP(A868,data!$A:$AG,32,FALSE)</f>
        <v>646.74631999999997</v>
      </c>
      <c r="O868" s="9">
        <f>VLOOKUP(A868,data!$A:$AG,33,FALSE)</f>
        <v>0.107</v>
      </c>
    </row>
    <row r="869" spans="1:15" ht="15.75" x14ac:dyDescent="0.25">
      <c r="A869">
        <v>868</v>
      </c>
      <c r="B869" t="str">
        <f>VLOOKUP(A869,data!$A:$AG,2,FALSE)</f>
        <v>101-81-4070</v>
      </c>
      <c r="C869" s="7" t="str">
        <f>VLOOKUP(A869,data!$A:$AG,21,FALSE)</f>
        <v>East</v>
      </c>
      <c r="D869" s="7" t="str">
        <f>VLOOKUP(A869,data!$A:$AG,22,FALSE)</f>
        <v>Office Supplies</v>
      </c>
      <c r="E869" s="10" t="str">
        <f>VLOOKUP(A869,data!$A:$AG,23,FALSE)</f>
        <v>Labels</v>
      </c>
      <c r="F869" s="8">
        <f>VLOOKUP(A869,data!$A:$AG,24,FALSE)</f>
        <v>43482</v>
      </c>
      <c r="G869" s="3">
        <f>VLOOKUP(A869,data!$A:$AG,25,FALSE)</f>
        <v>43482</v>
      </c>
      <c r="H869" s="3">
        <f>VLOOKUP(A869,data!$A:$AG,26,FALSE)</f>
        <v>0.52500000000000002</v>
      </c>
      <c r="I869" s="1">
        <f>VLOOKUP(A869,data!$A:$AG,27,FALSE)</f>
        <v>62.82</v>
      </c>
      <c r="J869" s="2">
        <f>VLOOKUP(A869,data!$A:$AG,28,FALSE)</f>
        <v>2</v>
      </c>
      <c r="K869">
        <f>VLOOKUP(A869,data!$A:$AG,29,FALSE)</f>
        <v>6.282</v>
      </c>
      <c r="L869" s="10">
        <f>VLOOKUP(A869,data!$A:$AG,30,FALSE)</f>
        <v>125.64</v>
      </c>
      <c r="M869" s="4" t="str">
        <f>VLOOKUP(A869,data!$A:$AG,31,FALSE)</f>
        <v>Ewallet</v>
      </c>
      <c r="N869" s="3">
        <f>VLOOKUP(A869,data!$A:$AG,32,FALSE)</f>
        <v>119.772612</v>
      </c>
      <c r="O869" s="9">
        <f>VLOOKUP(A869,data!$A:$AG,33,FALSE)</f>
        <v>4.6699999999999998E-2</v>
      </c>
    </row>
    <row r="870" spans="1:15" ht="15.75" x14ac:dyDescent="0.25">
      <c r="A870">
        <v>869</v>
      </c>
      <c r="B870" t="str">
        <f>VLOOKUP(A870,data!$A:$AG,2,FALSE)</f>
        <v>631-34-1880</v>
      </c>
      <c r="C870" s="7" t="str">
        <f>VLOOKUP(A870,data!$A:$AG,21,FALSE)</f>
        <v>East</v>
      </c>
      <c r="D870" s="7" t="str">
        <f>VLOOKUP(A870,data!$A:$AG,22,FALSE)</f>
        <v>Office Supplies</v>
      </c>
      <c r="E870" s="10" t="str">
        <f>VLOOKUP(A870,data!$A:$AG,23,FALSE)</f>
        <v>Binders</v>
      </c>
      <c r="F870" s="8">
        <f>VLOOKUP(A870,data!$A:$AG,24,FALSE)</f>
        <v>43473</v>
      </c>
      <c r="G870" s="3">
        <f>VLOOKUP(A870,data!$A:$AG,25,FALSE)</f>
        <v>43473</v>
      </c>
      <c r="H870" s="3">
        <f>VLOOKUP(A870,data!$A:$AG,26,FALSE)</f>
        <v>0.79791666666666661</v>
      </c>
      <c r="I870" s="1">
        <f>VLOOKUP(A870,data!$A:$AG,27,FALSE)</f>
        <v>24.31</v>
      </c>
      <c r="J870" s="2">
        <f>VLOOKUP(A870,data!$A:$AG,28,FALSE)</f>
        <v>3</v>
      </c>
      <c r="K870">
        <f>VLOOKUP(A870,data!$A:$AG,29,FALSE)</f>
        <v>3.6464999999999996</v>
      </c>
      <c r="L870" s="10">
        <f>VLOOKUP(A870,data!$A:$AG,30,FALSE)</f>
        <v>72.929999999999993</v>
      </c>
      <c r="M870" s="4" t="str">
        <f>VLOOKUP(A870,data!$A:$AG,31,FALSE)</f>
        <v>Credit card</v>
      </c>
      <c r="N870" s="3">
        <f>VLOOKUP(A870,data!$A:$AG,32,FALSE)</f>
        <v>69.524168999999986</v>
      </c>
      <c r="O870" s="9">
        <f>VLOOKUP(A870,data!$A:$AG,33,FALSE)</f>
        <v>4.6699999999999998E-2</v>
      </c>
    </row>
    <row r="871" spans="1:15" ht="15.75" x14ac:dyDescent="0.25">
      <c r="A871">
        <v>870</v>
      </c>
      <c r="B871" t="str">
        <f>VLOOKUP(A871,data!$A:$AG,2,FALSE)</f>
        <v>852-82-2749</v>
      </c>
      <c r="C871" s="7" t="str">
        <f>VLOOKUP(A871,data!$A:$AG,21,FALSE)</f>
        <v>East</v>
      </c>
      <c r="D871" s="7" t="str">
        <f>VLOOKUP(A871,data!$A:$AG,22,FALSE)</f>
        <v>Office Supplies</v>
      </c>
      <c r="E871" s="10" t="str">
        <f>VLOOKUP(A871,data!$A:$AG,23,FALSE)</f>
        <v>Binders</v>
      </c>
      <c r="F871" s="8">
        <f>VLOOKUP(A871,data!$A:$AG,24,FALSE)</f>
        <v>43471</v>
      </c>
      <c r="G871" s="3">
        <f>VLOOKUP(A871,data!$A:$AG,25,FALSE)</f>
        <v>43471</v>
      </c>
      <c r="H871" s="3">
        <f>VLOOKUP(A871,data!$A:$AG,26,FALSE)</f>
        <v>0.56597222222222221</v>
      </c>
      <c r="I871" s="1">
        <f>VLOOKUP(A871,data!$A:$AG,27,FALSE)</f>
        <v>64.59</v>
      </c>
      <c r="J871" s="2">
        <f>VLOOKUP(A871,data!$A:$AG,28,FALSE)</f>
        <v>4</v>
      </c>
      <c r="K871">
        <f>VLOOKUP(A871,data!$A:$AG,29,FALSE)</f>
        <v>12.918000000000001</v>
      </c>
      <c r="L871" s="10">
        <f>VLOOKUP(A871,data!$A:$AG,30,FALSE)</f>
        <v>258.36</v>
      </c>
      <c r="M871" s="4" t="str">
        <f>VLOOKUP(A871,data!$A:$AG,31,FALSE)</f>
        <v>Ewallet</v>
      </c>
      <c r="N871" s="3">
        <f>VLOOKUP(A871,data!$A:$AG,32,FALSE)</f>
        <v>246.294588</v>
      </c>
      <c r="O871" s="9">
        <f>VLOOKUP(A871,data!$A:$AG,33,FALSE)</f>
        <v>4.6699999999999998E-2</v>
      </c>
    </row>
    <row r="872" spans="1:15" ht="15.75" x14ac:dyDescent="0.25">
      <c r="A872">
        <v>871</v>
      </c>
      <c r="B872" t="str">
        <f>VLOOKUP(A872,data!$A:$AG,2,FALSE)</f>
        <v>873-14-6353</v>
      </c>
      <c r="C872" s="7" t="str">
        <f>VLOOKUP(A872,data!$A:$AG,21,FALSE)</f>
        <v>East</v>
      </c>
      <c r="D872" s="7" t="str">
        <f>VLOOKUP(A872,data!$A:$AG,22,FALSE)</f>
        <v>Technology</v>
      </c>
      <c r="E872" s="10" t="str">
        <f>VLOOKUP(A872,data!$A:$AG,23,FALSE)</f>
        <v>Phones</v>
      </c>
      <c r="F872" s="8">
        <f>VLOOKUP(A872,data!$A:$AG,24,FALSE)</f>
        <v>43512</v>
      </c>
      <c r="G872" s="3">
        <f>VLOOKUP(A872,data!$A:$AG,25,FALSE)</f>
        <v>43512</v>
      </c>
      <c r="H872" s="3">
        <f>VLOOKUP(A872,data!$A:$AG,26,FALSE)</f>
        <v>0.43958333333333338</v>
      </c>
      <c r="I872" s="1">
        <f>VLOOKUP(A872,data!$A:$AG,27,FALSE)</f>
        <v>24.82</v>
      </c>
      <c r="J872" s="2">
        <f>VLOOKUP(A872,data!$A:$AG,28,FALSE)</f>
        <v>7</v>
      </c>
      <c r="K872">
        <f>VLOOKUP(A872,data!$A:$AG,29,FALSE)</f>
        <v>8.6870000000000012</v>
      </c>
      <c r="L872" s="10">
        <f>VLOOKUP(A872,data!$A:$AG,30,FALSE)</f>
        <v>173.74</v>
      </c>
      <c r="M872" s="4" t="str">
        <f>VLOOKUP(A872,data!$A:$AG,31,FALSE)</f>
        <v>Credit card</v>
      </c>
      <c r="N872" s="3">
        <f>VLOOKUP(A872,data!$A:$AG,32,FALSE)</f>
        <v>161.23072000000002</v>
      </c>
      <c r="O872" s="9">
        <f>VLOOKUP(A872,data!$A:$AG,33,FALSE)</f>
        <v>7.2000000000000008E-2</v>
      </c>
    </row>
    <row r="873" spans="1:15" ht="15.75" x14ac:dyDescent="0.25">
      <c r="A873">
        <v>872</v>
      </c>
      <c r="B873" t="str">
        <f>VLOOKUP(A873,data!$A:$AG,2,FALSE)</f>
        <v>584-66-4073</v>
      </c>
      <c r="C873" s="7" t="str">
        <f>VLOOKUP(A873,data!$A:$AG,21,FALSE)</f>
        <v>East</v>
      </c>
      <c r="D873" s="7" t="str">
        <f>VLOOKUP(A873,data!$A:$AG,22,FALSE)</f>
        <v>Office Supplies</v>
      </c>
      <c r="E873" s="10" t="str">
        <f>VLOOKUP(A873,data!$A:$AG,23,FALSE)</f>
        <v>Paper</v>
      </c>
      <c r="F873" s="8">
        <f>VLOOKUP(A873,data!$A:$AG,24,FALSE)</f>
        <v>43537</v>
      </c>
      <c r="G873" s="3">
        <f>VLOOKUP(A873,data!$A:$AG,25,FALSE)</f>
        <v>43537</v>
      </c>
      <c r="H873" s="3">
        <f>VLOOKUP(A873,data!$A:$AG,26,FALSE)</f>
        <v>0.65625</v>
      </c>
      <c r="I873" s="1">
        <f>VLOOKUP(A873,data!$A:$AG,27,FALSE)</f>
        <v>56.5</v>
      </c>
      <c r="J873" s="2">
        <f>VLOOKUP(A873,data!$A:$AG,28,FALSE)</f>
        <v>1</v>
      </c>
      <c r="K873">
        <f>VLOOKUP(A873,data!$A:$AG,29,FALSE)</f>
        <v>2.8250000000000002</v>
      </c>
      <c r="L873" s="10">
        <f>VLOOKUP(A873,data!$A:$AG,30,FALSE)</f>
        <v>56.5</v>
      </c>
      <c r="M873" s="4" t="str">
        <f>VLOOKUP(A873,data!$A:$AG,31,FALSE)</f>
        <v>Ewallet</v>
      </c>
      <c r="N873" s="3">
        <f>VLOOKUP(A873,data!$A:$AG,32,FALSE)</f>
        <v>53.861449999999998</v>
      </c>
      <c r="O873" s="9">
        <f>VLOOKUP(A873,data!$A:$AG,33,FALSE)</f>
        <v>4.6699999999999998E-2</v>
      </c>
    </row>
    <row r="874" spans="1:15" ht="15.75" x14ac:dyDescent="0.25">
      <c r="A874">
        <v>873</v>
      </c>
      <c r="B874" t="str">
        <f>VLOOKUP(A874,data!$A:$AG,2,FALSE)</f>
        <v>544-55-9589</v>
      </c>
      <c r="C874" s="7" t="str">
        <f>VLOOKUP(A874,data!$A:$AG,21,FALSE)</f>
        <v>East</v>
      </c>
      <c r="D874" s="7" t="str">
        <f>VLOOKUP(A874,data!$A:$AG,22,FALSE)</f>
        <v>Office Supplies</v>
      </c>
      <c r="E874" s="10" t="str">
        <f>VLOOKUP(A874,data!$A:$AG,23,FALSE)</f>
        <v>Paper</v>
      </c>
      <c r="F874" s="8">
        <f>VLOOKUP(A874,data!$A:$AG,24,FALSE)</f>
        <v>43493</v>
      </c>
      <c r="G874" s="3">
        <f>VLOOKUP(A874,data!$A:$AG,25,FALSE)</f>
        <v>43493</v>
      </c>
      <c r="H874" s="3">
        <f>VLOOKUP(A874,data!$A:$AG,26,FALSE)</f>
        <v>0.49374999999999997</v>
      </c>
      <c r="I874" s="1">
        <f>VLOOKUP(A874,data!$A:$AG,27,FALSE)</f>
        <v>21.43</v>
      </c>
      <c r="J874" s="2">
        <f>VLOOKUP(A874,data!$A:$AG,28,FALSE)</f>
        <v>10</v>
      </c>
      <c r="K874">
        <f>VLOOKUP(A874,data!$A:$AG,29,FALSE)</f>
        <v>10.715000000000002</v>
      </c>
      <c r="L874" s="10">
        <f>VLOOKUP(A874,data!$A:$AG,30,FALSE)</f>
        <v>214.3</v>
      </c>
      <c r="M874" s="4" t="str">
        <f>VLOOKUP(A874,data!$A:$AG,31,FALSE)</f>
        <v>Cash</v>
      </c>
      <c r="N874" s="3">
        <f>VLOOKUP(A874,data!$A:$AG,32,FALSE)</f>
        <v>204.29219000000001</v>
      </c>
      <c r="O874" s="9">
        <f>VLOOKUP(A874,data!$A:$AG,33,FALSE)</f>
        <v>4.6699999999999998E-2</v>
      </c>
    </row>
    <row r="875" spans="1:15" ht="15.75" x14ac:dyDescent="0.25">
      <c r="A875">
        <v>874</v>
      </c>
      <c r="B875" t="str">
        <f>VLOOKUP(A875,data!$A:$AG,2,FALSE)</f>
        <v>166-19-2553</v>
      </c>
      <c r="C875" s="7" t="str">
        <f>VLOOKUP(A875,data!$A:$AG,21,FALSE)</f>
        <v>East</v>
      </c>
      <c r="D875" s="7" t="str">
        <f>VLOOKUP(A875,data!$A:$AG,22,FALSE)</f>
        <v>Office Supplies</v>
      </c>
      <c r="E875" s="10" t="str">
        <f>VLOOKUP(A875,data!$A:$AG,23,FALSE)</f>
        <v>Binders</v>
      </c>
      <c r="F875" s="8">
        <f>VLOOKUP(A875,data!$A:$AG,24,FALSE)</f>
        <v>43483</v>
      </c>
      <c r="G875" s="3">
        <f>VLOOKUP(A875,data!$A:$AG,25,FALSE)</f>
        <v>43483</v>
      </c>
      <c r="H875" s="3">
        <f>VLOOKUP(A875,data!$A:$AG,26,FALSE)</f>
        <v>0.72638888888888886</v>
      </c>
      <c r="I875" s="1">
        <f>VLOOKUP(A875,data!$A:$AG,27,FALSE)</f>
        <v>89.06</v>
      </c>
      <c r="J875" s="2">
        <f>VLOOKUP(A875,data!$A:$AG,28,FALSE)</f>
        <v>6</v>
      </c>
      <c r="K875">
        <f>VLOOKUP(A875,data!$A:$AG,29,FALSE)</f>
        <v>26.718000000000004</v>
      </c>
      <c r="L875" s="10">
        <f>VLOOKUP(A875,data!$A:$AG,30,FALSE)</f>
        <v>534.36</v>
      </c>
      <c r="M875" s="4" t="str">
        <f>VLOOKUP(A875,data!$A:$AG,31,FALSE)</f>
        <v>Cash</v>
      </c>
      <c r="N875" s="3">
        <f>VLOOKUP(A875,data!$A:$AG,32,FALSE)</f>
        <v>509.40538800000002</v>
      </c>
      <c r="O875" s="9">
        <f>VLOOKUP(A875,data!$A:$AG,33,FALSE)</f>
        <v>4.6699999999999998E-2</v>
      </c>
    </row>
    <row r="876" spans="1:15" ht="15.75" x14ac:dyDescent="0.25">
      <c r="A876">
        <v>875</v>
      </c>
      <c r="B876" t="str">
        <f>VLOOKUP(A876,data!$A:$AG,2,FALSE)</f>
        <v>737-88-5876</v>
      </c>
      <c r="C876" s="7" t="str">
        <f>VLOOKUP(A876,data!$A:$AG,21,FALSE)</f>
        <v>East</v>
      </c>
      <c r="D876" s="7" t="str">
        <f>VLOOKUP(A876,data!$A:$AG,22,FALSE)</f>
        <v>Office Supplies</v>
      </c>
      <c r="E876" s="10" t="str">
        <f>VLOOKUP(A876,data!$A:$AG,23,FALSE)</f>
        <v>Paper</v>
      </c>
      <c r="F876" s="8">
        <f>VLOOKUP(A876,data!$A:$AG,24,FALSE)</f>
        <v>43543</v>
      </c>
      <c r="G876" s="3">
        <f>VLOOKUP(A876,data!$A:$AG,25,FALSE)</f>
        <v>43543</v>
      </c>
      <c r="H876" s="3">
        <f>VLOOKUP(A876,data!$A:$AG,26,FALSE)</f>
        <v>0.49444444444444446</v>
      </c>
      <c r="I876" s="1">
        <f>VLOOKUP(A876,data!$A:$AG,27,FALSE)</f>
        <v>23.29</v>
      </c>
      <c r="J876" s="2">
        <f>VLOOKUP(A876,data!$A:$AG,28,FALSE)</f>
        <v>4</v>
      </c>
      <c r="K876">
        <f>VLOOKUP(A876,data!$A:$AG,29,FALSE)</f>
        <v>4.6580000000000004</v>
      </c>
      <c r="L876" s="10">
        <f>VLOOKUP(A876,data!$A:$AG,30,FALSE)</f>
        <v>93.16</v>
      </c>
      <c r="M876" s="4" t="str">
        <f>VLOOKUP(A876,data!$A:$AG,31,FALSE)</f>
        <v>Credit card</v>
      </c>
      <c r="N876" s="3">
        <f>VLOOKUP(A876,data!$A:$AG,32,FALSE)</f>
        <v>88.809427999999997</v>
      </c>
      <c r="O876" s="9">
        <f>VLOOKUP(A876,data!$A:$AG,33,FALSE)</f>
        <v>4.6699999999999998E-2</v>
      </c>
    </row>
    <row r="877" spans="1:15" ht="15.75" x14ac:dyDescent="0.25">
      <c r="A877">
        <v>876</v>
      </c>
      <c r="B877" t="str">
        <f>VLOOKUP(A877,data!$A:$AG,2,FALSE)</f>
        <v>154-87-7367</v>
      </c>
      <c r="C877" s="7" t="str">
        <f>VLOOKUP(A877,data!$A:$AG,21,FALSE)</f>
        <v>Central</v>
      </c>
      <c r="D877" s="7" t="str">
        <f>VLOOKUP(A877,data!$A:$AG,22,FALSE)</f>
        <v>Furniture</v>
      </c>
      <c r="E877" s="10" t="str">
        <f>VLOOKUP(A877,data!$A:$AG,23,FALSE)</f>
        <v>Furnishings</v>
      </c>
      <c r="F877" s="8">
        <f>VLOOKUP(A877,data!$A:$AG,24,FALSE)</f>
        <v>43539</v>
      </c>
      <c r="G877" s="3">
        <f>VLOOKUP(A877,data!$A:$AG,25,FALSE)</f>
        <v>43539</v>
      </c>
      <c r="H877" s="3">
        <f>VLOOKUP(A877,data!$A:$AG,26,FALSE)</f>
        <v>0.58611111111111114</v>
      </c>
      <c r="I877" s="1">
        <f>VLOOKUP(A877,data!$A:$AG,27,FALSE)</f>
        <v>65.260000000000005</v>
      </c>
      <c r="J877" s="2">
        <f>VLOOKUP(A877,data!$A:$AG,28,FALSE)</f>
        <v>8</v>
      </c>
      <c r="K877">
        <f>VLOOKUP(A877,data!$A:$AG,29,FALSE)</f>
        <v>26.104000000000003</v>
      </c>
      <c r="L877" s="10">
        <f>VLOOKUP(A877,data!$A:$AG,30,FALSE)</f>
        <v>522.08000000000004</v>
      </c>
      <c r="M877" s="4" t="str">
        <f>VLOOKUP(A877,data!$A:$AG,31,FALSE)</f>
        <v>Ewallet</v>
      </c>
      <c r="N877" s="3">
        <f>VLOOKUP(A877,data!$A:$AG,32,FALSE)</f>
        <v>466.21744000000001</v>
      </c>
      <c r="O877" s="9">
        <f>VLOOKUP(A877,data!$A:$AG,33,FALSE)</f>
        <v>0.107</v>
      </c>
    </row>
    <row r="878" spans="1:15" ht="15.75" x14ac:dyDescent="0.25">
      <c r="A878">
        <v>877</v>
      </c>
      <c r="B878" t="str">
        <f>VLOOKUP(A878,data!$A:$AG,2,FALSE)</f>
        <v>885-56-0389</v>
      </c>
      <c r="C878" s="7" t="str">
        <f>VLOOKUP(A878,data!$A:$AG,21,FALSE)</f>
        <v>Central</v>
      </c>
      <c r="D878" s="7" t="str">
        <f>VLOOKUP(A878,data!$A:$AG,22,FALSE)</f>
        <v>Technology</v>
      </c>
      <c r="E878" s="10" t="str">
        <f>VLOOKUP(A878,data!$A:$AG,23,FALSE)</f>
        <v>Accessories</v>
      </c>
      <c r="F878" s="8">
        <f>VLOOKUP(A878,data!$A:$AG,24,FALSE)</f>
        <v>43508</v>
      </c>
      <c r="G878" s="3">
        <f>VLOOKUP(A878,data!$A:$AG,25,FALSE)</f>
        <v>43508</v>
      </c>
      <c r="H878" s="3">
        <f>VLOOKUP(A878,data!$A:$AG,26,FALSE)</f>
        <v>0.74236111111111114</v>
      </c>
      <c r="I878" s="1">
        <f>VLOOKUP(A878,data!$A:$AG,27,FALSE)</f>
        <v>52.35</v>
      </c>
      <c r="J878" s="2">
        <f>VLOOKUP(A878,data!$A:$AG,28,FALSE)</f>
        <v>1</v>
      </c>
      <c r="K878">
        <f>VLOOKUP(A878,data!$A:$AG,29,FALSE)</f>
        <v>2.6175000000000002</v>
      </c>
      <c r="L878" s="10">
        <f>VLOOKUP(A878,data!$A:$AG,30,FALSE)</f>
        <v>52.35</v>
      </c>
      <c r="M878" s="4" t="str">
        <f>VLOOKUP(A878,data!$A:$AG,31,FALSE)</f>
        <v>Cash</v>
      </c>
      <c r="N878" s="3">
        <f>VLOOKUP(A878,data!$A:$AG,32,FALSE)</f>
        <v>48.580800000000004</v>
      </c>
      <c r="O878" s="9">
        <f>VLOOKUP(A878,data!$A:$AG,33,FALSE)</f>
        <v>7.2000000000000008E-2</v>
      </c>
    </row>
    <row r="879" spans="1:15" ht="15.75" x14ac:dyDescent="0.25">
      <c r="A879">
        <v>878</v>
      </c>
      <c r="B879" t="str">
        <f>VLOOKUP(A879,data!$A:$AG,2,FALSE)</f>
        <v>608-05-3804</v>
      </c>
      <c r="C879" s="7" t="str">
        <f>VLOOKUP(A879,data!$A:$AG,21,FALSE)</f>
        <v>Central</v>
      </c>
      <c r="D879" s="7" t="str">
        <f>VLOOKUP(A879,data!$A:$AG,22,FALSE)</f>
        <v>Technology</v>
      </c>
      <c r="E879" s="10" t="str">
        <f>VLOOKUP(A879,data!$A:$AG,23,FALSE)</f>
        <v>Accessories</v>
      </c>
      <c r="F879" s="8">
        <f>VLOOKUP(A879,data!$A:$AG,24,FALSE)</f>
        <v>43521</v>
      </c>
      <c r="G879" s="3">
        <f>VLOOKUP(A879,data!$A:$AG,25,FALSE)</f>
        <v>43521</v>
      </c>
      <c r="H879" s="3">
        <f>VLOOKUP(A879,data!$A:$AG,26,FALSE)</f>
        <v>0.84652777777777777</v>
      </c>
      <c r="I879" s="1">
        <f>VLOOKUP(A879,data!$A:$AG,27,FALSE)</f>
        <v>39.75</v>
      </c>
      <c r="J879" s="2">
        <f>VLOOKUP(A879,data!$A:$AG,28,FALSE)</f>
        <v>1</v>
      </c>
      <c r="K879">
        <f>VLOOKUP(A879,data!$A:$AG,29,FALSE)</f>
        <v>1.9875</v>
      </c>
      <c r="L879" s="10">
        <f>VLOOKUP(A879,data!$A:$AG,30,FALSE)</f>
        <v>39.75</v>
      </c>
      <c r="M879" s="4" t="str">
        <f>VLOOKUP(A879,data!$A:$AG,31,FALSE)</f>
        <v>Cash</v>
      </c>
      <c r="N879" s="3">
        <f>VLOOKUP(A879,data!$A:$AG,32,FALSE)</f>
        <v>36.887999999999998</v>
      </c>
      <c r="O879" s="9">
        <f>VLOOKUP(A879,data!$A:$AG,33,FALSE)</f>
        <v>7.2000000000000008E-2</v>
      </c>
    </row>
    <row r="880" spans="1:15" ht="15.75" x14ac:dyDescent="0.25">
      <c r="A880">
        <v>879</v>
      </c>
      <c r="B880" t="str">
        <f>VLOOKUP(A880,data!$A:$AG,2,FALSE)</f>
        <v>448-61-3783</v>
      </c>
      <c r="C880" s="7" t="str">
        <f>VLOOKUP(A880,data!$A:$AG,21,FALSE)</f>
        <v>East</v>
      </c>
      <c r="D880" s="7" t="str">
        <f>VLOOKUP(A880,data!$A:$AG,22,FALSE)</f>
        <v>Office Supplies</v>
      </c>
      <c r="E880" s="10" t="str">
        <f>VLOOKUP(A880,data!$A:$AG,23,FALSE)</f>
        <v>Binders</v>
      </c>
      <c r="F880" s="8">
        <f>VLOOKUP(A880,data!$A:$AG,24,FALSE)</f>
        <v>43545</v>
      </c>
      <c r="G880" s="3">
        <f>VLOOKUP(A880,data!$A:$AG,25,FALSE)</f>
        <v>43545</v>
      </c>
      <c r="H880" s="3">
        <f>VLOOKUP(A880,data!$A:$AG,26,FALSE)</f>
        <v>0.67222222222222217</v>
      </c>
      <c r="I880" s="1">
        <f>VLOOKUP(A880,data!$A:$AG,27,FALSE)</f>
        <v>90.02</v>
      </c>
      <c r="J880" s="2">
        <f>VLOOKUP(A880,data!$A:$AG,28,FALSE)</f>
        <v>8</v>
      </c>
      <c r="K880">
        <f>VLOOKUP(A880,data!$A:$AG,29,FALSE)</f>
        <v>36.008000000000003</v>
      </c>
      <c r="L880" s="10">
        <f>VLOOKUP(A880,data!$A:$AG,30,FALSE)</f>
        <v>720.16</v>
      </c>
      <c r="M880" s="4" t="str">
        <f>VLOOKUP(A880,data!$A:$AG,31,FALSE)</f>
        <v>Credit card</v>
      </c>
      <c r="N880" s="3">
        <f>VLOOKUP(A880,data!$A:$AG,32,FALSE)</f>
        <v>686.52852799999994</v>
      </c>
      <c r="O880" s="9">
        <f>VLOOKUP(A880,data!$A:$AG,33,FALSE)</f>
        <v>4.6699999999999998E-2</v>
      </c>
    </row>
    <row r="881" spans="1:15" ht="15.75" x14ac:dyDescent="0.25">
      <c r="A881">
        <v>880</v>
      </c>
      <c r="B881" t="str">
        <f>VLOOKUP(A881,data!$A:$AG,2,FALSE)</f>
        <v>761-49-0439</v>
      </c>
      <c r="C881" s="7" t="str">
        <f>VLOOKUP(A881,data!$A:$AG,21,FALSE)</f>
        <v>Central</v>
      </c>
      <c r="D881" s="7" t="str">
        <f>VLOOKUP(A881,data!$A:$AG,22,FALSE)</f>
        <v>Office Supplies</v>
      </c>
      <c r="E881" s="10" t="str">
        <f>VLOOKUP(A881,data!$A:$AG,23,FALSE)</f>
        <v>Binders</v>
      </c>
      <c r="F881" s="8">
        <f>VLOOKUP(A881,data!$A:$AG,24,FALSE)</f>
        <v>43484</v>
      </c>
      <c r="G881" s="3">
        <f>VLOOKUP(A881,data!$A:$AG,25,FALSE)</f>
        <v>43484</v>
      </c>
      <c r="H881" s="3">
        <f>VLOOKUP(A881,data!$A:$AG,26,FALSE)</f>
        <v>0.4284722222222222</v>
      </c>
      <c r="I881" s="1">
        <f>VLOOKUP(A881,data!$A:$AG,27,FALSE)</f>
        <v>12.1</v>
      </c>
      <c r="J881" s="2">
        <f>VLOOKUP(A881,data!$A:$AG,28,FALSE)</f>
        <v>8</v>
      </c>
      <c r="K881">
        <f>VLOOKUP(A881,data!$A:$AG,29,FALSE)</f>
        <v>4.84</v>
      </c>
      <c r="L881" s="10">
        <f>VLOOKUP(A881,data!$A:$AG,30,FALSE)</f>
        <v>96.8</v>
      </c>
      <c r="M881" s="4" t="str">
        <f>VLOOKUP(A881,data!$A:$AG,31,FALSE)</f>
        <v>Ewallet</v>
      </c>
      <c r="N881" s="3">
        <f>VLOOKUP(A881,data!$A:$AG,32,FALSE)</f>
        <v>92.279439999999994</v>
      </c>
      <c r="O881" s="9">
        <f>VLOOKUP(A881,data!$A:$AG,33,FALSE)</f>
        <v>4.6699999999999998E-2</v>
      </c>
    </row>
    <row r="882" spans="1:15" ht="15.75" x14ac:dyDescent="0.25">
      <c r="A882">
        <v>881</v>
      </c>
      <c r="B882" t="str">
        <f>VLOOKUP(A882,data!$A:$AG,2,FALSE)</f>
        <v>490-95-0021</v>
      </c>
      <c r="C882" s="7" t="str">
        <f>VLOOKUP(A882,data!$A:$AG,21,FALSE)</f>
        <v>Central</v>
      </c>
      <c r="D882" s="7" t="str">
        <f>VLOOKUP(A882,data!$A:$AG,22,FALSE)</f>
        <v>Furniture</v>
      </c>
      <c r="E882" s="10" t="str">
        <f>VLOOKUP(A882,data!$A:$AG,23,FALSE)</f>
        <v>Chairs</v>
      </c>
      <c r="F882" s="8">
        <f>VLOOKUP(A882,data!$A:$AG,24,FALSE)</f>
        <v>43473</v>
      </c>
      <c r="G882" s="3">
        <f>VLOOKUP(A882,data!$A:$AG,25,FALSE)</f>
        <v>43473</v>
      </c>
      <c r="H882" s="3">
        <f>VLOOKUP(A882,data!$A:$AG,26,FALSE)</f>
        <v>0.60069444444444442</v>
      </c>
      <c r="I882" s="1">
        <f>VLOOKUP(A882,data!$A:$AG,27,FALSE)</f>
        <v>33.21</v>
      </c>
      <c r="J882" s="2">
        <f>VLOOKUP(A882,data!$A:$AG,28,FALSE)</f>
        <v>10</v>
      </c>
      <c r="K882">
        <f>VLOOKUP(A882,data!$A:$AG,29,FALSE)</f>
        <v>16.605</v>
      </c>
      <c r="L882" s="10">
        <f>VLOOKUP(A882,data!$A:$AG,30,FALSE)</f>
        <v>332.1</v>
      </c>
      <c r="M882" s="4" t="str">
        <f>VLOOKUP(A882,data!$A:$AG,31,FALSE)</f>
        <v>Ewallet</v>
      </c>
      <c r="N882" s="3">
        <f>VLOOKUP(A882,data!$A:$AG,32,FALSE)</f>
        <v>296.56530000000004</v>
      </c>
      <c r="O882" s="9">
        <f>VLOOKUP(A882,data!$A:$AG,33,FALSE)</f>
        <v>0.107</v>
      </c>
    </row>
    <row r="883" spans="1:15" ht="15.75" x14ac:dyDescent="0.25">
      <c r="A883">
        <v>882</v>
      </c>
      <c r="B883" t="str">
        <f>VLOOKUP(A883,data!$A:$AG,2,FALSE)</f>
        <v>115-38-7388</v>
      </c>
      <c r="C883" s="7" t="str">
        <f>VLOOKUP(A883,data!$A:$AG,21,FALSE)</f>
        <v>West</v>
      </c>
      <c r="D883" s="7" t="str">
        <f>VLOOKUP(A883,data!$A:$AG,22,FALSE)</f>
        <v>Office Supplies</v>
      </c>
      <c r="E883" s="10" t="str">
        <f>VLOOKUP(A883,data!$A:$AG,23,FALSE)</f>
        <v>Storage</v>
      </c>
      <c r="F883" s="8">
        <f>VLOOKUP(A883,data!$A:$AG,24,FALSE)</f>
        <v>43554</v>
      </c>
      <c r="G883" s="3">
        <f>VLOOKUP(A883,data!$A:$AG,25,FALSE)</f>
        <v>43554</v>
      </c>
      <c r="H883" s="3">
        <f>VLOOKUP(A883,data!$A:$AG,26,FALSE)</f>
        <v>0.53541666666666665</v>
      </c>
      <c r="I883" s="1">
        <f>VLOOKUP(A883,data!$A:$AG,27,FALSE)</f>
        <v>10.18</v>
      </c>
      <c r="J883" s="2">
        <f>VLOOKUP(A883,data!$A:$AG,28,FALSE)</f>
        <v>8</v>
      </c>
      <c r="K883">
        <f>VLOOKUP(A883,data!$A:$AG,29,FALSE)</f>
        <v>4.0720000000000001</v>
      </c>
      <c r="L883" s="10">
        <f>VLOOKUP(A883,data!$A:$AG,30,FALSE)</f>
        <v>81.44</v>
      </c>
      <c r="M883" s="4" t="str">
        <f>VLOOKUP(A883,data!$A:$AG,31,FALSE)</f>
        <v>Credit card</v>
      </c>
      <c r="N883" s="3">
        <f>VLOOKUP(A883,data!$A:$AG,32,FALSE)</f>
        <v>77.636752000000001</v>
      </c>
      <c r="O883" s="9">
        <f>VLOOKUP(A883,data!$A:$AG,33,FALSE)</f>
        <v>4.6699999999999998E-2</v>
      </c>
    </row>
    <row r="884" spans="1:15" ht="15.75" x14ac:dyDescent="0.25">
      <c r="A884">
        <v>883</v>
      </c>
      <c r="B884" t="str">
        <f>VLOOKUP(A884,data!$A:$AG,2,FALSE)</f>
        <v>311-13-6971</v>
      </c>
      <c r="C884" s="7" t="str">
        <f>VLOOKUP(A884,data!$A:$AG,21,FALSE)</f>
        <v>Central</v>
      </c>
      <c r="D884" s="7" t="str">
        <f>VLOOKUP(A884,data!$A:$AG,22,FALSE)</f>
        <v>Office Supplies</v>
      </c>
      <c r="E884" s="10" t="str">
        <f>VLOOKUP(A884,data!$A:$AG,23,FALSE)</f>
        <v>Art</v>
      </c>
      <c r="F884" s="8">
        <f>VLOOKUP(A884,data!$A:$AG,24,FALSE)</f>
        <v>43516</v>
      </c>
      <c r="G884" s="3">
        <f>VLOOKUP(A884,data!$A:$AG,25,FALSE)</f>
        <v>43516</v>
      </c>
      <c r="H884" s="3">
        <f>VLOOKUP(A884,data!$A:$AG,26,FALSE)</f>
        <v>0.63750000000000007</v>
      </c>
      <c r="I884" s="1">
        <f>VLOOKUP(A884,data!$A:$AG,27,FALSE)</f>
        <v>31.99</v>
      </c>
      <c r="J884" s="2">
        <f>VLOOKUP(A884,data!$A:$AG,28,FALSE)</f>
        <v>10</v>
      </c>
      <c r="K884">
        <f>VLOOKUP(A884,data!$A:$AG,29,FALSE)</f>
        <v>15.994999999999999</v>
      </c>
      <c r="L884" s="10">
        <f>VLOOKUP(A884,data!$A:$AG,30,FALSE)</f>
        <v>319.89999999999998</v>
      </c>
      <c r="M884" s="4" t="str">
        <f>VLOOKUP(A884,data!$A:$AG,31,FALSE)</f>
        <v>Credit card</v>
      </c>
      <c r="N884" s="3">
        <f>VLOOKUP(A884,data!$A:$AG,32,FALSE)</f>
        <v>304.96066999999999</v>
      </c>
      <c r="O884" s="9">
        <f>VLOOKUP(A884,data!$A:$AG,33,FALSE)</f>
        <v>4.6699999999999998E-2</v>
      </c>
    </row>
    <row r="885" spans="1:15" ht="15.75" x14ac:dyDescent="0.25">
      <c r="A885">
        <v>884</v>
      </c>
      <c r="B885" t="str">
        <f>VLOOKUP(A885,data!$A:$AG,2,FALSE)</f>
        <v>291-55-6563</v>
      </c>
      <c r="C885" s="7" t="str">
        <f>VLOOKUP(A885,data!$A:$AG,21,FALSE)</f>
        <v>Central</v>
      </c>
      <c r="D885" s="7" t="str">
        <f>VLOOKUP(A885,data!$A:$AG,22,FALSE)</f>
        <v>Furniture</v>
      </c>
      <c r="E885" s="10" t="str">
        <f>VLOOKUP(A885,data!$A:$AG,23,FALSE)</f>
        <v>Furnishings</v>
      </c>
      <c r="F885" s="8">
        <f>VLOOKUP(A885,data!$A:$AG,24,FALSE)</f>
        <v>43554</v>
      </c>
      <c r="G885" s="3">
        <f>VLOOKUP(A885,data!$A:$AG,25,FALSE)</f>
        <v>43554</v>
      </c>
      <c r="H885" s="3">
        <f>VLOOKUP(A885,data!$A:$AG,26,FALSE)</f>
        <v>0.53125</v>
      </c>
      <c r="I885" s="1">
        <f>VLOOKUP(A885,data!$A:$AG,27,FALSE)</f>
        <v>34.42</v>
      </c>
      <c r="J885" s="2">
        <f>VLOOKUP(A885,data!$A:$AG,28,FALSE)</f>
        <v>6</v>
      </c>
      <c r="K885">
        <f>VLOOKUP(A885,data!$A:$AG,29,FALSE)</f>
        <v>10.326000000000001</v>
      </c>
      <c r="L885" s="10">
        <f>VLOOKUP(A885,data!$A:$AG,30,FALSE)</f>
        <v>206.52</v>
      </c>
      <c r="M885" s="4" t="str">
        <f>VLOOKUP(A885,data!$A:$AG,31,FALSE)</f>
        <v>Ewallet</v>
      </c>
      <c r="N885" s="3">
        <f>VLOOKUP(A885,data!$A:$AG,32,FALSE)</f>
        <v>184.42236</v>
      </c>
      <c r="O885" s="9">
        <f>VLOOKUP(A885,data!$A:$AG,33,FALSE)</f>
        <v>0.107</v>
      </c>
    </row>
    <row r="886" spans="1:15" ht="15.75" x14ac:dyDescent="0.25">
      <c r="A886">
        <v>885</v>
      </c>
      <c r="B886" t="str">
        <f>VLOOKUP(A886,data!$A:$AG,2,FALSE)</f>
        <v>548-48-3156</v>
      </c>
      <c r="C886" s="7" t="str">
        <f>VLOOKUP(A886,data!$A:$AG,21,FALSE)</f>
        <v>East</v>
      </c>
      <c r="D886" s="7" t="str">
        <f>VLOOKUP(A886,data!$A:$AG,22,FALSE)</f>
        <v>Furniture</v>
      </c>
      <c r="E886" s="10" t="str">
        <f>VLOOKUP(A886,data!$A:$AG,23,FALSE)</f>
        <v>Furnishings</v>
      </c>
      <c r="F886" s="8">
        <f>VLOOKUP(A886,data!$A:$AG,24,FALSE)</f>
        <v>43543</v>
      </c>
      <c r="G886" s="3">
        <f>VLOOKUP(A886,data!$A:$AG,25,FALSE)</f>
        <v>43543</v>
      </c>
      <c r="H886" s="3">
        <f>VLOOKUP(A886,data!$A:$AG,26,FALSE)</f>
        <v>0.56736111111111109</v>
      </c>
      <c r="I886" s="1">
        <f>VLOOKUP(A886,data!$A:$AG,27,FALSE)</f>
        <v>83.34</v>
      </c>
      <c r="J886" s="2">
        <f>VLOOKUP(A886,data!$A:$AG,28,FALSE)</f>
        <v>2</v>
      </c>
      <c r="K886">
        <f>VLOOKUP(A886,data!$A:$AG,29,FALSE)</f>
        <v>8.3340000000000014</v>
      </c>
      <c r="L886" s="10">
        <f>VLOOKUP(A886,data!$A:$AG,30,FALSE)</f>
        <v>166.68</v>
      </c>
      <c r="M886" s="4" t="str">
        <f>VLOOKUP(A886,data!$A:$AG,31,FALSE)</f>
        <v>Cash</v>
      </c>
      <c r="N886" s="3">
        <f>VLOOKUP(A886,data!$A:$AG,32,FALSE)</f>
        <v>148.84524000000002</v>
      </c>
      <c r="O886" s="9">
        <f>VLOOKUP(A886,data!$A:$AG,33,FALSE)</f>
        <v>0.107</v>
      </c>
    </row>
    <row r="887" spans="1:15" ht="15.75" x14ac:dyDescent="0.25">
      <c r="A887">
        <v>886</v>
      </c>
      <c r="B887" t="str">
        <f>VLOOKUP(A887,data!$A:$AG,2,FALSE)</f>
        <v>460-93-5834</v>
      </c>
      <c r="C887" s="7" t="str">
        <f>VLOOKUP(A887,data!$A:$AG,21,FALSE)</f>
        <v>West</v>
      </c>
      <c r="D887" s="7" t="str">
        <f>VLOOKUP(A887,data!$A:$AG,22,FALSE)</f>
        <v>Office Supplies</v>
      </c>
      <c r="E887" s="10" t="str">
        <f>VLOOKUP(A887,data!$A:$AG,23,FALSE)</f>
        <v>Binders</v>
      </c>
      <c r="F887" s="8">
        <f>VLOOKUP(A887,data!$A:$AG,24,FALSE)</f>
        <v>43478</v>
      </c>
      <c r="G887" s="3">
        <f>VLOOKUP(A887,data!$A:$AG,25,FALSE)</f>
        <v>43478</v>
      </c>
      <c r="H887" s="3">
        <f>VLOOKUP(A887,data!$A:$AG,26,FALSE)</f>
        <v>0.41875000000000001</v>
      </c>
      <c r="I887" s="1">
        <f>VLOOKUP(A887,data!$A:$AG,27,FALSE)</f>
        <v>45.58</v>
      </c>
      <c r="J887" s="2">
        <f>VLOOKUP(A887,data!$A:$AG,28,FALSE)</f>
        <v>7</v>
      </c>
      <c r="K887">
        <f>VLOOKUP(A887,data!$A:$AG,29,FALSE)</f>
        <v>15.953000000000001</v>
      </c>
      <c r="L887" s="10">
        <f>VLOOKUP(A887,data!$A:$AG,30,FALSE)</f>
        <v>319.06</v>
      </c>
      <c r="M887" s="4" t="str">
        <f>VLOOKUP(A887,data!$A:$AG,31,FALSE)</f>
        <v>Cash</v>
      </c>
      <c r="N887" s="3">
        <f>VLOOKUP(A887,data!$A:$AG,32,FALSE)</f>
        <v>304.159898</v>
      </c>
      <c r="O887" s="9">
        <f>VLOOKUP(A887,data!$A:$AG,33,FALSE)</f>
        <v>4.6699999999999998E-2</v>
      </c>
    </row>
    <row r="888" spans="1:15" ht="15.75" x14ac:dyDescent="0.25">
      <c r="A888">
        <v>887</v>
      </c>
      <c r="B888" t="str">
        <f>VLOOKUP(A888,data!$A:$AG,2,FALSE)</f>
        <v>325-89-4209</v>
      </c>
      <c r="C888" s="7" t="str">
        <f>VLOOKUP(A888,data!$A:$AG,21,FALSE)</f>
        <v>West</v>
      </c>
      <c r="D888" s="7" t="str">
        <f>VLOOKUP(A888,data!$A:$AG,22,FALSE)</f>
        <v>Office Supplies</v>
      </c>
      <c r="E888" s="10" t="str">
        <f>VLOOKUP(A888,data!$A:$AG,23,FALSE)</f>
        <v>Storage</v>
      </c>
      <c r="F888" s="8">
        <f>VLOOKUP(A888,data!$A:$AG,24,FALSE)</f>
        <v>43501</v>
      </c>
      <c r="G888" s="3">
        <f>VLOOKUP(A888,data!$A:$AG,25,FALSE)</f>
        <v>43501</v>
      </c>
      <c r="H888" s="3">
        <f>VLOOKUP(A888,data!$A:$AG,26,FALSE)</f>
        <v>0.8208333333333333</v>
      </c>
      <c r="I888" s="1">
        <f>VLOOKUP(A888,data!$A:$AG,27,FALSE)</f>
        <v>87.9</v>
      </c>
      <c r="J888" s="2">
        <f>VLOOKUP(A888,data!$A:$AG,28,FALSE)</f>
        <v>1</v>
      </c>
      <c r="K888">
        <f>VLOOKUP(A888,data!$A:$AG,29,FALSE)</f>
        <v>4.3950000000000005</v>
      </c>
      <c r="L888" s="10">
        <f>VLOOKUP(A888,data!$A:$AG,30,FALSE)</f>
        <v>87.9</v>
      </c>
      <c r="M888" s="4" t="str">
        <f>VLOOKUP(A888,data!$A:$AG,31,FALSE)</f>
        <v>Ewallet</v>
      </c>
      <c r="N888" s="3">
        <f>VLOOKUP(A888,data!$A:$AG,32,FALSE)</f>
        <v>83.79507000000001</v>
      </c>
      <c r="O888" s="9">
        <f>VLOOKUP(A888,data!$A:$AG,33,FALSE)</f>
        <v>4.6699999999999998E-2</v>
      </c>
    </row>
    <row r="889" spans="1:15" ht="15.75" x14ac:dyDescent="0.25">
      <c r="A889">
        <v>888</v>
      </c>
      <c r="B889" t="str">
        <f>VLOOKUP(A889,data!$A:$AG,2,FALSE)</f>
        <v>884-80-6021</v>
      </c>
      <c r="C889" s="7" t="str">
        <f>VLOOKUP(A889,data!$A:$AG,21,FALSE)</f>
        <v>East</v>
      </c>
      <c r="D889" s="7" t="str">
        <f>VLOOKUP(A889,data!$A:$AG,22,FALSE)</f>
        <v>Office Supplies</v>
      </c>
      <c r="E889" s="10" t="str">
        <f>VLOOKUP(A889,data!$A:$AG,23,FALSE)</f>
        <v>Binders</v>
      </c>
      <c r="F889" s="8">
        <f>VLOOKUP(A889,data!$A:$AG,24,FALSE)</f>
        <v>43547</v>
      </c>
      <c r="G889" s="3">
        <f>VLOOKUP(A889,data!$A:$AG,25,FALSE)</f>
        <v>43547</v>
      </c>
      <c r="H889" s="3">
        <f>VLOOKUP(A889,data!$A:$AG,26,FALSE)</f>
        <v>0.55138888888888882</v>
      </c>
      <c r="I889" s="1">
        <f>VLOOKUP(A889,data!$A:$AG,27,FALSE)</f>
        <v>73.47</v>
      </c>
      <c r="J889" s="2">
        <f>VLOOKUP(A889,data!$A:$AG,28,FALSE)</f>
        <v>10</v>
      </c>
      <c r="K889">
        <f>VLOOKUP(A889,data!$A:$AG,29,FALSE)</f>
        <v>36.735000000000007</v>
      </c>
      <c r="L889" s="10">
        <f>VLOOKUP(A889,data!$A:$AG,30,FALSE)</f>
        <v>734.7</v>
      </c>
      <c r="M889" s="4" t="str">
        <f>VLOOKUP(A889,data!$A:$AG,31,FALSE)</f>
        <v>Ewallet</v>
      </c>
      <c r="N889" s="3">
        <f>VLOOKUP(A889,data!$A:$AG,32,FALSE)</f>
        <v>700.38951000000009</v>
      </c>
      <c r="O889" s="9">
        <f>VLOOKUP(A889,data!$A:$AG,33,FALSE)</f>
        <v>4.6699999999999998E-2</v>
      </c>
    </row>
    <row r="890" spans="1:15" ht="15.75" x14ac:dyDescent="0.25">
      <c r="A890">
        <v>889</v>
      </c>
      <c r="B890" t="str">
        <f>VLOOKUP(A890,data!$A:$AG,2,FALSE)</f>
        <v>137-74-8729</v>
      </c>
      <c r="C890" s="7" t="str">
        <f>VLOOKUP(A890,data!$A:$AG,21,FALSE)</f>
        <v>East</v>
      </c>
      <c r="D890" s="7" t="str">
        <f>VLOOKUP(A890,data!$A:$AG,22,FALSE)</f>
        <v>Office Supplies</v>
      </c>
      <c r="E890" s="10" t="str">
        <f>VLOOKUP(A890,data!$A:$AG,23,FALSE)</f>
        <v>Paper</v>
      </c>
      <c r="F890" s="8">
        <f>VLOOKUP(A890,data!$A:$AG,24,FALSE)</f>
        <v>43537</v>
      </c>
      <c r="G890" s="3">
        <f>VLOOKUP(A890,data!$A:$AG,25,FALSE)</f>
        <v>43537</v>
      </c>
      <c r="H890" s="3">
        <f>VLOOKUP(A890,data!$A:$AG,26,FALSE)</f>
        <v>0.53263888888888888</v>
      </c>
      <c r="I890" s="1">
        <f>VLOOKUP(A890,data!$A:$AG,27,FALSE)</f>
        <v>12.19</v>
      </c>
      <c r="J890" s="2">
        <f>VLOOKUP(A890,data!$A:$AG,28,FALSE)</f>
        <v>8</v>
      </c>
      <c r="K890">
        <f>VLOOKUP(A890,data!$A:$AG,29,FALSE)</f>
        <v>4.8760000000000003</v>
      </c>
      <c r="L890" s="10">
        <f>VLOOKUP(A890,data!$A:$AG,30,FALSE)</f>
        <v>97.52</v>
      </c>
      <c r="M890" s="4" t="str">
        <f>VLOOKUP(A890,data!$A:$AG,31,FALSE)</f>
        <v>Ewallet</v>
      </c>
      <c r="N890" s="3">
        <f>VLOOKUP(A890,data!$A:$AG,32,FALSE)</f>
        <v>92.96581599999999</v>
      </c>
      <c r="O890" s="9">
        <f>VLOOKUP(A890,data!$A:$AG,33,FALSE)</f>
        <v>4.6699999999999998E-2</v>
      </c>
    </row>
    <row r="891" spans="1:15" ht="15.75" x14ac:dyDescent="0.25">
      <c r="A891">
        <v>890</v>
      </c>
      <c r="B891" t="str">
        <f>VLOOKUP(A891,data!$A:$AG,2,FALSE)</f>
        <v>880-46-5796</v>
      </c>
      <c r="C891" s="7" t="str">
        <f>VLOOKUP(A891,data!$A:$AG,21,FALSE)</f>
        <v>East</v>
      </c>
      <c r="D891" s="7" t="str">
        <f>VLOOKUP(A891,data!$A:$AG,22,FALSE)</f>
        <v>Technology</v>
      </c>
      <c r="E891" s="10" t="str">
        <f>VLOOKUP(A891,data!$A:$AG,23,FALSE)</f>
        <v>Accessories</v>
      </c>
      <c r="F891" s="8">
        <f>VLOOKUP(A891,data!$A:$AG,24,FALSE)</f>
        <v>43541</v>
      </c>
      <c r="G891" s="3">
        <f>VLOOKUP(A891,data!$A:$AG,25,FALSE)</f>
        <v>43541</v>
      </c>
      <c r="H891" s="3">
        <f>VLOOKUP(A891,data!$A:$AG,26,FALSE)</f>
        <v>0.82847222222222217</v>
      </c>
      <c r="I891" s="1">
        <f>VLOOKUP(A891,data!$A:$AG,27,FALSE)</f>
        <v>76.92</v>
      </c>
      <c r="J891" s="2">
        <f>VLOOKUP(A891,data!$A:$AG,28,FALSE)</f>
        <v>10</v>
      </c>
      <c r="K891">
        <f>VLOOKUP(A891,data!$A:$AG,29,FALSE)</f>
        <v>38.460000000000008</v>
      </c>
      <c r="L891" s="10">
        <f>VLOOKUP(A891,data!$A:$AG,30,FALSE)</f>
        <v>769.2</v>
      </c>
      <c r="M891" s="4" t="str">
        <f>VLOOKUP(A891,data!$A:$AG,31,FALSE)</f>
        <v>Ewallet</v>
      </c>
      <c r="N891" s="3">
        <f>VLOOKUP(A891,data!$A:$AG,32,FALSE)</f>
        <v>713.81760000000008</v>
      </c>
      <c r="O891" s="9">
        <f>VLOOKUP(A891,data!$A:$AG,33,FALSE)</f>
        <v>7.2000000000000008E-2</v>
      </c>
    </row>
    <row r="892" spans="1:15" ht="15.75" x14ac:dyDescent="0.25">
      <c r="A892">
        <v>891</v>
      </c>
      <c r="B892" t="str">
        <f>VLOOKUP(A892,data!$A:$AG,2,FALSE)</f>
        <v>389-70-2397</v>
      </c>
      <c r="C892" s="7" t="str">
        <f>VLOOKUP(A892,data!$A:$AG,21,FALSE)</f>
        <v>East</v>
      </c>
      <c r="D892" s="7" t="str">
        <f>VLOOKUP(A892,data!$A:$AG,22,FALSE)</f>
        <v>Office Supplies</v>
      </c>
      <c r="E892" s="10" t="str">
        <f>VLOOKUP(A892,data!$A:$AG,23,FALSE)</f>
        <v>Binders</v>
      </c>
      <c r="F892" s="8">
        <f>VLOOKUP(A892,data!$A:$AG,24,FALSE)</f>
        <v>43517</v>
      </c>
      <c r="G892" s="3">
        <f>VLOOKUP(A892,data!$A:$AG,25,FALSE)</f>
        <v>43517</v>
      </c>
      <c r="H892" s="3">
        <f>VLOOKUP(A892,data!$A:$AG,26,FALSE)</f>
        <v>0.43472222222222223</v>
      </c>
      <c r="I892" s="1">
        <f>VLOOKUP(A892,data!$A:$AG,27,FALSE)</f>
        <v>83.66</v>
      </c>
      <c r="J892" s="2">
        <f>VLOOKUP(A892,data!$A:$AG,28,FALSE)</f>
        <v>5</v>
      </c>
      <c r="K892">
        <f>VLOOKUP(A892,data!$A:$AG,29,FALSE)</f>
        <v>20.914999999999999</v>
      </c>
      <c r="L892" s="10">
        <f>VLOOKUP(A892,data!$A:$AG,30,FALSE)</f>
        <v>418.29999999999995</v>
      </c>
      <c r="M892" s="4" t="str">
        <f>VLOOKUP(A892,data!$A:$AG,31,FALSE)</f>
        <v>Cash</v>
      </c>
      <c r="N892" s="3">
        <f>VLOOKUP(A892,data!$A:$AG,32,FALSE)</f>
        <v>398.76538999999997</v>
      </c>
      <c r="O892" s="9">
        <f>VLOOKUP(A892,data!$A:$AG,33,FALSE)</f>
        <v>4.6699999999999998E-2</v>
      </c>
    </row>
    <row r="893" spans="1:15" ht="15.75" x14ac:dyDescent="0.25">
      <c r="A893">
        <v>892</v>
      </c>
      <c r="B893" t="str">
        <f>VLOOKUP(A893,data!$A:$AG,2,FALSE)</f>
        <v>114-35-5271</v>
      </c>
      <c r="C893" s="7" t="str">
        <f>VLOOKUP(A893,data!$A:$AG,21,FALSE)</f>
        <v>East</v>
      </c>
      <c r="D893" s="7" t="str">
        <f>VLOOKUP(A893,data!$A:$AG,22,FALSE)</f>
        <v>Office Supplies</v>
      </c>
      <c r="E893" s="10" t="str">
        <f>VLOOKUP(A893,data!$A:$AG,23,FALSE)</f>
        <v>Paper</v>
      </c>
      <c r="F893" s="8">
        <f>VLOOKUP(A893,data!$A:$AG,24,FALSE)</f>
        <v>43503</v>
      </c>
      <c r="G893" s="3">
        <f>VLOOKUP(A893,data!$A:$AG,25,FALSE)</f>
        <v>43503</v>
      </c>
      <c r="H893" s="3">
        <f>VLOOKUP(A893,data!$A:$AG,26,FALSE)</f>
        <v>0.62916666666666665</v>
      </c>
      <c r="I893" s="1">
        <f>VLOOKUP(A893,data!$A:$AG,27,FALSE)</f>
        <v>57.91</v>
      </c>
      <c r="J893" s="2">
        <f>VLOOKUP(A893,data!$A:$AG,28,FALSE)</f>
        <v>8</v>
      </c>
      <c r="K893">
        <f>VLOOKUP(A893,data!$A:$AG,29,FALSE)</f>
        <v>23.164000000000001</v>
      </c>
      <c r="L893" s="10">
        <f>VLOOKUP(A893,data!$A:$AG,30,FALSE)</f>
        <v>463.28</v>
      </c>
      <c r="M893" s="4" t="str">
        <f>VLOOKUP(A893,data!$A:$AG,31,FALSE)</f>
        <v>Cash</v>
      </c>
      <c r="N893" s="3">
        <f>VLOOKUP(A893,data!$A:$AG,32,FALSE)</f>
        <v>441.64482399999997</v>
      </c>
      <c r="O893" s="9">
        <f>VLOOKUP(A893,data!$A:$AG,33,FALSE)</f>
        <v>4.6699999999999998E-2</v>
      </c>
    </row>
    <row r="894" spans="1:15" ht="15.75" x14ac:dyDescent="0.25">
      <c r="A894">
        <v>893</v>
      </c>
      <c r="B894" t="str">
        <f>VLOOKUP(A894,data!$A:$AG,2,FALSE)</f>
        <v>607-76-6216</v>
      </c>
      <c r="C894" s="7" t="str">
        <f>VLOOKUP(A894,data!$A:$AG,21,FALSE)</f>
        <v>East</v>
      </c>
      <c r="D894" s="7" t="str">
        <f>VLOOKUP(A894,data!$A:$AG,22,FALSE)</f>
        <v>Office Supplies</v>
      </c>
      <c r="E894" s="10" t="str">
        <f>VLOOKUP(A894,data!$A:$AG,23,FALSE)</f>
        <v>Art</v>
      </c>
      <c r="F894" s="8">
        <f>VLOOKUP(A894,data!$A:$AG,24,FALSE)</f>
        <v>43526</v>
      </c>
      <c r="G894" s="3">
        <f>VLOOKUP(A894,data!$A:$AG,25,FALSE)</f>
        <v>43526</v>
      </c>
      <c r="H894" s="3">
        <f>VLOOKUP(A894,data!$A:$AG,26,FALSE)</f>
        <v>0.69097222222222221</v>
      </c>
      <c r="I894" s="1">
        <f>VLOOKUP(A894,data!$A:$AG,27,FALSE)</f>
        <v>92.49</v>
      </c>
      <c r="J894" s="2">
        <f>VLOOKUP(A894,data!$A:$AG,28,FALSE)</f>
        <v>5</v>
      </c>
      <c r="K894">
        <f>VLOOKUP(A894,data!$A:$AG,29,FALSE)</f>
        <v>23.122500000000002</v>
      </c>
      <c r="L894" s="10">
        <f>VLOOKUP(A894,data!$A:$AG,30,FALSE)</f>
        <v>462.45</v>
      </c>
      <c r="M894" s="4" t="str">
        <f>VLOOKUP(A894,data!$A:$AG,31,FALSE)</f>
        <v>Credit card</v>
      </c>
      <c r="N894" s="3">
        <f>VLOOKUP(A894,data!$A:$AG,32,FALSE)</f>
        <v>440.85358500000001</v>
      </c>
      <c r="O894" s="9">
        <f>VLOOKUP(A894,data!$A:$AG,33,FALSE)</f>
        <v>4.6699999999999998E-2</v>
      </c>
    </row>
    <row r="895" spans="1:15" ht="15.75" x14ac:dyDescent="0.25">
      <c r="A895">
        <v>894</v>
      </c>
      <c r="B895" t="str">
        <f>VLOOKUP(A895,data!$A:$AG,2,FALSE)</f>
        <v>715-20-1673</v>
      </c>
      <c r="C895" s="7" t="str">
        <f>VLOOKUP(A895,data!$A:$AG,21,FALSE)</f>
        <v>East</v>
      </c>
      <c r="D895" s="7" t="str">
        <f>VLOOKUP(A895,data!$A:$AG,22,FALSE)</f>
        <v>Technology</v>
      </c>
      <c r="E895" s="10" t="str">
        <f>VLOOKUP(A895,data!$A:$AG,23,FALSE)</f>
        <v>Phones</v>
      </c>
      <c r="F895" s="8">
        <f>VLOOKUP(A895,data!$A:$AG,24,FALSE)</f>
        <v>43530</v>
      </c>
      <c r="G895" s="3">
        <f>VLOOKUP(A895,data!$A:$AG,25,FALSE)</f>
        <v>43530</v>
      </c>
      <c r="H895" s="3">
        <f>VLOOKUP(A895,data!$A:$AG,26,FALSE)</f>
        <v>0.87291666666666667</v>
      </c>
      <c r="I895" s="1">
        <f>VLOOKUP(A895,data!$A:$AG,27,FALSE)</f>
        <v>28.38</v>
      </c>
      <c r="J895" s="2">
        <f>VLOOKUP(A895,data!$A:$AG,28,FALSE)</f>
        <v>5</v>
      </c>
      <c r="K895">
        <f>VLOOKUP(A895,data!$A:$AG,29,FALSE)</f>
        <v>7.0950000000000006</v>
      </c>
      <c r="L895" s="10">
        <f>VLOOKUP(A895,data!$A:$AG,30,FALSE)</f>
        <v>141.9</v>
      </c>
      <c r="M895" s="4" t="str">
        <f>VLOOKUP(A895,data!$A:$AG,31,FALSE)</f>
        <v>Cash</v>
      </c>
      <c r="N895" s="3">
        <f>VLOOKUP(A895,data!$A:$AG,32,FALSE)</f>
        <v>131.6832</v>
      </c>
      <c r="O895" s="9">
        <f>VLOOKUP(A895,data!$A:$AG,33,FALSE)</f>
        <v>7.2000000000000008E-2</v>
      </c>
    </row>
    <row r="896" spans="1:15" ht="15.75" x14ac:dyDescent="0.25">
      <c r="A896">
        <v>895</v>
      </c>
      <c r="B896" t="str">
        <f>VLOOKUP(A896,data!$A:$AG,2,FALSE)</f>
        <v>811-35-1094</v>
      </c>
      <c r="C896" s="7" t="str">
        <f>VLOOKUP(A896,data!$A:$AG,21,FALSE)</f>
        <v>West</v>
      </c>
      <c r="D896" s="7" t="str">
        <f>VLOOKUP(A896,data!$A:$AG,22,FALSE)</f>
        <v>Office Supplies</v>
      </c>
      <c r="E896" s="10" t="str">
        <f>VLOOKUP(A896,data!$A:$AG,23,FALSE)</f>
        <v>Storage</v>
      </c>
      <c r="F896" s="8">
        <f>VLOOKUP(A896,data!$A:$AG,24,FALSE)</f>
        <v>43502</v>
      </c>
      <c r="G896" s="3">
        <f>VLOOKUP(A896,data!$A:$AG,25,FALSE)</f>
        <v>43502</v>
      </c>
      <c r="H896" s="3">
        <f>VLOOKUP(A896,data!$A:$AG,26,FALSE)</f>
        <v>0.63611111111111118</v>
      </c>
      <c r="I896" s="1">
        <f>VLOOKUP(A896,data!$A:$AG,27,FALSE)</f>
        <v>50.45</v>
      </c>
      <c r="J896" s="2">
        <f>VLOOKUP(A896,data!$A:$AG,28,FALSE)</f>
        <v>6</v>
      </c>
      <c r="K896">
        <f>VLOOKUP(A896,data!$A:$AG,29,FALSE)</f>
        <v>15.135000000000003</v>
      </c>
      <c r="L896" s="10">
        <f>VLOOKUP(A896,data!$A:$AG,30,FALSE)</f>
        <v>302.70000000000005</v>
      </c>
      <c r="M896" s="4" t="str">
        <f>VLOOKUP(A896,data!$A:$AG,31,FALSE)</f>
        <v>Credit card</v>
      </c>
      <c r="N896" s="3">
        <f>VLOOKUP(A896,data!$A:$AG,32,FALSE)</f>
        <v>288.56391000000002</v>
      </c>
      <c r="O896" s="9">
        <f>VLOOKUP(A896,data!$A:$AG,33,FALSE)</f>
        <v>4.6699999999999998E-2</v>
      </c>
    </row>
    <row r="897" spans="1:15" ht="15.75" x14ac:dyDescent="0.25">
      <c r="A897">
        <v>896</v>
      </c>
      <c r="B897" t="str">
        <f>VLOOKUP(A897,data!$A:$AG,2,FALSE)</f>
        <v>699-88-1972</v>
      </c>
      <c r="C897" s="7" t="str">
        <f>VLOOKUP(A897,data!$A:$AG,21,FALSE)</f>
        <v>West</v>
      </c>
      <c r="D897" s="7" t="str">
        <f>VLOOKUP(A897,data!$A:$AG,22,FALSE)</f>
        <v>Office Supplies</v>
      </c>
      <c r="E897" s="10" t="str">
        <f>VLOOKUP(A897,data!$A:$AG,23,FALSE)</f>
        <v>Binders</v>
      </c>
      <c r="F897" s="8">
        <f>VLOOKUP(A897,data!$A:$AG,24,FALSE)</f>
        <v>43493</v>
      </c>
      <c r="G897" s="3">
        <f>VLOOKUP(A897,data!$A:$AG,25,FALSE)</f>
        <v>43493</v>
      </c>
      <c r="H897" s="3">
        <f>VLOOKUP(A897,data!$A:$AG,26,FALSE)</f>
        <v>0.74097222222222225</v>
      </c>
      <c r="I897" s="1">
        <f>VLOOKUP(A897,data!$A:$AG,27,FALSE)</f>
        <v>99.16</v>
      </c>
      <c r="J897" s="2">
        <f>VLOOKUP(A897,data!$A:$AG,28,FALSE)</f>
        <v>8</v>
      </c>
      <c r="K897">
        <f>VLOOKUP(A897,data!$A:$AG,29,FALSE)</f>
        <v>39.664000000000001</v>
      </c>
      <c r="L897" s="10">
        <f>VLOOKUP(A897,data!$A:$AG,30,FALSE)</f>
        <v>793.28</v>
      </c>
      <c r="M897" s="4" t="str">
        <f>VLOOKUP(A897,data!$A:$AG,31,FALSE)</f>
        <v>Credit card</v>
      </c>
      <c r="N897" s="3">
        <f>VLOOKUP(A897,data!$A:$AG,32,FALSE)</f>
        <v>756.23382400000003</v>
      </c>
      <c r="O897" s="9">
        <f>VLOOKUP(A897,data!$A:$AG,33,FALSE)</f>
        <v>4.6699999999999998E-2</v>
      </c>
    </row>
    <row r="898" spans="1:15" ht="15.75" x14ac:dyDescent="0.25">
      <c r="A898">
        <v>897</v>
      </c>
      <c r="B898" t="str">
        <f>VLOOKUP(A898,data!$A:$AG,2,FALSE)</f>
        <v>781-84-8059</v>
      </c>
      <c r="C898" s="7" t="str">
        <f>VLOOKUP(A898,data!$A:$AG,21,FALSE)</f>
        <v>Central</v>
      </c>
      <c r="D898" s="7" t="str">
        <f>VLOOKUP(A898,data!$A:$AG,22,FALSE)</f>
        <v>Office Supplies</v>
      </c>
      <c r="E898" s="10" t="str">
        <f>VLOOKUP(A898,data!$A:$AG,23,FALSE)</f>
        <v>Envelopes</v>
      </c>
      <c r="F898" s="8">
        <f>VLOOKUP(A898,data!$A:$AG,24,FALSE)</f>
        <v>43483</v>
      </c>
      <c r="G898" s="3">
        <f>VLOOKUP(A898,data!$A:$AG,25,FALSE)</f>
        <v>43483</v>
      </c>
      <c r="H898" s="3">
        <f>VLOOKUP(A898,data!$A:$AG,26,FALSE)</f>
        <v>0.68263888888888891</v>
      </c>
      <c r="I898" s="1">
        <f>VLOOKUP(A898,data!$A:$AG,27,FALSE)</f>
        <v>60.74</v>
      </c>
      <c r="J898" s="2">
        <f>VLOOKUP(A898,data!$A:$AG,28,FALSE)</f>
        <v>7</v>
      </c>
      <c r="K898">
        <f>VLOOKUP(A898,data!$A:$AG,29,FALSE)</f>
        <v>21.259</v>
      </c>
      <c r="L898" s="10">
        <f>VLOOKUP(A898,data!$A:$AG,30,FALSE)</f>
        <v>425.18</v>
      </c>
      <c r="M898" s="4" t="str">
        <f>VLOOKUP(A898,data!$A:$AG,31,FALSE)</f>
        <v>Ewallet</v>
      </c>
      <c r="N898" s="3">
        <f>VLOOKUP(A898,data!$A:$AG,32,FALSE)</f>
        <v>405.324094</v>
      </c>
      <c r="O898" s="9">
        <f>VLOOKUP(A898,data!$A:$AG,33,FALSE)</f>
        <v>4.6699999999999998E-2</v>
      </c>
    </row>
    <row r="899" spans="1:15" ht="15.75" x14ac:dyDescent="0.25">
      <c r="A899">
        <v>898</v>
      </c>
      <c r="B899" t="str">
        <f>VLOOKUP(A899,data!$A:$AG,2,FALSE)</f>
        <v>409-49-6995</v>
      </c>
      <c r="C899" s="7" t="str">
        <f>VLOOKUP(A899,data!$A:$AG,21,FALSE)</f>
        <v>Central</v>
      </c>
      <c r="D899" s="7" t="str">
        <f>VLOOKUP(A899,data!$A:$AG,22,FALSE)</f>
        <v>Office Supplies</v>
      </c>
      <c r="E899" s="10" t="str">
        <f>VLOOKUP(A899,data!$A:$AG,23,FALSE)</f>
        <v>Labels</v>
      </c>
      <c r="F899" s="8">
        <f>VLOOKUP(A899,data!$A:$AG,24,FALSE)</f>
        <v>43501</v>
      </c>
      <c r="G899" s="3">
        <f>VLOOKUP(A899,data!$A:$AG,25,FALSE)</f>
        <v>43501</v>
      </c>
      <c r="H899" s="3">
        <f>VLOOKUP(A899,data!$A:$AG,26,FALSE)</f>
        <v>0.4284722222222222</v>
      </c>
      <c r="I899" s="1">
        <f>VLOOKUP(A899,data!$A:$AG,27,FALSE)</f>
        <v>47.27</v>
      </c>
      <c r="J899" s="2">
        <f>VLOOKUP(A899,data!$A:$AG,28,FALSE)</f>
        <v>6</v>
      </c>
      <c r="K899">
        <f>VLOOKUP(A899,data!$A:$AG,29,FALSE)</f>
        <v>14.181000000000001</v>
      </c>
      <c r="L899" s="10">
        <f>VLOOKUP(A899,data!$A:$AG,30,FALSE)</f>
        <v>283.62</v>
      </c>
      <c r="M899" s="4" t="str">
        <f>VLOOKUP(A899,data!$A:$AG,31,FALSE)</f>
        <v>Cash</v>
      </c>
      <c r="N899" s="3">
        <f>VLOOKUP(A899,data!$A:$AG,32,FALSE)</f>
        <v>270.37494600000002</v>
      </c>
      <c r="O899" s="9">
        <f>VLOOKUP(A899,data!$A:$AG,33,FALSE)</f>
        <v>4.6699999999999998E-2</v>
      </c>
    </row>
    <row r="900" spans="1:15" ht="15.75" x14ac:dyDescent="0.25">
      <c r="A900">
        <v>899</v>
      </c>
      <c r="B900" t="str">
        <f>VLOOKUP(A900,data!$A:$AG,2,FALSE)</f>
        <v>725-54-0677</v>
      </c>
      <c r="C900" s="7" t="str">
        <f>VLOOKUP(A900,data!$A:$AG,21,FALSE)</f>
        <v>East</v>
      </c>
      <c r="D900" s="7" t="str">
        <f>VLOOKUP(A900,data!$A:$AG,22,FALSE)</f>
        <v>Office Supplies</v>
      </c>
      <c r="E900" s="10" t="str">
        <f>VLOOKUP(A900,data!$A:$AG,23,FALSE)</f>
        <v>Paper</v>
      </c>
      <c r="F900" s="8">
        <f>VLOOKUP(A900,data!$A:$AG,24,FALSE)</f>
        <v>43526</v>
      </c>
      <c r="G900" s="3">
        <f>VLOOKUP(A900,data!$A:$AG,25,FALSE)</f>
        <v>43526</v>
      </c>
      <c r="H900" s="3">
        <f>VLOOKUP(A900,data!$A:$AG,26,FALSE)</f>
        <v>0.57638888888888895</v>
      </c>
      <c r="I900" s="1">
        <f>VLOOKUP(A900,data!$A:$AG,27,FALSE)</f>
        <v>85.6</v>
      </c>
      <c r="J900" s="2">
        <f>VLOOKUP(A900,data!$A:$AG,28,FALSE)</f>
        <v>7</v>
      </c>
      <c r="K900">
        <f>VLOOKUP(A900,data!$A:$AG,29,FALSE)</f>
        <v>29.959999999999997</v>
      </c>
      <c r="L900" s="10">
        <f>VLOOKUP(A900,data!$A:$AG,30,FALSE)</f>
        <v>599.19999999999993</v>
      </c>
      <c r="M900" s="4" t="str">
        <f>VLOOKUP(A900,data!$A:$AG,31,FALSE)</f>
        <v>Cash</v>
      </c>
      <c r="N900" s="3">
        <f>VLOOKUP(A900,data!$A:$AG,32,FALSE)</f>
        <v>571.21735999999999</v>
      </c>
      <c r="O900" s="9">
        <f>VLOOKUP(A900,data!$A:$AG,33,FALSE)</f>
        <v>4.6699999999999998E-2</v>
      </c>
    </row>
    <row r="901" spans="1:15" ht="15.75" x14ac:dyDescent="0.25">
      <c r="A901">
        <v>900</v>
      </c>
      <c r="B901" t="str">
        <f>VLOOKUP(A901,data!$A:$AG,2,FALSE)</f>
        <v>146-09-5432</v>
      </c>
      <c r="C901" s="7" t="str">
        <f>VLOOKUP(A901,data!$A:$AG,21,FALSE)</f>
        <v>East</v>
      </c>
      <c r="D901" s="7" t="str">
        <f>VLOOKUP(A901,data!$A:$AG,22,FALSE)</f>
        <v>Office Supplies</v>
      </c>
      <c r="E901" s="10" t="str">
        <f>VLOOKUP(A901,data!$A:$AG,23,FALSE)</f>
        <v>Binders</v>
      </c>
      <c r="F901" s="8">
        <f>VLOOKUP(A901,data!$A:$AG,24,FALSE)</f>
        <v>43505</v>
      </c>
      <c r="G901" s="3">
        <f>VLOOKUP(A901,data!$A:$AG,25,FALSE)</f>
        <v>43505</v>
      </c>
      <c r="H901" s="3">
        <f>VLOOKUP(A901,data!$A:$AG,26,FALSE)</f>
        <v>0.80347222222222225</v>
      </c>
      <c r="I901" s="1">
        <f>VLOOKUP(A901,data!$A:$AG,27,FALSE)</f>
        <v>35.04</v>
      </c>
      <c r="J901" s="2">
        <f>VLOOKUP(A901,data!$A:$AG,28,FALSE)</f>
        <v>9</v>
      </c>
      <c r="K901">
        <f>VLOOKUP(A901,data!$A:$AG,29,FALSE)</f>
        <v>15.768000000000001</v>
      </c>
      <c r="L901" s="10">
        <f>VLOOKUP(A901,data!$A:$AG,30,FALSE)</f>
        <v>315.36</v>
      </c>
      <c r="M901" s="4" t="str">
        <f>VLOOKUP(A901,data!$A:$AG,31,FALSE)</f>
        <v>Ewallet</v>
      </c>
      <c r="N901" s="3">
        <f>VLOOKUP(A901,data!$A:$AG,32,FALSE)</f>
        <v>300.63268800000003</v>
      </c>
      <c r="O901" s="9">
        <f>VLOOKUP(A901,data!$A:$AG,33,FALSE)</f>
        <v>4.6699999999999998E-2</v>
      </c>
    </row>
    <row r="902" spans="1:15" ht="15.75" x14ac:dyDescent="0.25">
      <c r="A902">
        <v>901</v>
      </c>
      <c r="B902" t="str">
        <f>VLOOKUP(A902,data!$A:$AG,2,FALSE)</f>
        <v>377-79-7592</v>
      </c>
      <c r="C902" s="7" t="str">
        <f>VLOOKUP(A902,data!$A:$AG,21,FALSE)</f>
        <v>East</v>
      </c>
      <c r="D902" s="7" t="str">
        <f>VLOOKUP(A902,data!$A:$AG,22,FALSE)</f>
        <v>Office Supplies</v>
      </c>
      <c r="E902" s="10" t="str">
        <f>VLOOKUP(A902,data!$A:$AG,23,FALSE)</f>
        <v>Labels</v>
      </c>
      <c r="F902" s="8">
        <f>VLOOKUP(A902,data!$A:$AG,24,FALSE)</f>
        <v>43479</v>
      </c>
      <c r="G902" s="3">
        <f>VLOOKUP(A902,data!$A:$AG,25,FALSE)</f>
        <v>43479</v>
      </c>
      <c r="H902" s="3">
        <f>VLOOKUP(A902,data!$A:$AG,26,FALSE)</f>
        <v>0.58333333333333337</v>
      </c>
      <c r="I902" s="1">
        <f>VLOOKUP(A902,data!$A:$AG,27,FALSE)</f>
        <v>44.84</v>
      </c>
      <c r="J902" s="2">
        <f>VLOOKUP(A902,data!$A:$AG,28,FALSE)</f>
        <v>9</v>
      </c>
      <c r="K902">
        <f>VLOOKUP(A902,data!$A:$AG,29,FALSE)</f>
        <v>20.178000000000004</v>
      </c>
      <c r="L902" s="10">
        <f>VLOOKUP(A902,data!$A:$AG,30,FALSE)</f>
        <v>403.56000000000006</v>
      </c>
      <c r="M902" s="4" t="str">
        <f>VLOOKUP(A902,data!$A:$AG,31,FALSE)</f>
        <v>Credit card</v>
      </c>
      <c r="N902" s="3">
        <f>VLOOKUP(A902,data!$A:$AG,32,FALSE)</f>
        <v>384.71374800000007</v>
      </c>
      <c r="O902" s="9">
        <f>VLOOKUP(A902,data!$A:$AG,33,FALSE)</f>
        <v>4.6699999999999998E-2</v>
      </c>
    </row>
    <row r="903" spans="1:15" ht="15.75" x14ac:dyDescent="0.25">
      <c r="A903">
        <v>902</v>
      </c>
      <c r="B903" t="str">
        <f>VLOOKUP(A903,data!$A:$AG,2,FALSE)</f>
        <v>509-10-0516</v>
      </c>
      <c r="C903" s="7" t="str">
        <f>VLOOKUP(A903,data!$A:$AG,21,FALSE)</f>
        <v>East</v>
      </c>
      <c r="D903" s="7" t="str">
        <f>VLOOKUP(A903,data!$A:$AG,22,FALSE)</f>
        <v>Office Supplies</v>
      </c>
      <c r="E903" s="10" t="str">
        <f>VLOOKUP(A903,data!$A:$AG,23,FALSE)</f>
        <v>Binders</v>
      </c>
      <c r="F903" s="8">
        <f>VLOOKUP(A903,data!$A:$AG,24,FALSE)</f>
        <v>43505</v>
      </c>
      <c r="G903" s="3">
        <f>VLOOKUP(A903,data!$A:$AG,25,FALSE)</f>
        <v>43505</v>
      </c>
      <c r="H903" s="3">
        <f>VLOOKUP(A903,data!$A:$AG,26,FALSE)</f>
        <v>0.50138888888888888</v>
      </c>
      <c r="I903" s="1">
        <f>VLOOKUP(A903,data!$A:$AG,27,FALSE)</f>
        <v>45.97</v>
      </c>
      <c r="J903" s="2">
        <f>VLOOKUP(A903,data!$A:$AG,28,FALSE)</f>
        <v>4</v>
      </c>
      <c r="K903">
        <f>VLOOKUP(A903,data!$A:$AG,29,FALSE)</f>
        <v>9.1940000000000008</v>
      </c>
      <c r="L903" s="10">
        <f>VLOOKUP(A903,data!$A:$AG,30,FALSE)</f>
        <v>183.88</v>
      </c>
      <c r="M903" s="4" t="str">
        <f>VLOOKUP(A903,data!$A:$AG,31,FALSE)</f>
        <v>Ewallet</v>
      </c>
      <c r="N903" s="3">
        <f>VLOOKUP(A903,data!$A:$AG,32,FALSE)</f>
        <v>175.29280399999999</v>
      </c>
      <c r="O903" s="9">
        <f>VLOOKUP(A903,data!$A:$AG,33,FALSE)</f>
        <v>4.6699999999999998E-2</v>
      </c>
    </row>
    <row r="904" spans="1:15" ht="15.75" x14ac:dyDescent="0.25">
      <c r="A904">
        <v>903</v>
      </c>
      <c r="B904" t="str">
        <f>VLOOKUP(A904,data!$A:$AG,2,FALSE)</f>
        <v>595-94-9924</v>
      </c>
      <c r="C904" s="7" t="str">
        <f>VLOOKUP(A904,data!$A:$AG,21,FALSE)</f>
        <v>West</v>
      </c>
      <c r="D904" s="7" t="str">
        <f>VLOOKUP(A904,data!$A:$AG,22,FALSE)</f>
        <v>Technology</v>
      </c>
      <c r="E904" s="10" t="str">
        <f>VLOOKUP(A904,data!$A:$AG,23,FALSE)</f>
        <v>Phones</v>
      </c>
      <c r="F904" s="8">
        <f>VLOOKUP(A904,data!$A:$AG,24,FALSE)</f>
        <v>43550</v>
      </c>
      <c r="G904" s="3">
        <f>VLOOKUP(A904,data!$A:$AG,25,FALSE)</f>
        <v>43550</v>
      </c>
      <c r="H904" s="3">
        <f>VLOOKUP(A904,data!$A:$AG,26,FALSE)</f>
        <v>0.84791666666666676</v>
      </c>
      <c r="I904" s="1">
        <f>VLOOKUP(A904,data!$A:$AG,27,FALSE)</f>
        <v>27.73</v>
      </c>
      <c r="J904" s="2">
        <f>VLOOKUP(A904,data!$A:$AG,28,FALSE)</f>
        <v>5</v>
      </c>
      <c r="K904">
        <f>VLOOKUP(A904,data!$A:$AG,29,FALSE)</f>
        <v>6.932500000000001</v>
      </c>
      <c r="L904" s="10">
        <f>VLOOKUP(A904,data!$A:$AG,30,FALSE)</f>
        <v>138.65</v>
      </c>
      <c r="M904" s="4" t="str">
        <f>VLOOKUP(A904,data!$A:$AG,31,FALSE)</f>
        <v>Credit card</v>
      </c>
      <c r="N904" s="3">
        <f>VLOOKUP(A904,data!$A:$AG,32,FALSE)</f>
        <v>128.66720000000001</v>
      </c>
      <c r="O904" s="9">
        <f>VLOOKUP(A904,data!$A:$AG,33,FALSE)</f>
        <v>7.2000000000000008E-2</v>
      </c>
    </row>
    <row r="905" spans="1:15" ht="15.75" x14ac:dyDescent="0.25">
      <c r="A905">
        <v>904</v>
      </c>
      <c r="B905" t="str">
        <f>VLOOKUP(A905,data!$A:$AG,2,FALSE)</f>
        <v>865-41-9075</v>
      </c>
      <c r="C905" s="7" t="str">
        <f>VLOOKUP(A905,data!$A:$AG,21,FALSE)</f>
        <v>Central</v>
      </c>
      <c r="D905" s="7" t="str">
        <f>VLOOKUP(A905,data!$A:$AG,22,FALSE)</f>
        <v>Office Supplies</v>
      </c>
      <c r="E905" s="10" t="str">
        <f>VLOOKUP(A905,data!$A:$AG,23,FALSE)</f>
        <v>Paper</v>
      </c>
      <c r="F905" s="8">
        <f>VLOOKUP(A905,data!$A:$AG,24,FALSE)</f>
        <v>43493</v>
      </c>
      <c r="G905" s="3">
        <f>VLOOKUP(A905,data!$A:$AG,25,FALSE)</f>
        <v>43493</v>
      </c>
      <c r="H905" s="3">
        <f>VLOOKUP(A905,data!$A:$AG,26,FALSE)</f>
        <v>0.73263888888888884</v>
      </c>
      <c r="I905" s="1">
        <f>VLOOKUP(A905,data!$A:$AG,27,FALSE)</f>
        <v>11.53</v>
      </c>
      <c r="J905" s="2">
        <f>VLOOKUP(A905,data!$A:$AG,28,FALSE)</f>
        <v>7</v>
      </c>
      <c r="K905">
        <f>VLOOKUP(A905,data!$A:$AG,29,FALSE)</f>
        <v>4.0354999999999999</v>
      </c>
      <c r="L905" s="10">
        <f>VLOOKUP(A905,data!$A:$AG,30,FALSE)</f>
        <v>80.709999999999994</v>
      </c>
      <c r="M905" s="4" t="str">
        <f>VLOOKUP(A905,data!$A:$AG,31,FALSE)</f>
        <v>Cash</v>
      </c>
      <c r="N905" s="3">
        <f>VLOOKUP(A905,data!$A:$AG,32,FALSE)</f>
        <v>76.940843000000001</v>
      </c>
      <c r="O905" s="9">
        <f>VLOOKUP(A905,data!$A:$AG,33,FALSE)</f>
        <v>4.6699999999999998E-2</v>
      </c>
    </row>
    <row r="906" spans="1:15" ht="15.75" x14ac:dyDescent="0.25">
      <c r="A906">
        <v>905</v>
      </c>
      <c r="B906" t="str">
        <f>VLOOKUP(A906,data!$A:$AG,2,FALSE)</f>
        <v>545-07-8534</v>
      </c>
      <c r="C906" s="7" t="str">
        <f>VLOOKUP(A906,data!$A:$AG,21,FALSE)</f>
        <v>Central</v>
      </c>
      <c r="D906" s="7" t="str">
        <f>VLOOKUP(A906,data!$A:$AG,22,FALSE)</f>
        <v>Office Supplies</v>
      </c>
      <c r="E906" s="10" t="str">
        <f>VLOOKUP(A906,data!$A:$AG,23,FALSE)</f>
        <v>Storage</v>
      </c>
      <c r="F906" s="8">
        <f>VLOOKUP(A906,data!$A:$AG,24,FALSE)</f>
        <v>43510</v>
      </c>
      <c r="G906" s="3">
        <f>VLOOKUP(A906,data!$A:$AG,25,FALSE)</f>
        <v>43510</v>
      </c>
      <c r="H906" s="3">
        <f>VLOOKUP(A906,data!$A:$AG,26,FALSE)</f>
        <v>0.52916666666666667</v>
      </c>
      <c r="I906" s="1">
        <f>VLOOKUP(A906,data!$A:$AG,27,FALSE)</f>
        <v>58.32</v>
      </c>
      <c r="J906" s="2">
        <f>VLOOKUP(A906,data!$A:$AG,28,FALSE)</f>
        <v>2</v>
      </c>
      <c r="K906">
        <f>VLOOKUP(A906,data!$A:$AG,29,FALSE)</f>
        <v>5.8320000000000007</v>
      </c>
      <c r="L906" s="10">
        <f>VLOOKUP(A906,data!$A:$AG,30,FALSE)</f>
        <v>116.64</v>
      </c>
      <c r="M906" s="4" t="str">
        <f>VLOOKUP(A906,data!$A:$AG,31,FALSE)</f>
        <v>Ewallet</v>
      </c>
      <c r="N906" s="3">
        <f>VLOOKUP(A906,data!$A:$AG,32,FALSE)</f>
        <v>111.19291200000001</v>
      </c>
      <c r="O906" s="9">
        <f>VLOOKUP(A906,data!$A:$AG,33,FALSE)</f>
        <v>4.6699999999999998E-2</v>
      </c>
    </row>
    <row r="907" spans="1:15" ht="15.75" x14ac:dyDescent="0.25">
      <c r="A907">
        <v>906</v>
      </c>
      <c r="B907" t="str">
        <f>VLOOKUP(A907,data!$A:$AG,2,FALSE)</f>
        <v>118-62-1812</v>
      </c>
      <c r="C907" s="7" t="str">
        <f>VLOOKUP(A907,data!$A:$AG,21,FALSE)</f>
        <v>Central</v>
      </c>
      <c r="D907" s="7" t="str">
        <f>VLOOKUP(A907,data!$A:$AG,22,FALSE)</f>
        <v>Office Supplies</v>
      </c>
      <c r="E907" s="10" t="str">
        <f>VLOOKUP(A907,data!$A:$AG,23,FALSE)</f>
        <v>Paper</v>
      </c>
      <c r="F907" s="8">
        <f>VLOOKUP(A907,data!$A:$AG,24,FALSE)</f>
        <v>43548</v>
      </c>
      <c r="G907" s="3">
        <f>VLOOKUP(A907,data!$A:$AG,25,FALSE)</f>
        <v>43548</v>
      </c>
      <c r="H907" s="3">
        <f>VLOOKUP(A907,data!$A:$AG,26,FALSE)</f>
        <v>0.74722222222222223</v>
      </c>
      <c r="I907" s="1">
        <f>VLOOKUP(A907,data!$A:$AG,27,FALSE)</f>
        <v>78.38</v>
      </c>
      <c r="J907" s="2">
        <f>VLOOKUP(A907,data!$A:$AG,28,FALSE)</f>
        <v>4</v>
      </c>
      <c r="K907">
        <f>VLOOKUP(A907,data!$A:$AG,29,FALSE)</f>
        <v>15.676</v>
      </c>
      <c r="L907" s="10">
        <f>VLOOKUP(A907,data!$A:$AG,30,FALSE)</f>
        <v>313.52</v>
      </c>
      <c r="M907" s="4" t="str">
        <f>VLOOKUP(A907,data!$A:$AG,31,FALSE)</f>
        <v>Cash</v>
      </c>
      <c r="N907" s="3">
        <f>VLOOKUP(A907,data!$A:$AG,32,FALSE)</f>
        <v>298.87861599999997</v>
      </c>
      <c r="O907" s="9">
        <f>VLOOKUP(A907,data!$A:$AG,33,FALSE)</f>
        <v>4.6699999999999998E-2</v>
      </c>
    </row>
    <row r="908" spans="1:15" ht="15.75" x14ac:dyDescent="0.25">
      <c r="A908">
        <v>907</v>
      </c>
      <c r="B908" t="str">
        <f>VLOOKUP(A908,data!$A:$AG,2,FALSE)</f>
        <v>450-42-3339</v>
      </c>
      <c r="C908" s="7" t="str">
        <f>VLOOKUP(A908,data!$A:$AG,21,FALSE)</f>
        <v>Central</v>
      </c>
      <c r="D908" s="7" t="str">
        <f>VLOOKUP(A908,data!$A:$AG,22,FALSE)</f>
        <v>Furniture</v>
      </c>
      <c r="E908" s="10" t="str">
        <f>VLOOKUP(A908,data!$A:$AG,23,FALSE)</f>
        <v>Bookcases</v>
      </c>
      <c r="F908" s="8">
        <f>VLOOKUP(A908,data!$A:$AG,24,FALSE)</f>
        <v>43505</v>
      </c>
      <c r="G908" s="3">
        <f>VLOOKUP(A908,data!$A:$AG,25,FALSE)</f>
        <v>43505</v>
      </c>
      <c r="H908" s="3">
        <f>VLOOKUP(A908,data!$A:$AG,26,FALSE)</f>
        <v>0.79027777777777775</v>
      </c>
      <c r="I908" s="1">
        <f>VLOOKUP(A908,data!$A:$AG,27,FALSE)</f>
        <v>84.61</v>
      </c>
      <c r="J908" s="2">
        <f>VLOOKUP(A908,data!$A:$AG,28,FALSE)</f>
        <v>10</v>
      </c>
      <c r="K908">
        <f>VLOOKUP(A908,data!$A:$AG,29,FALSE)</f>
        <v>42.305000000000007</v>
      </c>
      <c r="L908" s="10">
        <f>VLOOKUP(A908,data!$A:$AG,30,FALSE)</f>
        <v>846.1</v>
      </c>
      <c r="M908" s="4" t="str">
        <f>VLOOKUP(A908,data!$A:$AG,31,FALSE)</f>
        <v>Credit card</v>
      </c>
      <c r="N908" s="3">
        <f>VLOOKUP(A908,data!$A:$AG,32,FALSE)</f>
        <v>755.56730000000005</v>
      </c>
      <c r="O908" s="9">
        <f>VLOOKUP(A908,data!$A:$AG,33,FALSE)</f>
        <v>0.107</v>
      </c>
    </row>
    <row r="909" spans="1:15" ht="15.75" x14ac:dyDescent="0.25">
      <c r="A909">
        <v>908</v>
      </c>
      <c r="B909" t="str">
        <f>VLOOKUP(A909,data!$A:$AG,2,FALSE)</f>
        <v>851-98-3555</v>
      </c>
      <c r="C909" s="7" t="str">
        <f>VLOOKUP(A909,data!$A:$AG,21,FALSE)</f>
        <v>Central</v>
      </c>
      <c r="D909" s="7" t="str">
        <f>VLOOKUP(A909,data!$A:$AG,22,FALSE)</f>
        <v>Technology</v>
      </c>
      <c r="E909" s="10" t="str">
        <f>VLOOKUP(A909,data!$A:$AG,23,FALSE)</f>
        <v>Phones</v>
      </c>
      <c r="F909" s="8">
        <f>VLOOKUP(A909,data!$A:$AG,24,FALSE)</f>
        <v>43548</v>
      </c>
      <c r="G909" s="3">
        <f>VLOOKUP(A909,data!$A:$AG,25,FALSE)</f>
        <v>43548</v>
      </c>
      <c r="H909" s="3">
        <f>VLOOKUP(A909,data!$A:$AG,26,FALSE)</f>
        <v>0.58888888888888891</v>
      </c>
      <c r="I909" s="1">
        <f>VLOOKUP(A909,data!$A:$AG,27,FALSE)</f>
        <v>82.88</v>
      </c>
      <c r="J909" s="2">
        <f>VLOOKUP(A909,data!$A:$AG,28,FALSE)</f>
        <v>5</v>
      </c>
      <c r="K909">
        <f>VLOOKUP(A909,data!$A:$AG,29,FALSE)</f>
        <v>20.72</v>
      </c>
      <c r="L909" s="10">
        <f>VLOOKUP(A909,data!$A:$AG,30,FALSE)</f>
        <v>414.4</v>
      </c>
      <c r="M909" s="4" t="str">
        <f>VLOOKUP(A909,data!$A:$AG,31,FALSE)</f>
        <v>Credit card</v>
      </c>
      <c r="N909" s="3">
        <f>VLOOKUP(A909,data!$A:$AG,32,FALSE)</f>
        <v>384.56319999999999</v>
      </c>
      <c r="O909" s="9">
        <f>VLOOKUP(A909,data!$A:$AG,33,FALSE)</f>
        <v>7.2000000000000008E-2</v>
      </c>
    </row>
    <row r="910" spans="1:15" ht="15.75" x14ac:dyDescent="0.25">
      <c r="A910">
        <v>909</v>
      </c>
      <c r="B910" t="str">
        <f>VLOOKUP(A910,data!$A:$AG,2,FALSE)</f>
        <v>186-71-5196</v>
      </c>
      <c r="C910" s="7" t="str">
        <f>VLOOKUP(A910,data!$A:$AG,21,FALSE)</f>
        <v>Central</v>
      </c>
      <c r="D910" s="7" t="str">
        <f>VLOOKUP(A910,data!$A:$AG,22,FALSE)</f>
        <v>Office Supplies</v>
      </c>
      <c r="E910" s="10" t="str">
        <f>VLOOKUP(A910,data!$A:$AG,23,FALSE)</f>
        <v>Binders</v>
      </c>
      <c r="F910" s="8">
        <f>VLOOKUP(A910,data!$A:$AG,24,FALSE)</f>
        <v>43551</v>
      </c>
      <c r="G910" s="3">
        <f>VLOOKUP(A910,data!$A:$AG,25,FALSE)</f>
        <v>43551</v>
      </c>
      <c r="H910" s="3">
        <f>VLOOKUP(A910,data!$A:$AG,26,FALSE)</f>
        <v>0.6875</v>
      </c>
      <c r="I910" s="1">
        <f>VLOOKUP(A910,data!$A:$AG,27,FALSE)</f>
        <v>79.540000000000006</v>
      </c>
      <c r="J910" s="2">
        <f>VLOOKUP(A910,data!$A:$AG,28,FALSE)</f>
        <v>2</v>
      </c>
      <c r="K910">
        <f>VLOOKUP(A910,data!$A:$AG,29,FALSE)</f>
        <v>7.9540000000000006</v>
      </c>
      <c r="L910" s="10">
        <f>VLOOKUP(A910,data!$A:$AG,30,FALSE)</f>
        <v>159.08000000000001</v>
      </c>
      <c r="M910" s="4" t="str">
        <f>VLOOKUP(A910,data!$A:$AG,31,FALSE)</f>
        <v>Ewallet</v>
      </c>
      <c r="N910" s="3">
        <f>VLOOKUP(A910,data!$A:$AG,32,FALSE)</f>
        <v>151.65096400000002</v>
      </c>
      <c r="O910" s="9">
        <f>VLOOKUP(A910,data!$A:$AG,33,FALSE)</f>
        <v>4.6699999999999998E-2</v>
      </c>
    </row>
    <row r="911" spans="1:15" ht="15.75" x14ac:dyDescent="0.25">
      <c r="A911">
        <v>910</v>
      </c>
      <c r="B911" t="str">
        <f>VLOOKUP(A911,data!$A:$AG,2,FALSE)</f>
        <v>624-01-8356</v>
      </c>
      <c r="C911" s="7" t="str">
        <f>VLOOKUP(A911,data!$A:$AG,21,FALSE)</f>
        <v>Central</v>
      </c>
      <c r="D911" s="7" t="str">
        <f>VLOOKUP(A911,data!$A:$AG,22,FALSE)</f>
        <v>Technology</v>
      </c>
      <c r="E911" s="10" t="str">
        <f>VLOOKUP(A911,data!$A:$AG,23,FALSE)</f>
        <v>Phones</v>
      </c>
      <c r="F911" s="8">
        <f>VLOOKUP(A911,data!$A:$AG,24,FALSE)</f>
        <v>43492</v>
      </c>
      <c r="G911" s="3">
        <f>VLOOKUP(A911,data!$A:$AG,25,FALSE)</f>
        <v>43492</v>
      </c>
      <c r="H911" s="3">
        <f>VLOOKUP(A911,data!$A:$AG,26,FALSE)</f>
        <v>0.44722222222222219</v>
      </c>
      <c r="I911" s="1">
        <f>VLOOKUP(A911,data!$A:$AG,27,FALSE)</f>
        <v>49.01</v>
      </c>
      <c r="J911" s="2">
        <f>VLOOKUP(A911,data!$A:$AG,28,FALSE)</f>
        <v>10</v>
      </c>
      <c r="K911">
        <f>VLOOKUP(A911,data!$A:$AG,29,FALSE)</f>
        <v>24.504999999999999</v>
      </c>
      <c r="L911" s="10">
        <f>VLOOKUP(A911,data!$A:$AG,30,FALSE)</f>
        <v>490.09999999999997</v>
      </c>
      <c r="M911" s="4" t="str">
        <f>VLOOKUP(A911,data!$A:$AG,31,FALSE)</f>
        <v>Credit card</v>
      </c>
      <c r="N911" s="3">
        <f>VLOOKUP(A911,data!$A:$AG,32,FALSE)</f>
        <v>454.81279999999998</v>
      </c>
      <c r="O911" s="9">
        <f>VLOOKUP(A911,data!$A:$AG,33,FALSE)</f>
        <v>7.2000000000000008E-2</v>
      </c>
    </row>
    <row r="912" spans="1:15" ht="15.75" x14ac:dyDescent="0.25">
      <c r="A912">
        <v>911</v>
      </c>
      <c r="B912" t="str">
        <f>VLOOKUP(A912,data!$A:$AG,2,FALSE)</f>
        <v>313-66-9943</v>
      </c>
      <c r="C912" s="7" t="str">
        <f>VLOOKUP(A912,data!$A:$AG,21,FALSE)</f>
        <v>Central</v>
      </c>
      <c r="D912" s="7" t="str">
        <f>VLOOKUP(A912,data!$A:$AG,22,FALSE)</f>
        <v>Technology</v>
      </c>
      <c r="E912" s="10" t="str">
        <f>VLOOKUP(A912,data!$A:$AG,23,FALSE)</f>
        <v>Accessories</v>
      </c>
      <c r="F912" s="8">
        <f>VLOOKUP(A912,data!$A:$AG,24,FALSE)</f>
        <v>43551</v>
      </c>
      <c r="G912" s="3">
        <f>VLOOKUP(A912,data!$A:$AG,25,FALSE)</f>
        <v>43551</v>
      </c>
      <c r="H912" s="3">
        <f>VLOOKUP(A912,data!$A:$AG,26,FALSE)</f>
        <v>0.8534722222222223</v>
      </c>
      <c r="I912" s="1">
        <f>VLOOKUP(A912,data!$A:$AG,27,FALSE)</f>
        <v>29.15</v>
      </c>
      <c r="J912" s="2">
        <f>VLOOKUP(A912,data!$A:$AG,28,FALSE)</f>
        <v>3</v>
      </c>
      <c r="K912">
        <f>VLOOKUP(A912,data!$A:$AG,29,FALSE)</f>
        <v>4.3724999999999996</v>
      </c>
      <c r="L912" s="10">
        <f>VLOOKUP(A912,data!$A:$AG,30,FALSE)</f>
        <v>87.449999999999989</v>
      </c>
      <c r="M912" s="4" t="str">
        <f>VLOOKUP(A912,data!$A:$AG,31,FALSE)</f>
        <v>Credit card</v>
      </c>
      <c r="N912" s="3">
        <f>VLOOKUP(A912,data!$A:$AG,32,FALSE)</f>
        <v>81.153599999999983</v>
      </c>
      <c r="O912" s="9">
        <f>VLOOKUP(A912,data!$A:$AG,33,FALSE)</f>
        <v>7.2000000000000008E-2</v>
      </c>
    </row>
    <row r="913" spans="1:15" ht="15.75" x14ac:dyDescent="0.25">
      <c r="A913">
        <v>912</v>
      </c>
      <c r="B913" t="str">
        <f>VLOOKUP(A913,data!$A:$AG,2,FALSE)</f>
        <v>151-27-8496</v>
      </c>
      <c r="C913" s="7" t="str">
        <f>VLOOKUP(A913,data!$A:$AG,21,FALSE)</f>
        <v>Central</v>
      </c>
      <c r="D913" s="7" t="str">
        <f>VLOOKUP(A913,data!$A:$AG,22,FALSE)</f>
        <v>Office Supplies</v>
      </c>
      <c r="E913" s="10" t="str">
        <f>VLOOKUP(A913,data!$A:$AG,23,FALSE)</f>
        <v>Storage</v>
      </c>
      <c r="F913" s="8">
        <f>VLOOKUP(A913,data!$A:$AG,24,FALSE)</f>
        <v>43484</v>
      </c>
      <c r="G913" s="3">
        <f>VLOOKUP(A913,data!$A:$AG,25,FALSE)</f>
        <v>43484</v>
      </c>
      <c r="H913" s="3">
        <f>VLOOKUP(A913,data!$A:$AG,26,FALSE)</f>
        <v>0.48819444444444443</v>
      </c>
      <c r="I913" s="1">
        <f>VLOOKUP(A913,data!$A:$AG,27,FALSE)</f>
        <v>56.13</v>
      </c>
      <c r="J913" s="2">
        <f>VLOOKUP(A913,data!$A:$AG,28,FALSE)</f>
        <v>4</v>
      </c>
      <c r="K913">
        <f>VLOOKUP(A913,data!$A:$AG,29,FALSE)</f>
        <v>11.226000000000001</v>
      </c>
      <c r="L913" s="10">
        <f>VLOOKUP(A913,data!$A:$AG,30,FALSE)</f>
        <v>224.52</v>
      </c>
      <c r="M913" s="4" t="str">
        <f>VLOOKUP(A913,data!$A:$AG,31,FALSE)</f>
        <v>Ewallet</v>
      </c>
      <c r="N913" s="3">
        <f>VLOOKUP(A913,data!$A:$AG,32,FALSE)</f>
        <v>214.03491600000001</v>
      </c>
      <c r="O913" s="9">
        <f>VLOOKUP(A913,data!$A:$AG,33,FALSE)</f>
        <v>4.6699999999999998E-2</v>
      </c>
    </row>
    <row r="914" spans="1:15" ht="15.75" x14ac:dyDescent="0.25">
      <c r="A914">
        <v>913</v>
      </c>
      <c r="B914" t="str">
        <f>VLOOKUP(A914,data!$A:$AG,2,FALSE)</f>
        <v>453-33-6436</v>
      </c>
      <c r="C914" s="7" t="str">
        <f>VLOOKUP(A914,data!$A:$AG,21,FALSE)</f>
        <v>East</v>
      </c>
      <c r="D914" s="7" t="str">
        <f>VLOOKUP(A914,data!$A:$AG,22,FALSE)</f>
        <v>Furniture</v>
      </c>
      <c r="E914" s="10" t="str">
        <f>VLOOKUP(A914,data!$A:$AG,23,FALSE)</f>
        <v>Furnishings</v>
      </c>
      <c r="F914" s="8">
        <f>VLOOKUP(A914,data!$A:$AG,24,FALSE)</f>
        <v>43503</v>
      </c>
      <c r="G914" s="3">
        <f>VLOOKUP(A914,data!$A:$AG,25,FALSE)</f>
        <v>43503</v>
      </c>
      <c r="H914" s="3">
        <f>VLOOKUP(A914,data!$A:$AG,26,FALSE)</f>
        <v>0.42291666666666666</v>
      </c>
      <c r="I914" s="1">
        <f>VLOOKUP(A914,data!$A:$AG,27,FALSE)</f>
        <v>93.12</v>
      </c>
      <c r="J914" s="2">
        <f>VLOOKUP(A914,data!$A:$AG,28,FALSE)</f>
        <v>8</v>
      </c>
      <c r="K914">
        <f>VLOOKUP(A914,data!$A:$AG,29,FALSE)</f>
        <v>37.248000000000005</v>
      </c>
      <c r="L914" s="10">
        <f>VLOOKUP(A914,data!$A:$AG,30,FALSE)</f>
        <v>744.96</v>
      </c>
      <c r="M914" s="4" t="str">
        <f>VLOOKUP(A914,data!$A:$AG,31,FALSE)</f>
        <v>Cash</v>
      </c>
      <c r="N914" s="3">
        <f>VLOOKUP(A914,data!$A:$AG,32,FALSE)</f>
        <v>665.24928</v>
      </c>
      <c r="O914" s="9">
        <f>VLOOKUP(A914,data!$A:$AG,33,FALSE)</f>
        <v>0.107</v>
      </c>
    </row>
    <row r="915" spans="1:15" ht="15.75" x14ac:dyDescent="0.25">
      <c r="A915">
        <v>914</v>
      </c>
      <c r="B915" t="str">
        <f>VLOOKUP(A915,data!$A:$AG,2,FALSE)</f>
        <v>522-57-8364</v>
      </c>
      <c r="C915" s="7" t="str">
        <f>VLOOKUP(A915,data!$A:$AG,21,FALSE)</f>
        <v>East</v>
      </c>
      <c r="D915" s="7" t="str">
        <f>VLOOKUP(A915,data!$A:$AG,22,FALSE)</f>
        <v>Furniture</v>
      </c>
      <c r="E915" s="10" t="str">
        <f>VLOOKUP(A915,data!$A:$AG,23,FALSE)</f>
        <v>Furnishings</v>
      </c>
      <c r="F915" s="8">
        <f>VLOOKUP(A915,data!$A:$AG,24,FALSE)</f>
        <v>43496</v>
      </c>
      <c r="G915" s="3">
        <f>VLOOKUP(A915,data!$A:$AG,25,FALSE)</f>
        <v>43496</v>
      </c>
      <c r="H915" s="3">
        <f>VLOOKUP(A915,data!$A:$AG,26,FALSE)</f>
        <v>0.41666666666666669</v>
      </c>
      <c r="I915" s="1">
        <f>VLOOKUP(A915,data!$A:$AG,27,FALSE)</f>
        <v>51.34</v>
      </c>
      <c r="J915" s="2">
        <f>VLOOKUP(A915,data!$A:$AG,28,FALSE)</f>
        <v>8</v>
      </c>
      <c r="K915">
        <f>VLOOKUP(A915,data!$A:$AG,29,FALSE)</f>
        <v>20.536000000000001</v>
      </c>
      <c r="L915" s="10">
        <f>VLOOKUP(A915,data!$A:$AG,30,FALSE)</f>
        <v>410.72</v>
      </c>
      <c r="M915" s="4" t="str">
        <f>VLOOKUP(A915,data!$A:$AG,31,FALSE)</f>
        <v>Ewallet</v>
      </c>
      <c r="N915" s="3">
        <f>VLOOKUP(A915,data!$A:$AG,32,FALSE)</f>
        <v>366.77296000000001</v>
      </c>
      <c r="O915" s="9">
        <f>VLOOKUP(A915,data!$A:$AG,33,FALSE)</f>
        <v>0.107</v>
      </c>
    </row>
    <row r="916" spans="1:15" ht="15.75" x14ac:dyDescent="0.25">
      <c r="A916">
        <v>915</v>
      </c>
      <c r="B916" t="str">
        <f>VLOOKUP(A916,data!$A:$AG,2,FALSE)</f>
        <v>459-45-2396</v>
      </c>
      <c r="C916" s="7" t="str">
        <f>VLOOKUP(A916,data!$A:$AG,21,FALSE)</f>
        <v>East</v>
      </c>
      <c r="D916" s="7" t="str">
        <f>VLOOKUP(A916,data!$A:$AG,22,FALSE)</f>
        <v>Technology</v>
      </c>
      <c r="E916" s="10" t="str">
        <f>VLOOKUP(A916,data!$A:$AG,23,FALSE)</f>
        <v>Accessories</v>
      </c>
      <c r="F916" s="8">
        <f>VLOOKUP(A916,data!$A:$AG,24,FALSE)</f>
        <v>43521</v>
      </c>
      <c r="G916" s="3">
        <f>VLOOKUP(A916,data!$A:$AG,25,FALSE)</f>
        <v>43521</v>
      </c>
      <c r="H916" s="3">
        <f>VLOOKUP(A916,data!$A:$AG,26,FALSE)</f>
        <v>0.78125</v>
      </c>
      <c r="I916" s="1">
        <f>VLOOKUP(A916,data!$A:$AG,27,FALSE)</f>
        <v>99.6</v>
      </c>
      <c r="J916" s="2">
        <f>VLOOKUP(A916,data!$A:$AG,28,FALSE)</f>
        <v>3</v>
      </c>
      <c r="K916">
        <f>VLOOKUP(A916,data!$A:$AG,29,FALSE)</f>
        <v>14.939999999999998</v>
      </c>
      <c r="L916" s="10">
        <f>VLOOKUP(A916,data!$A:$AG,30,FALSE)</f>
        <v>298.79999999999995</v>
      </c>
      <c r="M916" s="4" t="str">
        <f>VLOOKUP(A916,data!$A:$AG,31,FALSE)</f>
        <v>Cash</v>
      </c>
      <c r="N916" s="3">
        <f>VLOOKUP(A916,data!$A:$AG,32,FALSE)</f>
        <v>277.28639999999996</v>
      </c>
      <c r="O916" s="9">
        <f>VLOOKUP(A916,data!$A:$AG,33,FALSE)</f>
        <v>7.2000000000000008E-2</v>
      </c>
    </row>
    <row r="917" spans="1:15" ht="15.75" x14ac:dyDescent="0.25">
      <c r="A917">
        <v>916</v>
      </c>
      <c r="B917" t="str">
        <f>VLOOKUP(A917,data!$A:$AG,2,FALSE)</f>
        <v>717-96-4189</v>
      </c>
      <c r="C917" s="7" t="str">
        <f>VLOOKUP(A917,data!$A:$AG,21,FALSE)</f>
        <v>West</v>
      </c>
      <c r="D917" s="7" t="str">
        <f>VLOOKUP(A917,data!$A:$AG,22,FALSE)</f>
        <v>Furniture</v>
      </c>
      <c r="E917" s="10" t="str">
        <f>VLOOKUP(A917,data!$A:$AG,23,FALSE)</f>
        <v>Tables</v>
      </c>
      <c r="F917" s="8">
        <f>VLOOKUP(A917,data!$A:$AG,24,FALSE)</f>
        <v>43498</v>
      </c>
      <c r="G917" s="3">
        <f>VLOOKUP(A917,data!$A:$AG,25,FALSE)</f>
        <v>43498</v>
      </c>
      <c r="H917" s="3">
        <f>VLOOKUP(A917,data!$A:$AG,26,FALSE)</f>
        <v>0.52777777777777779</v>
      </c>
      <c r="I917" s="1">
        <f>VLOOKUP(A917,data!$A:$AG,27,FALSE)</f>
        <v>35.49</v>
      </c>
      <c r="J917" s="2">
        <f>VLOOKUP(A917,data!$A:$AG,28,FALSE)</f>
        <v>6</v>
      </c>
      <c r="K917">
        <f>VLOOKUP(A917,data!$A:$AG,29,FALSE)</f>
        <v>10.647</v>
      </c>
      <c r="L917" s="10">
        <f>VLOOKUP(A917,data!$A:$AG,30,FALSE)</f>
        <v>212.94</v>
      </c>
      <c r="M917" s="4" t="str">
        <f>VLOOKUP(A917,data!$A:$AG,31,FALSE)</f>
        <v>Cash</v>
      </c>
      <c r="N917" s="3">
        <f>VLOOKUP(A917,data!$A:$AG,32,FALSE)</f>
        <v>190.15541999999999</v>
      </c>
      <c r="O917" s="9">
        <f>VLOOKUP(A917,data!$A:$AG,33,FALSE)</f>
        <v>0.107</v>
      </c>
    </row>
    <row r="918" spans="1:15" ht="15.75" x14ac:dyDescent="0.25">
      <c r="A918">
        <v>917</v>
      </c>
      <c r="B918" t="str">
        <f>VLOOKUP(A918,data!$A:$AG,2,FALSE)</f>
        <v>722-13-2115</v>
      </c>
      <c r="C918" s="7" t="str">
        <f>VLOOKUP(A918,data!$A:$AG,21,FALSE)</f>
        <v>West</v>
      </c>
      <c r="D918" s="7" t="str">
        <f>VLOOKUP(A918,data!$A:$AG,22,FALSE)</f>
        <v>Furniture</v>
      </c>
      <c r="E918" s="10" t="str">
        <f>VLOOKUP(A918,data!$A:$AG,23,FALSE)</f>
        <v>Chairs</v>
      </c>
      <c r="F918" s="8">
        <f>VLOOKUP(A918,data!$A:$AG,24,FALSE)</f>
        <v>43538</v>
      </c>
      <c r="G918" s="3">
        <f>VLOOKUP(A918,data!$A:$AG,25,FALSE)</f>
        <v>43538</v>
      </c>
      <c r="H918" s="3">
        <f>VLOOKUP(A918,data!$A:$AG,26,FALSE)</f>
        <v>0.65</v>
      </c>
      <c r="I918" s="1">
        <f>VLOOKUP(A918,data!$A:$AG,27,FALSE)</f>
        <v>42.85</v>
      </c>
      <c r="J918" s="2">
        <f>VLOOKUP(A918,data!$A:$AG,28,FALSE)</f>
        <v>1</v>
      </c>
      <c r="K918">
        <f>VLOOKUP(A918,data!$A:$AG,29,FALSE)</f>
        <v>2.1425000000000001</v>
      </c>
      <c r="L918" s="10">
        <f>VLOOKUP(A918,data!$A:$AG,30,FALSE)</f>
        <v>42.85</v>
      </c>
      <c r="M918" s="4" t="str">
        <f>VLOOKUP(A918,data!$A:$AG,31,FALSE)</f>
        <v>Credit card</v>
      </c>
      <c r="N918" s="3">
        <f>VLOOKUP(A918,data!$A:$AG,32,FALSE)</f>
        <v>38.265050000000002</v>
      </c>
      <c r="O918" s="9">
        <f>VLOOKUP(A918,data!$A:$AG,33,FALSE)</f>
        <v>0.107</v>
      </c>
    </row>
    <row r="919" spans="1:15" ht="15.75" x14ac:dyDescent="0.25">
      <c r="A919">
        <v>918</v>
      </c>
      <c r="B919" t="str">
        <f>VLOOKUP(A919,data!$A:$AG,2,FALSE)</f>
        <v>749-81-8133</v>
      </c>
      <c r="C919" s="7" t="str">
        <f>VLOOKUP(A919,data!$A:$AG,21,FALSE)</f>
        <v>West</v>
      </c>
      <c r="D919" s="7" t="str">
        <f>VLOOKUP(A919,data!$A:$AG,22,FALSE)</f>
        <v>Office Supplies</v>
      </c>
      <c r="E919" s="10" t="str">
        <f>VLOOKUP(A919,data!$A:$AG,23,FALSE)</f>
        <v>Binders</v>
      </c>
      <c r="F919" s="8">
        <f>VLOOKUP(A919,data!$A:$AG,24,FALSE)</f>
        <v>43535</v>
      </c>
      <c r="G919" s="3">
        <f>VLOOKUP(A919,data!$A:$AG,25,FALSE)</f>
        <v>43535</v>
      </c>
      <c r="H919" s="3">
        <f>VLOOKUP(A919,data!$A:$AG,26,FALSE)</f>
        <v>0.50277777777777777</v>
      </c>
      <c r="I919" s="1">
        <f>VLOOKUP(A919,data!$A:$AG,27,FALSE)</f>
        <v>94.67</v>
      </c>
      <c r="J919" s="2">
        <f>VLOOKUP(A919,data!$A:$AG,28,FALSE)</f>
        <v>4</v>
      </c>
      <c r="K919">
        <f>VLOOKUP(A919,data!$A:$AG,29,FALSE)</f>
        <v>18.934000000000001</v>
      </c>
      <c r="L919" s="10">
        <f>VLOOKUP(A919,data!$A:$AG,30,FALSE)</f>
        <v>378.68</v>
      </c>
      <c r="M919" s="4" t="str">
        <f>VLOOKUP(A919,data!$A:$AG,31,FALSE)</f>
        <v>Cash</v>
      </c>
      <c r="N919" s="3">
        <f>VLOOKUP(A919,data!$A:$AG,32,FALSE)</f>
        <v>360.99564400000003</v>
      </c>
      <c r="O919" s="9">
        <f>VLOOKUP(A919,data!$A:$AG,33,FALSE)</f>
        <v>4.6699999999999998E-2</v>
      </c>
    </row>
    <row r="920" spans="1:15" ht="15.75" x14ac:dyDescent="0.25">
      <c r="A920">
        <v>919</v>
      </c>
      <c r="B920" t="str">
        <f>VLOOKUP(A920,data!$A:$AG,2,FALSE)</f>
        <v>777-67-2495</v>
      </c>
      <c r="C920" s="7" t="str">
        <f>VLOOKUP(A920,data!$A:$AG,21,FALSE)</f>
        <v>Central</v>
      </c>
      <c r="D920" s="7" t="str">
        <f>VLOOKUP(A920,data!$A:$AG,22,FALSE)</f>
        <v>Office Supplies</v>
      </c>
      <c r="E920" s="10" t="str">
        <f>VLOOKUP(A920,data!$A:$AG,23,FALSE)</f>
        <v>Envelopes</v>
      </c>
      <c r="F920" s="8">
        <f>VLOOKUP(A920,data!$A:$AG,24,FALSE)</f>
        <v>43518</v>
      </c>
      <c r="G920" s="3">
        <f>VLOOKUP(A920,data!$A:$AG,25,FALSE)</f>
        <v>43518</v>
      </c>
      <c r="H920" s="3">
        <f>VLOOKUP(A920,data!$A:$AG,26,FALSE)</f>
        <v>0.47638888888888892</v>
      </c>
      <c r="I920" s="1">
        <f>VLOOKUP(A920,data!$A:$AG,27,FALSE)</f>
        <v>68.97</v>
      </c>
      <c r="J920" s="2">
        <f>VLOOKUP(A920,data!$A:$AG,28,FALSE)</f>
        <v>3</v>
      </c>
      <c r="K920">
        <f>VLOOKUP(A920,data!$A:$AG,29,FALSE)</f>
        <v>10.345500000000001</v>
      </c>
      <c r="L920" s="10">
        <f>VLOOKUP(A920,data!$A:$AG,30,FALSE)</f>
        <v>206.91</v>
      </c>
      <c r="M920" s="4" t="str">
        <f>VLOOKUP(A920,data!$A:$AG,31,FALSE)</f>
        <v>Ewallet</v>
      </c>
      <c r="N920" s="3">
        <f>VLOOKUP(A920,data!$A:$AG,32,FALSE)</f>
        <v>197.24730299999999</v>
      </c>
      <c r="O920" s="9">
        <f>VLOOKUP(A920,data!$A:$AG,33,FALSE)</f>
        <v>4.6699999999999998E-2</v>
      </c>
    </row>
    <row r="921" spans="1:15" ht="15.75" x14ac:dyDescent="0.25">
      <c r="A921">
        <v>920</v>
      </c>
      <c r="B921" t="str">
        <f>VLOOKUP(A921,data!$A:$AG,2,FALSE)</f>
        <v>636-98-3364</v>
      </c>
      <c r="C921" s="7" t="str">
        <f>VLOOKUP(A921,data!$A:$AG,21,FALSE)</f>
        <v>Central</v>
      </c>
      <c r="D921" s="7" t="str">
        <f>VLOOKUP(A921,data!$A:$AG,22,FALSE)</f>
        <v>Office Supplies</v>
      </c>
      <c r="E921" s="10" t="str">
        <f>VLOOKUP(A921,data!$A:$AG,23,FALSE)</f>
        <v>Storage</v>
      </c>
      <c r="F921" s="8">
        <f>VLOOKUP(A921,data!$A:$AG,24,FALSE)</f>
        <v>43526</v>
      </c>
      <c r="G921" s="3">
        <f>VLOOKUP(A921,data!$A:$AG,25,FALSE)</f>
        <v>43526</v>
      </c>
      <c r="H921" s="3">
        <f>VLOOKUP(A921,data!$A:$AG,26,FALSE)</f>
        <v>0.52500000000000002</v>
      </c>
      <c r="I921" s="1">
        <f>VLOOKUP(A921,data!$A:$AG,27,FALSE)</f>
        <v>26.26</v>
      </c>
      <c r="J921" s="2">
        <f>VLOOKUP(A921,data!$A:$AG,28,FALSE)</f>
        <v>3</v>
      </c>
      <c r="K921">
        <f>VLOOKUP(A921,data!$A:$AG,29,FALSE)</f>
        <v>3.9390000000000001</v>
      </c>
      <c r="L921" s="10">
        <f>VLOOKUP(A921,data!$A:$AG,30,FALSE)</f>
        <v>78.78</v>
      </c>
      <c r="M921" s="4" t="str">
        <f>VLOOKUP(A921,data!$A:$AG,31,FALSE)</f>
        <v>Ewallet</v>
      </c>
      <c r="N921" s="3">
        <f>VLOOKUP(A921,data!$A:$AG,32,FALSE)</f>
        <v>75.100974000000008</v>
      </c>
      <c r="O921" s="9">
        <f>VLOOKUP(A921,data!$A:$AG,33,FALSE)</f>
        <v>4.6699999999999998E-2</v>
      </c>
    </row>
    <row r="922" spans="1:15" ht="15.75" x14ac:dyDescent="0.25">
      <c r="A922">
        <v>921</v>
      </c>
      <c r="B922" t="str">
        <f>VLOOKUP(A922,data!$A:$AG,2,FALSE)</f>
        <v>246-55-6923</v>
      </c>
      <c r="C922" s="7" t="str">
        <f>VLOOKUP(A922,data!$A:$AG,21,FALSE)</f>
        <v>Central</v>
      </c>
      <c r="D922" s="7" t="str">
        <f>VLOOKUP(A922,data!$A:$AG,22,FALSE)</f>
        <v>Office Supplies</v>
      </c>
      <c r="E922" s="10" t="str">
        <f>VLOOKUP(A922,data!$A:$AG,23,FALSE)</f>
        <v>Storage</v>
      </c>
      <c r="F922" s="8">
        <f>VLOOKUP(A922,data!$A:$AG,24,FALSE)</f>
        <v>43534</v>
      </c>
      <c r="G922" s="3">
        <f>VLOOKUP(A922,data!$A:$AG,25,FALSE)</f>
        <v>43534</v>
      </c>
      <c r="H922" s="3">
        <f>VLOOKUP(A922,data!$A:$AG,26,FALSE)</f>
        <v>0.62916666666666665</v>
      </c>
      <c r="I922" s="1">
        <f>VLOOKUP(A922,data!$A:$AG,27,FALSE)</f>
        <v>35.79</v>
      </c>
      <c r="J922" s="2">
        <f>VLOOKUP(A922,data!$A:$AG,28,FALSE)</f>
        <v>9</v>
      </c>
      <c r="K922">
        <f>VLOOKUP(A922,data!$A:$AG,29,FALSE)</f>
        <v>16.105500000000003</v>
      </c>
      <c r="L922" s="10">
        <f>VLOOKUP(A922,data!$A:$AG,30,FALSE)</f>
        <v>322.11</v>
      </c>
      <c r="M922" s="4" t="str">
        <f>VLOOKUP(A922,data!$A:$AG,31,FALSE)</f>
        <v>Credit card</v>
      </c>
      <c r="N922" s="3">
        <f>VLOOKUP(A922,data!$A:$AG,32,FALSE)</f>
        <v>307.06746300000003</v>
      </c>
      <c r="O922" s="9">
        <f>VLOOKUP(A922,data!$A:$AG,33,FALSE)</f>
        <v>4.6699999999999998E-2</v>
      </c>
    </row>
    <row r="923" spans="1:15" ht="15.75" x14ac:dyDescent="0.25">
      <c r="A923">
        <v>922</v>
      </c>
      <c r="B923" t="str">
        <f>VLOOKUP(A923,data!$A:$AG,2,FALSE)</f>
        <v>181-82-6255</v>
      </c>
      <c r="C923" s="7" t="str">
        <f>VLOOKUP(A923,data!$A:$AG,21,FALSE)</f>
        <v>East</v>
      </c>
      <c r="D923" s="7" t="str">
        <f>VLOOKUP(A923,data!$A:$AG,22,FALSE)</f>
        <v>Technology</v>
      </c>
      <c r="E923" s="10" t="str">
        <f>VLOOKUP(A923,data!$A:$AG,23,FALSE)</f>
        <v>Accessories</v>
      </c>
      <c r="F923" s="8">
        <f>VLOOKUP(A923,data!$A:$AG,24,FALSE)</f>
        <v>43504</v>
      </c>
      <c r="G923" s="3">
        <f>VLOOKUP(A923,data!$A:$AG,25,FALSE)</f>
        <v>43504</v>
      </c>
      <c r="H923" s="3">
        <f>VLOOKUP(A923,data!$A:$AG,26,FALSE)</f>
        <v>0.45694444444444443</v>
      </c>
      <c r="I923" s="1">
        <f>VLOOKUP(A923,data!$A:$AG,27,FALSE)</f>
        <v>16.37</v>
      </c>
      <c r="J923" s="2">
        <f>VLOOKUP(A923,data!$A:$AG,28,FALSE)</f>
        <v>6</v>
      </c>
      <c r="K923">
        <f>VLOOKUP(A923,data!$A:$AG,29,FALSE)</f>
        <v>4.9110000000000005</v>
      </c>
      <c r="L923" s="10">
        <f>VLOOKUP(A923,data!$A:$AG,30,FALSE)</f>
        <v>98.22</v>
      </c>
      <c r="M923" s="4" t="str">
        <f>VLOOKUP(A923,data!$A:$AG,31,FALSE)</f>
        <v>Cash</v>
      </c>
      <c r="N923" s="3">
        <f>VLOOKUP(A923,data!$A:$AG,32,FALSE)</f>
        <v>91.148160000000004</v>
      </c>
      <c r="O923" s="9">
        <f>VLOOKUP(A923,data!$A:$AG,33,FALSE)</f>
        <v>7.2000000000000008E-2</v>
      </c>
    </row>
    <row r="924" spans="1:15" ht="15.75" x14ac:dyDescent="0.25">
      <c r="A924">
        <v>923</v>
      </c>
      <c r="B924" t="str">
        <f>VLOOKUP(A924,data!$A:$AG,2,FALSE)</f>
        <v>838-02-1821</v>
      </c>
      <c r="C924" s="7" t="str">
        <f>VLOOKUP(A924,data!$A:$AG,21,FALSE)</f>
        <v>East</v>
      </c>
      <c r="D924" s="7" t="str">
        <f>VLOOKUP(A924,data!$A:$AG,22,FALSE)</f>
        <v>Technology</v>
      </c>
      <c r="E924" s="10" t="str">
        <f>VLOOKUP(A924,data!$A:$AG,23,FALSE)</f>
        <v>Phones</v>
      </c>
      <c r="F924" s="8">
        <f>VLOOKUP(A924,data!$A:$AG,24,FALSE)</f>
        <v>43518</v>
      </c>
      <c r="G924" s="3">
        <f>VLOOKUP(A924,data!$A:$AG,25,FALSE)</f>
        <v>43518</v>
      </c>
      <c r="H924" s="3">
        <f>VLOOKUP(A924,data!$A:$AG,26,FALSE)</f>
        <v>0.50694444444444442</v>
      </c>
      <c r="I924" s="1">
        <f>VLOOKUP(A924,data!$A:$AG,27,FALSE)</f>
        <v>12.73</v>
      </c>
      <c r="J924" s="2">
        <f>VLOOKUP(A924,data!$A:$AG,28,FALSE)</f>
        <v>2</v>
      </c>
      <c r="K924">
        <f>VLOOKUP(A924,data!$A:$AG,29,FALSE)</f>
        <v>1.2730000000000001</v>
      </c>
      <c r="L924" s="10">
        <f>VLOOKUP(A924,data!$A:$AG,30,FALSE)</f>
        <v>25.46</v>
      </c>
      <c r="M924" s="4" t="str">
        <f>VLOOKUP(A924,data!$A:$AG,31,FALSE)</f>
        <v>Credit card</v>
      </c>
      <c r="N924" s="3">
        <f>VLOOKUP(A924,data!$A:$AG,32,FALSE)</f>
        <v>23.62688</v>
      </c>
      <c r="O924" s="9">
        <f>VLOOKUP(A924,data!$A:$AG,33,FALSE)</f>
        <v>7.2000000000000008E-2</v>
      </c>
    </row>
    <row r="925" spans="1:15" ht="15.75" x14ac:dyDescent="0.25">
      <c r="A925">
        <v>924</v>
      </c>
      <c r="B925" t="str">
        <f>VLOOKUP(A925,data!$A:$AG,2,FALSE)</f>
        <v>887-42-0517</v>
      </c>
      <c r="C925" s="7" t="str">
        <f>VLOOKUP(A925,data!$A:$AG,21,FALSE)</f>
        <v>East</v>
      </c>
      <c r="D925" s="7" t="str">
        <f>VLOOKUP(A925,data!$A:$AG,22,FALSE)</f>
        <v>Office Supplies</v>
      </c>
      <c r="E925" s="10" t="str">
        <f>VLOOKUP(A925,data!$A:$AG,23,FALSE)</f>
        <v>Appliances</v>
      </c>
      <c r="F925" s="8">
        <f>VLOOKUP(A925,data!$A:$AG,24,FALSE)</f>
        <v>43475</v>
      </c>
      <c r="G925" s="3">
        <f>VLOOKUP(A925,data!$A:$AG,25,FALSE)</f>
        <v>43475</v>
      </c>
      <c r="H925" s="3">
        <f>VLOOKUP(A925,data!$A:$AG,26,FALSE)</f>
        <v>0.4381944444444445</v>
      </c>
      <c r="I925" s="1">
        <f>VLOOKUP(A925,data!$A:$AG,27,FALSE)</f>
        <v>83.14</v>
      </c>
      <c r="J925" s="2">
        <f>VLOOKUP(A925,data!$A:$AG,28,FALSE)</f>
        <v>7</v>
      </c>
      <c r="K925">
        <f>VLOOKUP(A925,data!$A:$AG,29,FALSE)</f>
        <v>29.099000000000004</v>
      </c>
      <c r="L925" s="10">
        <f>VLOOKUP(A925,data!$A:$AG,30,FALSE)</f>
        <v>581.98</v>
      </c>
      <c r="M925" s="4" t="str">
        <f>VLOOKUP(A925,data!$A:$AG,31,FALSE)</f>
        <v>Credit card</v>
      </c>
      <c r="N925" s="3">
        <f>VLOOKUP(A925,data!$A:$AG,32,FALSE)</f>
        <v>554.80153400000006</v>
      </c>
      <c r="O925" s="9">
        <f>VLOOKUP(A925,data!$A:$AG,33,FALSE)</f>
        <v>4.6699999999999998E-2</v>
      </c>
    </row>
    <row r="926" spans="1:15" ht="15.75" x14ac:dyDescent="0.25">
      <c r="A926">
        <v>925</v>
      </c>
      <c r="B926" t="str">
        <f>VLOOKUP(A926,data!$A:$AG,2,FALSE)</f>
        <v>457-12-0244</v>
      </c>
      <c r="C926" s="7" t="str">
        <f>VLOOKUP(A926,data!$A:$AG,21,FALSE)</f>
        <v>East</v>
      </c>
      <c r="D926" s="7" t="str">
        <f>VLOOKUP(A926,data!$A:$AG,22,FALSE)</f>
        <v>Office Supplies</v>
      </c>
      <c r="E926" s="10" t="str">
        <f>VLOOKUP(A926,data!$A:$AG,23,FALSE)</f>
        <v>Binders</v>
      </c>
      <c r="F926" s="8">
        <f>VLOOKUP(A926,data!$A:$AG,24,FALSE)</f>
        <v>43538</v>
      </c>
      <c r="G926" s="3">
        <f>VLOOKUP(A926,data!$A:$AG,25,FALSE)</f>
        <v>43538</v>
      </c>
      <c r="H926" s="3">
        <f>VLOOKUP(A926,data!$A:$AG,26,FALSE)</f>
        <v>0.5756944444444444</v>
      </c>
      <c r="I926" s="1">
        <f>VLOOKUP(A926,data!$A:$AG,27,FALSE)</f>
        <v>35.22</v>
      </c>
      <c r="J926" s="2">
        <f>VLOOKUP(A926,data!$A:$AG,28,FALSE)</f>
        <v>6</v>
      </c>
      <c r="K926">
        <f>VLOOKUP(A926,data!$A:$AG,29,FALSE)</f>
        <v>10.566000000000001</v>
      </c>
      <c r="L926" s="10">
        <f>VLOOKUP(A926,data!$A:$AG,30,FALSE)</f>
        <v>211.32</v>
      </c>
      <c r="M926" s="4" t="str">
        <f>VLOOKUP(A926,data!$A:$AG,31,FALSE)</f>
        <v>Ewallet</v>
      </c>
      <c r="N926" s="3">
        <f>VLOOKUP(A926,data!$A:$AG,32,FALSE)</f>
        <v>201.451356</v>
      </c>
      <c r="O926" s="9">
        <f>VLOOKUP(A926,data!$A:$AG,33,FALSE)</f>
        <v>4.6699999999999998E-2</v>
      </c>
    </row>
    <row r="927" spans="1:15" ht="15.75" x14ac:dyDescent="0.25">
      <c r="A927">
        <v>926</v>
      </c>
      <c r="B927" t="str">
        <f>VLOOKUP(A927,data!$A:$AG,2,FALSE)</f>
        <v>226-34-0034</v>
      </c>
      <c r="C927" s="7" t="str">
        <f>VLOOKUP(A927,data!$A:$AG,21,FALSE)</f>
        <v>East</v>
      </c>
      <c r="D927" s="7" t="str">
        <f>VLOOKUP(A927,data!$A:$AG,22,FALSE)</f>
        <v>Office Supplies</v>
      </c>
      <c r="E927" s="10" t="str">
        <f>VLOOKUP(A927,data!$A:$AG,23,FALSE)</f>
        <v>Paper</v>
      </c>
      <c r="F927" s="8">
        <f>VLOOKUP(A927,data!$A:$AG,24,FALSE)</f>
        <v>43475</v>
      </c>
      <c r="G927" s="3">
        <f>VLOOKUP(A927,data!$A:$AG,25,FALSE)</f>
        <v>43475</v>
      </c>
      <c r="H927" s="3">
        <f>VLOOKUP(A927,data!$A:$AG,26,FALSE)</f>
        <v>0.46527777777777773</v>
      </c>
      <c r="I927" s="1">
        <f>VLOOKUP(A927,data!$A:$AG,27,FALSE)</f>
        <v>13.78</v>
      </c>
      <c r="J927" s="2">
        <f>VLOOKUP(A927,data!$A:$AG,28,FALSE)</f>
        <v>4</v>
      </c>
      <c r="K927">
        <f>VLOOKUP(A927,data!$A:$AG,29,FALSE)</f>
        <v>2.7560000000000002</v>
      </c>
      <c r="L927" s="10">
        <f>VLOOKUP(A927,data!$A:$AG,30,FALSE)</f>
        <v>55.12</v>
      </c>
      <c r="M927" s="4" t="str">
        <f>VLOOKUP(A927,data!$A:$AG,31,FALSE)</f>
        <v>Ewallet</v>
      </c>
      <c r="N927" s="3">
        <f>VLOOKUP(A927,data!$A:$AG,32,FALSE)</f>
        <v>52.545895999999999</v>
      </c>
      <c r="O927" s="9">
        <f>VLOOKUP(A927,data!$A:$AG,33,FALSE)</f>
        <v>4.6699999999999998E-2</v>
      </c>
    </row>
    <row r="928" spans="1:15" ht="15.75" x14ac:dyDescent="0.25">
      <c r="A928">
        <v>927</v>
      </c>
      <c r="B928" t="str">
        <f>VLOOKUP(A928,data!$A:$AG,2,FALSE)</f>
        <v>321-49-7382</v>
      </c>
      <c r="C928" s="7" t="str">
        <f>VLOOKUP(A928,data!$A:$AG,21,FALSE)</f>
        <v>East</v>
      </c>
      <c r="D928" s="7" t="str">
        <f>VLOOKUP(A928,data!$A:$AG,22,FALSE)</f>
        <v>Technology</v>
      </c>
      <c r="E928" s="10" t="str">
        <f>VLOOKUP(A928,data!$A:$AG,23,FALSE)</f>
        <v>Accessories</v>
      </c>
      <c r="F928" s="8">
        <f>VLOOKUP(A928,data!$A:$AG,24,FALSE)</f>
        <v>43511</v>
      </c>
      <c r="G928" s="3">
        <f>VLOOKUP(A928,data!$A:$AG,25,FALSE)</f>
        <v>43511</v>
      </c>
      <c r="H928" s="3">
        <f>VLOOKUP(A928,data!$A:$AG,26,FALSE)</f>
        <v>0.73472222222222217</v>
      </c>
      <c r="I928" s="1">
        <f>VLOOKUP(A928,data!$A:$AG,27,FALSE)</f>
        <v>88.31</v>
      </c>
      <c r="J928" s="2">
        <f>VLOOKUP(A928,data!$A:$AG,28,FALSE)</f>
        <v>1</v>
      </c>
      <c r="K928">
        <f>VLOOKUP(A928,data!$A:$AG,29,FALSE)</f>
        <v>4.4155000000000006</v>
      </c>
      <c r="L928" s="10">
        <f>VLOOKUP(A928,data!$A:$AG,30,FALSE)</f>
        <v>88.31</v>
      </c>
      <c r="M928" s="4" t="str">
        <f>VLOOKUP(A928,data!$A:$AG,31,FALSE)</f>
        <v>Credit card</v>
      </c>
      <c r="N928" s="3">
        <f>VLOOKUP(A928,data!$A:$AG,32,FALSE)</f>
        <v>81.951679999999996</v>
      </c>
      <c r="O928" s="9">
        <f>VLOOKUP(A928,data!$A:$AG,33,FALSE)</f>
        <v>7.2000000000000008E-2</v>
      </c>
    </row>
    <row r="929" spans="1:15" ht="15.75" x14ac:dyDescent="0.25">
      <c r="A929">
        <v>928</v>
      </c>
      <c r="B929" t="str">
        <f>VLOOKUP(A929,data!$A:$AG,2,FALSE)</f>
        <v>397-25-8725</v>
      </c>
      <c r="C929" s="7" t="str">
        <f>VLOOKUP(A929,data!$A:$AG,21,FALSE)</f>
        <v>South</v>
      </c>
      <c r="D929" s="7" t="str">
        <f>VLOOKUP(A929,data!$A:$AG,22,FALSE)</f>
        <v>Office Supplies</v>
      </c>
      <c r="E929" s="10" t="str">
        <f>VLOOKUP(A929,data!$A:$AG,23,FALSE)</f>
        <v>Art</v>
      </c>
      <c r="F929" s="8">
        <f>VLOOKUP(A929,data!$A:$AG,24,FALSE)</f>
        <v>43478</v>
      </c>
      <c r="G929" s="3">
        <f>VLOOKUP(A929,data!$A:$AG,25,FALSE)</f>
        <v>43478</v>
      </c>
      <c r="H929" s="3">
        <f>VLOOKUP(A929,data!$A:$AG,26,FALSE)</f>
        <v>0.74583333333333324</v>
      </c>
      <c r="I929" s="1">
        <f>VLOOKUP(A929,data!$A:$AG,27,FALSE)</f>
        <v>39.619999999999997</v>
      </c>
      <c r="J929" s="2">
        <f>VLOOKUP(A929,data!$A:$AG,28,FALSE)</f>
        <v>9</v>
      </c>
      <c r="K929">
        <f>VLOOKUP(A929,data!$A:$AG,29,FALSE)</f>
        <v>17.829000000000001</v>
      </c>
      <c r="L929" s="10">
        <f>VLOOKUP(A929,data!$A:$AG,30,FALSE)</f>
        <v>356.58</v>
      </c>
      <c r="M929" s="4" t="str">
        <f>VLOOKUP(A929,data!$A:$AG,31,FALSE)</f>
        <v>Credit card</v>
      </c>
      <c r="N929" s="3">
        <f>VLOOKUP(A929,data!$A:$AG,32,FALSE)</f>
        <v>339.92771399999998</v>
      </c>
      <c r="O929" s="9">
        <f>VLOOKUP(A929,data!$A:$AG,33,FALSE)</f>
        <v>4.6699999999999998E-2</v>
      </c>
    </row>
    <row r="930" spans="1:15" ht="15.75" x14ac:dyDescent="0.25">
      <c r="A930">
        <v>929</v>
      </c>
      <c r="B930" t="str">
        <f>VLOOKUP(A930,data!$A:$AG,2,FALSE)</f>
        <v>431-66-2305</v>
      </c>
      <c r="C930" s="7" t="str">
        <f>VLOOKUP(A930,data!$A:$AG,21,FALSE)</f>
        <v>South</v>
      </c>
      <c r="D930" s="7" t="str">
        <f>VLOOKUP(A930,data!$A:$AG,22,FALSE)</f>
        <v>Office Supplies</v>
      </c>
      <c r="E930" s="10" t="str">
        <f>VLOOKUP(A930,data!$A:$AG,23,FALSE)</f>
        <v>Appliances</v>
      </c>
      <c r="F930" s="8">
        <f>VLOOKUP(A930,data!$A:$AG,24,FALSE)</f>
        <v>43511</v>
      </c>
      <c r="G930" s="3">
        <f>VLOOKUP(A930,data!$A:$AG,25,FALSE)</f>
        <v>43511</v>
      </c>
      <c r="H930" s="3">
        <f>VLOOKUP(A930,data!$A:$AG,26,FALSE)</f>
        <v>0.86875000000000002</v>
      </c>
      <c r="I930" s="1">
        <f>VLOOKUP(A930,data!$A:$AG,27,FALSE)</f>
        <v>88.25</v>
      </c>
      <c r="J930" s="2">
        <f>VLOOKUP(A930,data!$A:$AG,28,FALSE)</f>
        <v>9</v>
      </c>
      <c r="K930">
        <f>VLOOKUP(A930,data!$A:$AG,29,FALSE)</f>
        <v>39.712500000000006</v>
      </c>
      <c r="L930" s="10">
        <f>VLOOKUP(A930,data!$A:$AG,30,FALSE)</f>
        <v>794.25</v>
      </c>
      <c r="M930" s="4" t="str">
        <f>VLOOKUP(A930,data!$A:$AG,31,FALSE)</f>
        <v>Credit card</v>
      </c>
      <c r="N930" s="3">
        <f>VLOOKUP(A930,data!$A:$AG,32,FALSE)</f>
        <v>757.15852500000005</v>
      </c>
      <c r="O930" s="9">
        <f>VLOOKUP(A930,data!$A:$AG,33,FALSE)</f>
        <v>4.6699999999999998E-2</v>
      </c>
    </row>
    <row r="931" spans="1:15" ht="15.75" x14ac:dyDescent="0.25">
      <c r="A931">
        <v>930</v>
      </c>
      <c r="B931" t="str">
        <f>VLOOKUP(A931,data!$A:$AG,2,FALSE)</f>
        <v>825-94-5922</v>
      </c>
      <c r="C931" s="7" t="str">
        <f>VLOOKUP(A931,data!$A:$AG,21,FALSE)</f>
        <v>West</v>
      </c>
      <c r="D931" s="7" t="str">
        <f>VLOOKUP(A931,data!$A:$AG,22,FALSE)</f>
        <v>Office Supplies</v>
      </c>
      <c r="E931" s="10" t="str">
        <f>VLOOKUP(A931,data!$A:$AG,23,FALSE)</f>
        <v>Art</v>
      </c>
      <c r="F931" s="8">
        <f>VLOOKUP(A931,data!$A:$AG,24,FALSE)</f>
        <v>43526</v>
      </c>
      <c r="G931" s="3">
        <f>VLOOKUP(A931,data!$A:$AG,25,FALSE)</f>
        <v>43526</v>
      </c>
      <c r="H931" s="3">
        <f>VLOOKUP(A931,data!$A:$AG,26,FALSE)</f>
        <v>0.80972222222222223</v>
      </c>
      <c r="I931" s="1">
        <f>VLOOKUP(A931,data!$A:$AG,27,FALSE)</f>
        <v>25.31</v>
      </c>
      <c r="J931" s="2">
        <f>VLOOKUP(A931,data!$A:$AG,28,FALSE)</f>
        <v>2</v>
      </c>
      <c r="K931">
        <f>VLOOKUP(A931,data!$A:$AG,29,FALSE)</f>
        <v>2.5310000000000001</v>
      </c>
      <c r="L931" s="10">
        <f>VLOOKUP(A931,data!$A:$AG,30,FALSE)</f>
        <v>50.62</v>
      </c>
      <c r="M931" s="4" t="str">
        <f>VLOOKUP(A931,data!$A:$AG,31,FALSE)</f>
        <v>Ewallet</v>
      </c>
      <c r="N931" s="3">
        <f>VLOOKUP(A931,data!$A:$AG,32,FALSE)</f>
        <v>48.256045999999998</v>
      </c>
      <c r="O931" s="9">
        <f>VLOOKUP(A931,data!$A:$AG,33,FALSE)</f>
        <v>4.6699999999999998E-2</v>
      </c>
    </row>
    <row r="932" spans="1:15" ht="15.75" x14ac:dyDescent="0.25">
      <c r="A932">
        <v>931</v>
      </c>
      <c r="B932" t="str">
        <f>VLOOKUP(A932,data!$A:$AG,2,FALSE)</f>
        <v>641-62-7288</v>
      </c>
      <c r="C932" s="7" t="str">
        <f>VLOOKUP(A932,data!$A:$AG,21,FALSE)</f>
        <v>West</v>
      </c>
      <c r="D932" s="7" t="str">
        <f>VLOOKUP(A932,data!$A:$AG,22,FALSE)</f>
        <v>Office Supplies</v>
      </c>
      <c r="E932" s="10" t="str">
        <f>VLOOKUP(A932,data!$A:$AG,23,FALSE)</f>
        <v>Art</v>
      </c>
      <c r="F932" s="8">
        <f>VLOOKUP(A932,data!$A:$AG,24,FALSE)</f>
        <v>43548</v>
      </c>
      <c r="G932" s="3">
        <f>VLOOKUP(A932,data!$A:$AG,25,FALSE)</f>
        <v>43548</v>
      </c>
      <c r="H932" s="3">
        <f>VLOOKUP(A932,data!$A:$AG,26,FALSE)</f>
        <v>0.56458333333333333</v>
      </c>
      <c r="I932" s="1">
        <f>VLOOKUP(A932,data!$A:$AG,27,FALSE)</f>
        <v>99.92</v>
      </c>
      <c r="J932" s="2">
        <f>VLOOKUP(A932,data!$A:$AG,28,FALSE)</f>
        <v>6</v>
      </c>
      <c r="K932">
        <f>VLOOKUP(A932,data!$A:$AG,29,FALSE)</f>
        <v>29.975999999999999</v>
      </c>
      <c r="L932" s="10">
        <f>VLOOKUP(A932,data!$A:$AG,30,FALSE)</f>
        <v>599.52</v>
      </c>
      <c r="M932" s="4" t="str">
        <f>VLOOKUP(A932,data!$A:$AG,31,FALSE)</f>
        <v>Ewallet</v>
      </c>
      <c r="N932" s="3">
        <f>VLOOKUP(A932,data!$A:$AG,32,FALSE)</f>
        <v>571.52241600000002</v>
      </c>
      <c r="O932" s="9">
        <f>VLOOKUP(A932,data!$A:$AG,33,FALSE)</f>
        <v>4.6699999999999998E-2</v>
      </c>
    </row>
    <row r="933" spans="1:15" ht="15.75" x14ac:dyDescent="0.25">
      <c r="A933">
        <v>932</v>
      </c>
      <c r="B933" t="str">
        <f>VLOOKUP(A933,data!$A:$AG,2,FALSE)</f>
        <v>756-93-1854</v>
      </c>
      <c r="C933" s="7" t="str">
        <f>VLOOKUP(A933,data!$A:$AG,21,FALSE)</f>
        <v>West</v>
      </c>
      <c r="D933" s="7" t="str">
        <f>VLOOKUP(A933,data!$A:$AG,22,FALSE)</f>
        <v>Office Supplies</v>
      </c>
      <c r="E933" s="10" t="str">
        <f>VLOOKUP(A933,data!$A:$AG,23,FALSE)</f>
        <v>Paper</v>
      </c>
      <c r="F933" s="8">
        <f>VLOOKUP(A933,data!$A:$AG,24,FALSE)</f>
        <v>43498</v>
      </c>
      <c r="G933" s="3">
        <f>VLOOKUP(A933,data!$A:$AG,25,FALSE)</f>
        <v>43498</v>
      </c>
      <c r="H933" s="3">
        <f>VLOOKUP(A933,data!$A:$AG,26,FALSE)</f>
        <v>0.58680555555555558</v>
      </c>
      <c r="I933" s="1">
        <f>VLOOKUP(A933,data!$A:$AG,27,FALSE)</f>
        <v>83.35</v>
      </c>
      <c r="J933" s="2">
        <f>VLOOKUP(A933,data!$A:$AG,28,FALSE)</f>
        <v>2</v>
      </c>
      <c r="K933">
        <f>VLOOKUP(A933,data!$A:$AG,29,FALSE)</f>
        <v>8.3349999999999991</v>
      </c>
      <c r="L933" s="10">
        <f>VLOOKUP(A933,data!$A:$AG,30,FALSE)</f>
        <v>166.7</v>
      </c>
      <c r="M933" s="4" t="str">
        <f>VLOOKUP(A933,data!$A:$AG,31,FALSE)</f>
        <v>Credit card</v>
      </c>
      <c r="N933" s="3">
        <f>VLOOKUP(A933,data!$A:$AG,32,FALSE)</f>
        <v>158.91511</v>
      </c>
      <c r="O933" s="9">
        <f>VLOOKUP(A933,data!$A:$AG,33,FALSE)</f>
        <v>4.6699999999999998E-2</v>
      </c>
    </row>
    <row r="934" spans="1:15" ht="15.75" x14ac:dyDescent="0.25">
      <c r="A934">
        <v>933</v>
      </c>
      <c r="B934" t="str">
        <f>VLOOKUP(A934,data!$A:$AG,2,FALSE)</f>
        <v>243-55-8457</v>
      </c>
      <c r="C934" s="7" t="str">
        <f>VLOOKUP(A934,data!$A:$AG,21,FALSE)</f>
        <v>East</v>
      </c>
      <c r="D934" s="7" t="str">
        <f>VLOOKUP(A934,data!$A:$AG,22,FALSE)</f>
        <v>Office Supplies</v>
      </c>
      <c r="E934" s="10" t="str">
        <f>VLOOKUP(A934,data!$A:$AG,23,FALSE)</f>
        <v>Paper</v>
      </c>
      <c r="F934" s="8">
        <f>VLOOKUP(A934,data!$A:$AG,24,FALSE)</f>
        <v>43523</v>
      </c>
      <c r="G934" s="3">
        <f>VLOOKUP(A934,data!$A:$AG,25,FALSE)</f>
        <v>43523</v>
      </c>
      <c r="H934" s="3">
        <f>VLOOKUP(A934,data!$A:$AG,26,FALSE)</f>
        <v>0.4861111111111111</v>
      </c>
      <c r="I934" s="1">
        <f>VLOOKUP(A934,data!$A:$AG,27,FALSE)</f>
        <v>74.44</v>
      </c>
      <c r="J934" s="2">
        <f>VLOOKUP(A934,data!$A:$AG,28,FALSE)</f>
        <v>10</v>
      </c>
      <c r="K934">
        <f>VLOOKUP(A934,data!$A:$AG,29,FALSE)</f>
        <v>37.22</v>
      </c>
      <c r="L934" s="10">
        <f>VLOOKUP(A934,data!$A:$AG,30,FALSE)</f>
        <v>744.4</v>
      </c>
      <c r="M934" s="4" t="str">
        <f>VLOOKUP(A934,data!$A:$AG,31,FALSE)</f>
        <v>Ewallet</v>
      </c>
      <c r="N934" s="3">
        <f>VLOOKUP(A934,data!$A:$AG,32,FALSE)</f>
        <v>709.63652000000002</v>
      </c>
      <c r="O934" s="9">
        <f>VLOOKUP(A934,data!$A:$AG,33,FALSE)</f>
        <v>4.6699999999999998E-2</v>
      </c>
    </row>
    <row r="935" spans="1:15" ht="15.75" x14ac:dyDescent="0.25">
      <c r="A935">
        <v>934</v>
      </c>
      <c r="B935" t="str">
        <f>VLOOKUP(A935,data!$A:$AG,2,FALSE)</f>
        <v>458-10-8612</v>
      </c>
      <c r="C935" s="7" t="str">
        <f>VLOOKUP(A935,data!$A:$AG,21,FALSE)</f>
        <v>East</v>
      </c>
      <c r="D935" s="7" t="str">
        <f>VLOOKUP(A935,data!$A:$AG,22,FALSE)</f>
        <v>Office Supplies</v>
      </c>
      <c r="E935" s="10" t="str">
        <f>VLOOKUP(A935,data!$A:$AG,23,FALSE)</f>
        <v>Paper</v>
      </c>
      <c r="F935" s="8">
        <f>VLOOKUP(A935,data!$A:$AG,24,FALSE)</f>
        <v>43485</v>
      </c>
      <c r="G935" s="3">
        <f>VLOOKUP(A935,data!$A:$AG,25,FALSE)</f>
        <v>43485</v>
      </c>
      <c r="H935" s="3">
        <f>VLOOKUP(A935,data!$A:$AG,26,FALSE)</f>
        <v>0.51874999999999993</v>
      </c>
      <c r="I935" s="1">
        <f>VLOOKUP(A935,data!$A:$AG,27,FALSE)</f>
        <v>64.08</v>
      </c>
      <c r="J935" s="2">
        <f>VLOOKUP(A935,data!$A:$AG,28,FALSE)</f>
        <v>7</v>
      </c>
      <c r="K935">
        <f>VLOOKUP(A935,data!$A:$AG,29,FALSE)</f>
        <v>22.428000000000001</v>
      </c>
      <c r="L935" s="10">
        <f>VLOOKUP(A935,data!$A:$AG,30,FALSE)</f>
        <v>448.56</v>
      </c>
      <c r="M935" s="4" t="str">
        <f>VLOOKUP(A935,data!$A:$AG,31,FALSE)</f>
        <v>Ewallet</v>
      </c>
      <c r="N935" s="3">
        <f>VLOOKUP(A935,data!$A:$AG,32,FALSE)</f>
        <v>427.61224800000002</v>
      </c>
      <c r="O935" s="9">
        <f>VLOOKUP(A935,data!$A:$AG,33,FALSE)</f>
        <v>4.6699999999999998E-2</v>
      </c>
    </row>
    <row r="936" spans="1:15" ht="15.75" x14ac:dyDescent="0.25">
      <c r="A936">
        <v>935</v>
      </c>
      <c r="B936" t="str">
        <f>VLOOKUP(A936,data!$A:$AG,2,FALSE)</f>
        <v>501-61-1753</v>
      </c>
      <c r="C936" s="7" t="str">
        <f>VLOOKUP(A936,data!$A:$AG,21,FALSE)</f>
        <v>East</v>
      </c>
      <c r="D936" s="7" t="str">
        <f>VLOOKUP(A936,data!$A:$AG,22,FALSE)</f>
        <v>Office Supplies</v>
      </c>
      <c r="E936" s="10" t="str">
        <f>VLOOKUP(A936,data!$A:$AG,23,FALSE)</f>
        <v>Binders</v>
      </c>
      <c r="F936" s="8">
        <f>VLOOKUP(A936,data!$A:$AG,24,FALSE)</f>
        <v>43468</v>
      </c>
      <c r="G936" s="3">
        <f>VLOOKUP(A936,data!$A:$AG,25,FALSE)</f>
        <v>43468</v>
      </c>
      <c r="H936" s="3">
        <f>VLOOKUP(A936,data!$A:$AG,26,FALSE)</f>
        <v>0.85</v>
      </c>
      <c r="I936" s="1">
        <f>VLOOKUP(A936,data!$A:$AG,27,FALSE)</f>
        <v>63.15</v>
      </c>
      <c r="J936" s="2">
        <f>VLOOKUP(A936,data!$A:$AG,28,FALSE)</f>
        <v>6</v>
      </c>
      <c r="K936">
        <f>VLOOKUP(A936,data!$A:$AG,29,FALSE)</f>
        <v>18.945</v>
      </c>
      <c r="L936" s="10">
        <f>VLOOKUP(A936,data!$A:$AG,30,FALSE)</f>
        <v>378.9</v>
      </c>
      <c r="M936" s="4" t="str">
        <f>VLOOKUP(A936,data!$A:$AG,31,FALSE)</f>
        <v>Ewallet</v>
      </c>
      <c r="N936" s="3">
        <f>VLOOKUP(A936,data!$A:$AG,32,FALSE)</f>
        <v>361.20536999999996</v>
      </c>
      <c r="O936" s="9">
        <f>VLOOKUP(A936,data!$A:$AG,33,FALSE)</f>
        <v>4.6699999999999998E-2</v>
      </c>
    </row>
    <row r="937" spans="1:15" ht="15.75" x14ac:dyDescent="0.25">
      <c r="A937">
        <v>936</v>
      </c>
      <c r="B937" t="str">
        <f>VLOOKUP(A937,data!$A:$AG,2,FALSE)</f>
        <v>235-06-8510</v>
      </c>
      <c r="C937" s="7" t="str">
        <f>VLOOKUP(A937,data!$A:$AG,21,FALSE)</f>
        <v>East</v>
      </c>
      <c r="D937" s="7" t="str">
        <f>VLOOKUP(A937,data!$A:$AG,22,FALSE)</f>
        <v>Office Supplies</v>
      </c>
      <c r="E937" s="10" t="str">
        <f>VLOOKUP(A937,data!$A:$AG,23,FALSE)</f>
        <v>Paper</v>
      </c>
      <c r="F937" s="8">
        <f>VLOOKUP(A937,data!$A:$AG,24,FALSE)</f>
        <v>43489</v>
      </c>
      <c r="G937" s="3">
        <f>VLOOKUP(A937,data!$A:$AG,25,FALSE)</f>
        <v>43489</v>
      </c>
      <c r="H937" s="3">
        <f>VLOOKUP(A937,data!$A:$AG,26,FALSE)</f>
        <v>0.87430555555555556</v>
      </c>
      <c r="I937" s="1">
        <f>VLOOKUP(A937,data!$A:$AG,27,FALSE)</f>
        <v>85.72</v>
      </c>
      <c r="J937" s="2">
        <f>VLOOKUP(A937,data!$A:$AG,28,FALSE)</f>
        <v>3</v>
      </c>
      <c r="K937">
        <f>VLOOKUP(A937,data!$A:$AG,29,FALSE)</f>
        <v>12.857999999999999</v>
      </c>
      <c r="L937" s="10">
        <f>VLOOKUP(A937,data!$A:$AG,30,FALSE)</f>
        <v>257.15999999999997</v>
      </c>
      <c r="M937" s="4" t="str">
        <f>VLOOKUP(A937,data!$A:$AG,31,FALSE)</f>
        <v>Ewallet</v>
      </c>
      <c r="N937" s="3">
        <f>VLOOKUP(A937,data!$A:$AG,32,FALSE)</f>
        <v>245.15062799999998</v>
      </c>
      <c r="O937" s="9">
        <f>VLOOKUP(A937,data!$A:$AG,33,FALSE)</f>
        <v>4.6699999999999998E-2</v>
      </c>
    </row>
    <row r="938" spans="1:15" ht="15.75" x14ac:dyDescent="0.25">
      <c r="A938">
        <v>937</v>
      </c>
      <c r="B938" t="str">
        <f>VLOOKUP(A938,data!$A:$AG,2,FALSE)</f>
        <v>433-08-7822</v>
      </c>
      <c r="C938" s="7" t="str">
        <f>VLOOKUP(A938,data!$A:$AG,21,FALSE)</f>
        <v>East</v>
      </c>
      <c r="D938" s="7" t="str">
        <f>VLOOKUP(A938,data!$A:$AG,22,FALSE)</f>
        <v>Office Supplies</v>
      </c>
      <c r="E938" s="10" t="str">
        <f>VLOOKUP(A938,data!$A:$AG,23,FALSE)</f>
        <v>Appliances</v>
      </c>
      <c r="F938" s="8">
        <f>VLOOKUP(A938,data!$A:$AG,24,FALSE)</f>
        <v>43470</v>
      </c>
      <c r="G938" s="3">
        <f>VLOOKUP(A938,data!$A:$AG,25,FALSE)</f>
        <v>43470</v>
      </c>
      <c r="H938" s="3">
        <f>VLOOKUP(A938,data!$A:$AG,26,FALSE)</f>
        <v>0.82500000000000007</v>
      </c>
      <c r="I938" s="1">
        <f>VLOOKUP(A938,data!$A:$AG,27,FALSE)</f>
        <v>78.89</v>
      </c>
      <c r="J938" s="2">
        <f>VLOOKUP(A938,data!$A:$AG,28,FALSE)</f>
        <v>7</v>
      </c>
      <c r="K938">
        <f>VLOOKUP(A938,data!$A:$AG,29,FALSE)</f>
        <v>27.611500000000003</v>
      </c>
      <c r="L938" s="10">
        <f>VLOOKUP(A938,data!$A:$AG,30,FALSE)</f>
        <v>552.23</v>
      </c>
      <c r="M938" s="4" t="str">
        <f>VLOOKUP(A938,data!$A:$AG,31,FALSE)</f>
        <v>Ewallet</v>
      </c>
      <c r="N938" s="3">
        <f>VLOOKUP(A938,data!$A:$AG,32,FALSE)</f>
        <v>526.44085900000005</v>
      </c>
      <c r="O938" s="9">
        <f>VLOOKUP(A938,data!$A:$AG,33,FALSE)</f>
        <v>4.6699999999999998E-2</v>
      </c>
    </row>
    <row r="939" spans="1:15" ht="15.75" x14ac:dyDescent="0.25">
      <c r="A939">
        <v>938</v>
      </c>
      <c r="B939" t="str">
        <f>VLOOKUP(A939,data!$A:$AG,2,FALSE)</f>
        <v>361-85-2571</v>
      </c>
      <c r="C939" s="7" t="str">
        <f>VLOOKUP(A939,data!$A:$AG,21,FALSE)</f>
        <v>West</v>
      </c>
      <c r="D939" s="7" t="str">
        <f>VLOOKUP(A939,data!$A:$AG,22,FALSE)</f>
        <v>Technology</v>
      </c>
      <c r="E939" s="10" t="str">
        <f>VLOOKUP(A939,data!$A:$AG,23,FALSE)</f>
        <v>Accessories</v>
      </c>
      <c r="F939" s="8">
        <f>VLOOKUP(A939,data!$A:$AG,24,FALSE)</f>
        <v>43554</v>
      </c>
      <c r="G939" s="3">
        <f>VLOOKUP(A939,data!$A:$AG,25,FALSE)</f>
        <v>43554</v>
      </c>
      <c r="H939" s="3">
        <f>VLOOKUP(A939,data!$A:$AG,26,FALSE)</f>
        <v>0.4291666666666667</v>
      </c>
      <c r="I939" s="1">
        <f>VLOOKUP(A939,data!$A:$AG,27,FALSE)</f>
        <v>89.48</v>
      </c>
      <c r="J939" s="2">
        <f>VLOOKUP(A939,data!$A:$AG,28,FALSE)</f>
        <v>5</v>
      </c>
      <c r="K939">
        <f>VLOOKUP(A939,data!$A:$AG,29,FALSE)</f>
        <v>22.370000000000005</v>
      </c>
      <c r="L939" s="10">
        <f>VLOOKUP(A939,data!$A:$AG,30,FALSE)</f>
        <v>447.40000000000003</v>
      </c>
      <c r="M939" s="4" t="str">
        <f>VLOOKUP(A939,data!$A:$AG,31,FALSE)</f>
        <v>Cash</v>
      </c>
      <c r="N939" s="3">
        <f>VLOOKUP(A939,data!$A:$AG,32,FALSE)</f>
        <v>415.18720000000002</v>
      </c>
      <c r="O939" s="9">
        <f>VLOOKUP(A939,data!$A:$AG,33,FALSE)</f>
        <v>7.2000000000000008E-2</v>
      </c>
    </row>
    <row r="940" spans="1:15" ht="15.75" x14ac:dyDescent="0.25">
      <c r="A940">
        <v>939</v>
      </c>
      <c r="B940" t="str">
        <f>VLOOKUP(A940,data!$A:$AG,2,FALSE)</f>
        <v>131-70-8179</v>
      </c>
      <c r="C940" s="7" t="str">
        <f>VLOOKUP(A940,data!$A:$AG,21,FALSE)</f>
        <v>West</v>
      </c>
      <c r="D940" s="7" t="str">
        <f>VLOOKUP(A940,data!$A:$AG,22,FALSE)</f>
        <v>Office Supplies</v>
      </c>
      <c r="E940" s="10" t="str">
        <f>VLOOKUP(A940,data!$A:$AG,23,FALSE)</f>
        <v>Paper</v>
      </c>
      <c r="F940" s="8">
        <f>VLOOKUP(A940,data!$A:$AG,24,FALSE)</f>
        <v>43513</v>
      </c>
      <c r="G940" s="3">
        <f>VLOOKUP(A940,data!$A:$AG,25,FALSE)</f>
        <v>43513</v>
      </c>
      <c r="H940" s="3">
        <f>VLOOKUP(A940,data!$A:$AG,26,FALSE)</f>
        <v>0.68541666666666667</v>
      </c>
      <c r="I940" s="1">
        <f>VLOOKUP(A940,data!$A:$AG,27,FALSE)</f>
        <v>92.09</v>
      </c>
      <c r="J940" s="2">
        <f>VLOOKUP(A940,data!$A:$AG,28,FALSE)</f>
        <v>3</v>
      </c>
      <c r="K940">
        <f>VLOOKUP(A940,data!$A:$AG,29,FALSE)</f>
        <v>13.813499999999999</v>
      </c>
      <c r="L940" s="10">
        <f>VLOOKUP(A940,data!$A:$AG,30,FALSE)</f>
        <v>276.27</v>
      </c>
      <c r="M940" s="4" t="str">
        <f>VLOOKUP(A940,data!$A:$AG,31,FALSE)</f>
        <v>Cash</v>
      </c>
      <c r="N940" s="3">
        <f>VLOOKUP(A940,data!$A:$AG,32,FALSE)</f>
        <v>263.36819099999997</v>
      </c>
      <c r="O940" s="9">
        <f>VLOOKUP(A940,data!$A:$AG,33,FALSE)</f>
        <v>4.6699999999999998E-2</v>
      </c>
    </row>
    <row r="941" spans="1:15" ht="15.75" x14ac:dyDescent="0.25">
      <c r="A941">
        <v>940</v>
      </c>
      <c r="B941" t="str">
        <f>VLOOKUP(A941,data!$A:$AG,2,FALSE)</f>
        <v>500-02-2261</v>
      </c>
      <c r="C941" s="7" t="str">
        <f>VLOOKUP(A941,data!$A:$AG,21,FALSE)</f>
        <v>West</v>
      </c>
      <c r="D941" s="7" t="str">
        <f>VLOOKUP(A941,data!$A:$AG,22,FALSE)</f>
        <v>Office Supplies</v>
      </c>
      <c r="E941" s="10" t="str">
        <f>VLOOKUP(A941,data!$A:$AG,23,FALSE)</f>
        <v>Appliances</v>
      </c>
      <c r="F941" s="8">
        <f>VLOOKUP(A941,data!$A:$AG,24,FALSE)</f>
        <v>43545</v>
      </c>
      <c r="G941" s="3">
        <f>VLOOKUP(A941,data!$A:$AG,25,FALSE)</f>
        <v>43545</v>
      </c>
      <c r="H941" s="3">
        <f>VLOOKUP(A941,data!$A:$AG,26,FALSE)</f>
        <v>0.71111111111111114</v>
      </c>
      <c r="I941" s="1">
        <f>VLOOKUP(A941,data!$A:$AG,27,FALSE)</f>
        <v>57.29</v>
      </c>
      <c r="J941" s="2">
        <f>VLOOKUP(A941,data!$A:$AG,28,FALSE)</f>
        <v>6</v>
      </c>
      <c r="K941">
        <f>VLOOKUP(A941,data!$A:$AG,29,FALSE)</f>
        <v>17.187000000000001</v>
      </c>
      <c r="L941" s="10">
        <f>VLOOKUP(A941,data!$A:$AG,30,FALSE)</f>
        <v>343.74</v>
      </c>
      <c r="M941" s="4" t="str">
        <f>VLOOKUP(A941,data!$A:$AG,31,FALSE)</f>
        <v>Ewallet</v>
      </c>
      <c r="N941" s="3">
        <f>VLOOKUP(A941,data!$A:$AG,32,FALSE)</f>
        <v>327.687342</v>
      </c>
      <c r="O941" s="9">
        <f>VLOOKUP(A941,data!$A:$AG,33,FALSE)</f>
        <v>4.6699999999999998E-2</v>
      </c>
    </row>
    <row r="942" spans="1:15" ht="15.75" x14ac:dyDescent="0.25">
      <c r="A942">
        <v>941</v>
      </c>
      <c r="B942" t="str">
        <f>VLOOKUP(A942,data!$A:$AG,2,FALSE)</f>
        <v>720-72-2436</v>
      </c>
      <c r="C942" s="7" t="str">
        <f>VLOOKUP(A942,data!$A:$AG,21,FALSE)</f>
        <v>West</v>
      </c>
      <c r="D942" s="7" t="str">
        <f>VLOOKUP(A942,data!$A:$AG,22,FALSE)</f>
        <v>Office Supplies</v>
      </c>
      <c r="E942" s="10" t="str">
        <f>VLOOKUP(A942,data!$A:$AG,23,FALSE)</f>
        <v>Paper</v>
      </c>
      <c r="F942" s="8">
        <f>VLOOKUP(A942,data!$A:$AG,24,FALSE)</f>
        <v>43526</v>
      </c>
      <c r="G942" s="3">
        <f>VLOOKUP(A942,data!$A:$AG,25,FALSE)</f>
        <v>43526</v>
      </c>
      <c r="H942" s="3">
        <f>VLOOKUP(A942,data!$A:$AG,26,FALSE)</f>
        <v>0.7597222222222223</v>
      </c>
      <c r="I942" s="1">
        <f>VLOOKUP(A942,data!$A:$AG,27,FALSE)</f>
        <v>66.52</v>
      </c>
      <c r="J942" s="2">
        <f>VLOOKUP(A942,data!$A:$AG,28,FALSE)</f>
        <v>4</v>
      </c>
      <c r="K942">
        <f>VLOOKUP(A942,data!$A:$AG,29,FALSE)</f>
        <v>13.304</v>
      </c>
      <c r="L942" s="10">
        <f>VLOOKUP(A942,data!$A:$AG,30,FALSE)</f>
        <v>266.08</v>
      </c>
      <c r="M942" s="4" t="str">
        <f>VLOOKUP(A942,data!$A:$AG,31,FALSE)</f>
        <v>Ewallet</v>
      </c>
      <c r="N942" s="3">
        <f>VLOOKUP(A942,data!$A:$AG,32,FALSE)</f>
        <v>253.65406399999998</v>
      </c>
      <c r="O942" s="9">
        <f>VLOOKUP(A942,data!$A:$AG,33,FALSE)</f>
        <v>4.6699999999999998E-2</v>
      </c>
    </row>
    <row r="943" spans="1:15" ht="15.75" x14ac:dyDescent="0.25">
      <c r="A943">
        <v>942</v>
      </c>
      <c r="B943" t="str">
        <f>VLOOKUP(A943,data!$A:$AG,2,FALSE)</f>
        <v>702-83-5291</v>
      </c>
      <c r="C943" s="7" t="str">
        <f>VLOOKUP(A943,data!$A:$AG,21,FALSE)</f>
        <v>Central</v>
      </c>
      <c r="D943" s="7" t="str">
        <f>VLOOKUP(A943,data!$A:$AG,22,FALSE)</f>
        <v>Office Supplies</v>
      </c>
      <c r="E943" s="10" t="str">
        <f>VLOOKUP(A943,data!$A:$AG,23,FALSE)</f>
        <v>Binders</v>
      </c>
      <c r="F943" s="8">
        <f>VLOOKUP(A943,data!$A:$AG,24,FALSE)</f>
        <v>43551</v>
      </c>
      <c r="G943" s="3">
        <f>VLOOKUP(A943,data!$A:$AG,25,FALSE)</f>
        <v>43551</v>
      </c>
      <c r="H943" s="3">
        <f>VLOOKUP(A943,data!$A:$AG,26,FALSE)</f>
        <v>0.4465277777777778</v>
      </c>
      <c r="I943" s="1">
        <f>VLOOKUP(A943,data!$A:$AG,27,FALSE)</f>
        <v>99.82</v>
      </c>
      <c r="J943" s="2">
        <f>VLOOKUP(A943,data!$A:$AG,28,FALSE)</f>
        <v>9</v>
      </c>
      <c r="K943">
        <f>VLOOKUP(A943,data!$A:$AG,29,FALSE)</f>
        <v>44.918999999999997</v>
      </c>
      <c r="L943" s="10">
        <f>VLOOKUP(A943,data!$A:$AG,30,FALSE)</f>
        <v>898.37999999999988</v>
      </c>
      <c r="M943" s="4" t="str">
        <f>VLOOKUP(A943,data!$A:$AG,31,FALSE)</f>
        <v>Cash</v>
      </c>
      <c r="N943" s="3">
        <f>VLOOKUP(A943,data!$A:$AG,32,FALSE)</f>
        <v>856.42565399999989</v>
      </c>
      <c r="O943" s="9">
        <f>VLOOKUP(A943,data!$A:$AG,33,FALSE)</f>
        <v>4.6699999999999998E-2</v>
      </c>
    </row>
    <row r="944" spans="1:15" ht="15.75" x14ac:dyDescent="0.25">
      <c r="A944">
        <v>943</v>
      </c>
      <c r="B944" t="str">
        <f>VLOOKUP(A944,data!$A:$AG,2,FALSE)</f>
        <v>809-69-9497</v>
      </c>
      <c r="C944" s="7" t="str">
        <f>VLOOKUP(A944,data!$A:$AG,21,FALSE)</f>
        <v>Central</v>
      </c>
      <c r="D944" s="7" t="str">
        <f>VLOOKUP(A944,data!$A:$AG,22,FALSE)</f>
        <v>Furniture</v>
      </c>
      <c r="E944" s="10" t="str">
        <f>VLOOKUP(A944,data!$A:$AG,23,FALSE)</f>
        <v>Tables</v>
      </c>
      <c r="F944" s="8">
        <f>VLOOKUP(A944,data!$A:$AG,24,FALSE)</f>
        <v>43484</v>
      </c>
      <c r="G944" s="3">
        <f>VLOOKUP(A944,data!$A:$AG,25,FALSE)</f>
        <v>43484</v>
      </c>
      <c r="H944" s="3">
        <f>VLOOKUP(A944,data!$A:$AG,26,FALSE)</f>
        <v>0.8125</v>
      </c>
      <c r="I944" s="1">
        <f>VLOOKUP(A944,data!$A:$AG,27,FALSE)</f>
        <v>45.68</v>
      </c>
      <c r="J944" s="2">
        <f>VLOOKUP(A944,data!$A:$AG,28,FALSE)</f>
        <v>10</v>
      </c>
      <c r="K944">
        <f>VLOOKUP(A944,data!$A:$AG,29,FALSE)</f>
        <v>22.840000000000003</v>
      </c>
      <c r="L944" s="10">
        <f>VLOOKUP(A944,data!$A:$AG,30,FALSE)</f>
        <v>456.8</v>
      </c>
      <c r="M944" s="4" t="str">
        <f>VLOOKUP(A944,data!$A:$AG,31,FALSE)</f>
        <v>Ewallet</v>
      </c>
      <c r="N944" s="3">
        <f>VLOOKUP(A944,data!$A:$AG,32,FALSE)</f>
        <v>407.92240000000004</v>
      </c>
      <c r="O944" s="9">
        <f>VLOOKUP(A944,data!$A:$AG,33,FALSE)</f>
        <v>0.107</v>
      </c>
    </row>
    <row r="945" spans="1:15" ht="15.75" x14ac:dyDescent="0.25">
      <c r="A945">
        <v>944</v>
      </c>
      <c r="B945" t="str">
        <f>VLOOKUP(A945,data!$A:$AG,2,FALSE)</f>
        <v>449-16-6770</v>
      </c>
      <c r="C945" s="7" t="str">
        <f>VLOOKUP(A945,data!$A:$AG,21,FALSE)</f>
        <v>East</v>
      </c>
      <c r="D945" s="7" t="str">
        <f>VLOOKUP(A945,data!$A:$AG,22,FALSE)</f>
        <v>Office Supplies</v>
      </c>
      <c r="E945" s="10" t="str">
        <f>VLOOKUP(A945,data!$A:$AG,23,FALSE)</f>
        <v>Paper</v>
      </c>
      <c r="F945" s="8">
        <f>VLOOKUP(A945,data!$A:$AG,24,FALSE)</f>
        <v>43515</v>
      </c>
      <c r="G945" s="3">
        <f>VLOOKUP(A945,data!$A:$AG,25,FALSE)</f>
        <v>43515</v>
      </c>
      <c r="H945" s="3">
        <f>VLOOKUP(A945,data!$A:$AG,26,FALSE)</f>
        <v>0.62013888888888891</v>
      </c>
      <c r="I945" s="1">
        <f>VLOOKUP(A945,data!$A:$AG,27,FALSE)</f>
        <v>50.79</v>
      </c>
      <c r="J945" s="2">
        <f>VLOOKUP(A945,data!$A:$AG,28,FALSE)</f>
        <v>5</v>
      </c>
      <c r="K945">
        <f>VLOOKUP(A945,data!$A:$AG,29,FALSE)</f>
        <v>12.6975</v>
      </c>
      <c r="L945" s="10">
        <f>VLOOKUP(A945,data!$A:$AG,30,FALSE)</f>
        <v>253.95</v>
      </c>
      <c r="M945" s="4" t="str">
        <f>VLOOKUP(A945,data!$A:$AG,31,FALSE)</f>
        <v>Credit card</v>
      </c>
      <c r="N945" s="3">
        <f>VLOOKUP(A945,data!$A:$AG,32,FALSE)</f>
        <v>242.09053499999999</v>
      </c>
      <c r="O945" s="9">
        <f>VLOOKUP(A945,data!$A:$AG,33,FALSE)</f>
        <v>4.6699999999999998E-2</v>
      </c>
    </row>
    <row r="946" spans="1:15" ht="15.75" x14ac:dyDescent="0.25">
      <c r="A946">
        <v>945</v>
      </c>
      <c r="B946" t="str">
        <f>VLOOKUP(A946,data!$A:$AG,2,FALSE)</f>
        <v>333-23-2632</v>
      </c>
      <c r="C946" s="7" t="str">
        <f>VLOOKUP(A946,data!$A:$AG,21,FALSE)</f>
        <v>East</v>
      </c>
      <c r="D946" s="7" t="str">
        <f>VLOOKUP(A946,data!$A:$AG,22,FALSE)</f>
        <v>Office Supplies</v>
      </c>
      <c r="E946" s="10" t="str">
        <f>VLOOKUP(A946,data!$A:$AG,23,FALSE)</f>
        <v>Storage</v>
      </c>
      <c r="F946" s="8">
        <f>VLOOKUP(A946,data!$A:$AG,24,FALSE)</f>
        <v>43552</v>
      </c>
      <c r="G946" s="3">
        <f>VLOOKUP(A946,data!$A:$AG,25,FALSE)</f>
        <v>43552</v>
      </c>
      <c r="H946" s="3">
        <f>VLOOKUP(A946,data!$A:$AG,26,FALSE)</f>
        <v>0.84305555555555556</v>
      </c>
      <c r="I946" s="1">
        <f>VLOOKUP(A946,data!$A:$AG,27,FALSE)</f>
        <v>10.08</v>
      </c>
      <c r="J946" s="2">
        <f>VLOOKUP(A946,data!$A:$AG,28,FALSE)</f>
        <v>7</v>
      </c>
      <c r="K946">
        <f>VLOOKUP(A946,data!$A:$AG,29,FALSE)</f>
        <v>3.5280000000000005</v>
      </c>
      <c r="L946" s="10">
        <f>VLOOKUP(A946,data!$A:$AG,30,FALSE)</f>
        <v>70.56</v>
      </c>
      <c r="M946" s="4" t="str">
        <f>VLOOKUP(A946,data!$A:$AG,31,FALSE)</f>
        <v>Cash</v>
      </c>
      <c r="N946" s="3">
        <f>VLOOKUP(A946,data!$A:$AG,32,FALSE)</f>
        <v>67.264848000000001</v>
      </c>
      <c r="O946" s="9">
        <f>VLOOKUP(A946,data!$A:$AG,33,FALSE)</f>
        <v>4.6699999999999998E-2</v>
      </c>
    </row>
    <row r="947" spans="1:15" ht="15.75" x14ac:dyDescent="0.25">
      <c r="A947">
        <v>946</v>
      </c>
      <c r="B947" t="str">
        <f>VLOOKUP(A947,data!$A:$AG,2,FALSE)</f>
        <v>489-82-1237</v>
      </c>
      <c r="C947" s="7" t="str">
        <f>VLOOKUP(A947,data!$A:$AG,21,FALSE)</f>
        <v>East</v>
      </c>
      <c r="D947" s="7" t="str">
        <f>VLOOKUP(A947,data!$A:$AG,22,FALSE)</f>
        <v>Office Supplies</v>
      </c>
      <c r="E947" s="10" t="str">
        <f>VLOOKUP(A947,data!$A:$AG,23,FALSE)</f>
        <v>Binders</v>
      </c>
      <c r="F947" s="8">
        <f>VLOOKUP(A947,data!$A:$AG,24,FALSE)</f>
        <v>43470</v>
      </c>
      <c r="G947" s="3">
        <f>VLOOKUP(A947,data!$A:$AG,25,FALSE)</f>
        <v>43470</v>
      </c>
      <c r="H947" s="3">
        <f>VLOOKUP(A947,data!$A:$AG,26,FALSE)</f>
        <v>0.49374999999999997</v>
      </c>
      <c r="I947" s="1">
        <f>VLOOKUP(A947,data!$A:$AG,27,FALSE)</f>
        <v>93.88</v>
      </c>
      <c r="J947" s="2">
        <f>VLOOKUP(A947,data!$A:$AG,28,FALSE)</f>
        <v>7</v>
      </c>
      <c r="K947">
        <f>VLOOKUP(A947,data!$A:$AG,29,FALSE)</f>
        <v>32.857999999999997</v>
      </c>
      <c r="L947" s="10">
        <f>VLOOKUP(A947,data!$A:$AG,30,FALSE)</f>
        <v>657.16</v>
      </c>
      <c r="M947" s="4" t="str">
        <f>VLOOKUP(A947,data!$A:$AG,31,FALSE)</f>
        <v>Credit card</v>
      </c>
      <c r="N947" s="3">
        <f>VLOOKUP(A947,data!$A:$AG,32,FALSE)</f>
        <v>626.47062799999992</v>
      </c>
      <c r="O947" s="9">
        <f>VLOOKUP(A947,data!$A:$AG,33,FALSE)</f>
        <v>4.6699999999999998E-2</v>
      </c>
    </row>
    <row r="948" spans="1:15" ht="15.75" x14ac:dyDescent="0.25">
      <c r="A948">
        <v>947</v>
      </c>
      <c r="B948" t="str">
        <f>VLOOKUP(A948,data!$A:$AG,2,FALSE)</f>
        <v>859-97-6048</v>
      </c>
      <c r="C948" s="7" t="str">
        <f>VLOOKUP(A948,data!$A:$AG,21,FALSE)</f>
        <v>South</v>
      </c>
      <c r="D948" s="7" t="str">
        <f>VLOOKUP(A948,data!$A:$AG,22,FALSE)</f>
        <v>Furniture</v>
      </c>
      <c r="E948" s="10" t="str">
        <f>VLOOKUP(A948,data!$A:$AG,23,FALSE)</f>
        <v>Tables</v>
      </c>
      <c r="F948" s="8">
        <f>VLOOKUP(A948,data!$A:$AG,24,FALSE)</f>
        <v>43550</v>
      </c>
      <c r="G948" s="3">
        <f>VLOOKUP(A948,data!$A:$AG,25,FALSE)</f>
        <v>43550</v>
      </c>
      <c r="H948" s="3">
        <f>VLOOKUP(A948,data!$A:$AG,26,FALSE)</f>
        <v>0.59236111111111112</v>
      </c>
      <c r="I948" s="1">
        <f>VLOOKUP(A948,data!$A:$AG,27,FALSE)</f>
        <v>84.25</v>
      </c>
      <c r="J948" s="2">
        <f>VLOOKUP(A948,data!$A:$AG,28,FALSE)</f>
        <v>2</v>
      </c>
      <c r="K948">
        <f>VLOOKUP(A948,data!$A:$AG,29,FALSE)</f>
        <v>8.4250000000000007</v>
      </c>
      <c r="L948" s="10">
        <f>VLOOKUP(A948,data!$A:$AG,30,FALSE)</f>
        <v>168.5</v>
      </c>
      <c r="M948" s="4" t="str">
        <f>VLOOKUP(A948,data!$A:$AG,31,FALSE)</f>
        <v>Credit card</v>
      </c>
      <c r="N948" s="3">
        <f>VLOOKUP(A948,data!$A:$AG,32,FALSE)</f>
        <v>150.47050000000002</v>
      </c>
      <c r="O948" s="9">
        <f>VLOOKUP(A948,data!$A:$AG,33,FALSE)</f>
        <v>0.107</v>
      </c>
    </row>
    <row r="949" spans="1:15" ht="15.75" x14ac:dyDescent="0.25">
      <c r="A949">
        <v>948</v>
      </c>
      <c r="B949" t="str">
        <f>VLOOKUP(A949,data!$A:$AG,2,FALSE)</f>
        <v>676-10-2200</v>
      </c>
      <c r="C949" s="7" t="str">
        <f>VLOOKUP(A949,data!$A:$AG,21,FALSE)</f>
        <v>South</v>
      </c>
      <c r="D949" s="7" t="str">
        <f>VLOOKUP(A949,data!$A:$AG,22,FALSE)</f>
        <v>Furniture</v>
      </c>
      <c r="E949" s="10" t="str">
        <f>VLOOKUP(A949,data!$A:$AG,23,FALSE)</f>
        <v>Furnishings</v>
      </c>
      <c r="F949" s="8">
        <f>VLOOKUP(A949,data!$A:$AG,24,FALSE)</f>
        <v>43499</v>
      </c>
      <c r="G949" s="3">
        <f>VLOOKUP(A949,data!$A:$AG,25,FALSE)</f>
        <v>43499</v>
      </c>
      <c r="H949" s="3">
        <f>VLOOKUP(A949,data!$A:$AG,26,FALSE)</f>
        <v>0.84236111111111101</v>
      </c>
      <c r="I949" s="1">
        <f>VLOOKUP(A949,data!$A:$AG,27,FALSE)</f>
        <v>53.78</v>
      </c>
      <c r="J949" s="2">
        <f>VLOOKUP(A949,data!$A:$AG,28,FALSE)</f>
        <v>1</v>
      </c>
      <c r="K949">
        <f>VLOOKUP(A949,data!$A:$AG,29,FALSE)</f>
        <v>2.6890000000000001</v>
      </c>
      <c r="L949" s="10">
        <f>VLOOKUP(A949,data!$A:$AG,30,FALSE)</f>
        <v>53.78</v>
      </c>
      <c r="M949" s="4" t="str">
        <f>VLOOKUP(A949,data!$A:$AG,31,FALSE)</f>
        <v>Ewallet</v>
      </c>
      <c r="N949" s="3">
        <f>VLOOKUP(A949,data!$A:$AG,32,FALSE)</f>
        <v>48.025539999999999</v>
      </c>
      <c r="O949" s="9">
        <f>VLOOKUP(A949,data!$A:$AG,33,FALSE)</f>
        <v>0.107</v>
      </c>
    </row>
    <row r="950" spans="1:15" ht="15.75" x14ac:dyDescent="0.25">
      <c r="A950">
        <v>949</v>
      </c>
      <c r="B950" t="str">
        <f>VLOOKUP(A950,data!$A:$AG,2,FALSE)</f>
        <v>373-88-1424</v>
      </c>
      <c r="C950" s="7" t="str">
        <f>VLOOKUP(A950,data!$A:$AG,21,FALSE)</f>
        <v>South</v>
      </c>
      <c r="D950" s="7" t="str">
        <f>VLOOKUP(A950,data!$A:$AG,22,FALSE)</f>
        <v>Furniture</v>
      </c>
      <c r="E950" s="10" t="str">
        <f>VLOOKUP(A950,data!$A:$AG,23,FALSE)</f>
        <v>Furnishings</v>
      </c>
      <c r="F950" s="8">
        <f>VLOOKUP(A950,data!$A:$AG,24,FALSE)</f>
        <v>43502</v>
      </c>
      <c r="G950" s="3">
        <f>VLOOKUP(A950,data!$A:$AG,25,FALSE)</f>
        <v>43502</v>
      </c>
      <c r="H950" s="3">
        <f>VLOOKUP(A950,data!$A:$AG,26,FALSE)</f>
        <v>0.78055555555555556</v>
      </c>
      <c r="I950" s="1">
        <f>VLOOKUP(A950,data!$A:$AG,27,FALSE)</f>
        <v>35.81</v>
      </c>
      <c r="J950" s="2">
        <f>VLOOKUP(A950,data!$A:$AG,28,FALSE)</f>
        <v>5</v>
      </c>
      <c r="K950">
        <f>VLOOKUP(A950,data!$A:$AG,29,FALSE)</f>
        <v>8.9525000000000006</v>
      </c>
      <c r="L950" s="10">
        <f>VLOOKUP(A950,data!$A:$AG,30,FALSE)</f>
        <v>179.05</v>
      </c>
      <c r="M950" s="4" t="str">
        <f>VLOOKUP(A950,data!$A:$AG,31,FALSE)</f>
        <v>Ewallet</v>
      </c>
      <c r="N950" s="3">
        <f>VLOOKUP(A950,data!$A:$AG,32,FALSE)</f>
        <v>159.89165</v>
      </c>
      <c r="O950" s="9">
        <f>VLOOKUP(A950,data!$A:$AG,33,FALSE)</f>
        <v>0.107</v>
      </c>
    </row>
    <row r="951" spans="1:15" ht="15.75" x14ac:dyDescent="0.25">
      <c r="A951">
        <v>950</v>
      </c>
      <c r="B951" t="str">
        <f>VLOOKUP(A951,data!$A:$AG,2,FALSE)</f>
        <v>365-16-4334</v>
      </c>
      <c r="C951" s="7" t="str">
        <f>VLOOKUP(A951,data!$A:$AG,21,FALSE)</f>
        <v>South</v>
      </c>
      <c r="D951" s="7" t="str">
        <f>VLOOKUP(A951,data!$A:$AG,22,FALSE)</f>
        <v>Furniture</v>
      </c>
      <c r="E951" s="10" t="str">
        <f>VLOOKUP(A951,data!$A:$AG,23,FALSE)</f>
        <v>Tables</v>
      </c>
      <c r="F951" s="8">
        <f>VLOOKUP(A951,data!$A:$AG,24,FALSE)</f>
        <v>43520</v>
      </c>
      <c r="G951" s="3">
        <f>VLOOKUP(A951,data!$A:$AG,25,FALSE)</f>
        <v>43520</v>
      </c>
      <c r="H951" s="3">
        <f>VLOOKUP(A951,data!$A:$AG,26,FALSE)</f>
        <v>0.60138888888888886</v>
      </c>
      <c r="I951" s="1">
        <f>VLOOKUP(A951,data!$A:$AG,27,FALSE)</f>
        <v>26.43</v>
      </c>
      <c r="J951" s="2">
        <f>VLOOKUP(A951,data!$A:$AG,28,FALSE)</f>
        <v>8</v>
      </c>
      <c r="K951">
        <f>VLOOKUP(A951,data!$A:$AG,29,FALSE)</f>
        <v>10.572000000000001</v>
      </c>
      <c r="L951" s="10">
        <f>VLOOKUP(A951,data!$A:$AG,30,FALSE)</f>
        <v>211.44</v>
      </c>
      <c r="M951" s="4" t="str">
        <f>VLOOKUP(A951,data!$A:$AG,31,FALSE)</f>
        <v>Ewallet</v>
      </c>
      <c r="N951" s="3">
        <f>VLOOKUP(A951,data!$A:$AG,32,FALSE)</f>
        <v>188.81592000000001</v>
      </c>
      <c r="O951" s="9">
        <f>VLOOKUP(A951,data!$A:$AG,33,FALSE)</f>
        <v>0.107</v>
      </c>
    </row>
    <row r="952" spans="1:15" ht="15.75" x14ac:dyDescent="0.25">
      <c r="A952">
        <v>951</v>
      </c>
      <c r="B952" t="str">
        <f>VLOOKUP(A952,data!$A:$AG,2,FALSE)</f>
        <v>503-21-4385</v>
      </c>
      <c r="C952" s="7" t="str">
        <f>VLOOKUP(A952,data!$A:$AG,21,FALSE)</f>
        <v>South</v>
      </c>
      <c r="D952" s="7" t="str">
        <f>VLOOKUP(A952,data!$A:$AG,22,FALSE)</f>
        <v>Office Supplies</v>
      </c>
      <c r="E952" s="10" t="str">
        <f>VLOOKUP(A952,data!$A:$AG,23,FALSE)</f>
        <v>Paper</v>
      </c>
      <c r="F952" s="8">
        <f>VLOOKUP(A952,data!$A:$AG,24,FALSE)</f>
        <v>43517</v>
      </c>
      <c r="G952" s="3">
        <f>VLOOKUP(A952,data!$A:$AG,25,FALSE)</f>
        <v>43517</v>
      </c>
      <c r="H952" s="3">
        <f>VLOOKUP(A952,data!$A:$AG,26,FALSE)</f>
        <v>0.52777777777777779</v>
      </c>
      <c r="I952" s="1">
        <f>VLOOKUP(A952,data!$A:$AG,27,FALSE)</f>
        <v>39.909999999999997</v>
      </c>
      <c r="J952" s="2">
        <f>VLOOKUP(A952,data!$A:$AG,28,FALSE)</f>
        <v>3</v>
      </c>
      <c r="K952">
        <f>VLOOKUP(A952,data!$A:$AG,29,FALSE)</f>
        <v>5.9864999999999995</v>
      </c>
      <c r="L952" s="10">
        <f>VLOOKUP(A952,data!$A:$AG,30,FALSE)</f>
        <v>119.72999999999999</v>
      </c>
      <c r="M952" s="4" t="str">
        <f>VLOOKUP(A952,data!$A:$AG,31,FALSE)</f>
        <v>Ewallet</v>
      </c>
      <c r="N952" s="3">
        <f>VLOOKUP(A952,data!$A:$AG,32,FALSE)</f>
        <v>114.13860899999999</v>
      </c>
      <c r="O952" s="9">
        <f>VLOOKUP(A952,data!$A:$AG,33,FALSE)</f>
        <v>4.6699999999999998E-2</v>
      </c>
    </row>
    <row r="953" spans="1:15" ht="15.75" x14ac:dyDescent="0.25">
      <c r="A953">
        <v>952</v>
      </c>
      <c r="B953" t="str">
        <f>VLOOKUP(A953,data!$A:$AG,2,FALSE)</f>
        <v>305-89-2768</v>
      </c>
      <c r="C953" s="7" t="str">
        <f>VLOOKUP(A953,data!$A:$AG,21,FALSE)</f>
        <v>South</v>
      </c>
      <c r="D953" s="7" t="str">
        <f>VLOOKUP(A953,data!$A:$AG,22,FALSE)</f>
        <v>Office Supplies</v>
      </c>
      <c r="E953" s="10" t="str">
        <f>VLOOKUP(A953,data!$A:$AG,23,FALSE)</f>
        <v>Paper</v>
      </c>
      <c r="F953" s="8">
        <f>VLOOKUP(A953,data!$A:$AG,24,FALSE)</f>
        <v>43474</v>
      </c>
      <c r="G953" s="3">
        <f>VLOOKUP(A953,data!$A:$AG,25,FALSE)</f>
        <v>43474</v>
      </c>
      <c r="H953" s="3">
        <f>VLOOKUP(A953,data!$A:$AG,26,FALSE)</f>
        <v>0.77986111111111101</v>
      </c>
      <c r="I953" s="1">
        <f>VLOOKUP(A953,data!$A:$AG,27,FALSE)</f>
        <v>21.9</v>
      </c>
      <c r="J953" s="2">
        <f>VLOOKUP(A953,data!$A:$AG,28,FALSE)</f>
        <v>3</v>
      </c>
      <c r="K953">
        <f>VLOOKUP(A953,data!$A:$AG,29,FALSE)</f>
        <v>3.2849999999999997</v>
      </c>
      <c r="L953" s="10">
        <f>VLOOKUP(A953,data!$A:$AG,30,FALSE)</f>
        <v>65.699999999999989</v>
      </c>
      <c r="M953" s="4" t="str">
        <f>VLOOKUP(A953,data!$A:$AG,31,FALSE)</f>
        <v>Ewallet</v>
      </c>
      <c r="N953" s="3">
        <f>VLOOKUP(A953,data!$A:$AG,32,FALSE)</f>
        <v>62.631809999999987</v>
      </c>
      <c r="O953" s="9">
        <f>VLOOKUP(A953,data!$A:$AG,33,FALSE)</f>
        <v>4.6699999999999998E-2</v>
      </c>
    </row>
    <row r="954" spans="1:15" ht="15.75" x14ac:dyDescent="0.25">
      <c r="A954">
        <v>953</v>
      </c>
      <c r="B954" t="str">
        <f>VLOOKUP(A954,data!$A:$AG,2,FALSE)</f>
        <v>574-80-1489</v>
      </c>
      <c r="C954" s="7" t="str">
        <f>VLOOKUP(A954,data!$A:$AG,21,FALSE)</f>
        <v>East</v>
      </c>
      <c r="D954" s="7" t="str">
        <f>VLOOKUP(A954,data!$A:$AG,22,FALSE)</f>
        <v>Furniture</v>
      </c>
      <c r="E954" s="10" t="str">
        <f>VLOOKUP(A954,data!$A:$AG,23,FALSE)</f>
        <v>Furnishings</v>
      </c>
      <c r="F954" s="8">
        <f>VLOOKUP(A954,data!$A:$AG,24,FALSE)</f>
        <v>43521</v>
      </c>
      <c r="G954" s="3">
        <f>VLOOKUP(A954,data!$A:$AG,25,FALSE)</f>
        <v>43521</v>
      </c>
      <c r="H954" s="3">
        <f>VLOOKUP(A954,data!$A:$AG,26,FALSE)</f>
        <v>0.55694444444444446</v>
      </c>
      <c r="I954" s="1">
        <f>VLOOKUP(A954,data!$A:$AG,27,FALSE)</f>
        <v>62.85</v>
      </c>
      <c r="J954" s="2">
        <f>VLOOKUP(A954,data!$A:$AG,28,FALSE)</f>
        <v>4</v>
      </c>
      <c r="K954">
        <f>VLOOKUP(A954,data!$A:$AG,29,FALSE)</f>
        <v>12.57</v>
      </c>
      <c r="L954" s="10">
        <f>VLOOKUP(A954,data!$A:$AG,30,FALSE)</f>
        <v>251.4</v>
      </c>
      <c r="M954" s="4" t="str">
        <f>VLOOKUP(A954,data!$A:$AG,31,FALSE)</f>
        <v>Ewallet</v>
      </c>
      <c r="N954" s="3">
        <f>VLOOKUP(A954,data!$A:$AG,32,FALSE)</f>
        <v>224.50020000000001</v>
      </c>
      <c r="O954" s="9">
        <f>VLOOKUP(A954,data!$A:$AG,33,FALSE)</f>
        <v>0.107</v>
      </c>
    </row>
    <row r="955" spans="1:15" ht="15.75" x14ac:dyDescent="0.25">
      <c r="A955">
        <v>954</v>
      </c>
      <c r="B955" t="str">
        <f>VLOOKUP(A955,data!$A:$AG,2,FALSE)</f>
        <v>784-08-0310</v>
      </c>
      <c r="C955" s="7" t="str">
        <f>VLOOKUP(A955,data!$A:$AG,21,FALSE)</f>
        <v>Central</v>
      </c>
      <c r="D955" s="7" t="str">
        <f>VLOOKUP(A955,data!$A:$AG,22,FALSE)</f>
        <v>Office Supplies</v>
      </c>
      <c r="E955" s="10" t="str">
        <f>VLOOKUP(A955,data!$A:$AG,23,FALSE)</f>
        <v>Art</v>
      </c>
      <c r="F955" s="8">
        <f>VLOOKUP(A955,data!$A:$AG,24,FALSE)</f>
        <v>43478</v>
      </c>
      <c r="G955" s="3">
        <f>VLOOKUP(A955,data!$A:$AG,25,FALSE)</f>
        <v>43478</v>
      </c>
      <c r="H955" s="3">
        <f>VLOOKUP(A955,data!$A:$AG,26,FALSE)</f>
        <v>0.58194444444444449</v>
      </c>
      <c r="I955" s="1">
        <f>VLOOKUP(A955,data!$A:$AG,27,FALSE)</f>
        <v>21.04</v>
      </c>
      <c r="J955" s="2">
        <f>VLOOKUP(A955,data!$A:$AG,28,FALSE)</f>
        <v>4</v>
      </c>
      <c r="K955">
        <f>VLOOKUP(A955,data!$A:$AG,29,FALSE)</f>
        <v>4.2080000000000002</v>
      </c>
      <c r="L955" s="10">
        <f>VLOOKUP(A955,data!$A:$AG,30,FALSE)</f>
        <v>84.16</v>
      </c>
      <c r="M955" s="4" t="str">
        <f>VLOOKUP(A955,data!$A:$AG,31,FALSE)</f>
        <v>Cash</v>
      </c>
      <c r="N955" s="3">
        <f>VLOOKUP(A955,data!$A:$AG,32,FALSE)</f>
        <v>80.229727999999994</v>
      </c>
      <c r="O955" s="9">
        <f>VLOOKUP(A955,data!$A:$AG,33,FALSE)</f>
        <v>4.6699999999999998E-2</v>
      </c>
    </row>
    <row r="956" spans="1:15" ht="15.75" x14ac:dyDescent="0.25">
      <c r="A956">
        <v>955</v>
      </c>
      <c r="B956" t="str">
        <f>VLOOKUP(A956,data!$A:$AG,2,FALSE)</f>
        <v>200-40-6154</v>
      </c>
      <c r="C956" s="7" t="str">
        <f>VLOOKUP(A956,data!$A:$AG,21,FALSE)</f>
        <v>Central</v>
      </c>
      <c r="D956" s="7" t="str">
        <f>VLOOKUP(A956,data!$A:$AG,22,FALSE)</f>
        <v>Furniture</v>
      </c>
      <c r="E956" s="10" t="str">
        <f>VLOOKUP(A956,data!$A:$AG,23,FALSE)</f>
        <v>Bookcases</v>
      </c>
      <c r="F956" s="8">
        <f>VLOOKUP(A956,data!$A:$AG,24,FALSE)</f>
        <v>43505</v>
      </c>
      <c r="G956" s="3">
        <f>VLOOKUP(A956,data!$A:$AG,25,FALSE)</f>
        <v>43505</v>
      </c>
      <c r="H956" s="3">
        <f>VLOOKUP(A956,data!$A:$AG,26,FALSE)</f>
        <v>0.48958333333333331</v>
      </c>
      <c r="I956" s="1">
        <f>VLOOKUP(A956,data!$A:$AG,27,FALSE)</f>
        <v>65.91</v>
      </c>
      <c r="J956" s="2">
        <f>VLOOKUP(A956,data!$A:$AG,28,FALSE)</f>
        <v>6</v>
      </c>
      <c r="K956">
        <f>VLOOKUP(A956,data!$A:$AG,29,FALSE)</f>
        <v>19.773</v>
      </c>
      <c r="L956" s="10">
        <f>VLOOKUP(A956,data!$A:$AG,30,FALSE)</f>
        <v>395.46</v>
      </c>
      <c r="M956" s="4" t="str">
        <f>VLOOKUP(A956,data!$A:$AG,31,FALSE)</f>
        <v>Cash</v>
      </c>
      <c r="N956" s="3">
        <f>VLOOKUP(A956,data!$A:$AG,32,FALSE)</f>
        <v>353.14578</v>
      </c>
      <c r="O956" s="9">
        <f>VLOOKUP(A956,data!$A:$AG,33,FALSE)</f>
        <v>0.107</v>
      </c>
    </row>
    <row r="957" spans="1:15" ht="15.75" x14ac:dyDescent="0.25">
      <c r="A957">
        <v>956</v>
      </c>
      <c r="B957" t="str">
        <f>VLOOKUP(A957,data!$A:$AG,2,FALSE)</f>
        <v>846-10-0341</v>
      </c>
      <c r="C957" s="7" t="str">
        <f>VLOOKUP(A957,data!$A:$AG,21,FALSE)</f>
        <v>South</v>
      </c>
      <c r="D957" s="7" t="str">
        <f>VLOOKUP(A957,data!$A:$AG,22,FALSE)</f>
        <v>Office Supplies</v>
      </c>
      <c r="E957" s="10" t="str">
        <f>VLOOKUP(A957,data!$A:$AG,23,FALSE)</f>
        <v>Storage</v>
      </c>
      <c r="F957" s="8">
        <f>VLOOKUP(A957,data!$A:$AG,24,FALSE)</f>
        <v>43471</v>
      </c>
      <c r="G957" s="3">
        <f>VLOOKUP(A957,data!$A:$AG,25,FALSE)</f>
        <v>43471</v>
      </c>
      <c r="H957" s="3">
        <f>VLOOKUP(A957,data!$A:$AG,26,FALSE)</f>
        <v>0.49374999999999997</v>
      </c>
      <c r="I957" s="1">
        <f>VLOOKUP(A957,data!$A:$AG,27,FALSE)</f>
        <v>42.57</v>
      </c>
      <c r="J957" s="2">
        <f>VLOOKUP(A957,data!$A:$AG,28,FALSE)</f>
        <v>7</v>
      </c>
      <c r="K957">
        <f>VLOOKUP(A957,data!$A:$AG,29,FALSE)</f>
        <v>14.899500000000002</v>
      </c>
      <c r="L957" s="10">
        <f>VLOOKUP(A957,data!$A:$AG,30,FALSE)</f>
        <v>297.99</v>
      </c>
      <c r="M957" s="4" t="str">
        <f>VLOOKUP(A957,data!$A:$AG,31,FALSE)</f>
        <v>Cash</v>
      </c>
      <c r="N957" s="3">
        <f>VLOOKUP(A957,data!$A:$AG,32,FALSE)</f>
        <v>284.07386700000001</v>
      </c>
      <c r="O957" s="9">
        <f>VLOOKUP(A957,data!$A:$AG,33,FALSE)</f>
        <v>4.6699999999999998E-2</v>
      </c>
    </row>
    <row r="958" spans="1:15" ht="15.75" x14ac:dyDescent="0.25">
      <c r="A958">
        <v>957</v>
      </c>
      <c r="B958" t="str">
        <f>VLOOKUP(A958,data!$A:$AG,2,FALSE)</f>
        <v>577-34-7579</v>
      </c>
      <c r="C958" s="7" t="str">
        <f>VLOOKUP(A958,data!$A:$AG,21,FALSE)</f>
        <v>West</v>
      </c>
      <c r="D958" s="7" t="str">
        <f>VLOOKUP(A958,data!$A:$AG,22,FALSE)</f>
        <v>Technology</v>
      </c>
      <c r="E958" s="10" t="str">
        <f>VLOOKUP(A958,data!$A:$AG,23,FALSE)</f>
        <v>Phones</v>
      </c>
      <c r="F958" s="8">
        <f>VLOOKUP(A958,data!$A:$AG,24,FALSE)</f>
        <v>43475</v>
      </c>
      <c r="G958" s="3">
        <f>VLOOKUP(A958,data!$A:$AG,25,FALSE)</f>
        <v>43475</v>
      </c>
      <c r="H958" s="3">
        <f>VLOOKUP(A958,data!$A:$AG,26,FALSE)</f>
        <v>0.71944444444444444</v>
      </c>
      <c r="I958" s="1">
        <f>VLOOKUP(A958,data!$A:$AG,27,FALSE)</f>
        <v>50.49</v>
      </c>
      <c r="J958" s="2">
        <f>VLOOKUP(A958,data!$A:$AG,28,FALSE)</f>
        <v>9</v>
      </c>
      <c r="K958">
        <f>VLOOKUP(A958,data!$A:$AG,29,FALSE)</f>
        <v>22.720500000000001</v>
      </c>
      <c r="L958" s="10">
        <f>VLOOKUP(A958,data!$A:$AG,30,FALSE)</f>
        <v>454.41</v>
      </c>
      <c r="M958" s="4" t="str">
        <f>VLOOKUP(A958,data!$A:$AG,31,FALSE)</f>
        <v>Cash</v>
      </c>
      <c r="N958" s="3">
        <f>VLOOKUP(A958,data!$A:$AG,32,FALSE)</f>
        <v>421.69248000000005</v>
      </c>
      <c r="O958" s="9">
        <f>VLOOKUP(A958,data!$A:$AG,33,FALSE)</f>
        <v>7.2000000000000008E-2</v>
      </c>
    </row>
    <row r="959" spans="1:15" ht="15.75" x14ac:dyDescent="0.25">
      <c r="A959">
        <v>958</v>
      </c>
      <c r="B959" t="str">
        <f>VLOOKUP(A959,data!$A:$AG,2,FALSE)</f>
        <v>430-02-3888</v>
      </c>
      <c r="C959" s="7" t="str">
        <f>VLOOKUP(A959,data!$A:$AG,21,FALSE)</f>
        <v>West</v>
      </c>
      <c r="D959" s="7" t="str">
        <f>VLOOKUP(A959,data!$A:$AG,22,FALSE)</f>
        <v>Office Supplies</v>
      </c>
      <c r="E959" s="10" t="str">
        <f>VLOOKUP(A959,data!$A:$AG,23,FALSE)</f>
        <v>Binders</v>
      </c>
      <c r="F959" s="8">
        <f>VLOOKUP(A959,data!$A:$AG,24,FALSE)</f>
        <v>43503</v>
      </c>
      <c r="G959" s="3">
        <f>VLOOKUP(A959,data!$A:$AG,25,FALSE)</f>
        <v>43503</v>
      </c>
      <c r="H959" s="3">
        <f>VLOOKUP(A959,data!$A:$AG,26,FALSE)</f>
        <v>0.66319444444444442</v>
      </c>
      <c r="I959" s="1">
        <f>VLOOKUP(A959,data!$A:$AG,27,FALSE)</f>
        <v>46.02</v>
      </c>
      <c r="J959" s="2">
        <f>VLOOKUP(A959,data!$A:$AG,28,FALSE)</f>
        <v>6</v>
      </c>
      <c r="K959">
        <f>VLOOKUP(A959,data!$A:$AG,29,FALSE)</f>
        <v>13.806000000000001</v>
      </c>
      <c r="L959" s="10">
        <f>VLOOKUP(A959,data!$A:$AG,30,FALSE)</f>
        <v>276.12</v>
      </c>
      <c r="M959" s="4" t="str">
        <f>VLOOKUP(A959,data!$A:$AG,31,FALSE)</f>
        <v>Cash</v>
      </c>
      <c r="N959" s="3">
        <f>VLOOKUP(A959,data!$A:$AG,32,FALSE)</f>
        <v>263.22519599999998</v>
      </c>
      <c r="O959" s="9">
        <f>VLOOKUP(A959,data!$A:$AG,33,FALSE)</f>
        <v>4.6699999999999998E-2</v>
      </c>
    </row>
    <row r="960" spans="1:15" ht="15.75" x14ac:dyDescent="0.25">
      <c r="A960">
        <v>959</v>
      </c>
      <c r="B960" t="str">
        <f>VLOOKUP(A960,data!$A:$AG,2,FALSE)</f>
        <v>867-47-1948</v>
      </c>
      <c r="C960" s="7" t="str">
        <f>VLOOKUP(A960,data!$A:$AG,21,FALSE)</f>
        <v>West</v>
      </c>
      <c r="D960" s="7" t="str">
        <f>VLOOKUP(A960,data!$A:$AG,22,FALSE)</f>
        <v>Office Supplies</v>
      </c>
      <c r="E960" s="10" t="str">
        <f>VLOOKUP(A960,data!$A:$AG,23,FALSE)</f>
        <v>Paper</v>
      </c>
      <c r="F960" s="8">
        <f>VLOOKUP(A960,data!$A:$AG,24,FALSE)</f>
        <v>43474</v>
      </c>
      <c r="G960" s="3">
        <f>VLOOKUP(A960,data!$A:$AG,25,FALSE)</f>
        <v>43474</v>
      </c>
      <c r="H960" s="3">
        <f>VLOOKUP(A960,data!$A:$AG,26,FALSE)</f>
        <v>0.50486111111111109</v>
      </c>
      <c r="I960" s="1">
        <f>VLOOKUP(A960,data!$A:$AG,27,FALSE)</f>
        <v>15.8</v>
      </c>
      <c r="J960" s="2">
        <f>VLOOKUP(A960,data!$A:$AG,28,FALSE)</f>
        <v>10</v>
      </c>
      <c r="K960">
        <f>VLOOKUP(A960,data!$A:$AG,29,FALSE)</f>
        <v>7.9</v>
      </c>
      <c r="L960" s="10">
        <f>VLOOKUP(A960,data!$A:$AG,30,FALSE)</f>
        <v>158</v>
      </c>
      <c r="M960" s="4" t="str">
        <f>VLOOKUP(A960,data!$A:$AG,31,FALSE)</f>
        <v>Cash</v>
      </c>
      <c r="N960" s="3">
        <f>VLOOKUP(A960,data!$A:$AG,32,FALSE)</f>
        <v>150.62139999999999</v>
      </c>
      <c r="O960" s="9">
        <f>VLOOKUP(A960,data!$A:$AG,33,FALSE)</f>
        <v>4.6699999999999998E-2</v>
      </c>
    </row>
    <row r="961" spans="1:15" ht="15.75" x14ac:dyDescent="0.25">
      <c r="A961">
        <v>960</v>
      </c>
      <c r="B961" t="str">
        <f>VLOOKUP(A961,data!$A:$AG,2,FALSE)</f>
        <v>384-59-6655</v>
      </c>
      <c r="C961" s="7" t="str">
        <f>VLOOKUP(A961,data!$A:$AG,21,FALSE)</f>
        <v>West</v>
      </c>
      <c r="D961" s="7" t="str">
        <f>VLOOKUP(A961,data!$A:$AG,22,FALSE)</f>
        <v>Furniture</v>
      </c>
      <c r="E961" s="10" t="str">
        <f>VLOOKUP(A961,data!$A:$AG,23,FALSE)</f>
        <v>Furnishings</v>
      </c>
      <c r="F961" s="8">
        <f>VLOOKUP(A961,data!$A:$AG,24,FALSE)</f>
        <v>43515</v>
      </c>
      <c r="G961" s="3">
        <f>VLOOKUP(A961,data!$A:$AG,25,FALSE)</f>
        <v>43515</v>
      </c>
      <c r="H961" s="3">
        <f>VLOOKUP(A961,data!$A:$AG,26,FALSE)</f>
        <v>0.62986111111111109</v>
      </c>
      <c r="I961" s="1">
        <f>VLOOKUP(A961,data!$A:$AG,27,FALSE)</f>
        <v>98.66</v>
      </c>
      <c r="J961" s="2">
        <f>VLOOKUP(A961,data!$A:$AG,28,FALSE)</f>
        <v>9</v>
      </c>
      <c r="K961">
        <f>VLOOKUP(A961,data!$A:$AG,29,FALSE)</f>
        <v>44.396999999999998</v>
      </c>
      <c r="L961" s="10">
        <f>VLOOKUP(A961,data!$A:$AG,30,FALSE)</f>
        <v>887.93999999999994</v>
      </c>
      <c r="M961" s="4" t="str">
        <f>VLOOKUP(A961,data!$A:$AG,31,FALSE)</f>
        <v>Cash</v>
      </c>
      <c r="N961" s="3">
        <f>VLOOKUP(A961,data!$A:$AG,32,FALSE)</f>
        <v>792.93041999999991</v>
      </c>
      <c r="O961" s="9">
        <f>VLOOKUP(A961,data!$A:$AG,33,FALSE)</f>
        <v>0.107</v>
      </c>
    </row>
    <row r="962" spans="1:15" ht="15.75" x14ac:dyDescent="0.25">
      <c r="A962">
        <v>961</v>
      </c>
      <c r="B962" t="str">
        <f>VLOOKUP(A962,data!$A:$AG,2,FALSE)</f>
        <v>256-58-3609</v>
      </c>
      <c r="C962" s="7" t="str">
        <f>VLOOKUP(A962,data!$A:$AG,21,FALSE)</f>
        <v>West</v>
      </c>
      <c r="D962" s="7" t="str">
        <f>VLOOKUP(A962,data!$A:$AG,22,FALSE)</f>
        <v>Furniture</v>
      </c>
      <c r="E962" s="10" t="str">
        <f>VLOOKUP(A962,data!$A:$AG,23,FALSE)</f>
        <v>Chairs</v>
      </c>
      <c r="F962" s="8">
        <f>VLOOKUP(A962,data!$A:$AG,24,FALSE)</f>
        <v>43542</v>
      </c>
      <c r="G962" s="3">
        <f>VLOOKUP(A962,data!$A:$AG,25,FALSE)</f>
        <v>43542</v>
      </c>
      <c r="H962" s="3">
        <f>VLOOKUP(A962,data!$A:$AG,26,FALSE)</f>
        <v>0.64513888888888882</v>
      </c>
      <c r="I962" s="1">
        <f>VLOOKUP(A962,data!$A:$AG,27,FALSE)</f>
        <v>91.98</v>
      </c>
      <c r="J962" s="2">
        <f>VLOOKUP(A962,data!$A:$AG,28,FALSE)</f>
        <v>1</v>
      </c>
      <c r="K962">
        <f>VLOOKUP(A962,data!$A:$AG,29,FALSE)</f>
        <v>4.5990000000000002</v>
      </c>
      <c r="L962" s="10">
        <f>VLOOKUP(A962,data!$A:$AG,30,FALSE)</f>
        <v>91.98</v>
      </c>
      <c r="M962" s="4" t="str">
        <f>VLOOKUP(A962,data!$A:$AG,31,FALSE)</f>
        <v>Cash</v>
      </c>
      <c r="N962" s="3">
        <f>VLOOKUP(A962,data!$A:$AG,32,FALSE)</f>
        <v>82.138140000000007</v>
      </c>
      <c r="O962" s="9">
        <f>VLOOKUP(A962,data!$A:$AG,33,FALSE)</f>
        <v>0.107</v>
      </c>
    </row>
    <row r="963" spans="1:15" ht="15.75" x14ac:dyDescent="0.25">
      <c r="A963">
        <v>962</v>
      </c>
      <c r="B963" t="str">
        <f>VLOOKUP(A963,data!$A:$AG,2,FALSE)</f>
        <v>324-92-3863</v>
      </c>
      <c r="C963" s="7" t="str">
        <f>VLOOKUP(A963,data!$A:$AG,21,FALSE)</f>
        <v>South</v>
      </c>
      <c r="D963" s="7" t="str">
        <f>VLOOKUP(A963,data!$A:$AG,22,FALSE)</f>
        <v>Office Supplies</v>
      </c>
      <c r="E963" s="10" t="str">
        <f>VLOOKUP(A963,data!$A:$AG,23,FALSE)</f>
        <v>Binders</v>
      </c>
      <c r="F963" s="8">
        <f>VLOOKUP(A963,data!$A:$AG,24,FALSE)</f>
        <v>43501</v>
      </c>
      <c r="G963" s="3">
        <f>VLOOKUP(A963,data!$A:$AG,25,FALSE)</f>
        <v>43501</v>
      </c>
      <c r="H963" s="3">
        <f>VLOOKUP(A963,data!$A:$AG,26,FALSE)</f>
        <v>0.78125</v>
      </c>
      <c r="I963" s="1">
        <f>VLOOKUP(A963,data!$A:$AG,27,FALSE)</f>
        <v>20.89</v>
      </c>
      <c r="J963" s="2">
        <f>VLOOKUP(A963,data!$A:$AG,28,FALSE)</f>
        <v>2</v>
      </c>
      <c r="K963">
        <f>VLOOKUP(A963,data!$A:$AG,29,FALSE)</f>
        <v>2.089</v>
      </c>
      <c r="L963" s="10">
        <f>VLOOKUP(A963,data!$A:$AG,30,FALSE)</f>
        <v>41.78</v>
      </c>
      <c r="M963" s="4" t="str">
        <f>VLOOKUP(A963,data!$A:$AG,31,FALSE)</f>
        <v>Cash</v>
      </c>
      <c r="N963" s="3">
        <f>VLOOKUP(A963,data!$A:$AG,32,FALSE)</f>
        <v>39.828873999999999</v>
      </c>
      <c r="O963" s="9">
        <f>VLOOKUP(A963,data!$A:$AG,33,FALSE)</f>
        <v>4.6699999999999998E-2</v>
      </c>
    </row>
    <row r="964" spans="1:15" ht="15.75" x14ac:dyDescent="0.25">
      <c r="A964">
        <v>963</v>
      </c>
      <c r="B964" t="str">
        <f>VLOOKUP(A964,data!$A:$AG,2,FALSE)</f>
        <v>593-08-5916</v>
      </c>
      <c r="C964" s="7" t="str">
        <f>VLOOKUP(A964,data!$A:$AG,21,FALSE)</f>
        <v>East</v>
      </c>
      <c r="D964" s="7" t="str">
        <f>VLOOKUP(A964,data!$A:$AG,22,FALSE)</f>
        <v>Office Supplies</v>
      </c>
      <c r="E964" s="10" t="str">
        <f>VLOOKUP(A964,data!$A:$AG,23,FALSE)</f>
        <v>Envelopes</v>
      </c>
      <c r="F964" s="8">
        <f>VLOOKUP(A964,data!$A:$AG,24,FALSE)</f>
        <v>43543</v>
      </c>
      <c r="G964" s="3">
        <f>VLOOKUP(A964,data!$A:$AG,25,FALSE)</f>
        <v>43543</v>
      </c>
      <c r="H964" s="3">
        <f>VLOOKUP(A964,data!$A:$AG,26,FALSE)</f>
        <v>0.64097222222222217</v>
      </c>
      <c r="I964" s="1">
        <f>VLOOKUP(A964,data!$A:$AG,27,FALSE)</f>
        <v>15.5</v>
      </c>
      <c r="J964" s="2">
        <f>VLOOKUP(A964,data!$A:$AG,28,FALSE)</f>
        <v>1</v>
      </c>
      <c r="K964">
        <f>VLOOKUP(A964,data!$A:$AG,29,FALSE)</f>
        <v>0.77500000000000002</v>
      </c>
      <c r="L964" s="10">
        <f>VLOOKUP(A964,data!$A:$AG,30,FALSE)</f>
        <v>15.5</v>
      </c>
      <c r="M964" s="4" t="str">
        <f>VLOOKUP(A964,data!$A:$AG,31,FALSE)</f>
        <v>Credit card</v>
      </c>
      <c r="N964" s="3">
        <f>VLOOKUP(A964,data!$A:$AG,32,FALSE)</f>
        <v>14.776149999999999</v>
      </c>
      <c r="O964" s="9">
        <f>VLOOKUP(A964,data!$A:$AG,33,FALSE)</f>
        <v>4.6699999999999998E-2</v>
      </c>
    </row>
    <row r="965" spans="1:15" ht="15.75" x14ac:dyDescent="0.25">
      <c r="A965">
        <v>964</v>
      </c>
      <c r="B965" t="str">
        <f>VLOOKUP(A965,data!$A:$AG,2,FALSE)</f>
        <v>364-34-2972</v>
      </c>
      <c r="C965" s="7" t="str">
        <f>VLOOKUP(A965,data!$A:$AG,21,FALSE)</f>
        <v>Central</v>
      </c>
      <c r="D965" s="7" t="str">
        <f>VLOOKUP(A965,data!$A:$AG,22,FALSE)</f>
        <v>Office Supplies</v>
      </c>
      <c r="E965" s="10" t="str">
        <f>VLOOKUP(A965,data!$A:$AG,23,FALSE)</f>
        <v>Labels</v>
      </c>
      <c r="F965" s="8">
        <f>VLOOKUP(A965,data!$A:$AG,24,FALSE)</f>
        <v>43554</v>
      </c>
      <c r="G965" s="3">
        <f>VLOOKUP(A965,data!$A:$AG,25,FALSE)</f>
        <v>43554</v>
      </c>
      <c r="H965" s="3">
        <f>VLOOKUP(A965,data!$A:$AG,26,FALSE)</f>
        <v>0.85902777777777783</v>
      </c>
      <c r="I965" s="1">
        <f>VLOOKUP(A965,data!$A:$AG,27,FALSE)</f>
        <v>96.82</v>
      </c>
      <c r="J965" s="2">
        <f>VLOOKUP(A965,data!$A:$AG,28,FALSE)</f>
        <v>3</v>
      </c>
      <c r="K965">
        <f>VLOOKUP(A965,data!$A:$AG,29,FALSE)</f>
        <v>14.523</v>
      </c>
      <c r="L965" s="10">
        <f>VLOOKUP(A965,data!$A:$AG,30,FALSE)</f>
        <v>290.45999999999998</v>
      </c>
      <c r="M965" s="4" t="str">
        <f>VLOOKUP(A965,data!$A:$AG,31,FALSE)</f>
        <v>Cash</v>
      </c>
      <c r="N965" s="3">
        <f>VLOOKUP(A965,data!$A:$AG,32,FALSE)</f>
        <v>276.89551799999998</v>
      </c>
      <c r="O965" s="9">
        <f>VLOOKUP(A965,data!$A:$AG,33,FALSE)</f>
        <v>4.6699999999999998E-2</v>
      </c>
    </row>
    <row r="966" spans="1:15" ht="15.75" x14ac:dyDescent="0.25">
      <c r="A966">
        <v>965</v>
      </c>
      <c r="B966" t="str">
        <f>VLOOKUP(A966,data!$A:$AG,2,FALSE)</f>
        <v>794-42-3736</v>
      </c>
      <c r="C966" s="7" t="str">
        <f>VLOOKUP(A966,data!$A:$AG,21,FALSE)</f>
        <v>East</v>
      </c>
      <c r="D966" s="7" t="str">
        <f>VLOOKUP(A966,data!$A:$AG,22,FALSE)</f>
        <v>Office Supplies</v>
      </c>
      <c r="E966" s="10" t="str">
        <f>VLOOKUP(A966,data!$A:$AG,23,FALSE)</f>
        <v>Labels</v>
      </c>
      <c r="F966" s="8">
        <f>VLOOKUP(A966,data!$A:$AG,24,FALSE)</f>
        <v>43491</v>
      </c>
      <c r="G966" s="3">
        <f>VLOOKUP(A966,data!$A:$AG,25,FALSE)</f>
        <v>43491</v>
      </c>
      <c r="H966" s="3">
        <f>VLOOKUP(A966,data!$A:$AG,26,FALSE)</f>
        <v>0.6118055555555556</v>
      </c>
      <c r="I966" s="1">
        <f>VLOOKUP(A966,data!$A:$AG,27,FALSE)</f>
        <v>33.33</v>
      </c>
      <c r="J966" s="2">
        <f>VLOOKUP(A966,data!$A:$AG,28,FALSE)</f>
        <v>2</v>
      </c>
      <c r="K966">
        <f>VLOOKUP(A966,data!$A:$AG,29,FALSE)</f>
        <v>3.3330000000000002</v>
      </c>
      <c r="L966" s="10">
        <f>VLOOKUP(A966,data!$A:$AG,30,FALSE)</f>
        <v>66.66</v>
      </c>
      <c r="M966" s="4" t="str">
        <f>VLOOKUP(A966,data!$A:$AG,31,FALSE)</f>
        <v>Credit card</v>
      </c>
      <c r="N966" s="3">
        <f>VLOOKUP(A966,data!$A:$AG,32,FALSE)</f>
        <v>63.546977999999996</v>
      </c>
      <c r="O966" s="9">
        <f>VLOOKUP(A966,data!$A:$AG,33,FALSE)</f>
        <v>4.6699999999999998E-2</v>
      </c>
    </row>
    <row r="967" spans="1:15" ht="15.75" x14ac:dyDescent="0.25">
      <c r="A967">
        <v>966</v>
      </c>
      <c r="B967" t="str">
        <f>VLOOKUP(A967,data!$A:$AG,2,FALSE)</f>
        <v>172-42-8274</v>
      </c>
      <c r="C967" s="7" t="str">
        <f>VLOOKUP(A967,data!$A:$AG,21,FALSE)</f>
        <v>East</v>
      </c>
      <c r="D967" s="7" t="str">
        <f>VLOOKUP(A967,data!$A:$AG,22,FALSE)</f>
        <v>Office Supplies</v>
      </c>
      <c r="E967" s="10" t="str">
        <f>VLOOKUP(A967,data!$A:$AG,23,FALSE)</f>
        <v>Art</v>
      </c>
      <c r="F967" s="8">
        <f>VLOOKUP(A967,data!$A:$AG,24,FALSE)</f>
        <v>43526</v>
      </c>
      <c r="G967" s="3">
        <f>VLOOKUP(A967,data!$A:$AG,25,FALSE)</f>
        <v>43526</v>
      </c>
      <c r="H967" s="3">
        <f>VLOOKUP(A967,data!$A:$AG,26,FALSE)</f>
        <v>0.76250000000000007</v>
      </c>
      <c r="I967" s="1">
        <f>VLOOKUP(A967,data!$A:$AG,27,FALSE)</f>
        <v>38.270000000000003</v>
      </c>
      <c r="J967" s="2">
        <f>VLOOKUP(A967,data!$A:$AG,28,FALSE)</f>
        <v>2</v>
      </c>
      <c r="K967">
        <f>VLOOKUP(A967,data!$A:$AG,29,FALSE)</f>
        <v>3.8270000000000004</v>
      </c>
      <c r="L967" s="10">
        <f>VLOOKUP(A967,data!$A:$AG,30,FALSE)</f>
        <v>76.540000000000006</v>
      </c>
      <c r="M967" s="4" t="str">
        <f>VLOOKUP(A967,data!$A:$AG,31,FALSE)</f>
        <v>Credit card</v>
      </c>
      <c r="N967" s="3">
        <f>VLOOKUP(A967,data!$A:$AG,32,FALSE)</f>
        <v>72.965582000000012</v>
      </c>
      <c r="O967" s="9">
        <f>VLOOKUP(A967,data!$A:$AG,33,FALSE)</f>
        <v>4.6699999999999998E-2</v>
      </c>
    </row>
    <row r="968" spans="1:15" ht="15.75" x14ac:dyDescent="0.25">
      <c r="A968">
        <v>967</v>
      </c>
      <c r="B968" t="str">
        <f>VLOOKUP(A968,data!$A:$AG,2,FALSE)</f>
        <v>558-60-5016</v>
      </c>
      <c r="C968" s="7" t="str">
        <f>VLOOKUP(A968,data!$A:$AG,21,FALSE)</f>
        <v>East</v>
      </c>
      <c r="D968" s="7" t="str">
        <f>VLOOKUP(A968,data!$A:$AG,22,FALSE)</f>
        <v>Office Supplies</v>
      </c>
      <c r="E968" s="10" t="str">
        <f>VLOOKUP(A968,data!$A:$AG,23,FALSE)</f>
        <v>Paper</v>
      </c>
      <c r="F968" s="8">
        <f>VLOOKUP(A968,data!$A:$AG,24,FALSE)</f>
        <v>43528</v>
      </c>
      <c r="G968" s="3">
        <f>VLOOKUP(A968,data!$A:$AG,25,FALSE)</f>
        <v>43528</v>
      </c>
      <c r="H968" s="3">
        <f>VLOOKUP(A968,data!$A:$AG,26,FALSE)</f>
        <v>0.64374999999999993</v>
      </c>
      <c r="I968" s="1">
        <f>VLOOKUP(A968,data!$A:$AG,27,FALSE)</f>
        <v>33.299999999999997</v>
      </c>
      <c r="J968" s="2">
        <f>VLOOKUP(A968,data!$A:$AG,28,FALSE)</f>
        <v>9</v>
      </c>
      <c r="K968">
        <f>VLOOKUP(A968,data!$A:$AG,29,FALSE)</f>
        <v>14.984999999999999</v>
      </c>
      <c r="L968" s="10">
        <f>VLOOKUP(A968,data!$A:$AG,30,FALSE)</f>
        <v>299.7</v>
      </c>
      <c r="M968" s="4" t="str">
        <f>VLOOKUP(A968,data!$A:$AG,31,FALSE)</f>
        <v>Ewallet</v>
      </c>
      <c r="N968" s="3">
        <f>VLOOKUP(A968,data!$A:$AG,32,FALSE)</f>
        <v>285.70400999999998</v>
      </c>
      <c r="O968" s="9">
        <f>VLOOKUP(A968,data!$A:$AG,33,FALSE)</f>
        <v>4.6699999999999998E-2</v>
      </c>
    </row>
    <row r="969" spans="1:15" ht="15.75" x14ac:dyDescent="0.25">
      <c r="A969">
        <v>968</v>
      </c>
      <c r="B969" t="str">
        <f>VLOOKUP(A969,data!$A:$AG,2,FALSE)</f>
        <v>195-06-0432</v>
      </c>
      <c r="C969" s="7" t="str">
        <f>VLOOKUP(A969,data!$A:$AG,21,FALSE)</f>
        <v>East</v>
      </c>
      <c r="D969" s="7" t="str">
        <f>VLOOKUP(A969,data!$A:$AG,22,FALSE)</f>
        <v>Office Supplies</v>
      </c>
      <c r="E969" s="10" t="str">
        <f>VLOOKUP(A969,data!$A:$AG,23,FALSE)</f>
        <v>Paper</v>
      </c>
      <c r="F969" s="8">
        <f>VLOOKUP(A969,data!$A:$AG,24,FALSE)</f>
        <v>43478</v>
      </c>
      <c r="G969" s="3">
        <f>VLOOKUP(A969,data!$A:$AG,25,FALSE)</f>
        <v>43478</v>
      </c>
      <c r="H969" s="3">
        <f>VLOOKUP(A969,data!$A:$AG,26,FALSE)</f>
        <v>0.53819444444444442</v>
      </c>
      <c r="I969" s="1">
        <f>VLOOKUP(A969,data!$A:$AG,27,FALSE)</f>
        <v>81.010000000000005</v>
      </c>
      <c r="J969" s="2">
        <f>VLOOKUP(A969,data!$A:$AG,28,FALSE)</f>
        <v>3</v>
      </c>
      <c r="K969">
        <f>VLOOKUP(A969,data!$A:$AG,29,FALSE)</f>
        <v>12.151500000000002</v>
      </c>
      <c r="L969" s="10">
        <f>VLOOKUP(A969,data!$A:$AG,30,FALSE)</f>
        <v>243.03000000000003</v>
      </c>
      <c r="M969" s="4" t="str">
        <f>VLOOKUP(A969,data!$A:$AG,31,FALSE)</f>
        <v>Credit card</v>
      </c>
      <c r="N969" s="3">
        <f>VLOOKUP(A969,data!$A:$AG,32,FALSE)</f>
        <v>231.68049900000003</v>
      </c>
      <c r="O969" s="9">
        <f>VLOOKUP(A969,data!$A:$AG,33,FALSE)</f>
        <v>4.6699999999999998E-2</v>
      </c>
    </row>
    <row r="970" spans="1:15" ht="15.75" x14ac:dyDescent="0.25">
      <c r="A970">
        <v>969</v>
      </c>
      <c r="B970" t="str">
        <f>VLOOKUP(A970,data!$A:$AG,2,FALSE)</f>
        <v>605-03-2706</v>
      </c>
      <c r="C970" s="7" t="str">
        <f>VLOOKUP(A970,data!$A:$AG,21,FALSE)</f>
        <v>East</v>
      </c>
      <c r="D970" s="7" t="str">
        <f>VLOOKUP(A970,data!$A:$AG,22,FALSE)</f>
        <v>Office Supplies</v>
      </c>
      <c r="E970" s="10" t="str">
        <f>VLOOKUP(A970,data!$A:$AG,23,FALSE)</f>
        <v>Labels</v>
      </c>
      <c r="F970" s="8">
        <f>VLOOKUP(A970,data!$A:$AG,24,FALSE)</f>
        <v>43549</v>
      </c>
      <c r="G970" s="3">
        <f>VLOOKUP(A970,data!$A:$AG,25,FALSE)</f>
        <v>43549</v>
      </c>
      <c r="H970" s="3">
        <f>VLOOKUP(A970,data!$A:$AG,26,FALSE)</f>
        <v>0.75138888888888899</v>
      </c>
      <c r="I970" s="1">
        <f>VLOOKUP(A970,data!$A:$AG,27,FALSE)</f>
        <v>15.8</v>
      </c>
      <c r="J970" s="2">
        <f>VLOOKUP(A970,data!$A:$AG,28,FALSE)</f>
        <v>3</v>
      </c>
      <c r="K970">
        <f>VLOOKUP(A970,data!$A:$AG,29,FALSE)</f>
        <v>2.3700000000000006</v>
      </c>
      <c r="L970" s="10">
        <f>VLOOKUP(A970,data!$A:$AG,30,FALSE)</f>
        <v>47.400000000000006</v>
      </c>
      <c r="M970" s="4" t="str">
        <f>VLOOKUP(A970,data!$A:$AG,31,FALSE)</f>
        <v>Cash</v>
      </c>
      <c r="N970" s="3">
        <f>VLOOKUP(A970,data!$A:$AG,32,FALSE)</f>
        <v>45.186420000000005</v>
      </c>
      <c r="O970" s="9">
        <f>VLOOKUP(A970,data!$A:$AG,33,FALSE)</f>
        <v>4.6699999999999998E-2</v>
      </c>
    </row>
    <row r="971" spans="1:15" ht="15.75" x14ac:dyDescent="0.25">
      <c r="A971">
        <v>970</v>
      </c>
      <c r="B971" t="str">
        <f>VLOOKUP(A971,data!$A:$AG,2,FALSE)</f>
        <v>214-30-2776</v>
      </c>
      <c r="C971" s="7" t="str">
        <f>VLOOKUP(A971,data!$A:$AG,21,FALSE)</f>
        <v>East</v>
      </c>
      <c r="D971" s="7" t="str">
        <f>VLOOKUP(A971,data!$A:$AG,22,FALSE)</f>
        <v>Office Supplies</v>
      </c>
      <c r="E971" s="10" t="str">
        <f>VLOOKUP(A971,data!$A:$AG,23,FALSE)</f>
        <v>Storage</v>
      </c>
      <c r="F971" s="8">
        <f>VLOOKUP(A971,data!$A:$AG,24,FALSE)</f>
        <v>43535</v>
      </c>
      <c r="G971" s="3">
        <f>VLOOKUP(A971,data!$A:$AG,25,FALSE)</f>
        <v>43535</v>
      </c>
      <c r="H971" s="3">
        <f>VLOOKUP(A971,data!$A:$AG,26,FALSE)</f>
        <v>0.8222222222222223</v>
      </c>
      <c r="I971" s="1">
        <f>VLOOKUP(A971,data!$A:$AG,27,FALSE)</f>
        <v>34.49</v>
      </c>
      <c r="J971" s="2">
        <f>VLOOKUP(A971,data!$A:$AG,28,FALSE)</f>
        <v>5</v>
      </c>
      <c r="K971">
        <f>VLOOKUP(A971,data!$A:$AG,29,FALSE)</f>
        <v>8.6225000000000005</v>
      </c>
      <c r="L971" s="10">
        <f>VLOOKUP(A971,data!$A:$AG,30,FALSE)</f>
        <v>172.45000000000002</v>
      </c>
      <c r="M971" s="4" t="str">
        <f>VLOOKUP(A971,data!$A:$AG,31,FALSE)</f>
        <v>Credit card</v>
      </c>
      <c r="N971" s="3">
        <f>VLOOKUP(A971,data!$A:$AG,32,FALSE)</f>
        <v>164.39658500000002</v>
      </c>
      <c r="O971" s="9">
        <f>VLOOKUP(A971,data!$A:$AG,33,FALSE)</f>
        <v>4.6699999999999998E-2</v>
      </c>
    </row>
    <row r="972" spans="1:15" ht="15.75" x14ac:dyDescent="0.25">
      <c r="A972">
        <v>971</v>
      </c>
      <c r="B972" t="str">
        <f>VLOOKUP(A972,data!$A:$AG,2,FALSE)</f>
        <v>746-04-1077</v>
      </c>
      <c r="C972" s="7" t="str">
        <f>VLOOKUP(A972,data!$A:$AG,21,FALSE)</f>
        <v>East</v>
      </c>
      <c r="D972" s="7" t="str">
        <f>VLOOKUP(A972,data!$A:$AG,22,FALSE)</f>
        <v>Furniture</v>
      </c>
      <c r="E972" s="10" t="str">
        <f>VLOOKUP(A972,data!$A:$AG,23,FALSE)</f>
        <v>Furnishings</v>
      </c>
      <c r="F972" s="8">
        <f>VLOOKUP(A972,data!$A:$AG,24,FALSE)</f>
        <v>43466</v>
      </c>
      <c r="G972" s="3">
        <f>VLOOKUP(A972,data!$A:$AG,25,FALSE)</f>
        <v>43466</v>
      </c>
      <c r="H972" s="3">
        <f>VLOOKUP(A972,data!$A:$AG,26,FALSE)</f>
        <v>0.48333333333333334</v>
      </c>
      <c r="I972" s="1">
        <f>VLOOKUP(A972,data!$A:$AG,27,FALSE)</f>
        <v>84.63</v>
      </c>
      <c r="J972" s="2">
        <f>VLOOKUP(A972,data!$A:$AG,28,FALSE)</f>
        <v>10</v>
      </c>
      <c r="K972">
        <f>VLOOKUP(A972,data!$A:$AG,29,FALSE)</f>
        <v>42.314999999999998</v>
      </c>
      <c r="L972" s="10">
        <f>VLOOKUP(A972,data!$A:$AG,30,FALSE)</f>
        <v>846.3</v>
      </c>
      <c r="M972" s="4" t="str">
        <f>VLOOKUP(A972,data!$A:$AG,31,FALSE)</f>
        <v>Credit card</v>
      </c>
      <c r="N972" s="3">
        <f>VLOOKUP(A972,data!$A:$AG,32,FALSE)</f>
        <v>755.74590000000001</v>
      </c>
      <c r="O972" s="9">
        <f>VLOOKUP(A972,data!$A:$AG,33,FALSE)</f>
        <v>0.107</v>
      </c>
    </row>
    <row r="973" spans="1:15" ht="15.75" x14ac:dyDescent="0.25">
      <c r="A973">
        <v>972</v>
      </c>
      <c r="B973" t="str">
        <f>VLOOKUP(A973,data!$A:$AG,2,FALSE)</f>
        <v>448-34-8700</v>
      </c>
      <c r="C973" s="7" t="str">
        <f>VLOOKUP(A973,data!$A:$AG,21,FALSE)</f>
        <v>East</v>
      </c>
      <c r="D973" s="7" t="str">
        <f>VLOOKUP(A973,data!$A:$AG,22,FALSE)</f>
        <v>Technology</v>
      </c>
      <c r="E973" s="10" t="str">
        <f>VLOOKUP(A973,data!$A:$AG,23,FALSE)</f>
        <v>Phones</v>
      </c>
      <c r="F973" s="8">
        <f>VLOOKUP(A973,data!$A:$AG,24,FALSE)</f>
        <v>43506</v>
      </c>
      <c r="G973" s="3">
        <f>VLOOKUP(A973,data!$A:$AG,25,FALSE)</f>
        <v>43506</v>
      </c>
      <c r="H973" s="3">
        <f>VLOOKUP(A973,data!$A:$AG,26,FALSE)</f>
        <v>0.57708333333333328</v>
      </c>
      <c r="I973" s="1">
        <f>VLOOKUP(A973,data!$A:$AG,27,FALSE)</f>
        <v>36.909999999999997</v>
      </c>
      <c r="J973" s="2">
        <f>VLOOKUP(A973,data!$A:$AG,28,FALSE)</f>
        <v>7</v>
      </c>
      <c r="K973">
        <f>VLOOKUP(A973,data!$A:$AG,29,FALSE)</f>
        <v>12.918500000000002</v>
      </c>
      <c r="L973" s="10">
        <f>VLOOKUP(A973,data!$A:$AG,30,FALSE)</f>
        <v>258.37</v>
      </c>
      <c r="M973" s="4" t="str">
        <f>VLOOKUP(A973,data!$A:$AG,31,FALSE)</f>
        <v>Ewallet</v>
      </c>
      <c r="N973" s="3">
        <f>VLOOKUP(A973,data!$A:$AG,32,FALSE)</f>
        <v>239.76736</v>
      </c>
      <c r="O973" s="9">
        <f>VLOOKUP(A973,data!$A:$AG,33,FALSE)</f>
        <v>7.2000000000000008E-2</v>
      </c>
    </row>
    <row r="974" spans="1:15" ht="15.75" x14ac:dyDescent="0.25">
      <c r="A974">
        <v>973</v>
      </c>
      <c r="B974" t="str">
        <f>VLOOKUP(A974,data!$A:$AG,2,FALSE)</f>
        <v>452-04-8808</v>
      </c>
      <c r="C974" s="7" t="str">
        <f>VLOOKUP(A974,data!$A:$AG,21,FALSE)</f>
        <v>East</v>
      </c>
      <c r="D974" s="7" t="str">
        <f>VLOOKUP(A974,data!$A:$AG,22,FALSE)</f>
        <v>Office Supplies</v>
      </c>
      <c r="E974" s="10" t="str">
        <f>VLOOKUP(A974,data!$A:$AG,23,FALSE)</f>
        <v>Binders</v>
      </c>
      <c r="F974" s="8">
        <f>VLOOKUP(A974,data!$A:$AG,24,FALSE)</f>
        <v>43491</v>
      </c>
      <c r="G974" s="3">
        <f>VLOOKUP(A974,data!$A:$AG,25,FALSE)</f>
        <v>43491</v>
      </c>
      <c r="H974" s="3">
        <f>VLOOKUP(A974,data!$A:$AG,26,FALSE)</f>
        <v>0.63680555555555551</v>
      </c>
      <c r="I974" s="1">
        <f>VLOOKUP(A974,data!$A:$AG,27,FALSE)</f>
        <v>87.08</v>
      </c>
      <c r="J974" s="2">
        <f>VLOOKUP(A974,data!$A:$AG,28,FALSE)</f>
        <v>7</v>
      </c>
      <c r="K974">
        <f>VLOOKUP(A974,data!$A:$AG,29,FALSE)</f>
        <v>30.477999999999998</v>
      </c>
      <c r="L974" s="10">
        <f>VLOOKUP(A974,data!$A:$AG,30,FALSE)</f>
        <v>609.55999999999995</v>
      </c>
      <c r="M974" s="4" t="str">
        <f>VLOOKUP(A974,data!$A:$AG,31,FALSE)</f>
        <v>Cash</v>
      </c>
      <c r="N974" s="3">
        <f>VLOOKUP(A974,data!$A:$AG,32,FALSE)</f>
        <v>581.09354799999994</v>
      </c>
      <c r="O974" s="9">
        <f>VLOOKUP(A974,data!$A:$AG,33,FALSE)</f>
        <v>4.6699999999999998E-2</v>
      </c>
    </row>
    <row r="975" spans="1:15" ht="15.75" x14ac:dyDescent="0.25">
      <c r="A975">
        <v>974</v>
      </c>
      <c r="B975" t="str">
        <f>VLOOKUP(A975,data!$A:$AG,2,FALSE)</f>
        <v>531-56-4728</v>
      </c>
      <c r="C975" s="7" t="str">
        <f>VLOOKUP(A975,data!$A:$AG,21,FALSE)</f>
        <v>East</v>
      </c>
      <c r="D975" s="7" t="str">
        <f>VLOOKUP(A975,data!$A:$AG,22,FALSE)</f>
        <v>Office Supplies</v>
      </c>
      <c r="E975" s="10" t="str">
        <f>VLOOKUP(A975,data!$A:$AG,23,FALSE)</f>
        <v>Labels</v>
      </c>
      <c r="F975" s="8">
        <f>VLOOKUP(A975,data!$A:$AG,24,FALSE)</f>
        <v>43507</v>
      </c>
      <c r="G975" s="3">
        <f>VLOOKUP(A975,data!$A:$AG,25,FALSE)</f>
        <v>43507</v>
      </c>
      <c r="H975" s="3">
        <f>VLOOKUP(A975,data!$A:$AG,26,FALSE)</f>
        <v>0.64513888888888882</v>
      </c>
      <c r="I975" s="1">
        <f>VLOOKUP(A975,data!$A:$AG,27,FALSE)</f>
        <v>80.08</v>
      </c>
      <c r="J975" s="2">
        <f>VLOOKUP(A975,data!$A:$AG,28,FALSE)</f>
        <v>3</v>
      </c>
      <c r="K975">
        <f>VLOOKUP(A975,data!$A:$AG,29,FALSE)</f>
        <v>12.012</v>
      </c>
      <c r="L975" s="10">
        <f>VLOOKUP(A975,data!$A:$AG,30,FALSE)</f>
        <v>240.24</v>
      </c>
      <c r="M975" s="4" t="str">
        <f>VLOOKUP(A975,data!$A:$AG,31,FALSE)</f>
        <v>Cash</v>
      </c>
      <c r="N975" s="3">
        <f>VLOOKUP(A975,data!$A:$AG,32,FALSE)</f>
        <v>229.020792</v>
      </c>
      <c r="O975" s="9">
        <f>VLOOKUP(A975,data!$A:$AG,33,FALSE)</f>
        <v>4.6699999999999998E-2</v>
      </c>
    </row>
    <row r="976" spans="1:15" ht="15.75" x14ac:dyDescent="0.25">
      <c r="A976">
        <v>975</v>
      </c>
      <c r="B976" t="str">
        <f>VLOOKUP(A976,data!$A:$AG,2,FALSE)</f>
        <v>744-82-9138</v>
      </c>
      <c r="C976" s="7" t="str">
        <f>VLOOKUP(A976,data!$A:$AG,21,FALSE)</f>
        <v>Central</v>
      </c>
      <c r="D976" s="7" t="str">
        <f>VLOOKUP(A976,data!$A:$AG,22,FALSE)</f>
        <v>Technology</v>
      </c>
      <c r="E976" s="10" t="str">
        <f>VLOOKUP(A976,data!$A:$AG,23,FALSE)</f>
        <v>Phones</v>
      </c>
      <c r="F976" s="8">
        <f>VLOOKUP(A976,data!$A:$AG,24,FALSE)</f>
        <v>43503</v>
      </c>
      <c r="G976" s="3">
        <f>VLOOKUP(A976,data!$A:$AG,25,FALSE)</f>
        <v>43503</v>
      </c>
      <c r="H976" s="3">
        <f>VLOOKUP(A976,data!$A:$AG,26,FALSE)</f>
        <v>0.74930555555555556</v>
      </c>
      <c r="I976" s="1">
        <f>VLOOKUP(A976,data!$A:$AG,27,FALSE)</f>
        <v>86.13</v>
      </c>
      <c r="J976" s="2">
        <f>VLOOKUP(A976,data!$A:$AG,28,FALSE)</f>
        <v>2</v>
      </c>
      <c r="K976">
        <f>VLOOKUP(A976,data!$A:$AG,29,FALSE)</f>
        <v>8.6129999999999995</v>
      </c>
      <c r="L976" s="10">
        <f>VLOOKUP(A976,data!$A:$AG,30,FALSE)</f>
        <v>172.26</v>
      </c>
      <c r="M976" s="4" t="str">
        <f>VLOOKUP(A976,data!$A:$AG,31,FALSE)</f>
        <v>Cash</v>
      </c>
      <c r="N976" s="3">
        <f>VLOOKUP(A976,data!$A:$AG,32,FALSE)</f>
        <v>159.85728</v>
      </c>
      <c r="O976" s="9">
        <f>VLOOKUP(A976,data!$A:$AG,33,FALSE)</f>
        <v>7.2000000000000008E-2</v>
      </c>
    </row>
    <row r="977" spans="1:15" ht="15.75" x14ac:dyDescent="0.25">
      <c r="A977">
        <v>976</v>
      </c>
      <c r="B977" t="str">
        <f>VLOOKUP(A977,data!$A:$AG,2,FALSE)</f>
        <v>883-69-1285</v>
      </c>
      <c r="C977" s="7" t="str">
        <f>VLOOKUP(A977,data!$A:$AG,21,FALSE)</f>
        <v>Central</v>
      </c>
      <c r="D977" s="7" t="str">
        <f>VLOOKUP(A977,data!$A:$AG,22,FALSE)</f>
        <v>Office Supplies</v>
      </c>
      <c r="E977" s="10" t="str">
        <f>VLOOKUP(A977,data!$A:$AG,23,FALSE)</f>
        <v>Binders</v>
      </c>
      <c r="F977" s="8">
        <f>VLOOKUP(A977,data!$A:$AG,24,FALSE)</f>
        <v>43530</v>
      </c>
      <c r="G977" s="3">
        <f>VLOOKUP(A977,data!$A:$AG,25,FALSE)</f>
        <v>43530</v>
      </c>
      <c r="H977" s="3">
        <f>VLOOKUP(A977,data!$A:$AG,26,FALSE)</f>
        <v>0.49652777777777773</v>
      </c>
      <c r="I977" s="1">
        <f>VLOOKUP(A977,data!$A:$AG,27,FALSE)</f>
        <v>49.92</v>
      </c>
      <c r="J977" s="2">
        <f>VLOOKUP(A977,data!$A:$AG,28,FALSE)</f>
        <v>2</v>
      </c>
      <c r="K977">
        <f>VLOOKUP(A977,data!$A:$AG,29,FALSE)</f>
        <v>4.9920000000000009</v>
      </c>
      <c r="L977" s="10">
        <f>VLOOKUP(A977,data!$A:$AG,30,FALSE)</f>
        <v>99.84</v>
      </c>
      <c r="M977" s="4" t="str">
        <f>VLOOKUP(A977,data!$A:$AG,31,FALSE)</f>
        <v>Credit card</v>
      </c>
      <c r="N977" s="3">
        <f>VLOOKUP(A977,data!$A:$AG,32,FALSE)</f>
        <v>95.177472000000009</v>
      </c>
      <c r="O977" s="9">
        <f>VLOOKUP(A977,data!$A:$AG,33,FALSE)</f>
        <v>4.6699999999999998E-2</v>
      </c>
    </row>
    <row r="978" spans="1:15" ht="15.75" x14ac:dyDescent="0.25">
      <c r="A978">
        <v>977</v>
      </c>
      <c r="B978" t="str">
        <f>VLOOKUP(A978,data!$A:$AG,2,FALSE)</f>
        <v>221-25-5073</v>
      </c>
      <c r="C978" s="7" t="str">
        <f>VLOOKUP(A978,data!$A:$AG,21,FALSE)</f>
        <v>East</v>
      </c>
      <c r="D978" s="7" t="str">
        <f>VLOOKUP(A978,data!$A:$AG,22,FALSE)</f>
        <v>Office Supplies</v>
      </c>
      <c r="E978" s="10" t="str">
        <f>VLOOKUP(A978,data!$A:$AG,23,FALSE)</f>
        <v>Binders</v>
      </c>
      <c r="F978" s="8">
        <f>VLOOKUP(A978,data!$A:$AG,24,FALSE)</f>
        <v>43528</v>
      </c>
      <c r="G978" s="3">
        <f>VLOOKUP(A978,data!$A:$AG,25,FALSE)</f>
        <v>43528</v>
      </c>
      <c r="H978" s="3">
        <f>VLOOKUP(A978,data!$A:$AG,26,FALSE)</f>
        <v>0.44375000000000003</v>
      </c>
      <c r="I978" s="1">
        <f>VLOOKUP(A978,data!$A:$AG,27,FALSE)</f>
        <v>74.66</v>
      </c>
      <c r="J978" s="2">
        <f>VLOOKUP(A978,data!$A:$AG,28,FALSE)</f>
        <v>4</v>
      </c>
      <c r="K978">
        <f>VLOOKUP(A978,data!$A:$AG,29,FALSE)</f>
        <v>14.932</v>
      </c>
      <c r="L978" s="10">
        <f>VLOOKUP(A978,data!$A:$AG,30,FALSE)</f>
        <v>298.64</v>
      </c>
      <c r="M978" s="4" t="str">
        <f>VLOOKUP(A978,data!$A:$AG,31,FALSE)</f>
        <v>Cash</v>
      </c>
      <c r="N978" s="3">
        <f>VLOOKUP(A978,data!$A:$AG,32,FALSE)</f>
        <v>284.693512</v>
      </c>
      <c r="O978" s="9">
        <f>VLOOKUP(A978,data!$A:$AG,33,FALSE)</f>
        <v>4.6699999999999998E-2</v>
      </c>
    </row>
    <row r="979" spans="1:15" ht="15.75" x14ac:dyDescent="0.25">
      <c r="A979">
        <v>978</v>
      </c>
      <c r="B979" t="str">
        <f>VLOOKUP(A979,data!$A:$AG,2,FALSE)</f>
        <v>518-71-6847</v>
      </c>
      <c r="C979" s="7" t="str">
        <f>VLOOKUP(A979,data!$A:$AG,21,FALSE)</f>
        <v>Central</v>
      </c>
      <c r="D979" s="7" t="str">
        <f>VLOOKUP(A979,data!$A:$AG,22,FALSE)</f>
        <v>Technology</v>
      </c>
      <c r="E979" s="10" t="str">
        <f>VLOOKUP(A979,data!$A:$AG,23,FALSE)</f>
        <v>Machines</v>
      </c>
      <c r="F979" s="8">
        <f>VLOOKUP(A979,data!$A:$AG,24,FALSE)</f>
        <v>43522</v>
      </c>
      <c r="G979" s="3">
        <f>VLOOKUP(A979,data!$A:$AG,25,FALSE)</f>
        <v>43522</v>
      </c>
      <c r="H979" s="3">
        <f>VLOOKUP(A979,data!$A:$AG,26,FALSE)</f>
        <v>0.63194444444444442</v>
      </c>
      <c r="I979" s="1">
        <f>VLOOKUP(A979,data!$A:$AG,27,FALSE)</f>
        <v>26.6</v>
      </c>
      <c r="J979" s="2">
        <f>VLOOKUP(A979,data!$A:$AG,28,FALSE)</f>
        <v>6</v>
      </c>
      <c r="K979">
        <f>VLOOKUP(A979,data!$A:$AG,29,FALSE)</f>
        <v>7.9800000000000013</v>
      </c>
      <c r="L979" s="10">
        <f>VLOOKUP(A979,data!$A:$AG,30,FALSE)</f>
        <v>159.60000000000002</v>
      </c>
      <c r="M979" s="4" t="str">
        <f>VLOOKUP(A979,data!$A:$AG,31,FALSE)</f>
        <v>Ewallet</v>
      </c>
      <c r="N979" s="3">
        <f>VLOOKUP(A979,data!$A:$AG,32,FALSE)</f>
        <v>148.10880000000003</v>
      </c>
      <c r="O979" s="9">
        <f>VLOOKUP(A979,data!$A:$AG,33,FALSE)</f>
        <v>7.2000000000000008E-2</v>
      </c>
    </row>
    <row r="980" spans="1:15" ht="15.75" x14ac:dyDescent="0.25">
      <c r="A980">
        <v>979</v>
      </c>
      <c r="B980" t="str">
        <f>VLOOKUP(A980,data!$A:$AG,2,FALSE)</f>
        <v>156-20-0370</v>
      </c>
      <c r="C980" s="7" t="str">
        <f>VLOOKUP(A980,data!$A:$AG,21,FALSE)</f>
        <v>South</v>
      </c>
      <c r="D980" s="7" t="str">
        <f>VLOOKUP(A980,data!$A:$AG,22,FALSE)</f>
        <v>Office Supplies</v>
      </c>
      <c r="E980" s="10" t="str">
        <f>VLOOKUP(A980,data!$A:$AG,23,FALSE)</f>
        <v>Binders</v>
      </c>
      <c r="F980" s="8">
        <f>VLOOKUP(A980,data!$A:$AG,24,FALSE)</f>
        <v>43534</v>
      </c>
      <c r="G980" s="3">
        <f>VLOOKUP(A980,data!$A:$AG,25,FALSE)</f>
        <v>43534</v>
      </c>
      <c r="H980" s="3">
        <f>VLOOKUP(A980,data!$A:$AG,26,FALSE)</f>
        <v>0.75694444444444453</v>
      </c>
      <c r="I980" s="1">
        <f>VLOOKUP(A980,data!$A:$AG,27,FALSE)</f>
        <v>25.45</v>
      </c>
      <c r="J980" s="2">
        <f>VLOOKUP(A980,data!$A:$AG,28,FALSE)</f>
        <v>1</v>
      </c>
      <c r="K980">
        <f>VLOOKUP(A980,data!$A:$AG,29,FALSE)</f>
        <v>1.2725</v>
      </c>
      <c r="L980" s="10">
        <f>VLOOKUP(A980,data!$A:$AG,30,FALSE)</f>
        <v>25.45</v>
      </c>
      <c r="M980" s="4" t="str">
        <f>VLOOKUP(A980,data!$A:$AG,31,FALSE)</f>
        <v>Credit card</v>
      </c>
      <c r="N980" s="3">
        <f>VLOOKUP(A980,data!$A:$AG,32,FALSE)</f>
        <v>24.261485</v>
      </c>
      <c r="O980" s="9">
        <f>VLOOKUP(A980,data!$A:$AG,33,FALSE)</f>
        <v>4.6699999999999998E-2</v>
      </c>
    </row>
    <row r="981" spans="1:15" ht="15.75" x14ac:dyDescent="0.25">
      <c r="A981">
        <v>980</v>
      </c>
      <c r="B981" t="str">
        <f>VLOOKUP(A981,data!$A:$AG,2,FALSE)</f>
        <v>151-33-7434</v>
      </c>
      <c r="C981" s="7" t="str">
        <f>VLOOKUP(A981,data!$A:$AG,21,FALSE)</f>
        <v>Central</v>
      </c>
      <c r="D981" s="7" t="str">
        <f>VLOOKUP(A981,data!$A:$AG,22,FALSE)</f>
        <v>Office Supplies</v>
      </c>
      <c r="E981" s="10" t="str">
        <f>VLOOKUP(A981,data!$A:$AG,23,FALSE)</f>
        <v>Paper</v>
      </c>
      <c r="F981" s="8">
        <f>VLOOKUP(A981,data!$A:$AG,24,FALSE)</f>
        <v>43500</v>
      </c>
      <c r="G981" s="3">
        <f>VLOOKUP(A981,data!$A:$AG,25,FALSE)</f>
        <v>43500</v>
      </c>
      <c r="H981" s="3">
        <f>VLOOKUP(A981,data!$A:$AG,26,FALSE)</f>
        <v>0.86319444444444438</v>
      </c>
      <c r="I981" s="1">
        <f>VLOOKUP(A981,data!$A:$AG,27,FALSE)</f>
        <v>67.77</v>
      </c>
      <c r="J981" s="2">
        <f>VLOOKUP(A981,data!$A:$AG,28,FALSE)</f>
        <v>1</v>
      </c>
      <c r="K981">
        <f>VLOOKUP(A981,data!$A:$AG,29,FALSE)</f>
        <v>3.3885000000000001</v>
      </c>
      <c r="L981" s="10">
        <f>VLOOKUP(A981,data!$A:$AG,30,FALSE)</f>
        <v>67.77</v>
      </c>
      <c r="M981" s="4" t="str">
        <f>VLOOKUP(A981,data!$A:$AG,31,FALSE)</f>
        <v>Credit card</v>
      </c>
      <c r="N981" s="3">
        <f>VLOOKUP(A981,data!$A:$AG,32,FALSE)</f>
        <v>64.605141000000003</v>
      </c>
      <c r="O981" s="9">
        <f>VLOOKUP(A981,data!$A:$AG,33,FALSE)</f>
        <v>4.6699999999999998E-2</v>
      </c>
    </row>
    <row r="982" spans="1:15" ht="15.75" x14ac:dyDescent="0.25">
      <c r="A982">
        <v>981</v>
      </c>
      <c r="B982" t="str">
        <f>VLOOKUP(A982,data!$A:$AG,2,FALSE)</f>
        <v>728-47-9078</v>
      </c>
      <c r="C982" s="7" t="str">
        <f>VLOOKUP(A982,data!$A:$AG,21,FALSE)</f>
        <v>West</v>
      </c>
      <c r="D982" s="7" t="str">
        <f>VLOOKUP(A982,data!$A:$AG,22,FALSE)</f>
        <v>Furniture</v>
      </c>
      <c r="E982" s="10" t="str">
        <f>VLOOKUP(A982,data!$A:$AG,23,FALSE)</f>
        <v>Chairs</v>
      </c>
      <c r="F982" s="8">
        <f>VLOOKUP(A982,data!$A:$AG,24,FALSE)</f>
        <v>43484</v>
      </c>
      <c r="G982" s="3">
        <f>VLOOKUP(A982,data!$A:$AG,25,FALSE)</f>
        <v>43484</v>
      </c>
      <c r="H982" s="3">
        <f>VLOOKUP(A982,data!$A:$AG,26,FALSE)</f>
        <v>0.53194444444444444</v>
      </c>
      <c r="I982" s="1">
        <f>VLOOKUP(A982,data!$A:$AG,27,FALSE)</f>
        <v>59.59</v>
      </c>
      <c r="J982" s="2">
        <f>VLOOKUP(A982,data!$A:$AG,28,FALSE)</f>
        <v>4</v>
      </c>
      <c r="K982">
        <f>VLOOKUP(A982,data!$A:$AG,29,FALSE)</f>
        <v>11.918000000000001</v>
      </c>
      <c r="L982" s="10">
        <f>VLOOKUP(A982,data!$A:$AG,30,FALSE)</f>
        <v>238.36</v>
      </c>
      <c r="M982" s="4" t="str">
        <f>VLOOKUP(A982,data!$A:$AG,31,FALSE)</f>
        <v>Cash</v>
      </c>
      <c r="N982" s="3">
        <f>VLOOKUP(A982,data!$A:$AG,32,FALSE)</f>
        <v>212.85548</v>
      </c>
      <c r="O982" s="9">
        <f>VLOOKUP(A982,data!$A:$AG,33,FALSE)</f>
        <v>0.107</v>
      </c>
    </row>
    <row r="983" spans="1:15" ht="15.75" x14ac:dyDescent="0.25">
      <c r="A983">
        <v>982</v>
      </c>
      <c r="B983" t="str">
        <f>VLOOKUP(A983,data!$A:$AG,2,FALSE)</f>
        <v>809-46-1866</v>
      </c>
      <c r="C983" s="7" t="str">
        <f>VLOOKUP(A983,data!$A:$AG,21,FALSE)</f>
        <v>West</v>
      </c>
      <c r="D983" s="7" t="str">
        <f>VLOOKUP(A983,data!$A:$AG,22,FALSE)</f>
        <v>Office Supplies</v>
      </c>
      <c r="E983" s="10" t="str">
        <f>VLOOKUP(A983,data!$A:$AG,23,FALSE)</f>
        <v>Art</v>
      </c>
      <c r="F983" s="8">
        <f>VLOOKUP(A983,data!$A:$AG,24,FALSE)</f>
        <v>43488</v>
      </c>
      <c r="G983" s="3">
        <f>VLOOKUP(A983,data!$A:$AG,25,FALSE)</f>
        <v>43488</v>
      </c>
      <c r="H983" s="3">
        <f>VLOOKUP(A983,data!$A:$AG,26,FALSE)</f>
        <v>0.73888888888888893</v>
      </c>
      <c r="I983" s="1">
        <f>VLOOKUP(A983,data!$A:$AG,27,FALSE)</f>
        <v>58.15</v>
      </c>
      <c r="J983" s="2">
        <f>VLOOKUP(A983,data!$A:$AG,28,FALSE)</f>
        <v>4</v>
      </c>
      <c r="K983">
        <f>VLOOKUP(A983,data!$A:$AG,29,FALSE)</f>
        <v>11.63</v>
      </c>
      <c r="L983" s="10">
        <f>VLOOKUP(A983,data!$A:$AG,30,FALSE)</f>
        <v>232.6</v>
      </c>
      <c r="M983" s="4" t="str">
        <f>VLOOKUP(A983,data!$A:$AG,31,FALSE)</f>
        <v>Cash</v>
      </c>
      <c r="N983" s="3">
        <f>VLOOKUP(A983,data!$A:$AG,32,FALSE)</f>
        <v>221.73757999999998</v>
      </c>
      <c r="O983" s="9">
        <f>VLOOKUP(A983,data!$A:$AG,33,FALSE)</f>
        <v>4.6699999999999998E-2</v>
      </c>
    </row>
    <row r="984" spans="1:15" ht="15.75" x14ac:dyDescent="0.25">
      <c r="A984">
        <v>983</v>
      </c>
      <c r="B984" t="str">
        <f>VLOOKUP(A984,data!$A:$AG,2,FALSE)</f>
        <v>139-32-4183</v>
      </c>
      <c r="C984" s="7" t="str">
        <f>VLOOKUP(A984,data!$A:$AG,21,FALSE)</f>
        <v>West</v>
      </c>
      <c r="D984" s="7" t="str">
        <f>VLOOKUP(A984,data!$A:$AG,22,FALSE)</f>
        <v>Technology</v>
      </c>
      <c r="E984" s="10" t="str">
        <f>VLOOKUP(A984,data!$A:$AG,23,FALSE)</f>
        <v>Phones</v>
      </c>
      <c r="F984" s="8">
        <f>VLOOKUP(A984,data!$A:$AG,24,FALSE)</f>
        <v>43538</v>
      </c>
      <c r="G984" s="3">
        <f>VLOOKUP(A984,data!$A:$AG,25,FALSE)</f>
        <v>43538</v>
      </c>
      <c r="H984" s="3">
        <f>VLOOKUP(A984,data!$A:$AG,26,FALSE)</f>
        <v>0.59652777777777777</v>
      </c>
      <c r="I984" s="1">
        <f>VLOOKUP(A984,data!$A:$AG,27,FALSE)</f>
        <v>97.48</v>
      </c>
      <c r="J984" s="2">
        <f>VLOOKUP(A984,data!$A:$AG,28,FALSE)</f>
        <v>9</v>
      </c>
      <c r="K984">
        <f>VLOOKUP(A984,data!$A:$AG,29,FALSE)</f>
        <v>43.866000000000007</v>
      </c>
      <c r="L984" s="10">
        <f>VLOOKUP(A984,data!$A:$AG,30,FALSE)</f>
        <v>877.32</v>
      </c>
      <c r="M984" s="4" t="str">
        <f>VLOOKUP(A984,data!$A:$AG,31,FALSE)</f>
        <v>Ewallet</v>
      </c>
      <c r="N984" s="3">
        <f>VLOOKUP(A984,data!$A:$AG,32,FALSE)</f>
        <v>814.15296000000001</v>
      </c>
      <c r="O984" s="9">
        <f>VLOOKUP(A984,data!$A:$AG,33,FALSE)</f>
        <v>7.2000000000000008E-2</v>
      </c>
    </row>
    <row r="985" spans="1:15" ht="15.75" x14ac:dyDescent="0.25">
      <c r="A985">
        <v>984</v>
      </c>
      <c r="B985" t="str">
        <f>VLOOKUP(A985,data!$A:$AG,2,FALSE)</f>
        <v>148-41-7930</v>
      </c>
      <c r="C985" s="7" t="str">
        <f>VLOOKUP(A985,data!$A:$AG,21,FALSE)</f>
        <v>West</v>
      </c>
      <c r="D985" s="7" t="str">
        <f>VLOOKUP(A985,data!$A:$AG,22,FALSE)</f>
        <v>Furniture</v>
      </c>
      <c r="E985" s="10" t="str">
        <f>VLOOKUP(A985,data!$A:$AG,23,FALSE)</f>
        <v>Chairs</v>
      </c>
      <c r="F985" s="8">
        <f>VLOOKUP(A985,data!$A:$AG,24,FALSE)</f>
        <v>43488</v>
      </c>
      <c r="G985" s="3">
        <f>VLOOKUP(A985,data!$A:$AG,25,FALSE)</f>
        <v>43488</v>
      </c>
      <c r="H985" s="3">
        <f>VLOOKUP(A985,data!$A:$AG,26,FALSE)</f>
        <v>0.43958333333333338</v>
      </c>
      <c r="I985" s="1">
        <f>VLOOKUP(A985,data!$A:$AG,27,FALSE)</f>
        <v>99.96</v>
      </c>
      <c r="J985" s="2">
        <f>VLOOKUP(A985,data!$A:$AG,28,FALSE)</f>
        <v>7</v>
      </c>
      <c r="K985">
        <f>VLOOKUP(A985,data!$A:$AG,29,FALSE)</f>
        <v>34.985999999999997</v>
      </c>
      <c r="L985" s="10">
        <f>VLOOKUP(A985,data!$A:$AG,30,FALSE)</f>
        <v>699.71999999999991</v>
      </c>
      <c r="M985" s="4" t="str">
        <f>VLOOKUP(A985,data!$A:$AG,31,FALSE)</f>
        <v>Cash</v>
      </c>
      <c r="N985" s="3">
        <f>VLOOKUP(A985,data!$A:$AG,32,FALSE)</f>
        <v>624.8499599999999</v>
      </c>
      <c r="O985" s="9">
        <f>VLOOKUP(A985,data!$A:$AG,33,FALSE)</f>
        <v>0.107</v>
      </c>
    </row>
    <row r="986" spans="1:15" ht="15.75" x14ac:dyDescent="0.25">
      <c r="A986">
        <v>985</v>
      </c>
      <c r="B986" t="str">
        <f>VLOOKUP(A986,data!$A:$AG,2,FALSE)</f>
        <v>189-40-5216</v>
      </c>
      <c r="C986" s="7" t="str">
        <f>VLOOKUP(A986,data!$A:$AG,21,FALSE)</f>
        <v>Central</v>
      </c>
      <c r="D986" s="7" t="str">
        <f>VLOOKUP(A986,data!$A:$AG,22,FALSE)</f>
        <v>Office Supplies</v>
      </c>
      <c r="E986" s="10" t="str">
        <f>VLOOKUP(A986,data!$A:$AG,23,FALSE)</f>
        <v>Labels</v>
      </c>
      <c r="F986" s="8">
        <f>VLOOKUP(A986,data!$A:$AG,24,FALSE)</f>
        <v>43474</v>
      </c>
      <c r="G986" s="3">
        <f>VLOOKUP(A986,data!$A:$AG,25,FALSE)</f>
        <v>43474</v>
      </c>
      <c r="H986" s="3">
        <f>VLOOKUP(A986,data!$A:$AG,26,FALSE)</f>
        <v>0.4861111111111111</v>
      </c>
      <c r="I986" s="1">
        <f>VLOOKUP(A986,data!$A:$AG,27,FALSE)</f>
        <v>96.37</v>
      </c>
      <c r="J986" s="2">
        <f>VLOOKUP(A986,data!$A:$AG,28,FALSE)</f>
        <v>7</v>
      </c>
      <c r="K986">
        <f>VLOOKUP(A986,data!$A:$AG,29,FALSE)</f>
        <v>33.729500000000002</v>
      </c>
      <c r="L986" s="10">
        <f>VLOOKUP(A986,data!$A:$AG,30,FALSE)</f>
        <v>674.59</v>
      </c>
      <c r="M986" s="4" t="str">
        <f>VLOOKUP(A986,data!$A:$AG,31,FALSE)</f>
        <v>Cash</v>
      </c>
      <c r="N986" s="3">
        <f>VLOOKUP(A986,data!$A:$AG,32,FALSE)</f>
        <v>643.08664700000008</v>
      </c>
      <c r="O986" s="9">
        <f>VLOOKUP(A986,data!$A:$AG,33,FALSE)</f>
        <v>4.6699999999999998E-2</v>
      </c>
    </row>
    <row r="987" spans="1:15" ht="15.75" x14ac:dyDescent="0.25">
      <c r="A987">
        <v>986</v>
      </c>
      <c r="B987" t="str">
        <f>VLOOKUP(A987,data!$A:$AG,2,FALSE)</f>
        <v>374-38-5555</v>
      </c>
      <c r="C987" s="7" t="str">
        <f>VLOOKUP(A987,data!$A:$AG,21,FALSE)</f>
        <v>Central</v>
      </c>
      <c r="D987" s="7" t="str">
        <f>VLOOKUP(A987,data!$A:$AG,22,FALSE)</f>
        <v>Office Supplies</v>
      </c>
      <c r="E987" s="10" t="str">
        <f>VLOOKUP(A987,data!$A:$AG,23,FALSE)</f>
        <v>Envelopes</v>
      </c>
      <c r="F987" s="8">
        <f>VLOOKUP(A987,data!$A:$AG,24,FALSE)</f>
        <v>43503</v>
      </c>
      <c r="G987" s="3">
        <f>VLOOKUP(A987,data!$A:$AG,25,FALSE)</f>
        <v>43503</v>
      </c>
      <c r="H987" s="3">
        <f>VLOOKUP(A987,data!$A:$AG,26,FALSE)</f>
        <v>0.8125</v>
      </c>
      <c r="I987" s="1">
        <f>VLOOKUP(A987,data!$A:$AG,27,FALSE)</f>
        <v>63.71</v>
      </c>
      <c r="J987" s="2">
        <f>VLOOKUP(A987,data!$A:$AG,28,FALSE)</f>
        <v>5</v>
      </c>
      <c r="K987">
        <f>VLOOKUP(A987,data!$A:$AG,29,FALSE)</f>
        <v>15.927500000000002</v>
      </c>
      <c r="L987" s="10">
        <f>VLOOKUP(A987,data!$A:$AG,30,FALSE)</f>
        <v>318.55</v>
      </c>
      <c r="M987" s="4" t="str">
        <f>VLOOKUP(A987,data!$A:$AG,31,FALSE)</f>
        <v>Ewallet</v>
      </c>
      <c r="N987" s="3">
        <f>VLOOKUP(A987,data!$A:$AG,32,FALSE)</f>
        <v>303.67371500000002</v>
      </c>
      <c r="O987" s="9">
        <f>VLOOKUP(A987,data!$A:$AG,33,FALSE)</f>
        <v>4.6699999999999998E-2</v>
      </c>
    </row>
    <row r="988" spans="1:15" ht="15.75" x14ac:dyDescent="0.25">
      <c r="A988">
        <v>987</v>
      </c>
      <c r="B988" t="str">
        <f>VLOOKUP(A988,data!$A:$AG,2,FALSE)</f>
        <v>764-44-8999</v>
      </c>
      <c r="C988" s="7" t="str">
        <f>VLOOKUP(A988,data!$A:$AG,21,FALSE)</f>
        <v>Central</v>
      </c>
      <c r="D988" s="7" t="str">
        <f>VLOOKUP(A988,data!$A:$AG,22,FALSE)</f>
        <v>Technology</v>
      </c>
      <c r="E988" s="10" t="str">
        <f>VLOOKUP(A988,data!$A:$AG,23,FALSE)</f>
        <v>Machines</v>
      </c>
      <c r="F988" s="8">
        <f>VLOOKUP(A988,data!$A:$AG,24,FALSE)</f>
        <v>43514</v>
      </c>
      <c r="G988" s="3">
        <f>VLOOKUP(A988,data!$A:$AG,25,FALSE)</f>
        <v>43514</v>
      </c>
      <c r="H988" s="3">
        <f>VLOOKUP(A988,data!$A:$AG,26,FALSE)</f>
        <v>0.61249999999999993</v>
      </c>
      <c r="I988" s="1">
        <f>VLOOKUP(A988,data!$A:$AG,27,FALSE)</f>
        <v>14.76</v>
      </c>
      <c r="J988" s="2">
        <f>VLOOKUP(A988,data!$A:$AG,28,FALSE)</f>
        <v>2</v>
      </c>
      <c r="K988">
        <f>VLOOKUP(A988,data!$A:$AG,29,FALSE)</f>
        <v>1.476</v>
      </c>
      <c r="L988" s="10">
        <f>VLOOKUP(A988,data!$A:$AG,30,FALSE)</f>
        <v>29.52</v>
      </c>
      <c r="M988" s="4" t="str">
        <f>VLOOKUP(A988,data!$A:$AG,31,FALSE)</f>
        <v>Ewallet</v>
      </c>
      <c r="N988" s="3">
        <f>VLOOKUP(A988,data!$A:$AG,32,FALSE)</f>
        <v>27.394559999999998</v>
      </c>
      <c r="O988" s="9">
        <f>VLOOKUP(A988,data!$A:$AG,33,FALSE)</f>
        <v>7.2000000000000008E-2</v>
      </c>
    </row>
    <row r="989" spans="1:15" ht="15.75" x14ac:dyDescent="0.25">
      <c r="A989">
        <v>988</v>
      </c>
      <c r="B989" t="str">
        <f>VLOOKUP(A989,data!$A:$AG,2,FALSE)</f>
        <v>552-44-5977</v>
      </c>
      <c r="C989" s="7" t="str">
        <f>VLOOKUP(A989,data!$A:$AG,21,FALSE)</f>
        <v>Central</v>
      </c>
      <c r="D989" s="7" t="str">
        <f>VLOOKUP(A989,data!$A:$AG,22,FALSE)</f>
        <v>Office Supplies</v>
      </c>
      <c r="E989" s="10" t="str">
        <f>VLOOKUP(A989,data!$A:$AG,23,FALSE)</f>
        <v>Binders</v>
      </c>
      <c r="F989" s="8">
        <f>VLOOKUP(A989,data!$A:$AG,24,FALSE)</f>
        <v>43468</v>
      </c>
      <c r="G989" s="3">
        <f>VLOOKUP(A989,data!$A:$AG,25,FALSE)</f>
        <v>43468</v>
      </c>
      <c r="H989" s="3">
        <f>VLOOKUP(A989,data!$A:$AG,26,FALSE)</f>
        <v>0.79722222222222217</v>
      </c>
      <c r="I989" s="1" t="str">
        <f>VLOOKUP(A989,data!$A:$AG,27,FALSE)</f>
        <v>62</v>
      </c>
      <c r="J989" s="2">
        <f>VLOOKUP(A989,data!$A:$AG,28,FALSE)</f>
        <v>8</v>
      </c>
      <c r="K989">
        <f>VLOOKUP(A989,data!$A:$AG,29,FALSE)</f>
        <v>24.8</v>
      </c>
      <c r="L989" s="10">
        <f>VLOOKUP(A989,data!$A:$AG,30,FALSE)</f>
        <v>496</v>
      </c>
      <c r="M989" s="4" t="str">
        <f>VLOOKUP(A989,data!$A:$AG,31,FALSE)</f>
        <v>Credit card</v>
      </c>
      <c r="N989" s="3">
        <f>VLOOKUP(A989,data!$A:$AG,32,FALSE)</f>
        <v>472.83679999999998</v>
      </c>
      <c r="O989" s="9">
        <f>VLOOKUP(A989,data!$A:$AG,33,FALSE)</f>
        <v>4.6699999999999998E-2</v>
      </c>
    </row>
    <row r="990" spans="1:15" ht="15.75" x14ac:dyDescent="0.25">
      <c r="A990">
        <v>989</v>
      </c>
      <c r="B990" t="str">
        <f>VLOOKUP(A990,data!$A:$AG,2,FALSE)</f>
        <v>267-62-7380</v>
      </c>
      <c r="C990" s="7" t="str">
        <f>VLOOKUP(A990,data!$A:$AG,21,FALSE)</f>
        <v>East</v>
      </c>
      <c r="D990" s="7" t="str">
        <f>VLOOKUP(A990,data!$A:$AG,22,FALSE)</f>
        <v>Furniture</v>
      </c>
      <c r="E990" s="10" t="str">
        <f>VLOOKUP(A990,data!$A:$AG,23,FALSE)</f>
        <v>Furnishings</v>
      </c>
      <c r="F990" s="8">
        <f>VLOOKUP(A990,data!$A:$AG,24,FALSE)</f>
        <v>43553</v>
      </c>
      <c r="G990" s="3">
        <f>VLOOKUP(A990,data!$A:$AG,25,FALSE)</f>
        <v>43553</v>
      </c>
      <c r="H990" s="3">
        <f>VLOOKUP(A990,data!$A:$AG,26,FALSE)</f>
        <v>0.79999999999999993</v>
      </c>
      <c r="I990" s="1">
        <f>VLOOKUP(A990,data!$A:$AG,27,FALSE)</f>
        <v>82.34</v>
      </c>
      <c r="J990" s="2">
        <f>VLOOKUP(A990,data!$A:$AG,28,FALSE)</f>
        <v>10</v>
      </c>
      <c r="K990">
        <f>VLOOKUP(A990,data!$A:$AG,29,FALSE)</f>
        <v>41.170000000000009</v>
      </c>
      <c r="L990" s="10">
        <f>VLOOKUP(A990,data!$A:$AG,30,FALSE)</f>
        <v>823.40000000000009</v>
      </c>
      <c r="M990" s="4" t="str">
        <f>VLOOKUP(A990,data!$A:$AG,31,FALSE)</f>
        <v>Ewallet</v>
      </c>
      <c r="N990" s="3">
        <f>VLOOKUP(A990,data!$A:$AG,32,FALSE)</f>
        <v>735.29620000000011</v>
      </c>
      <c r="O990" s="9">
        <f>VLOOKUP(A990,data!$A:$AG,33,FALSE)</f>
        <v>0.107</v>
      </c>
    </row>
    <row r="991" spans="1:15" ht="15.75" x14ac:dyDescent="0.25">
      <c r="A991">
        <v>990</v>
      </c>
      <c r="B991" t="str">
        <f>VLOOKUP(A991,data!$A:$AG,2,FALSE)</f>
        <v>430-53-4718</v>
      </c>
      <c r="C991" s="7" t="str">
        <f>VLOOKUP(A991,data!$A:$AG,21,FALSE)</f>
        <v>East</v>
      </c>
      <c r="D991" s="7" t="str">
        <f>VLOOKUP(A991,data!$A:$AG,22,FALSE)</f>
        <v>Office Supplies</v>
      </c>
      <c r="E991" s="10" t="str">
        <f>VLOOKUP(A991,data!$A:$AG,23,FALSE)</f>
        <v>Art</v>
      </c>
      <c r="F991" s="8">
        <f>VLOOKUP(A991,data!$A:$AG,24,FALSE)</f>
        <v>43493</v>
      </c>
      <c r="G991" s="3">
        <f>VLOOKUP(A991,data!$A:$AG,25,FALSE)</f>
        <v>43493</v>
      </c>
      <c r="H991" s="3">
        <f>VLOOKUP(A991,data!$A:$AG,26,FALSE)</f>
        <v>0.65694444444444444</v>
      </c>
      <c r="I991" s="1">
        <f>VLOOKUP(A991,data!$A:$AG,27,FALSE)</f>
        <v>75.37</v>
      </c>
      <c r="J991" s="2">
        <f>VLOOKUP(A991,data!$A:$AG,28,FALSE)</f>
        <v>8</v>
      </c>
      <c r="K991">
        <f>VLOOKUP(A991,data!$A:$AG,29,FALSE)</f>
        <v>30.148000000000003</v>
      </c>
      <c r="L991" s="10">
        <f>VLOOKUP(A991,data!$A:$AG,30,FALSE)</f>
        <v>602.96</v>
      </c>
      <c r="M991" s="4" t="str">
        <f>VLOOKUP(A991,data!$A:$AG,31,FALSE)</f>
        <v>Credit card</v>
      </c>
      <c r="N991" s="3">
        <f>VLOOKUP(A991,data!$A:$AG,32,FALSE)</f>
        <v>574.80176800000004</v>
      </c>
      <c r="O991" s="9">
        <f>VLOOKUP(A991,data!$A:$AG,33,FALSE)</f>
        <v>4.6699999999999998E-2</v>
      </c>
    </row>
    <row r="992" spans="1:15" ht="15.75" x14ac:dyDescent="0.25">
      <c r="A992">
        <v>991</v>
      </c>
      <c r="B992" t="str">
        <f>VLOOKUP(A992,data!$A:$AG,2,FALSE)</f>
        <v>886-18-2897</v>
      </c>
      <c r="C992" s="7" t="str">
        <f>VLOOKUP(A992,data!$A:$AG,21,FALSE)</f>
        <v>South</v>
      </c>
      <c r="D992" s="7" t="str">
        <f>VLOOKUP(A992,data!$A:$AG,22,FALSE)</f>
        <v>Furniture</v>
      </c>
      <c r="E992" s="10" t="str">
        <f>VLOOKUP(A992,data!$A:$AG,23,FALSE)</f>
        <v>Chairs</v>
      </c>
      <c r="F992" s="8">
        <f>VLOOKUP(A992,data!$A:$AG,24,FALSE)</f>
        <v>43546</v>
      </c>
      <c r="G992" s="3">
        <f>VLOOKUP(A992,data!$A:$AG,25,FALSE)</f>
        <v>43546</v>
      </c>
      <c r="H992" s="3">
        <f>VLOOKUP(A992,data!$A:$AG,26,FALSE)</f>
        <v>0.79583333333333339</v>
      </c>
      <c r="I992" s="1">
        <f>VLOOKUP(A992,data!$A:$AG,27,FALSE)</f>
        <v>56.56</v>
      </c>
      <c r="J992" s="2">
        <f>VLOOKUP(A992,data!$A:$AG,28,FALSE)</f>
        <v>5</v>
      </c>
      <c r="K992">
        <f>VLOOKUP(A992,data!$A:$AG,29,FALSE)</f>
        <v>14.14</v>
      </c>
      <c r="L992" s="10">
        <f>VLOOKUP(A992,data!$A:$AG,30,FALSE)</f>
        <v>282.8</v>
      </c>
      <c r="M992" s="4" t="str">
        <f>VLOOKUP(A992,data!$A:$AG,31,FALSE)</f>
        <v>Credit card</v>
      </c>
      <c r="N992" s="3">
        <f>VLOOKUP(A992,data!$A:$AG,32,FALSE)</f>
        <v>252.54040000000001</v>
      </c>
      <c r="O992" s="9">
        <f>VLOOKUP(A992,data!$A:$AG,33,FALSE)</f>
        <v>0.107</v>
      </c>
    </row>
    <row r="993" spans="1:15" ht="15.75" x14ac:dyDescent="0.25">
      <c r="A993">
        <v>992</v>
      </c>
      <c r="B993" t="str">
        <f>VLOOKUP(A993,data!$A:$AG,2,FALSE)</f>
        <v>602-16-6955</v>
      </c>
      <c r="C993" s="7" t="str">
        <f>VLOOKUP(A993,data!$A:$AG,21,FALSE)</f>
        <v>West</v>
      </c>
      <c r="D993" s="7" t="str">
        <f>VLOOKUP(A993,data!$A:$AG,22,FALSE)</f>
        <v>Office Supplies</v>
      </c>
      <c r="E993" s="10" t="str">
        <f>VLOOKUP(A993,data!$A:$AG,23,FALSE)</f>
        <v>Binders</v>
      </c>
      <c r="F993" s="8">
        <f>VLOOKUP(A993,data!$A:$AG,24,FALSE)</f>
        <v>43489</v>
      </c>
      <c r="G993" s="3">
        <f>VLOOKUP(A993,data!$A:$AG,25,FALSE)</f>
        <v>43489</v>
      </c>
      <c r="H993" s="3">
        <f>VLOOKUP(A993,data!$A:$AG,26,FALSE)</f>
        <v>0.75694444444444453</v>
      </c>
      <c r="I993" s="1">
        <f>VLOOKUP(A993,data!$A:$AG,27,FALSE)</f>
        <v>76.599999999999994</v>
      </c>
      <c r="J993" s="2">
        <f>VLOOKUP(A993,data!$A:$AG,28,FALSE)</f>
        <v>10</v>
      </c>
      <c r="K993">
        <f>VLOOKUP(A993,data!$A:$AG,29,FALSE)</f>
        <v>38.300000000000004</v>
      </c>
      <c r="L993" s="10">
        <f>VLOOKUP(A993,data!$A:$AG,30,FALSE)</f>
        <v>766</v>
      </c>
      <c r="M993" s="4" t="str">
        <f>VLOOKUP(A993,data!$A:$AG,31,FALSE)</f>
        <v>Ewallet</v>
      </c>
      <c r="N993" s="3">
        <f>VLOOKUP(A993,data!$A:$AG,32,FALSE)</f>
        <v>730.2278</v>
      </c>
      <c r="O993" s="9">
        <f>VLOOKUP(A993,data!$A:$AG,33,FALSE)</f>
        <v>4.6699999999999998E-2</v>
      </c>
    </row>
    <row r="994" spans="1:15" ht="15.75" x14ac:dyDescent="0.25">
      <c r="A994">
        <v>993</v>
      </c>
      <c r="B994" t="str">
        <f>VLOOKUP(A994,data!$A:$AG,2,FALSE)</f>
        <v>745-74-0715</v>
      </c>
      <c r="C994" s="7" t="str">
        <f>VLOOKUP(A994,data!$A:$AG,21,FALSE)</f>
        <v>Central</v>
      </c>
      <c r="D994" s="7" t="str">
        <f>VLOOKUP(A994,data!$A:$AG,22,FALSE)</f>
        <v>Office Supplies</v>
      </c>
      <c r="E994" s="10" t="str">
        <f>VLOOKUP(A994,data!$A:$AG,23,FALSE)</f>
        <v>Fasteners</v>
      </c>
      <c r="F994" s="8">
        <f>VLOOKUP(A994,data!$A:$AG,24,FALSE)</f>
        <v>43534</v>
      </c>
      <c r="G994" s="3">
        <f>VLOOKUP(A994,data!$A:$AG,25,FALSE)</f>
        <v>43534</v>
      </c>
      <c r="H994" s="3">
        <f>VLOOKUP(A994,data!$A:$AG,26,FALSE)</f>
        <v>0.8652777777777777</v>
      </c>
      <c r="I994" s="1">
        <f>VLOOKUP(A994,data!$A:$AG,27,FALSE)</f>
        <v>58.03</v>
      </c>
      <c r="J994" s="2">
        <f>VLOOKUP(A994,data!$A:$AG,28,FALSE)</f>
        <v>2</v>
      </c>
      <c r="K994">
        <f>VLOOKUP(A994,data!$A:$AG,29,FALSE)</f>
        <v>5.8030000000000008</v>
      </c>
      <c r="L994" s="10">
        <f>VLOOKUP(A994,data!$A:$AG,30,FALSE)</f>
        <v>116.06</v>
      </c>
      <c r="M994" s="4" t="str">
        <f>VLOOKUP(A994,data!$A:$AG,31,FALSE)</f>
        <v>Ewallet</v>
      </c>
      <c r="N994" s="3">
        <f>VLOOKUP(A994,data!$A:$AG,32,FALSE)</f>
        <v>110.63999800000001</v>
      </c>
      <c r="O994" s="9">
        <f>VLOOKUP(A994,data!$A:$AG,33,FALSE)</f>
        <v>4.6699999999999998E-2</v>
      </c>
    </row>
    <row r="995" spans="1:15" ht="15.75" x14ac:dyDescent="0.25">
      <c r="A995">
        <v>994</v>
      </c>
      <c r="B995" t="str">
        <f>VLOOKUP(A995,data!$A:$AG,2,FALSE)</f>
        <v>690-01-6631</v>
      </c>
      <c r="C995" s="7" t="str">
        <f>VLOOKUP(A995,data!$A:$AG,21,FALSE)</f>
        <v>Central</v>
      </c>
      <c r="D995" s="7" t="str">
        <f>VLOOKUP(A995,data!$A:$AG,22,FALSE)</f>
        <v>Office Supplies</v>
      </c>
      <c r="E995" s="10" t="str">
        <f>VLOOKUP(A995,data!$A:$AG,23,FALSE)</f>
        <v>Paper</v>
      </c>
      <c r="F995" s="8">
        <f>VLOOKUP(A995,data!$A:$AG,24,FALSE)</f>
        <v>43518</v>
      </c>
      <c r="G995" s="3">
        <f>VLOOKUP(A995,data!$A:$AG,25,FALSE)</f>
        <v>43518</v>
      </c>
      <c r="H995" s="3">
        <f>VLOOKUP(A995,data!$A:$AG,26,FALSE)</f>
        <v>0.77430555555555547</v>
      </c>
      <c r="I995" s="1">
        <f>VLOOKUP(A995,data!$A:$AG,27,FALSE)</f>
        <v>17.489999999999998</v>
      </c>
      <c r="J995" s="2">
        <f>VLOOKUP(A995,data!$A:$AG,28,FALSE)</f>
        <v>10</v>
      </c>
      <c r="K995">
        <f>VLOOKUP(A995,data!$A:$AG,29,FALSE)</f>
        <v>8.7449999999999992</v>
      </c>
      <c r="L995" s="10">
        <f>VLOOKUP(A995,data!$A:$AG,30,FALSE)</f>
        <v>174.89999999999998</v>
      </c>
      <c r="M995" s="4" t="str">
        <f>VLOOKUP(A995,data!$A:$AG,31,FALSE)</f>
        <v>Ewallet</v>
      </c>
      <c r="N995" s="3">
        <f>VLOOKUP(A995,data!$A:$AG,32,FALSE)</f>
        <v>166.73216999999997</v>
      </c>
      <c r="O995" s="9">
        <f>VLOOKUP(A995,data!$A:$AG,33,FALSE)</f>
        <v>4.6699999999999998E-2</v>
      </c>
    </row>
    <row r="996" spans="1:15" ht="15.75" x14ac:dyDescent="0.25">
      <c r="A996">
        <v>995</v>
      </c>
      <c r="B996" t="str">
        <f>VLOOKUP(A996,data!$A:$AG,2,FALSE)</f>
        <v>652-49-6720</v>
      </c>
      <c r="C996" s="7" t="str">
        <f>VLOOKUP(A996,data!$A:$AG,21,FALSE)</f>
        <v>South</v>
      </c>
      <c r="D996" s="7" t="str">
        <f>VLOOKUP(A996,data!$A:$AG,22,FALSE)</f>
        <v>Office Supplies</v>
      </c>
      <c r="E996" s="10" t="str">
        <f>VLOOKUP(A996,data!$A:$AG,23,FALSE)</f>
        <v>Binders</v>
      </c>
      <c r="F996" s="8">
        <f>VLOOKUP(A996,data!$A:$AG,24,FALSE)</f>
        <v>43514</v>
      </c>
      <c r="G996" s="3">
        <f>VLOOKUP(A996,data!$A:$AG,25,FALSE)</f>
        <v>43514</v>
      </c>
      <c r="H996" s="3">
        <f>VLOOKUP(A996,data!$A:$AG,26,FALSE)</f>
        <v>0.4861111111111111</v>
      </c>
      <c r="I996" s="1">
        <f>VLOOKUP(A996,data!$A:$AG,27,FALSE)</f>
        <v>60.95</v>
      </c>
      <c r="J996" s="2">
        <f>VLOOKUP(A996,data!$A:$AG,28,FALSE)</f>
        <v>1</v>
      </c>
      <c r="K996">
        <f>VLOOKUP(A996,data!$A:$AG,29,FALSE)</f>
        <v>3.0475000000000003</v>
      </c>
      <c r="L996" s="10">
        <f>VLOOKUP(A996,data!$A:$AG,30,FALSE)</f>
        <v>60.95</v>
      </c>
      <c r="M996" s="4" t="str">
        <f>VLOOKUP(A996,data!$A:$AG,31,FALSE)</f>
        <v>Ewallet</v>
      </c>
      <c r="N996" s="3">
        <f>VLOOKUP(A996,data!$A:$AG,32,FALSE)</f>
        <v>58.103635000000004</v>
      </c>
      <c r="O996" s="9">
        <f>VLOOKUP(A996,data!$A:$AG,33,FALSE)</f>
        <v>4.6699999999999998E-2</v>
      </c>
    </row>
    <row r="997" spans="1:15" ht="15.75" x14ac:dyDescent="0.25">
      <c r="A997">
        <v>996</v>
      </c>
      <c r="B997" t="str">
        <f>VLOOKUP(A997,data!$A:$AG,2,FALSE)</f>
        <v>233-67-5758</v>
      </c>
      <c r="C997" s="7" t="str">
        <f>VLOOKUP(A997,data!$A:$AG,21,FALSE)</f>
        <v>South</v>
      </c>
      <c r="D997" s="7" t="str">
        <f>VLOOKUP(A997,data!$A:$AG,22,FALSE)</f>
        <v>Technology</v>
      </c>
      <c r="E997" s="10" t="str">
        <f>VLOOKUP(A997,data!$A:$AG,23,FALSE)</f>
        <v>Phones</v>
      </c>
      <c r="F997" s="8">
        <f>VLOOKUP(A997,data!$A:$AG,24,FALSE)</f>
        <v>43494</v>
      </c>
      <c r="G997" s="3">
        <f>VLOOKUP(A997,data!$A:$AG,25,FALSE)</f>
        <v>43494</v>
      </c>
      <c r="H997" s="3">
        <f>VLOOKUP(A997,data!$A:$AG,26,FALSE)</f>
        <v>0.57361111111111118</v>
      </c>
      <c r="I997" s="1">
        <f>VLOOKUP(A997,data!$A:$AG,27,FALSE)</f>
        <v>40.35</v>
      </c>
      <c r="J997" s="2">
        <f>VLOOKUP(A997,data!$A:$AG,28,FALSE)</f>
        <v>1</v>
      </c>
      <c r="K997">
        <f>VLOOKUP(A997,data!$A:$AG,29,FALSE)</f>
        <v>2.0175000000000001</v>
      </c>
      <c r="L997" s="10">
        <f>VLOOKUP(A997,data!$A:$AG,30,FALSE)</f>
        <v>40.35</v>
      </c>
      <c r="M997" s="4" t="str">
        <f>VLOOKUP(A997,data!$A:$AG,31,FALSE)</f>
        <v>Ewallet</v>
      </c>
      <c r="N997" s="3">
        <f>VLOOKUP(A997,data!$A:$AG,32,FALSE)</f>
        <v>37.444800000000001</v>
      </c>
      <c r="O997" s="9">
        <f>VLOOKUP(A997,data!$A:$AG,33,FALSE)</f>
        <v>7.2000000000000008E-2</v>
      </c>
    </row>
    <row r="998" spans="1:15" ht="15.75" x14ac:dyDescent="0.25">
      <c r="A998">
        <v>997</v>
      </c>
      <c r="B998" t="str">
        <f>VLOOKUP(A998,data!$A:$AG,2,FALSE)</f>
        <v>303-96-2227</v>
      </c>
      <c r="C998" s="7" t="str">
        <f>VLOOKUP(A998,data!$A:$AG,21,FALSE)</f>
        <v>South</v>
      </c>
      <c r="D998" s="7" t="str">
        <f>VLOOKUP(A998,data!$A:$AG,22,FALSE)</f>
        <v>Office Supplies</v>
      </c>
      <c r="E998" s="10" t="str">
        <f>VLOOKUP(A998,data!$A:$AG,23,FALSE)</f>
        <v>Envelopes</v>
      </c>
      <c r="F998" s="8">
        <f>VLOOKUP(A998,data!$A:$AG,24,FALSE)</f>
        <v>43526</v>
      </c>
      <c r="G998" s="3">
        <f>VLOOKUP(A998,data!$A:$AG,25,FALSE)</f>
        <v>43526</v>
      </c>
      <c r="H998" s="3">
        <f>VLOOKUP(A998,data!$A:$AG,26,FALSE)</f>
        <v>0.71944444444444444</v>
      </c>
      <c r="I998" s="1">
        <f>VLOOKUP(A998,data!$A:$AG,27,FALSE)</f>
        <v>97.38</v>
      </c>
      <c r="J998" s="2">
        <f>VLOOKUP(A998,data!$A:$AG,28,FALSE)</f>
        <v>10</v>
      </c>
      <c r="K998">
        <f>VLOOKUP(A998,data!$A:$AG,29,FALSE)</f>
        <v>48.69</v>
      </c>
      <c r="L998" s="10">
        <f>VLOOKUP(A998,data!$A:$AG,30,FALSE)</f>
        <v>973.8</v>
      </c>
      <c r="M998" s="4" t="str">
        <f>VLOOKUP(A998,data!$A:$AG,31,FALSE)</f>
        <v>Ewallet</v>
      </c>
      <c r="N998" s="3">
        <f>VLOOKUP(A998,data!$A:$AG,32,FALSE)</f>
        <v>928.32353999999998</v>
      </c>
      <c r="O998" s="9">
        <f>VLOOKUP(A998,data!$A:$AG,33,FALSE)</f>
        <v>4.6699999999999998E-2</v>
      </c>
    </row>
    <row r="999" spans="1:15" ht="15.75" x14ac:dyDescent="0.25">
      <c r="A999">
        <v>998</v>
      </c>
      <c r="B999" t="str">
        <f>VLOOKUP(A999,data!$A:$AG,2,FALSE)</f>
        <v>727-02-1313</v>
      </c>
      <c r="C999" s="7" t="str">
        <f>VLOOKUP(A999,data!$A:$AG,21,FALSE)</f>
        <v>South</v>
      </c>
      <c r="D999" s="7" t="str">
        <f>VLOOKUP(A999,data!$A:$AG,22,FALSE)</f>
        <v>Office Supplies</v>
      </c>
      <c r="E999" s="10" t="str">
        <f>VLOOKUP(A999,data!$A:$AG,23,FALSE)</f>
        <v>Storage</v>
      </c>
      <c r="F999" s="8">
        <f>VLOOKUP(A999,data!$A:$AG,24,FALSE)</f>
        <v>43505</v>
      </c>
      <c r="G999" s="3">
        <f>VLOOKUP(A999,data!$A:$AG,25,FALSE)</f>
        <v>43505</v>
      </c>
      <c r="H999" s="3">
        <f>VLOOKUP(A999,data!$A:$AG,26,FALSE)</f>
        <v>0.55694444444444446</v>
      </c>
      <c r="I999" s="1">
        <f>VLOOKUP(A999,data!$A:$AG,27,FALSE)</f>
        <v>31.84</v>
      </c>
      <c r="J999" s="2">
        <f>VLOOKUP(A999,data!$A:$AG,28,FALSE)</f>
        <v>1</v>
      </c>
      <c r="K999">
        <f>VLOOKUP(A999,data!$A:$AG,29,FALSE)</f>
        <v>1.5920000000000001</v>
      </c>
      <c r="L999" s="10">
        <f>VLOOKUP(A999,data!$A:$AG,30,FALSE)</f>
        <v>31.84</v>
      </c>
      <c r="M999" s="4" t="str">
        <f>VLOOKUP(A999,data!$A:$AG,31,FALSE)</f>
        <v>Cash</v>
      </c>
      <c r="N999" s="3">
        <f>VLOOKUP(A999,data!$A:$AG,32,FALSE)</f>
        <v>30.353072000000001</v>
      </c>
      <c r="O999" s="9">
        <f>VLOOKUP(A999,data!$A:$AG,33,FALSE)</f>
        <v>4.6699999999999998E-2</v>
      </c>
    </row>
    <row r="1000" spans="1:15" ht="15.75" x14ac:dyDescent="0.25">
      <c r="A1000">
        <v>999</v>
      </c>
      <c r="B1000" t="str">
        <f>VLOOKUP(A1000,data!$A:$AG,2,FALSE)</f>
        <v>347-56-2442</v>
      </c>
      <c r="C1000" s="7" t="str">
        <f>VLOOKUP(A1000,data!$A:$AG,21,FALSE)</f>
        <v>South</v>
      </c>
      <c r="D1000" s="7" t="str">
        <f>VLOOKUP(A1000,data!$A:$AG,22,FALSE)</f>
        <v>Furniture</v>
      </c>
      <c r="E1000" s="10" t="str">
        <f>VLOOKUP(A1000,data!$A:$AG,23,FALSE)</f>
        <v>Furnishings</v>
      </c>
      <c r="F1000" s="8">
        <f>VLOOKUP(A1000,data!$A:$AG,24,FALSE)</f>
        <v>43518</v>
      </c>
      <c r="G1000" s="3">
        <f>VLOOKUP(A1000,data!$A:$AG,25,FALSE)</f>
        <v>43518</v>
      </c>
      <c r="H1000" s="3">
        <f>VLOOKUP(A1000,data!$A:$AG,26,FALSE)</f>
        <v>0.6479166666666667</v>
      </c>
      <c r="I1000" s="1">
        <f>VLOOKUP(A1000,data!$A:$AG,27,FALSE)</f>
        <v>65.819999999999993</v>
      </c>
      <c r="J1000" s="2">
        <f>VLOOKUP(A1000,data!$A:$AG,28,FALSE)</f>
        <v>1</v>
      </c>
      <c r="K1000">
        <f>VLOOKUP(A1000,data!$A:$AG,29,FALSE)</f>
        <v>3.2909999999999999</v>
      </c>
      <c r="L1000" s="10">
        <f>VLOOKUP(A1000,data!$A:$AG,30,FALSE)</f>
        <v>65.819999999999993</v>
      </c>
      <c r="M1000" s="4" t="str">
        <f>VLOOKUP(A1000,data!$A:$AG,31,FALSE)</f>
        <v>Cash</v>
      </c>
      <c r="N1000" s="3">
        <f>VLOOKUP(A1000,data!$A:$AG,32,FALSE)</f>
        <v>58.777259999999991</v>
      </c>
      <c r="O1000" s="9">
        <f>VLOOKUP(A1000,data!$A:$AG,33,FALSE)</f>
        <v>0.107</v>
      </c>
    </row>
    <row r="1001" spans="1:15" ht="15.75" x14ac:dyDescent="0.25">
      <c r="A1001">
        <v>1000</v>
      </c>
      <c r="B1001" t="str">
        <f>VLOOKUP(A1001,data!$A:$AG,2,FALSE)</f>
        <v>849-09-3807</v>
      </c>
      <c r="C1001" s="7" t="str">
        <f>VLOOKUP(A1001,data!$A:$AG,21,FALSE)</f>
        <v>South</v>
      </c>
      <c r="D1001" s="7" t="str">
        <f>VLOOKUP(A1001,data!$A:$AG,22,FALSE)</f>
        <v>Furniture</v>
      </c>
      <c r="E1001" s="10" t="str">
        <f>VLOOKUP(A1001,data!$A:$AG,23,FALSE)</f>
        <v>Furnishings</v>
      </c>
      <c r="F1001" s="8">
        <f>VLOOKUP(A1001,data!$A:$AG,24,FALSE)</f>
        <v>43514</v>
      </c>
      <c r="G1001" s="3">
        <f>VLOOKUP(A1001,data!$A:$AG,25,FALSE)</f>
        <v>43514</v>
      </c>
      <c r="H1001" s="3">
        <f>VLOOKUP(A1001,data!$A:$AG,26,FALSE)</f>
        <v>0.56111111111111112</v>
      </c>
      <c r="I1001" s="1">
        <f>VLOOKUP(A1001,data!$A:$AG,27,FALSE)</f>
        <v>88.34</v>
      </c>
      <c r="J1001" s="2">
        <f>VLOOKUP(A1001,data!$A:$AG,28,FALSE)</f>
        <v>7</v>
      </c>
      <c r="K1001">
        <f>VLOOKUP(A1001,data!$A:$AG,29,FALSE)</f>
        <v>30.919</v>
      </c>
      <c r="L1001" s="10">
        <f>VLOOKUP(A1001,data!$A:$AG,30,FALSE)</f>
        <v>618.38</v>
      </c>
      <c r="M1001" s="4" t="str">
        <f>VLOOKUP(A1001,data!$A:$AG,31,FALSE)</f>
        <v>Cash</v>
      </c>
      <c r="N1001" s="3">
        <f>VLOOKUP(A1001,data!$A:$AG,32,FALSE)</f>
        <v>552.21334000000002</v>
      </c>
      <c r="O1001" s="9">
        <f>VLOOKUP(A1001,data!$A:$AG,33,FALSE)</f>
        <v>0.107</v>
      </c>
    </row>
    <row r="1002" spans="1:15" ht="15.75" x14ac:dyDescent="0.25">
      <c r="A1002">
        <v>1001</v>
      </c>
      <c r="B1002" t="e">
        <f>VLOOKUP(A1002,data!$A:$AG,2,FALSE)</f>
        <v>#N/A</v>
      </c>
      <c r="C1002" s="7" t="e">
        <f>VLOOKUP(A1002,data!$A:$AG,21,FALSE)</f>
        <v>#N/A</v>
      </c>
      <c r="D1002" s="7" t="e">
        <f>VLOOKUP(A1002,data!$A:$AG,22,FALSE)</f>
        <v>#N/A</v>
      </c>
      <c r="E1002" s="10" t="e">
        <f>VLOOKUP(A1002,data!$A:$AG,23,FALSE)</f>
        <v>#N/A</v>
      </c>
      <c r="F1002" s="8" t="e">
        <f>VLOOKUP(A1002,data!$A:$AG,24,FALSE)</f>
        <v>#N/A</v>
      </c>
      <c r="G1002" s="3" t="e">
        <f>VLOOKUP(A1002,data!$A:$AG,25,FALSE)</f>
        <v>#N/A</v>
      </c>
      <c r="H1002" s="3" t="e">
        <f>VLOOKUP(A1002,data!$A:$AG,26,FALSE)</f>
        <v>#N/A</v>
      </c>
      <c r="I1002" s="1" t="e">
        <f>VLOOKUP(A1002,data!$A:$AG,27,FALSE)</f>
        <v>#N/A</v>
      </c>
      <c r="J1002" s="2" t="e">
        <f>VLOOKUP(A1002,data!$A:$AG,28,FALSE)</f>
        <v>#N/A</v>
      </c>
      <c r="K1002" t="e">
        <f>VLOOKUP(A1002,data!$A:$AG,29,FALSE)</f>
        <v>#N/A</v>
      </c>
      <c r="L1002" s="10" t="e">
        <f>VLOOKUP(A1002,data!$A:$AG,30,FALSE)</f>
        <v>#N/A</v>
      </c>
      <c r="M1002" s="4" t="e">
        <f>VLOOKUP(A1002,data!$A:$AG,31,FALSE)</f>
        <v>#N/A</v>
      </c>
      <c r="N1002" s="3" t="e">
        <f>VLOOKUP(A1002,data!$A:$AG,32,FALSE)</f>
        <v>#N/A</v>
      </c>
      <c r="O1002" s="9" t="e">
        <f>VLOOKUP(A1002,data!$A:$AG,33,FALSE)</f>
        <v>#N/A</v>
      </c>
    </row>
  </sheetData>
  <conditionalFormatting sqref="S2:S15">
    <cfRule type="uniqueValues" dxfId="0"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3"/>
  <sheetViews>
    <sheetView workbookViewId="0">
      <selection activeCell="A7" sqref="A7"/>
    </sheetView>
  </sheetViews>
  <sheetFormatPr defaultRowHeight="15" x14ac:dyDescent="0.25"/>
  <cols>
    <col min="1" max="1" width="31.85546875" bestFit="1" customWidth="1"/>
    <col min="2" max="2" width="11.85546875" bestFit="1" customWidth="1"/>
  </cols>
  <sheetData>
    <row r="1" spans="1:2" x14ac:dyDescent="0.25">
      <c r="A1" t="s">
        <v>1259</v>
      </c>
      <c r="B1" t="s">
        <v>1785</v>
      </c>
    </row>
    <row r="2" spans="1:2" x14ac:dyDescent="0.25">
      <c r="A2" t="s">
        <v>1786</v>
      </c>
      <c r="B2">
        <v>1</v>
      </c>
    </row>
    <row r="3" spans="1:2" x14ac:dyDescent="0.25">
      <c r="A3" t="s">
        <v>1787</v>
      </c>
      <c r="B3">
        <v>2</v>
      </c>
    </row>
    <row r="4" spans="1:2" x14ac:dyDescent="0.25">
      <c r="A4" t="s">
        <v>1788</v>
      </c>
      <c r="B4">
        <v>3</v>
      </c>
    </row>
    <row r="5" spans="1:2" x14ac:dyDescent="0.25">
      <c r="A5" t="s">
        <v>1789</v>
      </c>
      <c r="B5">
        <v>4</v>
      </c>
    </row>
    <row r="6" spans="1:2" x14ac:dyDescent="0.25">
      <c r="A6" t="s">
        <v>1790</v>
      </c>
      <c r="B6">
        <v>5</v>
      </c>
    </row>
    <row r="7" spans="1:2" x14ac:dyDescent="0.25">
      <c r="A7" t="s">
        <v>1791</v>
      </c>
      <c r="B7">
        <v>6</v>
      </c>
    </row>
    <row r="8" spans="1:2" x14ac:dyDescent="0.25">
      <c r="A8" t="s">
        <v>1792</v>
      </c>
      <c r="B8">
        <v>7</v>
      </c>
    </row>
    <row r="9" spans="1:2" x14ac:dyDescent="0.25">
      <c r="A9" t="s">
        <v>1793</v>
      </c>
      <c r="B9">
        <v>8</v>
      </c>
    </row>
    <row r="10" spans="1:2" x14ac:dyDescent="0.25">
      <c r="A10" t="s">
        <v>1794</v>
      </c>
      <c r="B10">
        <v>9</v>
      </c>
    </row>
    <row r="11" spans="1:2" x14ac:dyDescent="0.25">
      <c r="A11" t="s">
        <v>1795</v>
      </c>
      <c r="B11">
        <v>10</v>
      </c>
    </row>
    <row r="12" spans="1:2" x14ac:dyDescent="0.25">
      <c r="A12" t="s">
        <v>1796</v>
      </c>
      <c r="B12">
        <v>11</v>
      </c>
    </row>
    <row r="13" spans="1:2" x14ac:dyDescent="0.25">
      <c r="A13" t="s">
        <v>1797</v>
      </c>
      <c r="B13">
        <v>12</v>
      </c>
    </row>
    <row r="14" spans="1:2" x14ac:dyDescent="0.25">
      <c r="A14" t="s">
        <v>1798</v>
      </c>
      <c r="B14">
        <v>13</v>
      </c>
    </row>
    <row r="15" spans="1:2" x14ac:dyDescent="0.25">
      <c r="A15" t="s">
        <v>1799</v>
      </c>
      <c r="B15">
        <v>14</v>
      </c>
    </row>
    <row r="16" spans="1:2" x14ac:dyDescent="0.25">
      <c r="A16" t="s">
        <v>1800</v>
      </c>
      <c r="B16">
        <v>15</v>
      </c>
    </row>
    <row r="17" spans="1:2" x14ac:dyDescent="0.25">
      <c r="A17" t="s">
        <v>1801</v>
      </c>
      <c r="B17">
        <v>16</v>
      </c>
    </row>
    <row r="18" spans="1:2" x14ac:dyDescent="0.25">
      <c r="A18" t="s">
        <v>1802</v>
      </c>
      <c r="B18">
        <v>17</v>
      </c>
    </row>
    <row r="19" spans="1:2" x14ac:dyDescent="0.25">
      <c r="A19" t="s">
        <v>1803</v>
      </c>
      <c r="B19">
        <v>18</v>
      </c>
    </row>
    <row r="20" spans="1:2" x14ac:dyDescent="0.25">
      <c r="A20" t="s">
        <v>1804</v>
      </c>
      <c r="B20">
        <v>19</v>
      </c>
    </row>
    <row r="21" spans="1:2" x14ac:dyDescent="0.25">
      <c r="A21" t="s">
        <v>1805</v>
      </c>
      <c r="B21">
        <v>20</v>
      </c>
    </row>
    <row r="22" spans="1:2" x14ac:dyDescent="0.25">
      <c r="A22" t="s">
        <v>1806</v>
      </c>
      <c r="B22">
        <v>21</v>
      </c>
    </row>
    <row r="23" spans="1:2" x14ac:dyDescent="0.25">
      <c r="A23" t="s">
        <v>1807</v>
      </c>
      <c r="B23">
        <v>22</v>
      </c>
    </row>
    <row r="24" spans="1:2" x14ac:dyDescent="0.25">
      <c r="A24" t="s">
        <v>1808</v>
      </c>
      <c r="B24">
        <v>23</v>
      </c>
    </row>
    <row r="25" spans="1:2" x14ac:dyDescent="0.25">
      <c r="A25" t="s">
        <v>1809</v>
      </c>
      <c r="B25">
        <v>24</v>
      </c>
    </row>
    <row r="26" spans="1:2" x14ac:dyDescent="0.25">
      <c r="A26" t="s">
        <v>1810</v>
      </c>
      <c r="B26">
        <v>25</v>
      </c>
    </row>
    <row r="27" spans="1:2" x14ac:dyDescent="0.25">
      <c r="A27" t="s">
        <v>1811</v>
      </c>
      <c r="B27">
        <v>26</v>
      </c>
    </row>
    <row r="28" spans="1:2" x14ac:dyDescent="0.25">
      <c r="A28" t="s">
        <v>1812</v>
      </c>
      <c r="B28">
        <v>27</v>
      </c>
    </row>
    <row r="29" spans="1:2" x14ac:dyDescent="0.25">
      <c r="A29" t="s">
        <v>1813</v>
      </c>
      <c r="B29">
        <v>28</v>
      </c>
    </row>
    <row r="30" spans="1:2" x14ac:dyDescent="0.25">
      <c r="A30" t="s">
        <v>1814</v>
      </c>
      <c r="B30">
        <v>29</v>
      </c>
    </row>
    <row r="31" spans="1:2" x14ac:dyDescent="0.25">
      <c r="A31" t="s">
        <v>1815</v>
      </c>
      <c r="B31">
        <v>30</v>
      </c>
    </row>
    <row r="32" spans="1:2" x14ac:dyDescent="0.25">
      <c r="A32" t="s">
        <v>1816</v>
      </c>
      <c r="B32">
        <v>31</v>
      </c>
    </row>
    <row r="33" spans="1:2" x14ac:dyDescent="0.25">
      <c r="A33" t="s">
        <v>1817</v>
      </c>
      <c r="B33">
        <v>32</v>
      </c>
    </row>
    <row r="34" spans="1:2" x14ac:dyDescent="0.25">
      <c r="A34" t="s">
        <v>1818</v>
      </c>
      <c r="B34">
        <v>33</v>
      </c>
    </row>
    <row r="35" spans="1:2" x14ac:dyDescent="0.25">
      <c r="A35" t="s">
        <v>1819</v>
      </c>
      <c r="B35">
        <v>34</v>
      </c>
    </row>
    <row r="36" spans="1:2" x14ac:dyDescent="0.25">
      <c r="A36" t="s">
        <v>1820</v>
      </c>
      <c r="B36">
        <v>35</v>
      </c>
    </row>
    <row r="37" spans="1:2" x14ac:dyDescent="0.25">
      <c r="A37" t="s">
        <v>1821</v>
      </c>
      <c r="B37">
        <v>36</v>
      </c>
    </row>
    <row r="38" spans="1:2" x14ac:dyDescent="0.25">
      <c r="A38" t="s">
        <v>1822</v>
      </c>
      <c r="B38">
        <v>37</v>
      </c>
    </row>
    <row r="39" spans="1:2" x14ac:dyDescent="0.25">
      <c r="A39" t="s">
        <v>1823</v>
      </c>
      <c r="B39">
        <v>38</v>
      </c>
    </row>
    <row r="40" spans="1:2" x14ac:dyDescent="0.25">
      <c r="A40" t="s">
        <v>1824</v>
      </c>
      <c r="B40">
        <v>39</v>
      </c>
    </row>
    <row r="41" spans="1:2" x14ac:dyDescent="0.25">
      <c r="A41" t="s">
        <v>1825</v>
      </c>
      <c r="B41">
        <v>40</v>
      </c>
    </row>
    <row r="42" spans="1:2" x14ac:dyDescent="0.25">
      <c r="A42" t="s">
        <v>1826</v>
      </c>
      <c r="B42">
        <v>41</v>
      </c>
    </row>
    <row r="43" spans="1:2" x14ac:dyDescent="0.25">
      <c r="A43" t="s">
        <v>1827</v>
      </c>
      <c r="B43">
        <v>42</v>
      </c>
    </row>
    <row r="44" spans="1:2" x14ac:dyDescent="0.25">
      <c r="A44" t="s">
        <v>1828</v>
      </c>
      <c r="B44">
        <v>43</v>
      </c>
    </row>
    <row r="45" spans="1:2" x14ac:dyDescent="0.25">
      <c r="A45" t="s">
        <v>1829</v>
      </c>
      <c r="B45">
        <v>44</v>
      </c>
    </row>
    <row r="46" spans="1:2" x14ac:dyDescent="0.25">
      <c r="A46" t="s">
        <v>1830</v>
      </c>
      <c r="B46">
        <v>45</v>
      </c>
    </row>
    <row r="47" spans="1:2" x14ac:dyDescent="0.25">
      <c r="A47" t="s">
        <v>1831</v>
      </c>
      <c r="B47">
        <v>46</v>
      </c>
    </row>
    <row r="48" spans="1:2" x14ac:dyDescent="0.25">
      <c r="A48" t="s">
        <v>1832</v>
      </c>
      <c r="B48">
        <v>47</v>
      </c>
    </row>
    <row r="49" spans="1:2" x14ac:dyDescent="0.25">
      <c r="A49" t="s">
        <v>1833</v>
      </c>
      <c r="B49">
        <v>48</v>
      </c>
    </row>
    <row r="50" spans="1:2" x14ac:dyDescent="0.25">
      <c r="A50" t="s">
        <v>1834</v>
      </c>
      <c r="B50">
        <v>49</v>
      </c>
    </row>
    <row r="51" spans="1:2" x14ac:dyDescent="0.25">
      <c r="A51" t="s">
        <v>1835</v>
      </c>
      <c r="B51">
        <v>50</v>
      </c>
    </row>
    <row r="52" spans="1:2" x14ac:dyDescent="0.25">
      <c r="A52" t="s">
        <v>1836</v>
      </c>
      <c r="B52">
        <v>51</v>
      </c>
    </row>
    <row r="53" spans="1:2" x14ac:dyDescent="0.25">
      <c r="A53" t="s">
        <v>1837</v>
      </c>
      <c r="B53">
        <v>52</v>
      </c>
    </row>
    <row r="54" spans="1:2" x14ac:dyDescent="0.25">
      <c r="A54" t="s">
        <v>1838</v>
      </c>
      <c r="B54">
        <v>53</v>
      </c>
    </row>
    <row r="55" spans="1:2" x14ac:dyDescent="0.25">
      <c r="A55" t="s">
        <v>1839</v>
      </c>
      <c r="B55">
        <v>54</v>
      </c>
    </row>
    <row r="56" spans="1:2" x14ac:dyDescent="0.25">
      <c r="A56" t="s">
        <v>1840</v>
      </c>
      <c r="B56">
        <v>55</v>
      </c>
    </row>
    <row r="57" spans="1:2" x14ac:dyDescent="0.25">
      <c r="A57" t="s">
        <v>1841</v>
      </c>
      <c r="B57">
        <v>56</v>
      </c>
    </row>
    <row r="58" spans="1:2" x14ac:dyDescent="0.25">
      <c r="A58" t="s">
        <v>1842</v>
      </c>
      <c r="B58">
        <v>57</v>
      </c>
    </row>
    <row r="59" spans="1:2" x14ac:dyDescent="0.25">
      <c r="A59" t="s">
        <v>1843</v>
      </c>
      <c r="B59">
        <v>58</v>
      </c>
    </row>
    <row r="60" spans="1:2" x14ac:dyDescent="0.25">
      <c r="A60" t="s">
        <v>1844</v>
      </c>
      <c r="B60">
        <v>59</v>
      </c>
    </row>
    <row r="61" spans="1:2" x14ac:dyDescent="0.25">
      <c r="A61" t="s">
        <v>1845</v>
      </c>
      <c r="B61">
        <v>60</v>
      </c>
    </row>
    <row r="62" spans="1:2" x14ac:dyDescent="0.25">
      <c r="A62" t="s">
        <v>1846</v>
      </c>
      <c r="B62">
        <v>61</v>
      </c>
    </row>
    <row r="63" spans="1:2" x14ac:dyDescent="0.25">
      <c r="A63" t="s">
        <v>1847</v>
      </c>
      <c r="B63">
        <v>62</v>
      </c>
    </row>
    <row r="64" spans="1:2" x14ac:dyDescent="0.25">
      <c r="A64" t="s">
        <v>1848</v>
      </c>
      <c r="B64">
        <v>63</v>
      </c>
    </row>
    <row r="65" spans="1:2" x14ac:dyDescent="0.25">
      <c r="A65" t="s">
        <v>1849</v>
      </c>
      <c r="B65">
        <v>64</v>
      </c>
    </row>
    <row r="66" spans="1:2" x14ac:dyDescent="0.25">
      <c r="A66" t="s">
        <v>1850</v>
      </c>
      <c r="B66">
        <v>65</v>
      </c>
    </row>
    <row r="67" spans="1:2" x14ac:dyDescent="0.25">
      <c r="A67" t="s">
        <v>1851</v>
      </c>
      <c r="B67">
        <v>66</v>
      </c>
    </row>
    <row r="68" spans="1:2" x14ac:dyDescent="0.25">
      <c r="A68" t="s">
        <v>1852</v>
      </c>
      <c r="B68">
        <v>67</v>
      </c>
    </row>
    <row r="69" spans="1:2" x14ac:dyDescent="0.25">
      <c r="A69" t="s">
        <v>1853</v>
      </c>
      <c r="B69">
        <v>68</v>
      </c>
    </row>
    <row r="70" spans="1:2" x14ac:dyDescent="0.25">
      <c r="A70" t="s">
        <v>1854</v>
      </c>
      <c r="B70">
        <v>69</v>
      </c>
    </row>
    <row r="71" spans="1:2" x14ac:dyDescent="0.25">
      <c r="A71" t="s">
        <v>1855</v>
      </c>
      <c r="B71">
        <v>70</v>
      </c>
    </row>
    <row r="72" spans="1:2" x14ac:dyDescent="0.25">
      <c r="A72" t="s">
        <v>1856</v>
      </c>
      <c r="B72">
        <v>71</v>
      </c>
    </row>
    <row r="73" spans="1:2" x14ac:dyDescent="0.25">
      <c r="A73" t="s">
        <v>1857</v>
      </c>
      <c r="B73">
        <v>72</v>
      </c>
    </row>
    <row r="74" spans="1:2" x14ac:dyDescent="0.25">
      <c r="A74" t="s">
        <v>1858</v>
      </c>
      <c r="B74">
        <v>73</v>
      </c>
    </row>
    <row r="75" spans="1:2" x14ac:dyDescent="0.25">
      <c r="A75" t="s">
        <v>1859</v>
      </c>
      <c r="B75">
        <v>74</v>
      </c>
    </row>
    <row r="76" spans="1:2" x14ac:dyDescent="0.25">
      <c r="A76" t="s">
        <v>1860</v>
      </c>
      <c r="B76">
        <v>75</v>
      </c>
    </row>
    <row r="77" spans="1:2" x14ac:dyDescent="0.25">
      <c r="A77" t="s">
        <v>1861</v>
      </c>
      <c r="B77">
        <v>76</v>
      </c>
    </row>
    <row r="78" spans="1:2" x14ac:dyDescent="0.25">
      <c r="A78" t="s">
        <v>1862</v>
      </c>
      <c r="B78">
        <v>77</v>
      </c>
    </row>
    <row r="79" spans="1:2" x14ac:dyDescent="0.25">
      <c r="A79" t="s">
        <v>1863</v>
      </c>
      <c r="B79">
        <v>78</v>
      </c>
    </row>
    <row r="80" spans="1:2" x14ac:dyDescent="0.25">
      <c r="A80" t="s">
        <v>1864</v>
      </c>
      <c r="B80">
        <v>79</v>
      </c>
    </row>
    <row r="81" spans="1:2" x14ac:dyDescent="0.25">
      <c r="A81" t="s">
        <v>1865</v>
      </c>
      <c r="B81">
        <v>80</v>
      </c>
    </row>
    <row r="82" spans="1:2" x14ac:dyDescent="0.25">
      <c r="A82" t="s">
        <v>1866</v>
      </c>
      <c r="B82">
        <v>81</v>
      </c>
    </row>
    <row r="83" spans="1:2" x14ac:dyDescent="0.25">
      <c r="A83" t="s">
        <v>1867</v>
      </c>
      <c r="B83">
        <v>82</v>
      </c>
    </row>
    <row r="84" spans="1:2" x14ac:dyDescent="0.25">
      <c r="A84" t="s">
        <v>1868</v>
      </c>
      <c r="B84">
        <v>83</v>
      </c>
    </row>
    <row r="85" spans="1:2" x14ac:dyDescent="0.25">
      <c r="A85" t="s">
        <v>1869</v>
      </c>
      <c r="B85">
        <v>84</v>
      </c>
    </row>
    <row r="86" spans="1:2" x14ac:dyDescent="0.25">
      <c r="A86" t="s">
        <v>1870</v>
      </c>
      <c r="B86">
        <v>85</v>
      </c>
    </row>
    <row r="87" spans="1:2" x14ac:dyDescent="0.25">
      <c r="A87" t="s">
        <v>1871</v>
      </c>
      <c r="B87">
        <v>86</v>
      </c>
    </row>
    <row r="88" spans="1:2" x14ac:dyDescent="0.25">
      <c r="A88" t="s">
        <v>1872</v>
      </c>
      <c r="B88">
        <v>87</v>
      </c>
    </row>
    <row r="89" spans="1:2" x14ac:dyDescent="0.25">
      <c r="A89" t="s">
        <v>1873</v>
      </c>
      <c r="B89">
        <v>88</v>
      </c>
    </row>
    <row r="90" spans="1:2" x14ac:dyDescent="0.25">
      <c r="A90" t="s">
        <v>1874</v>
      </c>
      <c r="B90">
        <v>89</v>
      </c>
    </row>
    <row r="91" spans="1:2" x14ac:dyDescent="0.25">
      <c r="A91" t="s">
        <v>1875</v>
      </c>
      <c r="B91">
        <v>90</v>
      </c>
    </row>
    <row r="92" spans="1:2" x14ac:dyDescent="0.25">
      <c r="A92" t="s">
        <v>1876</v>
      </c>
      <c r="B92">
        <v>91</v>
      </c>
    </row>
    <row r="93" spans="1:2" x14ac:dyDescent="0.25">
      <c r="A93" t="s">
        <v>1877</v>
      </c>
      <c r="B93">
        <v>92</v>
      </c>
    </row>
    <row r="94" spans="1:2" x14ac:dyDescent="0.25">
      <c r="A94" t="s">
        <v>1878</v>
      </c>
      <c r="B94">
        <v>93</v>
      </c>
    </row>
    <row r="95" spans="1:2" x14ac:dyDescent="0.25">
      <c r="A95" t="s">
        <v>1879</v>
      </c>
      <c r="B95">
        <v>94</v>
      </c>
    </row>
    <row r="96" spans="1:2" x14ac:dyDescent="0.25">
      <c r="A96" t="s">
        <v>1880</v>
      </c>
      <c r="B96">
        <v>95</v>
      </c>
    </row>
    <row r="97" spans="1:2" x14ac:dyDescent="0.25">
      <c r="A97" t="s">
        <v>1881</v>
      </c>
      <c r="B97">
        <v>96</v>
      </c>
    </row>
    <row r="98" spans="1:2" x14ac:dyDescent="0.25">
      <c r="A98" t="s">
        <v>1882</v>
      </c>
      <c r="B98">
        <v>97</v>
      </c>
    </row>
    <row r="99" spans="1:2" x14ac:dyDescent="0.25">
      <c r="A99" t="s">
        <v>1883</v>
      </c>
      <c r="B99">
        <v>98</v>
      </c>
    </row>
    <row r="100" spans="1:2" x14ac:dyDescent="0.25">
      <c r="A100" t="s">
        <v>1884</v>
      </c>
      <c r="B100">
        <v>99</v>
      </c>
    </row>
    <row r="101" spans="1:2" x14ac:dyDescent="0.25">
      <c r="A101" t="s">
        <v>1885</v>
      </c>
      <c r="B101">
        <v>100</v>
      </c>
    </row>
    <row r="102" spans="1:2" x14ac:dyDescent="0.25">
      <c r="A102" t="s">
        <v>1886</v>
      </c>
      <c r="B102">
        <v>101</v>
      </c>
    </row>
    <row r="103" spans="1:2" x14ac:dyDescent="0.25">
      <c r="A103" t="s">
        <v>1887</v>
      </c>
      <c r="B103">
        <v>102</v>
      </c>
    </row>
    <row r="104" spans="1:2" x14ac:dyDescent="0.25">
      <c r="A104" t="s">
        <v>1888</v>
      </c>
      <c r="B104">
        <v>103</v>
      </c>
    </row>
    <row r="105" spans="1:2" x14ac:dyDescent="0.25">
      <c r="A105" t="s">
        <v>1889</v>
      </c>
      <c r="B105">
        <v>104</v>
      </c>
    </row>
    <row r="106" spans="1:2" x14ac:dyDescent="0.25">
      <c r="A106" t="s">
        <v>1890</v>
      </c>
      <c r="B106">
        <v>105</v>
      </c>
    </row>
    <row r="107" spans="1:2" x14ac:dyDescent="0.25">
      <c r="A107" t="s">
        <v>1891</v>
      </c>
      <c r="B107">
        <v>106</v>
      </c>
    </row>
    <row r="108" spans="1:2" x14ac:dyDescent="0.25">
      <c r="A108" t="s">
        <v>1892</v>
      </c>
      <c r="B108">
        <v>107</v>
      </c>
    </row>
    <row r="109" spans="1:2" x14ac:dyDescent="0.25">
      <c r="A109" t="s">
        <v>1893</v>
      </c>
      <c r="B109">
        <v>108</v>
      </c>
    </row>
    <row r="110" spans="1:2" x14ac:dyDescent="0.25">
      <c r="A110" t="s">
        <v>1894</v>
      </c>
      <c r="B110">
        <v>109</v>
      </c>
    </row>
    <row r="111" spans="1:2" x14ac:dyDescent="0.25">
      <c r="A111" t="s">
        <v>1895</v>
      </c>
      <c r="B111">
        <v>110</v>
      </c>
    </row>
    <row r="112" spans="1:2" x14ac:dyDescent="0.25">
      <c r="A112" t="s">
        <v>1896</v>
      </c>
      <c r="B112">
        <v>111</v>
      </c>
    </row>
    <row r="113" spans="1:2" x14ac:dyDescent="0.25">
      <c r="A113" t="s">
        <v>1897</v>
      </c>
      <c r="B113">
        <v>112</v>
      </c>
    </row>
    <row r="114" spans="1:2" x14ac:dyDescent="0.25">
      <c r="A114" t="s">
        <v>1898</v>
      </c>
      <c r="B114">
        <v>113</v>
      </c>
    </row>
    <row r="115" spans="1:2" x14ac:dyDescent="0.25">
      <c r="A115" t="s">
        <v>1899</v>
      </c>
      <c r="B115">
        <v>114</v>
      </c>
    </row>
    <row r="116" spans="1:2" x14ac:dyDescent="0.25">
      <c r="A116" t="s">
        <v>1900</v>
      </c>
      <c r="B116">
        <v>115</v>
      </c>
    </row>
    <row r="117" spans="1:2" x14ac:dyDescent="0.25">
      <c r="A117" t="s">
        <v>1901</v>
      </c>
      <c r="B117">
        <v>116</v>
      </c>
    </row>
    <row r="118" spans="1:2" x14ac:dyDescent="0.25">
      <c r="A118" t="s">
        <v>1902</v>
      </c>
      <c r="B118">
        <v>117</v>
      </c>
    </row>
    <row r="119" spans="1:2" x14ac:dyDescent="0.25">
      <c r="A119" t="s">
        <v>1903</v>
      </c>
      <c r="B119">
        <v>118</v>
      </c>
    </row>
    <row r="120" spans="1:2" x14ac:dyDescent="0.25">
      <c r="A120" t="s">
        <v>1904</v>
      </c>
      <c r="B120">
        <v>119</v>
      </c>
    </row>
    <row r="121" spans="1:2" x14ac:dyDescent="0.25">
      <c r="A121" t="s">
        <v>1905</v>
      </c>
      <c r="B121">
        <v>120</v>
      </c>
    </row>
    <row r="122" spans="1:2" x14ac:dyDescent="0.25">
      <c r="A122" t="s">
        <v>1906</v>
      </c>
      <c r="B122">
        <v>121</v>
      </c>
    </row>
    <row r="123" spans="1:2" x14ac:dyDescent="0.25">
      <c r="A123" t="s">
        <v>1907</v>
      </c>
      <c r="B123">
        <v>122</v>
      </c>
    </row>
    <row r="124" spans="1:2" x14ac:dyDescent="0.25">
      <c r="A124" t="s">
        <v>1908</v>
      </c>
      <c r="B124">
        <v>123</v>
      </c>
    </row>
    <row r="125" spans="1:2" x14ac:dyDescent="0.25">
      <c r="A125" t="s">
        <v>1909</v>
      </c>
      <c r="B125">
        <v>124</v>
      </c>
    </row>
    <row r="126" spans="1:2" x14ac:dyDescent="0.25">
      <c r="A126" t="s">
        <v>1910</v>
      </c>
      <c r="B126">
        <v>125</v>
      </c>
    </row>
    <row r="127" spans="1:2" x14ac:dyDescent="0.25">
      <c r="A127" t="s">
        <v>1911</v>
      </c>
      <c r="B127">
        <v>126</v>
      </c>
    </row>
    <row r="128" spans="1:2" x14ac:dyDescent="0.25">
      <c r="A128" t="s">
        <v>1912</v>
      </c>
      <c r="B128">
        <v>127</v>
      </c>
    </row>
    <row r="129" spans="1:2" x14ac:dyDescent="0.25">
      <c r="A129" t="s">
        <v>1913</v>
      </c>
      <c r="B129">
        <v>128</v>
      </c>
    </row>
    <row r="130" spans="1:2" x14ac:dyDescent="0.25">
      <c r="A130" t="s">
        <v>1914</v>
      </c>
      <c r="B130">
        <v>129</v>
      </c>
    </row>
    <row r="131" spans="1:2" x14ac:dyDescent="0.25">
      <c r="A131" t="s">
        <v>1915</v>
      </c>
      <c r="B131">
        <v>130</v>
      </c>
    </row>
    <row r="132" spans="1:2" x14ac:dyDescent="0.25">
      <c r="A132" t="s">
        <v>1916</v>
      </c>
      <c r="B132">
        <v>131</v>
      </c>
    </row>
    <row r="133" spans="1:2" x14ac:dyDescent="0.25">
      <c r="A133" t="s">
        <v>1917</v>
      </c>
      <c r="B133">
        <v>132</v>
      </c>
    </row>
    <row r="134" spans="1:2" x14ac:dyDescent="0.25">
      <c r="A134" t="s">
        <v>1918</v>
      </c>
      <c r="B134">
        <v>133</v>
      </c>
    </row>
    <row r="135" spans="1:2" x14ac:dyDescent="0.25">
      <c r="A135" t="s">
        <v>1919</v>
      </c>
      <c r="B135">
        <v>134</v>
      </c>
    </row>
    <row r="136" spans="1:2" x14ac:dyDescent="0.25">
      <c r="A136" t="s">
        <v>1920</v>
      </c>
      <c r="B136">
        <v>135</v>
      </c>
    </row>
    <row r="137" spans="1:2" x14ac:dyDescent="0.25">
      <c r="A137" t="s">
        <v>1921</v>
      </c>
      <c r="B137">
        <v>136</v>
      </c>
    </row>
    <row r="138" spans="1:2" x14ac:dyDescent="0.25">
      <c r="A138" t="s">
        <v>1922</v>
      </c>
      <c r="B138">
        <v>137</v>
      </c>
    </row>
    <row r="139" spans="1:2" x14ac:dyDescent="0.25">
      <c r="A139" t="s">
        <v>1923</v>
      </c>
      <c r="B139">
        <v>138</v>
      </c>
    </row>
    <row r="140" spans="1:2" x14ac:dyDescent="0.25">
      <c r="A140" t="s">
        <v>1924</v>
      </c>
      <c r="B140">
        <v>139</v>
      </c>
    </row>
    <row r="141" spans="1:2" x14ac:dyDescent="0.25">
      <c r="A141" t="s">
        <v>1925</v>
      </c>
      <c r="B141">
        <v>140</v>
      </c>
    </row>
    <row r="142" spans="1:2" x14ac:dyDescent="0.25">
      <c r="A142" t="s">
        <v>1926</v>
      </c>
      <c r="B142">
        <v>141</v>
      </c>
    </row>
    <row r="143" spans="1:2" x14ac:dyDescent="0.25">
      <c r="A143" t="s">
        <v>1927</v>
      </c>
      <c r="B143">
        <v>142</v>
      </c>
    </row>
    <row r="144" spans="1:2" x14ac:dyDescent="0.25">
      <c r="A144" t="s">
        <v>1928</v>
      </c>
      <c r="B144">
        <v>143</v>
      </c>
    </row>
    <row r="145" spans="1:2" x14ac:dyDescent="0.25">
      <c r="A145" t="s">
        <v>1929</v>
      </c>
      <c r="B145">
        <v>144</v>
      </c>
    </row>
    <row r="146" spans="1:2" x14ac:dyDescent="0.25">
      <c r="A146" t="s">
        <v>1930</v>
      </c>
      <c r="B146">
        <v>145</v>
      </c>
    </row>
    <row r="147" spans="1:2" x14ac:dyDescent="0.25">
      <c r="A147" t="s">
        <v>1931</v>
      </c>
      <c r="B147">
        <v>146</v>
      </c>
    </row>
    <row r="148" spans="1:2" x14ac:dyDescent="0.25">
      <c r="A148" t="s">
        <v>1932</v>
      </c>
      <c r="B148">
        <v>147</v>
      </c>
    </row>
    <row r="149" spans="1:2" x14ac:dyDescent="0.25">
      <c r="A149" t="s">
        <v>1933</v>
      </c>
      <c r="B149">
        <v>148</v>
      </c>
    </row>
    <row r="150" spans="1:2" x14ac:dyDescent="0.25">
      <c r="A150" t="s">
        <v>1934</v>
      </c>
      <c r="B150">
        <v>149</v>
      </c>
    </row>
    <row r="151" spans="1:2" x14ac:dyDescent="0.25">
      <c r="A151" t="s">
        <v>1935</v>
      </c>
      <c r="B151">
        <v>150</v>
      </c>
    </row>
    <row r="152" spans="1:2" x14ac:dyDescent="0.25">
      <c r="A152" t="s">
        <v>1936</v>
      </c>
      <c r="B152">
        <v>151</v>
      </c>
    </row>
    <row r="153" spans="1:2" x14ac:dyDescent="0.25">
      <c r="A153" t="s">
        <v>1937</v>
      </c>
      <c r="B153">
        <v>152</v>
      </c>
    </row>
    <row r="154" spans="1:2" x14ac:dyDescent="0.25">
      <c r="A154" t="s">
        <v>1938</v>
      </c>
      <c r="B154">
        <v>153</v>
      </c>
    </row>
    <row r="155" spans="1:2" x14ac:dyDescent="0.25">
      <c r="A155" t="s">
        <v>1939</v>
      </c>
      <c r="B155">
        <v>154</v>
      </c>
    </row>
    <row r="156" spans="1:2" x14ac:dyDescent="0.25">
      <c r="A156" t="s">
        <v>1940</v>
      </c>
      <c r="B156">
        <v>155</v>
      </c>
    </row>
    <row r="157" spans="1:2" x14ac:dyDescent="0.25">
      <c r="A157" t="s">
        <v>1941</v>
      </c>
      <c r="B157">
        <v>156</v>
      </c>
    </row>
    <row r="158" spans="1:2" x14ac:dyDescent="0.25">
      <c r="A158" t="s">
        <v>1942</v>
      </c>
      <c r="B158">
        <v>157</v>
      </c>
    </row>
    <row r="159" spans="1:2" x14ac:dyDescent="0.25">
      <c r="A159" t="s">
        <v>1943</v>
      </c>
      <c r="B159">
        <v>158</v>
      </c>
    </row>
    <row r="160" spans="1:2" x14ac:dyDescent="0.25">
      <c r="A160" t="s">
        <v>1944</v>
      </c>
      <c r="B160">
        <v>159</v>
      </c>
    </row>
    <row r="161" spans="1:2" x14ac:dyDescent="0.25">
      <c r="A161" t="s">
        <v>1945</v>
      </c>
      <c r="B161">
        <v>160</v>
      </c>
    </row>
    <row r="162" spans="1:2" x14ac:dyDescent="0.25">
      <c r="A162" t="s">
        <v>1946</v>
      </c>
      <c r="B162">
        <v>161</v>
      </c>
    </row>
    <row r="163" spans="1:2" x14ac:dyDescent="0.25">
      <c r="A163" t="s">
        <v>1947</v>
      </c>
      <c r="B163">
        <v>162</v>
      </c>
    </row>
    <row r="164" spans="1:2" x14ac:dyDescent="0.25">
      <c r="A164" t="s">
        <v>1948</v>
      </c>
      <c r="B164">
        <v>163</v>
      </c>
    </row>
    <row r="165" spans="1:2" x14ac:dyDescent="0.25">
      <c r="A165" t="s">
        <v>1949</v>
      </c>
      <c r="B165">
        <v>164</v>
      </c>
    </row>
    <row r="166" spans="1:2" x14ac:dyDescent="0.25">
      <c r="A166" t="s">
        <v>1950</v>
      </c>
      <c r="B166">
        <v>165</v>
      </c>
    </row>
    <row r="167" spans="1:2" x14ac:dyDescent="0.25">
      <c r="A167" t="s">
        <v>1951</v>
      </c>
      <c r="B167">
        <v>166</v>
      </c>
    </row>
    <row r="168" spans="1:2" x14ac:dyDescent="0.25">
      <c r="A168" t="s">
        <v>1952</v>
      </c>
      <c r="B168">
        <v>167</v>
      </c>
    </row>
    <row r="169" spans="1:2" x14ac:dyDescent="0.25">
      <c r="A169" t="s">
        <v>1953</v>
      </c>
      <c r="B169">
        <v>168</v>
      </c>
    </row>
    <row r="170" spans="1:2" x14ac:dyDescent="0.25">
      <c r="A170" t="s">
        <v>1954</v>
      </c>
      <c r="B170">
        <v>169</v>
      </c>
    </row>
    <row r="171" spans="1:2" x14ac:dyDescent="0.25">
      <c r="A171" t="s">
        <v>1955</v>
      </c>
      <c r="B171">
        <v>170</v>
      </c>
    </row>
    <row r="172" spans="1:2" x14ac:dyDescent="0.25">
      <c r="A172" t="s">
        <v>1956</v>
      </c>
      <c r="B172">
        <v>171</v>
      </c>
    </row>
    <row r="173" spans="1:2" x14ac:dyDescent="0.25">
      <c r="A173" t="s">
        <v>1957</v>
      </c>
      <c r="B173">
        <v>172</v>
      </c>
    </row>
    <row r="174" spans="1:2" x14ac:dyDescent="0.25">
      <c r="A174" t="s">
        <v>1958</v>
      </c>
      <c r="B174">
        <v>173</v>
      </c>
    </row>
    <row r="175" spans="1:2" x14ac:dyDescent="0.25">
      <c r="A175" t="s">
        <v>1959</v>
      </c>
      <c r="B175">
        <v>174</v>
      </c>
    </row>
    <row r="176" spans="1:2" x14ac:dyDescent="0.25">
      <c r="A176" t="s">
        <v>1960</v>
      </c>
      <c r="B176">
        <v>175</v>
      </c>
    </row>
    <row r="177" spans="1:2" x14ac:dyDescent="0.25">
      <c r="A177" t="s">
        <v>1961</v>
      </c>
      <c r="B177">
        <v>176</v>
      </c>
    </row>
    <row r="178" spans="1:2" x14ac:dyDescent="0.25">
      <c r="A178" t="s">
        <v>1962</v>
      </c>
      <c r="B178">
        <v>177</v>
      </c>
    </row>
    <row r="179" spans="1:2" x14ac:dyDescent="0.25">
      <c r="A179" t="s">
        <v>1963</v>
      </c>
      <c r="B179">
        <v>178</v>
      </c>
    </row>
    <row r="180" spans="1:2" x14ac:dyDescent="0.25">
      <c r="A180" t="s">
        <v>1964</v>
      </c>
      <c r="B180">
        <v>179</v>
      </c>
    </row>
    <row r="181" spans="1:2" x14ac:dyDescent="0.25">
      <c r="A181" t="s">
        <v>1965</v>
      </c>
      <c r="B181">
        <v>180</v>
      </c>
    </row>
    <row r="182" spans="1:2" x14ac:dyDescent="0.25">
      <c r="A182" t="s">
        <v>1966</v>
      </c>
      <c r="B182">
        <v>181</v>
      </c>
    </row>
    <row r="183" spans="1:2" x14ac:dyDescent="0.25">
      <c r="A183" t="s">
        <v>1967</v>
      </c>
      <c r="B183">
        <v>182</v>
      </c>
    </row>
    <row r="184" spans="1:2" x14ac:dyDescent="0.25">
      <c r="A184" t="s">
        <v>1968</v>
      </c>
      <c r="B184">
        <v>183</v>
      </c>
    </row>
    <row r="185" spans="1:2" x14ac:dyDescent="0.25">
      <c r="A185" t="s">
        <v>1969</v>
      </c>
      <c r="B185">
        <v>184</v>
      </c>
    </row>
    <row r="186" spans="1:2" x14ac:dyDescent="0.25">
      <c r="A186" t="s">
        <v>1970</v>
      </c>
      <c r="B186">
        <v>185</v>
      </c>
    </row>
    <row r="187" spans="1:2" x14ac:dyDescent="0.25">
      <c r="A187" t="s">
        <v>1971</v>
      </c>
      <c r="B187">
        <v>186</v>
      </c>
    </row>
    <row r="188" spans="1:2" x14ac:dyDescent="0.25">
      <c r="A188" t="s">
        <v>1972</v>
      </c>
      <c r="B188">
        <v>187</v>
      </c>
    </row>
    <row r="189" spans="1:2" x14ac:dyDescent="0.25">
      <c r="A189" t="s">
        <v>1973</v>
      </c>
      <c r="B189">
        <v>188</v>
      </c>
    </row>
    <row r="190" spans="1:2" x14ac:dyDescent="0.25">
      <c r="A190" t="s">
        <v>1974</v>
      </c>
      <c r="B190">
        <v>189</v>
      </c>
    </row>
    <row r="191" spans="1:2" x14ac:dyDescent="0.25">
      <c r="A191" t="s">
        <v>1975</v>
      </c>
      <c r="B191">
        <v>190</v>
      </c>
    </row>
    <row r="192" spans="1:2" x14ac:dyDescent="0.25">
      <c r="A192" t="s">
        <v>1976</v>
      </c>
      <c r="B192">
        <v>191</v>
      </c>
    </row>
    <row r="193" spans="1:2" x14ac:dyDescent="0.25">
      <c r="A193" t="s">
        <v>1977</v>
      </c>
      <c r="B193">
        <v>192</v>
      </c>
    </row>
    <row r="194" spans="1:2" x14ac:dyDescent="0.25">
      <c r="A194" t="s">
        <v>1978</v>
      </c>
      <c r="B194">
        <v>193</v>
      </c>
    </row>
    <row r="195" spans="1:2" x14ac:dyDescent="0.25">
      <c r="A195" t="s">
        <v>1979</v>
      </c>
      <c r="B195">
        <v>194</v>
      </c>
    </row>
    <row r="196" spans="1:2" x14ac:dyDescent="0.25">
      <c r="A196" t="s">
        <v>1980</v>
      </c>
      <c r="B196">
        <v>195</v>
      </c>
    </row>
    <row r="197" spans="1:2" x14ac:dyDescent="0.25">
      <c r="A197" t="s">
        <v>1981</v>
      </c>
      <c r="B197">
        <v>196</v>
      </c>
    </row>
    <row r="198" spans="1:2" x14ac:dyDescent="0.25">
      <c r="A198" t="s">
        <v>1982</v>
      </c>
      <c r="B198">
        <v>197</v>
      </c>
    </row>
    <row r="199" spans="1:2" x14ac:dyDescent="0.25">
      <c r="A199" t="s">
        <v>1983</v>
      </c>
      <c r="B199">
        <v>198</v>
      </c>
    </row>
    <row r="200" spans="1:2" x14ac:dyDescent="0.25">
      <c r="A200" t="s">
        <v>1984</v>
      </c>
      <c r="B200">
        <v>199</v>
      </c>
    </row>
    <row r="201" spans="1:2" x14ac:dyDescent="0.25">
      <c r="A201" t="s">
        <v>1985</v>
      </c>
      <c r="B201">
        <v>200</v>
      </c>
    </row>
    <row r="202" spans="1:2" x14ac:dyDescent="0.25">
      <c r="A202" t="s">
        <v>1986</v>
      </c>
      <c r="B202">
        <v>201</v>
      </c>
    </row>
    <row r="203" spans="1:2" x14ac:dyDescent="0.25">
      <c r="A203" t="s">
        <v>1987</v>
      </c>
      <c r="B203">
        <v>202</v>
      </c>
    </row>
    <row r="204" spans="1:2" x14ac:dyDescent="0.25">
      <c r="A204" t="s">
        <v>1988</v>
      </c>
      <c r="B204">
        <v>203</v>
      </c>
    </row>
    <row r="205" spans="1:2" x14ac:dyDescent="0.25">
      <c r="A205" t="s">
        <v>1989</v>
      </c>
      <c r="B205">
        <v>204</v>
      </c>
    </row>
    <row r="206" spans="1:2" x14ac:dyDescent="0.25">
      <c r="A206" t="s">
        <v>1990</v>
      </c>
      <c r="B206">
        <v>205</v>
      </c>
    </row>
    <row r="207" spans="1:2" x14ac:dyDescent="0.25">
      <c r="A207" t="s">
        <v>1991</v>
      </c>
      <c r="B207">
        <v>206</v>
      </c>
    </row>
    <row r="208" spans="1:2" x14ac:dyDescent="0.25">
      <c r="A208" t="s">
        <v>1992</v>
      </c>
      <c r="B208">
        <v>207</v>
      </c>
    </row>
    <row r="209" spans="1:2" x14ac:dyDescent="0.25">
      <c r="A209" t="s">
        <v>1993</v>
      </c>
      <c r="B209">
        <v>208</v>
      </c>
    </row>
    <row r="210" spans="1:2" x14ac:dyDescent="0.25">
      <c r="A210" t="s">
        <v>1994</v>
      </c>
      <c r="B210">
        <v>209</v>
      </c>
    </row>
    <row r="211" spans="1:2" x14ac:dyDescent="0.25">
      <c r="A211" t="s">
        <v>1995</v>
      </c>
      <c r="B211">
        <v>210</v>
      </c>
    </row>
    <row r="212" spans="1:2" x14ac:dyDescent="0.25">
      <c r="A212" t="s">
        <v>1996</v>
      </c>
      <c r="B212">
        <v>211</v>
      </c>
    </row>
    <row r="213" spans="1:2" x14ac:dyDescent="0.25">
      <c r="A213" t="s">
        <v>1997</v>
      </c>
      <c r="B213">
        <v>212</v>
      </c>
    </row>
    <row r="214" spans="1:2" x14ac:dyDescent="0.25">
      <c r="A214" t="s">
        <v>1998</v>
      </c>
      <c r="B214">
        <v>213</v>
      </c>
    </row>
    <row r="215" spans="1:2" x14ac:dyDescent="0.25">
      <c r="A215" t="s">
        <v>1999</v>
      </c>
      <c r="B215">
        <v>214</v>
      </c>
    </row>
    <row r="216" spans="1:2" x14ac:dyDescent="0.25">
      <c r="A216" t="s">
        <v>2000</v>
      </c>
      <c r="B216">
        <v>215</v>
      </c>
    </row>
    <row r="217" spans="1:2" x14ac:dyDescent="0.25">
      <c r="A217" t="s">
        <v>2001</v>
      </c>
      <c r="B217">
        <v>216</v>
      </c>
    </row>
    <row r="218" spans="1:2" x14ac:dyDescent="0.25">
      <c r="A218" t="s">
        <v>2002</v>
      </c>
      <c r="B218">
        <v>217</v>
      </c>
    </row>
    <row r="219" spans="1:2" x14ac:dyDescent="0.25">
      <c r="A219" t="s">
        <v>2003</v>
      </c>
      <c r="B219">
        <v>218</v>
      </c>
    </row>
    <row r="220" spans="1:2" x14ac:dyDescent="0.25">
      <c r="A220" t="s">
        <v>2004</v>
      </c>
      <c r="B220">
        <v>219</v>
      </c>
    </row>
    <row r="221" spans="1:2" x14ac:dyDescent="0.25">
      <c r="A221" t="s">
        <v>2005</v>
      </c>
      <c r="B221">
        <v>220</v>
      </c>
    </row>
    <row r="222" spans="1:2" x14ac:dyDescent="0.25">
      <c r="A222" t="s">
        <v>2006</v>
      </c>
      <c r="B222">
        <v>221</v>
      </c>
    </row>
    <row r="223" spans="1:2" x14ac:dyDescent="0.25">
      <c r="A223" t="s">
        <v>2007</v>
      </c>
      <c r="B223">
        <v>222</v>
      </c>
    </row>
    <row r="224" spans="1:2" x14ac:dyDescent="0.25">
      <c r="A224" t="s">
        <v>2008</v>
      </c>
      <c r="B224">
        <v>223</v>
      </c>
    </row>
    <row r="225" spans="1:2" x14ac:dyDescent="0.25">
      <c r="A225" t="s">
        <v>2009</v>
      </c>
      <c r="B225">
        <v>224</v>
      </c>
    </row>
    <row r="226" spans="1:2" x14ac:dyDescent="0.25">
      <c r="A226" t="s">
        <v>2010</v>
      </c>
      <c r="B226">
        <v>225</v>
      </c>
    </row>
    <row r="227" spans="1:2" x14ac:dyDescent="0.25">
      <c r="A227" t="s">
        <v>2011</v>
      </c>
      <c r="B227">
        <v>226</v>
      </c>
    </row>
    <row r="228" spans="1:2" x14ac:dyDescent="0.25">
      <c r="A228" t="s">
        <v>2012</v>
      </c>
      <c r="B228">
        <v>227</v>
      </c>
    </row>
    <row r="229" spans="1:2" x14ac:dyDescent="0.25">
      <c r="A229" t="s">
        <v>2013</v>
      </c>
      <c r="B229">
        <v>228</v>
      </c>
    </row>
    <row r="230" spans="1:2" x14ac:dyDescent="0.25">
      <c r="A230" t="s">
        <v>2014</v>
      </c>
      <c r="B230">
        <v>229</v>
      </c>
    </row>
    <row r="231" spans="1:2" x14ac:dyDescent="0.25">
      <c r="A231" t="s">
        <v>2015</v>
      </c>
      <c r="B231">
        <v>230</v>
      </c>
    </row>
    <row r="232" spans="1:2" x14ac:dyDescent="0.25">
      <c r="A232" t="s">
        <v>2016</v>
      </c>
      <c r="B232">
        <v>231</v>
      </c>
    </row>
    <row r="233" spans="1:2" x14ac:dyDescent="0.25">
      <c r="A233" t="s">
        <v>2017</v>
      </c>
      <c r="B233">
        <v>232</v>
      </c>
    </row>
    <row r="234" spans="1:2" x14ac:dyDescent="0.25">
      <c r="A234" t="s">
        <v>2018</v>
      </c>
      <c r="B234">
        <v>233</v>
      </c>
    </row>
    <row r="235" spans="1:2" x14ac:dyDescent="0.25">
      <c r="A235" t="s">
        <v>2019</v>
      </c>
      <c r="B235">
        <v>234</v>
      </c>
    </row>
    <row r="236" spans="1:2" x14ac:dyDescent="0.25">
      <c r="A236" t="s">
        <v>2020</v>
      </c>
      <c r="B236">
        <v>235</v>
      </c>
    </row>
    <row r="237" spans="1:2" x14ac:dyDescent="0.25">
      <c r="A237" t="s">
        <v>2021</v>
      </c>
      <c r="B237">
        <v>236</v>
      </c>
    </row>
    <row r="238" spans="1:2" x14ac:dyDescent="0.25">
      <c r="A238" t="s">
        <v>2022</v>
      </c>
      <c r="B238">
        <v>237</v>
      </c>
    </row>
    <row r="239" spans="1:2" x14ac:dyDescent="0.25">
      <c r="A239" t="s">
        <v>2023</v>
      </c>
      <c r="B239">
        <v>238</v>
      </c>
    </row>
    <row r="240" spans="1:2" x14ac:dyDescent="0.25">
      <c r="A240" t="s">
        <v>2024</v>
      </c>
      <c r="B240">
        <v>239</v>
      </c>
    </row>
    <row r="241" spans="1:2" x14ac:dyDescent="0.25">
      <c r="A241" t="s">
        <v>2025</v>
      </c>
      <c r="B241">
        <v>240</v>
      </c>
    </row>
    <row r="242" spans="1:2" x14ac:dyDescent="0.25">
      <c r="A242" t="s">
        <v>2026</v>
      </c>
      <c r="B242">
        <v>241</v>
      </c>
    </row>
    <row r="243" spans="1:2" x14ac:dyDescent="0.25">
      <c r="A243" t="s">
        <v>2027</v>
      </c>
      <c r="B243">
        <v>242</v>
      </c>
    </row>
    <row r="244" spans="1:2" x14ac:dyDescent="0.25">
      <c r="A244" t="s">
        <v>2028</v>
      </c>
      <c r="B244">
        <v>243</v>
      </c>
    </row>
    <row r="245" spans="1:2" x14ac:dyDescent="0.25">
      <c r="A245" t="s">
        <v>2029</v>
      </c>
      <c r="B245">
        <v>244</v>
      </c>
    </row>
    <row r="246" spans="1:2" x14ac:dyDescent="0.25">
      <c r="A246" t="s">
        <v>2030</v>
      </c>
      <c r="B246">
        <v>245</v>
      </c>
    </row>
    <row r="247" spans="1:2" x14ac:dyDescent="0.25">
      <c r="A247" t="s">
        <v>2031</v>
      </c>
      <c r="B247">
        <v>246</v>
      </c>
    </row>
    <row r="248" spans="1:2" x14ac:dyDescent="0.25">
      <c r="A248" t="s">
        <v>2032</v>
      </c>
      <c r="B248">
        <v>247</v>
      </c>
    </row>
    <row r="249" spans="1:2" x14ac:dyDescent="0.25">
      <c r="A249" t="s">
        <v>2033</v>
      </c>
      <c r="B249">
        <v>248</v>
      </c>
    </row>
    <row r="250" spans="1:2" x14ac:dyDescent="0.25">
      <c r="A250" t="s">
        <v>2034</v>
      </c>
      <c r="B250">
        <v>249</v>
      </c>
    </row>
    <row r="251" spans="1:2" x14ac:dyDescent="0.25">
      <c r="A251" t="s">
        <v>2035</v>
      </c>
      <c r="B251">
        <v>250</v>
      </c>
    </row>
    <row r="252" spans="1:2" x14ac:dyDescent="0.25">
      <c r="A252" t="s">
        <v>2036</v>
      </c>
      <c r="B252">
        <v>251</v>
      </c>
    </row>
    <row r="253" spans="1:2" x14ac:dyDescent="0.25">
      <c r="A253" t="s">
        <v>2037</v>
      </c>
      <c r="B253">
        <v>252</v>
      </c>
    </row>
    <row r="254" spans="1:2" x14ac:dyDescent="0.25">
      <c r="A254" t="s">
        <v>2038</v>
      </c>
      <c r="B254">
        <v>253</v>
      </c>
    </row>
    <row r="255" spans="1:2" x14ac:dyDescent="0.25">
      <c r="A255" t="s">
        <v>2039</v>
      </c>
      <c r="B255">
        <v>254</v>
      </c>
    </row>
    <row r="256" spans="1:2" x14ac:dyDescent="0.25">
      <c r="A256" t="s">
        <v>2040</v>
      </c>
      <c r="B256">
        <v>255</v>
      </c>
    </row>
    <row r="257" spans="1:2" x14ac:dyDescent="0.25">
      <c r="A257" t="s">
        <v>2041</v>
      </c>
      <c r="B257">
        <v>256</v>
      </c>
    </row>
    <row r="258" spans="1:2" x14ac:dyDescent="0.25">
      <c r="A258" t="s">
        <v>2042</v>
      </c>
      <c r="B258">
        <v>257</v>
      </c>
    </row>
    <row r="259" spans="1:2" x14ac:dyDescent="0.25">
      <c r="A259" t="s">
        <v>2043</v>
      </c>
      <c r="B259">
        <v>258</v>
      </c>
    </row>
    <row r="260" spans="1:2" x14ac:dyDescent="0.25">
      <c r="A260" t="s">
        <v>2044</v>
      </c>
      <c r="B260">
        <v>259</v>
      </c>
    </row>
    <row r="261" spans="1:2" x14ac:dyDescent="0.25">
      <c r="A261" t="s">
        <v>2045</v>
      </c>
      <c r="B261">
        <v>260</v>
      </c>
    </row>
    <row r="262" spans="1:2" x14ac:dyDescent="0.25">
      <c r="A262" t="s">
        <v>2046</v>
      </c>
      <c r="B262">
        <v>261</v>
      </c>
    </row>
    <row r="263" spans="1:2" x14ac:dyDescent="0.25">
      <c r="A263" t="s">
        <v>2047</v>
      </c>
      <c r="B263">
        <v>262</v>
      </c>
    </row>
    <row r="264" spans="1:2" x14ac:dyDescent="0.25">
      <c r="A264" t="s">
        <v>2048</v>
      </c>
      <c r="B264">
        <v>263</v>
      </c>
    </row>
    <row r="265" spans="1:2" x14ac:dyDescent="0.25">
      <c r="A265" t="s">
        <v>2049</v>
      </c>
      <c r="B265">
        <v>264</v>
      </c>
    </row>
    <row r="266" spans="1:2" x14ac:dyDescent="0.25">
      <c r="A266" t="s">
        <v>2050</v>
      </c>
      <c r="B266">
        <v>265</v>
      </c>
    </row>
    <row r="267" spans="1:2" x14ac:dyDescent="0.25">
      <c r="A267" t="s">
        <v>2051</v>
      </c>
      <c r="B267">
        <v>266</v>
      </c>
    </row>
    <row r="268" spans="1:2" x14ac:dyDescent="0.25">
      <c r="A268" t="s">
        <v>2052</v>
      </c>
      <c r="B268">
        <v>267</v>
      </c>
    </row>
    <row r="269" spans="1:2" x14ac:dyDescent="0.25">
      <c r="A269" t="s">
        <v>2053</v>
      </c>
      <c r="B269">
        <v>268</v>
      </c>
    </row>
    <row r="270" spans="1:2" x14ac:dyDescent="0.25">
      <c r="A270" t="s">
        <v>2054</v>
      </c>
      <c r="B270">
        <v>269</v>
      </c>
    </row>
    <row r="271" spans="1:2" x14ac:dyDescent="0.25">
      <c r="A271" t="s">
        <v>2055</v>
      </c>
      <c r="B271">
        <v>270</v>
      </c>
    </row>
    <row r="272" spans="1:2" x14ac:dyDescent="0.25">
      <c r="A272" t="s">
        <v>2056</v>
      </c>
      <c r="B272">
        <v>271</v>
      </c>
    </row>
    <row r="273" spans="1:2" x14ac:dyDescent="0.25">
      <c r="A273" t="s">
        <v>2057</v>
      </c>
      <c r="B273">
        <v>272</v>
      </c>
    </row>
    <row r="274" spans="1:2" x14ac:dyDescent="0.25">
      <c r="A274" t="s">
        <v>2058</v>
      </c>
      <c r="B274">
        <v>273</v>
      </c>
    </row>
    <row r="275" spans="1:2" x14ac:dyDescent="0.25">
      <c r="A275" t="s">
        <v>2059</v>
      </c>
      <c r="B275">
        <v>274</v>
      </c>
    </row>
    <row r="276" spans="1:2" x14ac:dyDescent="0.25">
      <c r="A276" t="s">
        <v>2060</v>
      </c>
      <c r="B276">
        <v>275</v>
      </c>
    </row>
    <row r="277" spans="1:2" x14ac:dyDescent="0.25">
      <c r="A277" t="s">
        <v>2061</v>
      </c>
      <c r="B277">
        <v>276</v>
      </c>
    </row>
    <row r="278" spans="1:2" x14ac:dyDescent="0.25">
      <c r="A278" t="s">
        <v>2062</v>
      </c>
      <c r="B278">
        <v>277</v>
      </c>
    </row>
    <row r="279" spans="1:2" x14ac:dyDescent="0.25">
      <c r="A279" t="s">
        <v>2063</v>
      </c>
      <c r="B279">
        <v>278</v>
      </c>
    </row>
    <row r="280" spans="1:2" x14ac:dyDescent="0.25">
      <c r="A280" t="s">
        <v>2064</v>
      </c>
      <c r="B280">
        <v>279</v>
      </c>
    </row>
    <row r="281" spans="1:2" x14ac:dyDescent="0.25">
      <c r="A281" t="s">
        <v>2065</v>
      </c>
      <c r="B281">
        <v>280</v>
      </c>
    </row>
    <row r="282" spans="1:2" x14ac:dyDescent="0.25">
      <c r="A282" t="s">
        <v>2066</v>
      </c>
      <c r="B282">
        <v>281</v>
      </c>
    </row>
    <row r="283" spans="1:2" x14ac:dyDescent="0.25">
      <c r="A283" t="s">
        <v>2067</v>
      </c>
      <c r="B283">
        <v>282</v>
      </c>
    </row>
    <row r="284" spans="1:2" x14ac:dyDescent="0.25">
      <c r="A284" t="s">
        <v>2068</v>
      </c>
      <c r="B284">
        <v>283</v>
      </c>
    </row>
    <row r="285" spans="1:2" x14ac:dyDescent="0.25">
      <c r="A285" t="s">
        <v>2069</v>
      </c>
      <c r="B285">
        <v>284</v>
      </c>
    </row>
    <row r="286" spans="1:2" x14ac:dyDescent="0.25">
      <c r="A286" t="s">
        <v>2070</v>
      </c>
      <c r="B286">
        <v>285</v>
      </c>
    </row>
    <row r="287" spans="1:2" x14ac:dyDescent="0.25">
      <c r="A287" t="s">
        <v>2071</v>
      </c>
      <c r="B287">
        <v>286</v>
      </c>
    </row>
    <row r="288" spans="1:2" x14ac:dyDescent="0.25">
      <c r="A288" t="s">
        <v>2072</v>
      </c>
      <c r="B288">
        <v>287</v>
      </c>
    </row>
    <row r="289" spans="1:2" x14ac:dyDescent="0.25">
      <c r="A289" t="s">
        <v>2073</v>
      </c>
      <c r="B289">
        <v>288</v>
      </c>
    </row>
    <row r="290" spans="1:2" x14ac:dyDescent="0.25">
      <c r="A290" t="s">
        <v>2074</v>
      </c>
      <c r="B290">
        <v>289</v>
      </c>
    </row>
    <row r="291" spans="1:2" x14ac:dyDescent="0.25">
      <c r="A291" t="s">
        <v>2075</v>
      </c>
      <c r="B291">
        <v>290</v>
      </c>
    </row>
    <row r="292" spans="1:2" x14ac:dyDescent="0.25">
      <c r="A292" t="s">
        <v>2076</v>
      </c>
      <c r="B292">
        <v>291</v>
      </c>
    </row>
    <row r="293" spans="1:2" x14ac:dyDescent="0.25">
      <c r="A293" t="s">
        <v>2077</v>
      </c>
      <c r="B293">
        <v>292</v>
      </c>
    </row>
    <row r="294" spans="1:2" x14ac:dyDescent="0.25">
      <c r="A294" t="s">
        <v>2078</v>
      </c>
      <c r="B294">
        <v>293</v>
      </c>
    </row>
    <row r="295" spans="1:2" x14ac:dyDescent="0.25">
      <c r="A295" t="s">
        <v>2079</v>
      </c>
      <c r="B295">
        <v>294</v>
      </c>
    </row>
    <row r="296" spans="1:2" x14ac:dyDescent="0.25">
      <c r="A296" t="s">
        <v>2080</v>
      </c>
      <c r="B296">
        <v>295</v>
      </c>
    </row>
    <row r="297" spans="1:2" x14ac:dyDescent="0.25">
      <c r="A297" t="s">
        <v>2081</v>
      </c>
      <c r="B297">
        <v>296</v>
      </c>
    </row>
    <row r="298" spans="1:2" x14ac:dyDescent="0.25">
      <c r="A298" t="s">
        <v>2082</v>
      </c>
      <c r="B298">
        <v>297</v>
      </c>
    </row>
    <row r="299" spans="1:2" x14ac:dyDescent="0.25">
      <c r="A299" t="s">
        <v>2083</v>
      </c>
      <c r="B299">
        <v>298</v>
      </c>
    </row>
    <row r="300" spans="1:2" x14ac:dyDescent="0.25">
      <c r="A300" t="s">
        <v>2084</v>
      </c>
      <c r="B300">
        <v>299</v>
      </c>
    </row>
    <row r="301" spans="1:2" x14ac:dyDescent="0.25">
      <c r="A301" t="s">
        <v>2085</v>
      </c>
      <c r="B301">
        <v>300</v>
      </c>
    </row>
    <row r="302" spans="1:2" x14ac:dyDescent="0.25">
      <c r="A302" t="s">
        <v>2086</v>
      </c>
      <c r="B302">
        <v>301</v>
      </c>
    </row>
    <row r="303" spans="1:2" x14ac:dyDescent="0.25">
      <c r="A303" t="s">
        <v>2087</v>
      </c>
      <c r="B303">
        <v>302</v>
      </c>
    </row>
    <row r="304" spans="1:2" x14ac:dyDescent="0.25">
      <c r="A304" t="s">
        <v>2088</v>
      </c>
      <c r="B304">
        <v>303</v>
      </c>
    </row>
    <row r="305" spans="1:2" x14ac:dyDescent="0.25">
      <c r="A305" t="s">
        <v>2089</v>
      </c>
      <c r="B305">
        <v>304</v>
      </c>
    </row>
    <row r="306" spans="1:2" x14ac:dyDescent="0.25">
      <c r="A306" t="s">
        <v>2090</v>
      </c>
      <c r="B306">
        <v>305</v>
      </c>
    </row>
    <row r="307" spans="1:2" x14ac:dyDescent="0.25">
      <c r="A307" t="s">
        <v>2091</v>
      </c>
      <c r="B307">
        <v>306</v>
      </c>
    </row>
    <row r="308" spans="1:2" x14ac:dyDescent="0.25">
      <c r="A308" t="s">
        <v>2092</v>
      </c>
      <c r="B308">
        <v>307</v>
      </c>
    </row>
    <row r="309" spans="1:2" x14ac:dyDescent="0.25">
      <c r="A309" t="s">
        <v>2093</v>
      </c>
      <c r="B309">
        <v>308</v>
      </c>
    </row>
    <row r="310" spans="1:2" x14ac:dyDescent="0.25">
      <c r="A310" t="s">
        <v>2094</v>
      </c>
      <c r="B310">
        <v>309</v>
      </c>
    </row>
    <row r="311" spans="1:2" x14ac:dyDescent="0.25">
      <c r="A311" t="s">
        <v>2095</v>
      </c>
      <c r="B311">
        <v>310</v>
      </c>
    </row>
    <row r="312" spans="1:2" x14ac:dyDescent="0.25">
      <c r="A312" t="s">
        <v>2096</v>
      </c>
      <c r="B312">
        <v>311</v>
      </c>
    </row>
    <row r="313" spans="1:2" x14ac:dyDescent="0.25">
      <c r="A313" t="s">
        <v>2097</v>
      </c>
      <c r="B313">
        <v>312</v>
      </c>
    </row>
    <row r="314" spans="1:2" x14ac:dyDescent="0.25">
      <c r="A314" t="s">
        <v>2098</v>
      </c>
      <c r="B314">
        <v>313</v>
      </c>
    </row>
    <row r="315" spans="1:2" x14ac:dyDescent="0.25">
      <c r="A315" t="s">
        <v>2099</v>
      </c>
      <c r="B315">
        <v>314</v>
      </c>
    </row>
    <row r="316" spans="1:2" x14ac:dyDescent="0.25">
      <c r="A316" t="s">
        <v>2100</v>
      </c>
      <c r="B316">
        <v>315</v>
      </c>
    </row>
    <row r="317" spans="1:2" x14ac:dyDescent="0.25">
      <c r="A317" t="s">
        <v>2101</v>
      </c>
      <c r="B317">
        <v>316</v>
      </c>
    </row>
    <row r="318" spans="1:2" x14ac:dyDescent="0.25">
      <c r="A318" t="s">
        <v>2102</v>
      </c>
      <c r="B318">
        <v>317</v>
      </c>
    </row>
    <row r="319" spans="1:2" x14ac:dyDescent="0.25">
      <c r="A319" t="s">
        <v>2103</v>
      </c>
      <c r="B319">
        <v>318</v>
      </c>
    </row>
    <row r="320" spans="1:2" x14ac:dyDescent="0.25">
      <c r="A320" t="s">
        <v>2104</v>
      </c>
      <c r="B320">
        <v>319</v>
      </c>
    </row>
    <row r="321" spans="1:2" x14ac:dyDescent="0.25">
      <c r="A321" t="s">
        <v>2105</v>
      </c>
      <c r="B321">
        <v>320</v>
      </c>
    </row>
    <row r="322" spans="1:2" x14ac:dyDescent="0.25">
      <c r="A322" t="s">
        <v>2106</v>
      </c>
      <c r="B322">
        <v>321</v>
      </c>
    </row>
    <row r="323" spans="1:2" x14ac:dyDescent="0.25">
      <c r="A323" t="s">
        <v>2107</v>
      </c>
      <c r="B323">
        <v>322</v>
      </c>
    </row>
    <row r="324" spans="1:2" x14ac:dyDescent="0.25">
      <c r="A324" t="s">
        <v>2108</v>
      </c>
      <c r="B324">
        <v>323</v>
      </c>
    </row>
    <row r="325" spans="1:2" x14ac:dyDescent="0.25">
      <c r="A325" t="s">
        <v>2109</v>
      </c>
      <c r="B325">
        <v>324</v>
      </c>
    </row>
    <row r="326" spans="1:2" x14ac:dyDescent="0.25">
      <c r="A326" t="s">
        <v>2110</v>
      </c>
      <c r="B326">
        <v>325</v>
      </c>
    </row>
    <row r="327" spans="1:2" x14ac:dyDescent="0.25">
      <c r="A327" t="s">
        <v>2111</v>
      </c>
      <c r="B327">
        <v>326</v>
      </c>
    </row>
    <row r="328" spans="1:2" x14ac:dyDescent="0.25">
      <c r="A328" t="s">
        <v>2112</v>
      </c>
      <c r="B328">
        <v>327</v>
      </c>
    </row>
    <row r="329" spans="1:2" x14ac:dyDescent="0.25">
      <c r="A329" t="s">
        <v>2113</v>
      </c>
      <c r="B329">
        <v>328</v>
      </c>
    </row>
    <row r="330" spans="1:2" x14ac:dyDescent="0.25">
      <c r="A330" t="s">
        <v>2114</v>
      </c>
      <c r="B330">
        <v>329</v>
      </c>
    </row>
    <row r="331" spans="1:2" x14ac:dyDescent="0.25">
      <c r="A331" t="s">
        <v>2115</v>
      </c>
      <c r="B331">
        <v>330</v>
      </c>
    </row>
    <row r="332" spans="1:2" x14ac:dyDescent="0.25">
      <c r="A332" t="s">
        <v>2116</v>
      </c>
      <c r="B332">
        <v>331</v>
      </c>
    </row>
    <row r="333" spans="1:2" x14ac:dyDescent="0.25">
      <c r="A333" t="s">
        <v>2117</v>
      </c>
      <c r="B333">
        <v>332</v>
      </c>
    </row>
    <row r="334" spans="1:2" x14ac:dyDescent="0.25">
      <c r="A334" t="s">
        <v>2118</v>
      </c>
      <c r="B334">
        <v>333</v>
      </c>
    </row>
    <row r="335" spans="1:2" x14ac:dyDescent="0.25">
      <c r="A335" t="s">
        <v>2119</v>
      </c>
      <c r="B335">
        <v>334</v>
      </c>
    </row>
    <row r="336" spans="1:2" x14ac:dyDescent="0.25">
      <c r="A336" t="s">
        <v>2120</v>
      </c>
      <c r="B336">
        <v>335</v>
      </c>
    </row>
    <row r="337" spans="1:2" x14ac:dyDescent="0.25">
      <c r="A337" t="s">
        <v>2121</v>
      </c>
      <c r="B337">
        <v>336</v>
      </c>
    </row>
    <row r="338" spans="1:2" x14ac:dyDescent="0.25">
      <c r="A338" t="s">
        <v>2122</v>
      </c>
      <c r="B338">
        <v>337</v>
      </c>
    </row>
    <row r="339" spans="1:2" x14ac:dyDescent="0.25">
      <c r="A339" t="s">
        <v>2123</v>
      </c>
      <c r="B339">
        <v>338</v>
      </c>
    </row>
    <row r="340" spans="1:2" x14ac:dyDescent="0.25">
      <c r="A340" t="s">
        <v>2124</v>
      </c>
      <c r="B340">
        <v>339</v>
      </c>
    </row>
    <row r="341" spans="1:2" x14ac:dyDescent="0.25">
      <c r="A341" t="s">
        <v>2125</v>
      </c>
      <c r="B341">
        <v>340</v>
      </c>
    </row>
    <row r="342" spans="1:2" x14ac:dyDescent="0.25">
      <c r="A342" t="s">
        <v>2126</v>
      </c>
      <c r="B342">
        <v>341</v>
      </c>
    </row>
    <row r="343" spans="1:2" x14ac:dyDescent="0.25">
      <c r="A343" t="s">
        <v>2127</v>
      </c>
      <c r="B343">
        <v>342</v>
      </c>
    </row>
    <row r="344" spans="1:2" x14ac:dyDescent="0.25">
      <c r="A344" t="s">
        <v>2128</v>
      </c>
      <c r="B344">
        <v>343</v>
      </c>
    </row>
    <row r="345" spans="1:2" x14ac:dyDescent="0.25">
      <c r="A345" t="s">
        <v>2129</v>
      </c>
      <c r="B345">
        <v>344</v>
      </c>
    </row>
    <row r="346" spans="1:2" x14ac:dyDescent="0.25">
      <c r="A346" t="s">
        <v>2130</v>
      </c>
      <c r="B346">
        <v>345</v>
      </c>
    </row>
    <row r="347" spans="1:2" x14ac:dyDescent="0.25">
      <c r="A347" t="s">
        <v>2131</v>
      </c>
      <c r="B347">
        <v>346</v>
      </c>
    </row>
    <row r="348" spans="1:2" x14ac:dyDescent="0.25">
      <c r="A348" t="s">
        <v>2132</v>
      </c>
      <c r="B348">
        <v>347</v>
      </c>
    </row>
    <row r="349" spans="1:2" x14ac:dyDescent="0.25">
      <c r="A349" t="s">
        <v>2133</v>
      </c>
      <c r="B349">
        <v>348</v>
      </c>
    </row>
    <row r="350" spans="1:2" x14ac:dyDescent="0.25">
      <c r="A350" t="s">
        <v>2134</v>
      </c>
      <c r="B350">
        <v>349</v>
      </c>
    </row>
    <row r="351" spans="1:2" x14ac:dyDescent="0.25">
      <c r="A351" t="s">
        <v>2135</v>
      </c>
      <c r="B351">
        <v>350</v>
      </c>
    </row>
    <row r="352" spans="1:2" x14ac:dyDescent="0.25">
      <c r="A352" t="s">
        <v>2136</v>
      </c>
      <c r="B352">
        <v>351</v>
      </c>
    </row>
    <row r="353" spans="1:2" x14ac:dyDescent="0.25">
      <c r="A353" t="s">
        <v>2137</v>
      </c>
      <c r="B353">
        <v>352</v>
      </c>
    </row>
    <row r="354" spans="1:2" x14ac:dyDescent="0.25">
      <c r="A354" t="s">
        <v>2138</v>
      </c>
      <c r="B354">
        <v>353</v>
      </c>
    </row>
    <row r="355" spans="1:2" x14ac:dyDescent="0.25">
      <c r="A355" t="s">
        <v>2139</v>
      </c>
      <c r="B355">
        <v>354</v>
      </c>
    </row>
    <row r="356" spans="1:2" x14ac:dyDescent="0.25">
      <c r="A356" t="s">
        <v>2140</v>
      </c>
      <c r="B356">
        <v>355</v>
      </c>
    </row>
    <row r="357" spans="1:2" x14ac:dyDescent="0.25">
      <c r="A357" t="s">
        <v>2141</v>
      </c>
      <c r="B357">
        <v>356</v>
      </c>
    </row>
    <row r="358" spans="1:2" x14ac:dyDescent="0.25">
      <c r="A358" t="s">
        <v>2142</v>
      </c>
      <c r="B358">
        <v>357</v>
      </c>
    </row>
    <row r="359" spans="1:2" x14ac:dyDescent="0.25">
      <c r="A359" t="s">
        <v>2143</v>
      </c>
      <c r="B359">
        <v>358</v>
      </c>
    </row>
    <row r="360" spans="1:2" x14ac:dyDescent="0.25">
      <c r="A360" t="s">
        <v>2144</v>
      </c>
      <c r="B360">
        <v>359</v>
      </c>
    </row>
    <row r="361" spans="1:2" x14ac:dyDescent="0.25">
      <c r="A361" t="s">
        <v>2145</v>
      </c>
      <c r="B361">
        <v>360</v>
      </c>
    </row>
    <row r="362" spans="1:2" x14ac:dyDescent="0.25">
      <c r="A362" t="s">
        <v>2146</v>
      </c>
      <c r="B362">
        <v>361</v>
      </c>
    </row>
    <row r="363" spans="1:2" x14ac:dyDescent="0.25">
      <c r="A363" t="s">
        <v>2147</v>
      </c>
      <c r="B363">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9</vt:i4>
      </vt:variant>
    </vt:vector>
  </HeadingPairs>
  <TitlesOfParts>
    <vt:vector size="9" baseType="lpstr">
      <vt:lpstr>Arkusz1</vt:lpstr>
      <vt:lpstr>Dashboard</vt:lpstr>
      <vt:lpstr>TotalSales</vt:lpstr>
      <vt:lpstr>SalesByRegion</vt:lpstr>
      <vt:lpstr>Top10Customers</vt:lpstr>
      <vt:lpstr>data</vt:lpstr>
      <vt:lpstr>customers</vt:lpstr>
      <vt:lpstr>invoices</vt:lpstr>
      <vt:lpstr>email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Dawid Stocki</dc:creator>
  <cp:lastModifiedBy>Dawid Stocki</cp:lastModifiedBy>
  <dcterms:created xsi:type="dcterms:W3CDTF">2025-03-02T00:58:46Z</dcterms:created>
  <dcterms:modified xsi:type="dcterms:W3CDTF">2025-03-04T22:51:29Z</dcterms:modified>
</cp:coreProperties>
</file>