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2. Annova\"/>
    </mc:Choice>
  </mc:AlternateContent>
  <xr:revisionPtr revIDLastSave="0" documentId="13_ncr:1_{955455E4-94B1-4D4D-86B0-EF33949F7DDC}" xr6:coauthVersionLast="47" xr6:coauthVersionMax="47" xr10:uidLastSave="{00000000-0000-0000-0000-000000000000}"/>
  <bookViews>
    <workbookView xWindow="-120" yWindow="-120" windowWidth="20730" windowHeight="11160" activeTab="3" xr2:uid="{1FB7EE74-BCDA-41CB-A451-AD454095AFAF}"/>
  </bookViews>
  <sheets>
    <sheet name="Q1" sheetId="1" r:id="rId1"/>
    <sheet name="Q2" sheetId="2" r:id="rId2"/>
    <sheet name="Q4" sheetId="3" r:id="rId3"/>
    <sheet name="Q5" sheetId="5" r:id="rId4"/>
    <sheet name="Q6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E21" i="5"/>
  <c r="E20" i="5"/>
  <c r="E19" i="5"/>
  <c r="M14" i="5"/>
  <c r="N14" i="5"/>
  <c r="N13" i="5"/>
  <c r="M13" i="5"/>
  <c r="M9" i="5"/>
  <c r="N9" i="5"/>
  <c r="N8" i="5"/>
  <c r="M8" i="5"/>
  <c r="N4" i="5"/>
  <c r="Q3" i="5"/>
  <c r="R3" i="5"/>
  <c r="S3" i="5"/>
  <c r="T3" i="5"/>
  <c r="Q4" i="5"/>
  <c r="R4" i="5"/>
  <c r="S4" i="5"/>
  <c r="T4" i="5"/>
  <c r="Q5" i="5"/>
  <c r="R5" i="5"/>
  <c r="S5" i="5"/>
  <c r="T5" i="5"/>
  <c r="R2" i="5"/>
  <c r="S2" i="5"/>
  <c r="T2" i="5"/>
  <c r="Q2" i="5"/>
  <c r="K14" i="5"/>
  <c r="J14" i="5"/>
  <c r="K13" i="5"/>
  <c r="J13" i="5"/>
  <c r="K9" i="5"/>
  <c r="J9" i="5"/>
  <c r="K8" i="5"/>
  <c r="J8" i="5"/>
  <c r="K4" i="5"/>
  <c r="J4" i="5"/>
  <c r="M4" i="5" s="1"/>
  <c r="K3" i="5"/>
  <c r="N3" i="5" s="1"/>
  <c r="J3" i="5"/>
  <c r="M3" i="5" s="1"/>
  <c r="C12" i="5"/>
  <c r="R10" i="5" s="1"/>
  <c r="B12" i="5"/>
  <c r="Q10" i="5" s="1"/>
  <c r="C11" i="5"/>
  <c r="B11" i="5"/>
  <c r="Q9" i="5" s="1"/>
  <c r="C10" i="5"/>
  <c r="R8" i="5" s="1"/>
  <c r="B10" i="5"/>
  <c r="G8" i="3"/>
  <c r="G8" i="2"/>
  <c r="G7" i="2"/>
  <c r="B10" i="1"/>
  <c r="S9" i="1"/>
  <c r="N9" i="1"/>
  <c r="M9" i="1"/>
  <c r="M2" i="1"/>
  <c r="Q16" i="4"/>
  <c r="G12" i="4"/>
  <c r="G15" i="4"/>
  <c r="B12" i="4"/>
  <c r="B15" i="4" s="1"/>
  <c r="P4" i="3"/>
  <c r="H17" i="1"/>
  <c r="H18" i="1" s="1"/>
  <c r="E13" i="1"/>
  <c r="F13" i="1"/>
  <c r="C11" i="1"/>
  <c r="C10" i="1"/>
  <c r="F10" i="1"/>
  <c r="G10" i="1"/>
  <c r="T13" i="4"/>
  <c r="S13" i="4"/>
  <c r="S14" i="4"/>
  <c r="S15" i="4"/>
  <c r="H31" i="4"/>
  <c r="H30" i="4"/>
  <c r="C28" i="4"/>
  <c r="D28" i="4"/>
  <c r="E28" i="4"/>
  <c r="F28" i="4"/>
  <c r="G28" i="4"/>
  <c r="H28" i="4"/>
  <c r="C29" i="4"/>
  <c r="D29" i="4"/>
  <c r="E29" i="4"/>
  <c r="F29" i="4"/>
  <c r="G29" i="4"/>
  <c r="H29" i="4"/>
  <c r="D27" i="4"/>
  <c r="E27" i="4"/>
  <c r="F27" i="4"/>
  <c r="G27" i="4"/>
  <c r="H27" i="4"/>
  <c r="C27" i="4"/>
  <c r="L17" i="4"/>
  <c r="M17" i="4"/>
  <c r="N17" i="4"/>
  <c r="L18" i="4"/>
  <c r="M18" i="4"/>
  <c r="N18" i="4"/>
  <c r="M16" i="4"/>
  <c r="N16" i="4"/>
  <c r="L16" i="4"/>
  <c r="I13" i="4"/>
  <c r="I16" i="4" s="1"/>
  <c r="I12" i="4"/>
  <c r="I15" i="4" s="1"/>
  <c r="H13" i="4"/>
  <c r="H16" i="4" s="1"/>
  <c r="H12" i="4"/>
  <c r="H15" i="4" s="1"/>
  <c r="G13" i="4"/>
  <c r="G16" i="4" s="1"/>
  <c r="D13" i="4"/>
  <c r="D16" i="4" s="1"/>
  <c r="D12" i="4"/>
  <c r="D15" i="4" s="1"/>
  <c r="C13" i="4"/>
  <c r="C16" i="4" s="1"/>
  <c r="C12" i="4"/>
  <c r="C15" i="4" s="1"/>
  <c r="B13" i="4"/>
  <c r="B16" i="4" s="1"/>
  <c r="J2" i="4"/>
  <c r="J3" i="4" s="1"/>
  <c r="L4" i="4"/>
  <c r="M4" i="4"/>
  <c r="N4" i="4"/>
  <c r="O4" i="4"/>
  <c r="P4" i="4"/>
  <c r="Q4" i="4"/>
  <c r="L5" i="4"/>
  <c r="M5" i="4"/>
  <c r="N5" i="4"/>
  <c r="O5" i="4"/>
  <c r="P5" i="4"/>
  <c r="Q5" i="4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M3" i="4"/>
  <c r="N3" i="4"/>
  <c r="O3" i="4"/>
  <c r="P3" i="4"/>
  <c r="Q3" i="4"/>
  <c r="L3" i="4"/>
  <c r="Q11" i="3"/>
  <c r="P11" i="3"/>
  <c r="P13" i="3"/>
  <c r="Q12" i="3"/>
  <c r="P12" i="3"/>
  <c r="R11" i="3"/>
  <c r="R4" i="3"/>
  <c r="Q5" i="3"/>
  <c r="Q4" i="3"/>
  <c r="P6" i="3"/>
  <c r="P5" i="3"/>
  <c r="L3" i="3"/>
  <c r="L4" i="3"/>
  <c r="L5" i="3"/>
  <c r="I2" i="2"/>
  <c r="G2" i="2"/>
  <c r="G5" i="2" s="1"/>
  <c r="G6" i="2" s="1"/>
  <c r="E9" i="3"/>
  <c r="J9" i="3" s="1"/>
  <c r="E10" i="3"/>
  <c r="J10" i="3" s="1"/>
  <c r="E11" i="3"/>
  <c r="J11" i="3" s="1"/>
  <c r="E8" i="3"/>
  <c r="J8" i="3" s="1"/>
  <c r="D9" i="3"/>
  <c r="I9" i="3" s="1"/>
  <c r="D10" i="3"/>
  <c r="D11" i="3"/>
  <c r="I11" i="3" s="1"/>
  <c r="D8" i="3"/>
  <c r="I8" i="3" s="1"/>
  <c r="C9" i="3"/>
  <c r="H9" i="3" s="1"/>
  <c r="C10" i="3"/>
  <c r="H10" i="3" s="1"/>
  <c r="C11" i="3"/>
  <c r="H11" i="3" s="1"/>
  <c r="C8" i="3"/>
  <c r="H8" i="3" s="1"/>
  <c r="B9" i="3"/>
  <c r="G9" i="3" s="1"/>
  <c r="B10" i="3"/>
  <c r="G10" i="3" s="1"/>
  <c r="B11" i="3"/>
  <c r="G11" i="3" s="1"/>
  <c r="B8" i="3"/>
  <c r="K3" i="3"/>
  <c r="K4" i="3"/>
  <c r="K5" i="3"/>
  <c r="K2" i="3"/>
  <c r="L2" i="3" s="1"/>
  <c r="I3" i="2"/>
  <c r="J3" i="2"/>
  <c r="K3" i="2"/>
  <c r="L3" i="2"/>
  <c r="M3" i="2"/>
  <c r="I4" i="2"/>
  <c r="J4" i="2"/>
  <c r="K4" i="2"/>
  <c r="L4" i="2"/>
  <c r="M4" i="2"/>
  <c r="J2" i="2"/>
  <c r="K2" i="2"/>
  <c r="L2" i="2"/>
  <c r="M2" i="2"/>
  <c r="G3" i="2"/>
  <c r="O3" i="2" s="1"/>
  <c r="G4" i="2"/>
  <c r="O4" i="2" s="1"/>
  <c r="I3" i="1"/>
  <c r="J3" i="1" s="1"/>
  <c r="D11" i="1" s="1"/>
  <c r="I4" i="1"/>
  <c r="J4" i="1" s="1"/>
  <c r="E12" i="1" s="1"/>
  <c r="I5" i="1"/>
  <c r="J5" i="1" s="1"/>
  <c r="C13" i="1" s="1"/>
  <c r="I2" i="1"/>
  <c r="J2" i="1" s="1"/>
  <c r="D10" i="1" s="1"/>
  <c r="D11" i="5" l="1"/>
  <c r="D10" i="5"/>
  <c r="E14" i="5" s="1"/>
  <c r="E18" i="5" s="1"/>
  <c r="Q8" i="5"/>
  <c r="E16" i="5" s="1"/>
  <c r="R9" i="5"/>
  <c r="D12" i="5"/>
  <c r="O2" i="2"/>
  <c r="D12" i="3"/>
  <c r="D13" i="3" s="1"/>
  <c r="D12" i="1"/>
  <c r="E10" i="1"/>
  <c r="E11" i="1"/>
  <c r="F12" i="1"/>
  <c r="B13" i="1"/>
  <c r="D13" i="1"/>
  <c r="B11" i="1"/>
  <c r="B12" i="1"/>
  <c r="C12" i="1"/>
  <c r="H10" i="1"/>
  <c r="G13" i="1"/>
  <c r="N19" i="4"/>
  <c r="N20" i="4" s="1"/>
  <c r="Q18" i="4" s="1"/>
  <c r="S18" i="4" s="1"/>
  <c r="I17" i="4"/>
  <c r="I18" i="4" s="1"/>
  <c r="Q17" i="4" s="1"/>
  <c r="S17" i="4" s="1"/>
  <c r="T14" i="4" s="1"/>
  <c r="D17" i="4"/>
  <c r="D18" i="4" s="1"/>
  <c r="Q9" i="4"/>
  <c r="Q12" i="4" s="1"/>
  <c r="I10" i="3"/>
  <c r="E12" i="3"/>
  <c r="E13" i="3" s="1"/>
  <c r="C12" i="3"/>
  <c r="C13" i="3" s="1"/>
  <c r="B12" i="3"/>
  <c r="B13" i="3" s="1"/>
  <c r="I6" i="1"/>
  <c r="I7" i="1" s="1"/>
  <c r="E17" i="5" l="1"/>
  <c r="E15" i="5"/>
  <c r="G9" i="2"/>
  <c r="S16" i="4"/>
  <c r="Q19" i="4"/>
  <c r="S19" i="4" s="1"/>
  <c r="M12" i="1"/>
  <c r="N12" i="1" s="1"/>
  <c r="M10" i="1"/>
  <c r="N10" i="1" s="1"/>
  <c r="M11" i="1"/>
  <c r="N11" i="1" s="1"/>
  <c r="M3" i="1"/>
  <c r="M4" i="1"/>
  <c r="Q4" i="1"/>
  <c r="P5" i="1"/>
  <c r="R2" i="1"/>
  <c r="Q2" i="1"/>
  <c r="P3" i="1"/>
  <c r="N3" i="1"/>
  <c r="N4" i="1"/>
  <c r="M5" i="1"/>
  <c r="Q5" i="1"/>
  <c r="N2" i="1"/>
  <c r="P4" i="1"/>
  <c r="O3" i="1"/>
  <c r="O4" i="1"/>
  <c r="N5" i="1"/>
  <c r="R5" i="1"/>
  <c r="O2" i="1"/>
  <c r="O5" i="1"/>
  <c r="S2" i="1"/>
  <c r="P2" i="1"/>
  <c r="T16" i="4" l="1"/>
  <c r="N13" i="1"/>
  <c r="Q20" i="4"/>
  <c r="S20" i="4" s="1"/>
  <c r="S11" i="1"/>
  <c r="S7" i="1"/>
  <c r="T17" i="4" l="1"/>
  <c r="T15" i="4"/>
  <c r="T18" i="4"/>
  <c r="T19" i="4"/>
  <c r="S12" i="1"/>
  <c r="S14" i="1"/>
</calcChain>
</file>

<file path=xl/sharedStrings.xml><?xml version="1.0" encoding="utf-8"?>
<sst xmlns="http://schemas.openxmlformats.org/spreadsheetml/2006/main" count="142" uniqueCount="61">
  <si>
    <t>tss</t>
  </si>
  <si>
    <t>sst</t>
  </si>
  <si>
    <t>sse</t>
  </si>
  <si>
    <t>f</t>
  </si>
  <si>
    <t>mst</t>
  </si>
  <si>
    <t>mse</t>
  </si>
  <si>
    <t>cf</t>
  </si>
  <si>
    <t>ssa</t>
  </si>
  <si>
    <t>A</t>
  </si>
  <si>
    <t>total</t>
  </si>
  <si>
    <t>B</t>
  </si>
  <si>
    <t>C</t>
  </si>
  <si>
    <t>D</t>
  </si>
  <si>
    <t>Sum</t>
  </si>
  <si>
    <t>row avg</t>
  </si>
  <si>
    <t>n</t>
  </si>
  <si>
    <t>TSS Calculation</t>
  </si>
  <si>
    <t xml:space="preserve">SST </t>
  </si>
  <si>
    <t>Total</t>
  </si>
  <si>
    <t>SSA</t>
  </si>
  <si>
    <t>Aggerate of reliipas</t>
  </si>
  <si>
    <t>Calculation of SSAB</t>
  </si>
  <si>
    <t>AVG</t>
  </si>
  <si>
    <t>LSD-ROW</t>
  </si>
  <si>
    <t>LSD-COL</t>
  </si>
  <si>
    <t>3Hours</t>
  </si>
  <si>
    <t>4Hours</t>
  </si>
  <si>
    <t>TSS</t>
  </si>
  <si>
    <t>CF</t>
  </si>
  <si>
    <t>RSS</t>
  </si>
  <si>
    <t>SSB</t>
  </si>
  <si>
    <t>SSC</t>
  </si>
  <si>
    <t>A1</t>
  </si>
  <si>
    <t>A2</t>
  </si>
  <si>
    <t>A3</t>
  </si>
  <si>
    <t>B1</t>
  </si>
  <si>
    <t>B2</t>
  </si>
  <si>
    <t>C1</t>
  </si>
  <si>
    <t>C2</t>
  </si>
  <si>
    <t>C3</t>
  </si>
  <si>
    <t>Sum of sq</t>
  </si>
  <si>
    <t>SSAB</t>
  </si>
  <si>
    <t>SSBC</t>
  </si>
  <si>
    <t>SSCA</t>
  </si>
  <si>
    <t>SSABC</t>
  </si>
  <si>
    <t>SSE</t>
  </si>
  <si>
    <t>DF</t>
  </si>
  <si>
    <t>MS</t>
  </si>
  <si>
    <t>F</t>
  </si>
  <si>
    <t>F_Crit</t>
  </si>
  <si>
    <t>grand avg</t>
  </si>
  <si>
    <t>Pooled Method</t>
  </si>
  <si>
    <t>Level 1</t>
  </si>
  <si>
    <t>Level 2</t>
  </si>
  <si>
    <t>a</t>
  </si>
  <si>
    <t>b</t>
  </si>
  <si>
    <t>c</t>
  </si>
  <si>
    <t>A*B</t>
  </si>
  <si>
    <t>B*C</t>
  </si>
  <si>
    <t>C*A</t>
  </si>
  <si>
    <t>SSA, SSB, 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</si>
</sst>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3552-7806-4CC6-A992-8C0642F51934}">
  <dimension ref="A1:S18"/>
  <sheetViews>
    <sheetView workbookViewId="0">
      <selection activeCell="J14" sqref="J14"/>
    </sheetView>
  </sheetViews>
  <sheetFormatPr defaultRowHeight="15.75" x14ac:dyDescent="0.25"/>
  <cols>
    <col min="1" max="1" width="9.140625" style="21"/>
    <col min="2" max="9" width="9.140625" style="1"/>
    <col min="10" max="10" width="11.85546875" style="1" customWidth="1"/>
    <col min="11" max="16384" width="9.140625" style="1"/>
  </cols>
  <sheetData>
    <row r="1" spans="1:19" ht="18.75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 t="s">
        <v>9</v>
      </c>
      <c r="J1" s="2" t="s">
        <v>14</v>
      </c>
      <c r="K1" s="2" t="s">
        <v>15</v>
      </c>
      <c r="M1" s="28" t="s">
        <v>16</v>
      </c>
      <c r="N1" s="28"/>
      <c r="O1" s="28"/>
      <c r="P1" s="28"/>
      <c r="Q1" s="28"/>
      <c r="R1" s="28"/>
      <c r="S1" s="28"/>
    </row>
    <row r="2" spans="1:19" x14ac:dyDescent="0.25">
      <c r="A2" s="2" t="s">
        <v>8</v>
      </c>
      <c r="B2" s="5">
        <v>21.8</v>
      </c>
      <c r="C2" s="5">
        <v>21.9</v>
      </c>
      <c r="D2" s="5">
        <v>21.7</v>
      </c>
      <c r="E2" s="5">
        <v>21.6</v>
      </c>
      <c r="F2" s="5">
        <v>21.7</v>
      </c>
      <c r="G2" s="5">
        <v>21.5</v>
      </c>
      <c r="H2" s="5">
        <v>21.8</v>
      </c>
      <c r="I2" s="4">
        <f>SUM(B2:H2)</f>
        <v>152</v>
      </c>
      <c r="J2" s="4">
        <f>I2/7</f>
        <v>21.714285714285715</v>
      </c>
      <c r="K2" s="24">
        <v>7</v>
      </c>
      <c r="M2" s="4">
        <f>(B2-$I$7)^2</f>
        <v>1.1900826446281048E-2</v>
      </c>
      <c r="N2" s="4">
        <f t="shared" ref="N2:S2" si="0">(C2-$I$7)^2</f>
        <v>4.3719008264462025E-2</v>
      </c>
      <c r="O2" s="4">
        <f t="shared" si="0"/>
        <v>8.2644628099152418E-5</v>
      </c>
      <c r="P2" s="4">
        <f t="shared" si="0"/>
        <v>8.2644628099171787E-3</v>
      </c>
      <c r="Q2" s="4">
        <f t="shared" si="0"/>
        <v>8.2644628099152418E-5</v>
      </c>
      <c r="R2" s="4">
        <f t="shared" si="0"/>
        <v>3.6446280991735712E-2</v>
      </c>
      <c r="S2" s="4">
        <f t="shared" si="0"/>
        <v>1.1900826446281048E-2</v>
      </c>
    </row>
    <row r="3" spans="1:19" x14ac:dyDescent="0.25">
      <c r="A3" s="2" t="s">
        <v>10</v>
      </c>
      <c r="B3" s="5">
        <v>21.7</v>
      </c>
      <c r="C3" s="5">
        <v>21.4</v>
      </c>
      <c r="D3" s="5">
        <v>21.5</v>
      </c>
      <c r="E3" s="5">
        <v>21.5</v>
      </c>
      <c r="F3" s="5"/>
      <c r="G3" s="5"/>
      <c r="H3" s="5"/>
      <c r="I3" s="4">
        <f t="shared" ref="I3:I5" si="1">SUM(B3:H3)</f>
        <v>86.1</v>
      </c>
      <c r="J3" s="4">
        <f>I3/4</f>
        <v>21.524999999999999</v>
      </c>
      <c r="K3" s="24">
        <v>4</v>
      </c>
      <c r="M3" s="4">
        <f t="shared" ref="M3:M5" si="2">(B3-$I$7)^2</f>
        <v>8.2644628099152418E-5</v>
      </c>
      <c r="N3" s="4">
        <f t="shared" ref="N3:N5" si="3">(C3-$I$7)^2</f>
        <v>8.4628099173554808E-2</v>
      </c>
      <c r="O3" s="4">
        <f t="shared" ref="O3:O5" si="4">(D3-$I$7)^2</f>
        <v>3.6446280991735712E-2</v>
      </c>
      <c r="P3" s="4">
        <f t="shared" ref="P3:P5" si="5">(E3-$I$7)^2</f>
        <v>3.6446280991735712E-2</v>
      </c>
      <c r="Q3" s="4"/>
      <c r="R3" s="4"/>
      <c r="S3" s="4"/>
    </row>
    <row r="4" spans="1:19" x14ac:dyDescent="0.25">
      <c r="A4" s="2" t="s">
        <v>11</v>
      </c>
      <c r="B4" s="5">
        <v>21.9</v>
      </c>
      <c r="C4" s="5">
        <v>21.8</v>
      </c>
      <c r="D4" s="5">
        <v>21.8</v>
      </c>
      <c r="E4" s="5">
        <v>21.6</v>
      </c>
      <c r="F4" s="5">
        <v>21.5</v>
      </c>
      <c r="G4" s="5"/>
      <c r="H4" s="5"/>
      <c r="I4" s="4">
        <f t="shared" si="1"/>
        <v>108.6</v>
      </c>
      <c r="J4" s="4">
        <f>I4/5</f>
        <v>21.72</v>
      </c>
      <c r="K4" s="24">
        <v>5</v>
      </c>
      <c r="M4" s="4">
        <f t="shared" si="2"/>
        <v>4.3719008264462025E-2</v>
      </c>
      <c r="N4" s="4">
        <f t="shared" si="3"/>
        <v>1.1900826446281048E-2</v>
      </c>
      <c r="O4" s="4">
        <f t="shared" si="4"/>
        <v>1.1900826446281048E-2</v>
      </c>
      <c r="P4" s="4">
        <f t="shared" si="5"/>
        <v>8.2644628099171787E-3</v>
      </c>
      <c r="Q4" s="4">
        <f>(F4-$I$7)^2</f>
        <v>3.6446280991735712E-2</v>
      </c>
      <c r="R4" s="4"/>
      <c r="S4" s="4"/>
    </row>
    <row r="5" spans="1:19" x14ac:dyDescent="0.25">
      <c r="A5" s="2" t="s">
        <v>12</v>
      </c>
      <c r="B5" s="5">
        <v>21.9</v>
      </c>
      <c r="C5" s="5">
        <v>21.7</v>
      </c>
      <c r="D5" s="5">
        <v>21.8</v>
      </c>
      <c r="E5" s="5">
        <v>21.7</v>
      </c>
      <c r="F5" s="5">
        <v>21.6</v>
      </c>
      <c r="G5" s="5">
        <v>21.8</v>
      </c>
      <c r="H5" s="5"/>
      <c r="I5" s="4">
        <f t="shared" si="1"/>
        <v>130.5</v>
      </c>
      <c r="J5" s="4">
        <f>I5/6</f>
        <v>21.75</v>
      </c>
      <c r="K5" s="24">
        <v>6</v>
      </c>
      <c r="M5" s="4">
        <f t="shared" si="2"/>
        <v>4.3719008264462025E-2</v>
      </c>
      <c r="N5" s="4">
        <f t="shared" si="3"/>
        <v>8.2644628099152418E-5</v>
      </c>
      <c r="O5" s="4">
        <f t="shared" si="4"/>
        <v>1.1900826446281048E-2</v>
      </c>
      <c r="P5" s="4">
        <f t="shared" si="5"/>
        <v>8.2644628099152418E-5</v>
      </c>
      <c r="Q5" s="4">
        <f>(F5-$I$7)^2</f>
        <v>8.2644628099171787E-3</v>
      </c>
      <c r="R5" s="4">
        <f>(G5-$I$7)^2</f>
        <v>1.1900826446281048E-2</v>
      </c>
      <c r="S5" s="4"/>
    </row>
    <row r="6" spans="1:19" x14ac:dyDescent="0.25">
      <c r="A6" s="2"/>
      <c r="B6" s="4"/>
      <c r="C6" s="4"/>
      <c r="D6" s="4"/>
      <c r="E6" s="4"/>
      <c r="F6" s="4"/>
      <c r="G6" s="4"/>
      <c r="H6" s="16" t="s">
        <v>13</v>
      </c>
      <c r="I6" s="16">
        <f>SUM(I2:I5)</f>
        <v>477.2</v>
      </c>
      <c r="J6" s="4"/>
      <c r="M6" s="4"/>
      <c r="N6" s="4"/>
      <c r="O6" s="4"/>
      <c r="P6" s="4"/>
      <c r="Q6" s="4"/>
      <c r="R6" s="4"/>
      <c r="S6" s="4"/>
    </row>
    <row r="7" spans="1:19" ht="18.75" x14ac:dyDescent="0.25">
      <c r="A7" s="2"/>
      <c r="B7" s="4"/>
      <c r="C7" s="4"/>
      <c r="D7" s="4"/>
      <c r="E7" s="4"/>
      <c r="F7" s="4"/>
      <c r="G7" s="4"/>
      <c r="H7" s="16" t="s">
        <v>50</v>
      </c>
      <c r="I7" s="16">
        <f>I6/22</f>
        <v>21.690909090909091</v>
      </c>
      <c r="J7" s="4"/>
      <c r="M7" s="4"/>
      <c r="N7" s="4"/>
      <c r="O7" s="4"/>
      <c r="P7" s="4"/>
      <c r="Q7" s="4"/>
      <c r="R7" s="32" t="s">
        <v>0</v>
      </c>
      <c r="S7" s="9">
        <f>SUM(M2:S5)</f>
        <v>0.45818181818181719</v>
      </c>
    </row>
    <row r="8" spans="1:19" ht="18.75" x14ac:dyDescent="0.25">
      <c r="M8" s="28" t="s">
        <v>17</v>
      </c>
      <c r="N8" s="28"/>
      <c r="O8" s="4"/>
      <c r="P8" s="4"/>
      <c r="Q8" s="4"/>
      <c r="R8" s="25"/>
      <c r="S8" s="4"/>
    </row>
    <row r="9" spans="1:19" ht="18.75" x14ac:dyDescent="0.25">
      <c r="C9" s="29" t="s">
        <v>51</v>
      </c>
      <c r="D9" s="30"/>
      <c r="E9" s="30"/>
      <c r="F9" s="30"/>
      <c r="G9" s="31"/>
      <c r="M9" s="4">
        <f>(J2-$I$7)^2</f>
        <v>5.4646652049252084E-4</v>
      </c>
      <c r="N9" s="4">
        <f>K2*M9</f>
        <v>3.8252656434476459E-3</v>
      </c>
      <c r="O9" s="4"/>
      <c r="P9" s="4"/>
      <c r="Q9" s="4"/>
      <c r="R9" s="32" t="s">
        <v>2</v>
      </c>
      <c r="S9" s="9">
        <f>S7-N13</f>
        <v>0.31907142857142567</v>
      </c>
    </row>
    <row r="10" spans="1:19" ht="18.75" x14ac:dyDescent="0.25">
      <c r="B10" s="9">
        <f>(B2-$J$2)^2</f>
        <v>7.3469387755101517E-3</v>
      </c>
      <c r="C10" s="9">
        <f t="shared" ref="C10:H10" si="6">(C2-$J$2)^2</f>
        <v>3.4489795918366442E-2</v>
      </c>
      <c r="D10" s="9">
        <f t="shared" si="6"/>
        <v>2.0408163265311054E-4</v>
      </c>
      <c r="E10" s="9">
        <f t="shared" si="6"/>
        <v>1.3061224489795825E-2</v>
      </c>
      <c r="F10" s="9">
        <f t="shared" si="6"/>
        <v>2.0408163265311054E-4</v>
      </c>
      <c r="G10" s="9">
        <f t="shared" si="6"/>
        <v>4.5918367346939208E-2</v>
      </c>
      <c r="H10" s="9">
        <f t="shared" si="6"/>
        <v>7.3469387755101517E-3</v>
      </c>
      <c r="M10" s="4">
        <f t="shared" ref="M10:M12" si="7">(J3-$I$7)^2</f>
        <v>2.7525826446281612E-2</v>
      </c>
      <c r="N10" s="4">
        <f t="shared" ref="N10:N12" si="8">K3*M10</f>
        <v>0.11010330578512645</v>
      </c>
      <c r="O10" s="4"/>
      <c r="P10" s="4"/>
      <c r="Q10" s="4"/>
      <c r="R10" s="25"/>
      <c r="S10" s="4"/>
    </row>
    <row r="11" spans="1:19" ht="18.75" x14ac:dyDescent="0.25">
      <c r="B11" s="9">
        <f>(B3-$J$3)^2</f>
        <v>3.0625000000000249E-2</v>
      </c>
      <c r="C11" s="9">
        <f t="shared" ref="C11:E11" si="9">(C3-$J$3)^2</f>
        <v>1.5625E-2</v>
      </c>
      <c r="D11" s="9">
        <f t="shared" si="9"/>
        <v>6.24999999999929E-4</v>
      </c>
      <c r="E11" s="9">
        <f t="shared" si="9"/>
        <v>6.24999999999929E-4</v>
      </c>
      <c r="F11" s="9"/>
      <c r="G11" s="9"/>
      <c r="H11" s="9"/>
      <c r="M11" s="4">
        <f t="shared" si="7"/>
        <v>8.4628099173544478E-4</v>
      </c>
      <c r="N11" s="4">
        <f t="shared" si="8"/>
        <v>4.2314049586772238E-3</v>
      </c>
      <c r="O11" s="4"/>
      <c r="P11" s="4"/>
      <c r="Q11" s="4"/>
      <c r="R11" s="32" t="s">
        <v>4</v>
      </c>
      <c r="S11" s="9">
        <f>N13/3</f>
        <v>4.6370129870130505E-2</v>
      </c>
    </row>
    <row r="12" spans="1:19" ht="18.75" x14ac:dyDescent="0.25">
      <c r="B12" s="9">
        <f>(B4-$J$4)^2</f>
        <v>3.2399999999999901E-2</v>
      </c>
      <c r="C12" s="9">
        <f t="shared" ref="C12:F12" si="10">(C4-$J$4)^2</f>
        <v>6.4000000000002952E-3</v>
      </c>
      <c r="D12" s="9">
        <f t="shared" si="10"/>
        <v>6.4000000000002952E-3</v>
      </c>
      <c r="E12" s="9">
        <f t="shared" si="10"/>
        <v>1.4399999999999386E-2</v>
      </c>
      <c r="F12" s="9">
        <f t="shared" si="10"/>
        <v>4.8399999999999499E-2</v>
      </c>
      <c r="G12" s="9"/>
      <c r="H12" s="9"/>
      <c r="M12" s="4">
        <f t="shared" si="7"/>
        <v>3.4917355371900292E-3</v>
      </c>
      <c r="N12" s="4">
        <f t="shared" si="8"/>
        <v>2.0950413223140174E-2</v>
      </c>
      <c r="O12" s="4"/>
      <c r="P12" s="4"/>
      <c r="Q12" s="4"/>
      <c r="R12" s="32" t="s">
        <v>5</v>
      </c>
      <c r="S12" s="9">
        <f>S9/18</f>
        <v>1.7726190476190316E-2</v>
      </c>
    </row>
    <row r="13" spans="1:19" ht="18.75" x14ac:dyDescent="0.25">
      <c r="B13" s="9">
        <f>(B5-$J$5)^2</f>
        <v>2.2499999999999572E-2</v>
      </c>
      <c r="C13" s="9">
        <f t="shared" ref="C13:G13" si="11">(C5-$J$5)^2</f>
        <v>2.5000000000000712E-3</v>
      </c>
      <c r="D13" s="9">
        <f t="shared" si="11"/>
        <v>2.5000000000000712E-3</v>
      </c>
      <c r="E13" s="9">
        <f t="shared" si="11"/>
        <v>2.5000000000000712E-3</v>
      </c>
      <c r="F13" s="9">
        <f t="shared" si="11"/>
        <v>2.2499999999999572E-2</v>
      </c>
      <c r="G13" s="9">
        <f t="shared" si="11"/>
        <v>2.5000000000000712E-3</v>
      </c>
      <c r="H13" s="9"/>
      <c r="M13" s="32" t="s">
        <v>1</v>
      </c>
      <c r="N13" s="9">
        <f>SUM(N9:N12)</f>
        <v>0.13911038961039152</v>
      </c>
      <c r="O13" s="4"/>
      <c r="P13" s="4"/>
      <c r="Q13" s="4"/>
      <c r="R13" s="25"/>
      <c r="S13" s="4"/>
    </row>
    <row r="14" spans="1:19" ht="18.75" x14ac:dyDescent="0.25">
      <c r="B14" s="9"/>
      <c r="C14" s="9"/>
      <c r="D14" s="9"/>
      <c r="E14" s="9"/>
      <c r="F14" s="9"/>
      <c r="G14" s="9"/>
      <c r="H14" s="9"/>
      <c r="M14" s="4"/>
      <c r="N14" s="4"/>
      <c r="O14" s="4"/>
      <c r="P14" s="4"/>
      <c r="Q14" s="4"/>
      <c r="R14" s="32" t="s">
        <v>3</v>
      </c>
      <c r="S14" s="9">
        <f>S11/S12</f>
        <v>2.61591061725386</v>
      </c>
    </row>
    <row r="15" spans="1:19" x14ac:dyDescent="0.25">
      <c r="B15" s="9"/>
      <c r="C15" s="9"/>
      <c r="D15" s="9"/>
      <c r="E15" s="9"/>
      <c r="F15" s="9"/>
      <c r="G15" s="9"/>
      <c r="H15" s="9"/>
    </row>
    <row r="16" spans="1:19" x14ac:dyDescent="0.25">
      <c r="B16" s="9"/>
      <c r="C16" s="9"/>
      <c r="D16" s="9"/>
      <c r="E16" s="9"/>
      <c r="F16" s="9"/>
      <c r="G16" s="9"/>
      <c r="H16" s="9"/>
    </row>
    <row r="17" spans="2:8" x14ac:dyDescent="0.25">
      <c r="B17" s="9"/>
      <c r="C17" s="9"/>
      <c r="D17" s="9"/>
      <c r="E17" s="9"/>
      <c r="F17" s="9"/>
      <c r="G17" s="9"/>
      <c r="H17" s="9">
        <f>SUM(B10:H13)</f>
        <v>0.3190714285714269</v>
      </c>
    </row>
    <row r="18" spans="2:8" x14ac:dyDescent="0.25">
      <c r="B18" s="9"/>
      <c r="C18" s="9"/>
      <c r="D18" s="9"/>
      <c r="E18" s="9"/>
      <c r="F18" s="9"/>
      <c r="G18" s="9"/>
      <c r="H18" s="9">
        <f>H17/(22-4)</f>
        <v>1.7726190476190382E-2</v>
      </c>
    </row>
  </sheetData>
  <mergeCells count="3">
    <mergeCell ref="M1:S1"/>
    <mergeCell ref="M8:N8"/>
    <mergeCell ref="C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1CC2-3E28-4465-9760-F083EA2FF79B}">
  <dimension ref="A1:O9"/>
  <sheetViews>
    <sheetView workbookViewId="0">
      <selection activeCell="L9" sqref="L9:L10"/>
    </sheetView>
  </sheetViews>
  <sheetFormatPr defaultRowHeight="18.75" x14ac:dyDescent="0.25"/>
  <cols>
    <col min="1" max="1" width="9.140625" style="33"/>
    <col min="2" max="16384" width="9.140625" style="1"/>
  </cols>
  <sheetData>
    <row r="1" spans="1:15" s="33" customFormat="1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 t="s">
        <v>18</v>
      </c>
      <c r="I1" s="28" t="s">
        <v>16</v>
      </c>
      <c r="J1" s="28"/>
      <c r="K1" s="28"/>
      <c r="L1" s="28"/>
      <c r="M1" s="28"/>
      <c r="N1" s="25"/>
      <c r="O1" s="25" t="s">
        <v>19</v>
      </c>
    </row>
    <row r="2" spans="1:15" x14ac:dyDescent="0.25">
      <c r="A2" s="25" t="s">
        <v>8</v>
      </c>
      <c r="B2" s="4">
        <v>19</v>
      </c>
      <c r="C2" s="4">
        <v>22</v>
      </c>
      <c r="D2" s="4">
        <v>20</v>
      </c>
      <c r="E2" s="4">
        <v>18</v>
      </c>
      <c r="F2" s="4">
        <v>25</v>
      </c>
      <c r="G2" s="4">
        <f>SUM(B2:F2)</f>
        <v>104</v>
      </c>
      <c r="I2" s="4">
        <f>B2^2</f>
        <v>361</v>
      </c>
      <c r="J2" s="4">
        <f>C2^2</f>
        <v>484</v>
      </c>
      <c r="K2" s="4">
        <f>D2^2</f>
        <v>400</v>
      </c>
      <c r="L2" s="4">
        <f>E2^2</f>
        <v>324</v>
      </c>
      <c r="M2" s="4">
        <f>F2^2</f>
        <v>625</v>
      </c>
      <c r="N2" s="4"/>
      <c r="O2" s="4">
        <f>G2^2</f>
        <v>10816</v>
      </c>
    </row>
    <row r="3" spans="1:15" x14ac:dyDescent="0.25">
      <c r="A3" s="25" t="s">
        <v>10</v>
      </c>
      <c r="B3" s="4">
        <v>30</v>
      </c>
      <c r="C3" s="4">
        <v>31</v>
      </c>
      <c r="D3" s="4">
        <v>33</v>
      </c>
      <c r="E3" s="4">
        <v>27</v>
      </c>
      <c r="F3" s="4">
        <v>40</v>
      </c>
      <c r="G3" s="4">
        <f>SUM(B3:F3)</f>
        <v>161</v>
      </c>
      <c r="I3" s="4">
        <f>B3^2</f>
        <v>900</v>
      </c>
      <c r="J3" s="4">
        <f>C3^2</f>
        <v>961</v>
      </c>
      <c r="K3" s="4">
        <f>D3^2</f>
        <v>1089</v>
      </c>
      <c r="L3" s="4">
        <f>E3^2</f>
        <v>729</v>
      </c>
      <c r="M3" s="4">
        <f>F3^2</f>
        <v>1600</v>
      </c>
      <c r="N3" s="4"/>
      <c r="O3" s="4">
        <f t="shared" ref="O3:O4" si="0">G3^2</f>
        <v>25921</v>
      </c>
    </row>
    <row r="4" spans="1:15" x14ac:dyDescent="0.25">
      <c r="A4" s="25" t="s">
        <v>11</v>
      </c>
      <c r="B4" s="4">
        <v>16</v>
      </c>
      <c r="C4" s="4">
        <v>15</v>
      </c>
      <c r="D4" s="4">
        <v>18</v>
      </c>
      <c r="E4" s="4">
        <v>26</v>
      </c>
      <c r="F4" s="4">
        <v>17</v>
      </c>
      <c r="G4" s="4">
        <f>SUM(B4:F4)</f>
        <v>92</v>
      </c>
      <c r="I4" s="4">
        <f>B4^2</f>
        <v>256</v>
      </c>
      <c r="J4" s="4">
        <f>C4^2</f>
        <v>225</v>
      </c>
      <c r="K4" s="4">
        <f>D4^2</f>
        <v>324</v>
      </c>
      <c r="L4" s="4">
        <f>E4^2</f>
        <v>676</v>
      </c>
      <c r="M4" s="4">
        <f>F4^2</f>
        <v>289</v>
      </c>
      <c r="N4" s="4"/>
      <c r="O4" s="4">
        <f t="shared" si="0"/>
        <v>8464</v>
      </c>
    </row>
    <row r="5" spans="1:15" x14ac:dyDescent="0.25">
      <c r="A5" s="25"/>
      <c r="B5" s="4"/>
      <c r="C5" s="4"/>
      <c r="D5" s="4"/>
      <c r="E5" s="4"/>
      <c r="F5" s="25" t="s">
        <v>13</v>
      </c>
      <c r="G5" s="4">
        <f>SUM(G2:G4)</f>
        <v>357</v>
      </c>
    </row>
    <row r="6" spans="1:15" x14ac:dyDescent="0.25">
      <c r="A6" s="25"/>
      <c r="B6" s="4"/>
      <c r="C6" s="4"/>
      <c r="D6" s="4"/>
      <c r="E6" s="4"/>
      <c r="F6" s="25" t="s">
        <v>6</v>
      </c>
      <c r="G6" s="4">
        <f>(G5^2)/15</f>
        <v>8496.6</v>
      </c>
    </row>
    <row r="7" spans="1:15" x14ac:dyDescent="0.25">
      <c r="A7" s="25"/>
      <c r="B7" s="4"/>
      <c r="C7" s="4"/>
      <c r="D7" s="4"/>
      <c r="E7" s="4"/>
      <c r="F7" s="25" t="s">
        <v>0</v>
      </c>
      <c r="G7" s="4">
        <f>SUM(I2:M4)-G6</f>
        <v>746.39999999999964</v>
      </c>
    </row>
    <row r="8" spans="1:15" x14ac:dyDescent="0.25">
      <c r="A8" s="25"/>
      <c r="B8" s="4"/>
      <c r="C8" s="4"/>
      <c r="D8" s="4"/>
      <c r="E8" s="4"/>
      <c r="F8" s="25" t="s">
        <v>7</v>
      </c>
      <c r="G8" s="4">
        <f>(SUM(O2:O4)/5)-G6</f>
        <v>543.60000000000036</v>
      </c>
    </row>
    <row r="9" spans="1:15" x14ac:dyDescent="0.25">
      <c r="A9" s="25"/>
      <c r="B9" s="4"/>
      <c r="C9" s="4"/>
      <c r="D9" s="4"/>
      <c r="E9" s="4"/>
      <c r="F9" s="25" t="s">
        <v>2</v>
      </c>
      <c r="G9" s="4">
        <f>G7-G8</f>
        <v>202.79999999999927</v>
      </c>
    </row>
  </sheetData>
  <mergeCells count="1"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70-D897-4D59-95BD-61063BF0D832}">
  <dimension ref="A1:R14"/>
  <sheetViews>
    <sheetView workbookViewId="0">
      <selection activeCell="B9" sqref="B9"/>
    </sheetView>
  </sheetViews>
  <sheetFormatPr defaultRowHeight="18.75" x14ac:dyDescent="0.3"/>
  <cols>
    <col min="1" max="1" width="9.140625" style="34"/>
  </cols>
  <sheetData>
    <row r="1" spans="1:18" s="34" customFormat="1" x14ac:dyDescent="0.3">
      <c r="A1" s="32"/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/>
      <c r="K1" s="32" t="s">
        <v>13</v>
      </c>
      <c r="L1" s="32" t="s">
        <v>22</v>
      </c>
      <c r="M1" s="32"/>
      <c r="N1" s="32"/>
      <c r="O1" s="32"/>
      <c r="P1" s="32"/>
      <c r="Q1" s="32"/>
      <c r="R1" s="32"/>
    </row>
    <row r="2" spans="1:18" x14ac:dyDescent="0.25">
      <c r="A2" s="32" t="s">
        <v>8</v>
      </c>
      <c r="B2" s="5">
        <v>17</v>
      </c>
      <c r="C2" s="5">
        <v>20</v>
      </c>
      <c r="D2" s="5">
        <v>16</v>
      </c>
      <c r="E2" s="5">
        <v>21</v>
      </c>
      <c r="F2" s="5">
        <v>24</v>
      </c>
      <c r="G2" s="5">
        <v>22</v>
      </c>
      <c r="H2" s="5">
        <v>28</v>
      </c>
      <c r="I2" s="5">
        <v>27</v>
      </c>
      <c r="J2" s="4"/>
      <c r="K2" s="2">
        <f>SUM(B2:I2)</f>
        <v>175</v>
      </c>
      <c r="L2" s="2">
        <f>K2/8</f>
        <v>21.875</v>
      </c>
      <c r="M2" s="4"/>
      <c r="N2" s="4"/>
      <c r="O2" s="32"/>
      <c r="P2" s="32" t="s">
        <v>12</v>
      </c>
      <c r="Q2" s="32" t="s">
        <v>8</v>
      </c>
      <c r="R2" s="32" t="s">
        <v>11</v>
      </c>
    </row>
    <row r="3" spans="1:18" x14ac:dyDescent="0.25">
      <c r="A3" s="32" t="s">
        <v>10</v>
      </c>
      <c r="B3" s="5">
        <v>12</v>
      </c>
      <c r="C3" s="5">
        <v>9</v>
      </c>
      <c r="D3" s="5">
        <v>18</v>
      </c>
      <c r="E3" s="5">
        <v>13</v>
      </c>
      <c r="F3" s="5">
        <v>17</v>
      </c>
      <c r="G3" s="5">
        <v>12</v>
      </c>
      <c r="H3" s="5">
        <v>27</v>
      </c>
      <c r="I3" s="5">
        <v>31</v>
      </c>
      <c r="J3" s="4"/>
      <c r="K3" s="2">
        <f t="shared" ref="K3:K5" si="0">SUM(B3:I3)</f>
        <v>139</v>
      </c>
      <c r="L3" s="2">
        <f t="shared" ref="L3:L5" si="1">K3/8</f>
        <v>17.375</v>
      </c>
      <c r="M3" s="4"/>
      <c r="N3" s="4"/>
      <c r="O3" s="35" t="s">
        <v>23</v>
      </c>
      <c r="P3" s="35"/>
      <c r="Q3" s="35"/>
      <c r="R3" s="35"/>
    </row>
    <row r="4" spans="1:18" x14ac:dyDescent="0.25">
      <c r="A4" s="32" t="s">
        <v>11</v>
      </c>
      <c r="B4" s="5">
        <v>16</v>
      </c>
      <c r="C4" s="5">
        <v>12</v>
      </c>
      <c r="D4" s="5">
        <v>18</v>
      </c>
      <c r="E4" s="5">
        <v>21</v>
      </c>
      <c r="F4" s="5">
        <v>25</v>
      </c>
      <c r="G4" s="5">
        <v>23</v>
      </c>
      <c r="H4" s="5">
        <v>30</v>
      </c>
      <c r="I4" s="5">
        <v>23</v>
      </c>
      <c r="J4" s="4"/>
      <c r="K4" s="2">
        <f t="shared" si="0"/>
        <v>168</v>
      </c>
      <c r="L4" s="2">
        <f t="shared" si="1"/>
        <v>21</v>
      </c>
      <c r="M4" s="4"/>
      <c r="N4" s="32" t="s">
        <v>12</v>
      </c>
      <c r="O4" s="4">
        <v>23.375</v>
      </c>
      <c r="P4" s="4">
        <f>IF((O4-O5)&gt;2.76,1,0)</f>
        <v>0</v>
      </c>
      <c r="Q4" s="4">
        <f>IF((O4-O6)&gt;2.76,1,0)</f>
        <v>0</v>
      </c>
      <c r="R4" s="4">
        <f>IF((O4-O7)&gt;2.76,1,0)</f>
        <v>1</v>
      </c>
    </row>
    <row r="5" spans="1:18" x14ac:dyDescent="0.25">
      <c r="A5" s="32" t="s">
        <v>12</v>
      </c>
      <c r="B5" s="5">
        <v>21</v>
      </c>
      <c r="C5" s="5">
        <v>17</v>
      </c>
      <c r="D5" s="5">
        <v>23</v>
      </c>
      <c r="E5" s="5">
        <v>21</v>
      </c>
      <c r="F5" s="5">
        <v>23</v>
      </c>
      <c r="G5" s="5">
        <v>22</v>
      </c>
      <c r="H5" s="5">
        <v>29</v>
      </c>
      <c r="I5" s="5">
        <v>31</v>
      </c>
      <c r="J5" s="4"/>
      <c r="K5" s="2">
        <f t="shared" si="0"/>
        <v>187</v>
      </c>
      <c r="L5" s="2">
        <f t="shared" si="1"/>
        <v>23.375</v>
      </c>
      <c r="M5" s="4"/>
      <c r="N5" s="32" t="s">
        <v>8</v>
      </c>
      <c r="O5" s="4">
        <v>21.875</v>
      </c>
      <c r="P5" s="4">
        <f>IF((O5-O6)&gt;2.76,1,0)</f>
        <v>0</v>
      </c>
      <c r="Q5" s="4">
        <f>IF((O5-O7)&gt;2.76,1,0)</f>
        <v>1</v>
      </c>
      <c r="R5" s="4"/>
    </row>
    <row r="6" spans="1:18" x14ac:dyDescent="0.25">
      <c r="A6" s="3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2" t="s">
        <v>11</v>
      </c>
      <c r="O6" s="4">
        <v>21</v>
      </c>
      <c r="P6" s="4">
        <f>IF((O6-O7)&gt;2.76,1,0)</f>
        <v>1</v>
      </c>
      <c r="Q6" s="4"/>
      <c r="R6" s="4"/>
    </row>
    <row r="7" spans="1:18" x14ac:dyDescent="0.25">
      <c r="A7" s="32"/>
      <c r="B7" s="35" t="s">
        <v>20</v>
      </c>
      <c r="C7" s="35"/>
      <c r="D7" s="35"/>
      <c r="E7" s="35"/>
      <c r="F7" s="32"/>
      <c r="G7" s="35" t="s">
        <v>21</v>
      </c>
      <c r="H7" s="35"/>
      <c r="I7" s="35"/>
      <c r="J7" s="35"/>
      <c r="K7" s="4"/>
      <c r="L7" s="4"/>
      <c r="M7" s="4"/>
      <c r="N7" s="32" t="s">
        <v>10</v>
      </c>
      <c r="O7" s="4">
        <v>17.375</v>
      </c>
      <c r="P7" s="4"/>
      <c r="Q7" s="4"/>
      <c r="R7" s="4"/>
    </row>
    <row r="8" spans="1:18" x14ac:dyDescent="0.25">
      <c r="A8" s="32" t="s">
        <v>8</v>
      </c>
      <c r="B8" s="4">
        <f>B2+C2</f>
        <v>37</v>
      </c>
      <c r="C8" s="4">
        <f>D2+E2</f>
        <v>37</v>
      </c>
      <c r="D8" s="4">
        <f>F2+G2</f>
        <v>46</v>
      </c>
      <c r="E8" s="4">
        <f>H2+I2</f>
        <v>55</v>
      </c>
      <c r="F8" s="4"/>
      <c r="G8" s="4">
        <f>B8^2</f>
        <v>1369</v>
      </c>
      <c r="H8" s="4">
        <f t="shared" ref="H8:J8" si="2">C8^2</f>
        <v>1369</v>
      </c>
      <c r="I8" s="4">
        <f t="shared" si="2"/>
        <v>2116</v>
      </c>
      <c r="J8" s="4">
        <f t="shared" si="2"/>
        <v>3025</v>
      </c>
      <c r="K8" s="4"/>
      <c r="L8" s="4"/>
      <c r="M8" s="4"/>
      <c r="N8" s="25"/>
      <c r="O8" s="4"/>
      <c r="P8" s="4"/>
      <c r="Q8" s="4"/>
      <c r="R8" s="4"/>
    </row>
    <row r="9" spans="1:18" x14ac:dyDescent="0.25">
      <c r="A9" s="32" t="s">
        <v>10</v>
      </c>
      <c r="B9" s="4">
        <f t="shared" ref="B9:B11" si="3">B3+C3</f>
        <v>21</v>
      </c>
      <c r="C9" s="4">
        <f t="shared" ref="C9:C11" si="4">D3+E3</f>
        <v>31</v>
      </c>
      <c r="D9" s="4">
        <f t="shared" ref="D9:D11" si="5">F3+G3</f>
        <v>29</v>
      </c>
      <c r="E9" s="4">
        <f t="shared" ref="E9:E11" si="6">H3+I3</f>
        <v>58</v>
      </c>
      <c r="F9" s="4"/>
      <c r="G9" s="4">
        <f t="shared" ref="G9:G11" si="7">B9^2</f>
        <v>441</v>
      </c>
      <c r="H9" s="4">
        <f t="shared" ref="H9:H11" si="8">C9^2</f>
        <v>961</v>
      </c>
      <c r="I9" s="4">
        <f t="shared" ref="I9:I11" si="9">D9^2</f>
        <v>841</v>
      </c>
      <c r="J9" s="4">
        <f t="shared" ref="J9:J11" si="10">E9^2</f>
        <v>3364</v>
      </c>
      <c r="K9" s="4"/>
      <c r="L9" s="4"/>
      <c r="M9" s="4"/>
      <c r="N9" s="25"/>
      <c r="O9" s="32"/>
      <c r="P9" s="32">
        <v>4</v>
      </c>
      <c r="Q9" s="32">
        <v>3</v>
      </c>
      <c r="R9" s="32">
        <v>2</v>
      </c>
    </row>
    <row r="10" spans="1:18" x14ac:dyDescent="0.25">
      <c r="A10" s="32" t="s">
        <v>11</v>
      </c>
      <c r="B10" s="4">
        <f t="shared" si="3"/>
        <v>28</v>
      </c>
      <c r="C10" s="4">
        <f t="shared" si="4"/>
        <v>39</v>
      </c>
      <c r="D10" s="4">
        <f t="shared" si="5"/>
        <v>48</v>
      </c>
      <c r="E10" s="4">
        <f t="shared" si="6"/>
        <v>53</v>
      </c>
      <c r="F10" s="4"/>
      <c r="G10" s="4">
        <f t="shared" si="7"/>
        <v>784</v>
      </c>
      <c r="H10" s="4">
        <f t="shared" si="8"/>
        <v>1521</v>
      </c>
      <c r="I10" s="4">
        <f t="shared" si="9"/>
        <v>2304</v>
      </c>
      <c r="J10" s="4">
        <f t="shared" si="10"/>
        <v>2809</v>
      </c>
      <c r="K10" s="4"/>
      <c r="L10" s="4"/>
      <c r="M10" s="4"/>
      <c r="N10" s="25"/>
      <c r="O10" s="35" t="s">
        <v>24</v>
      </c>
      <c r="P10" s="35"/>
      <c r="Q10" s="35"/>
      <c r="R10" s="35"/>
    </row>
    <row r="11" spans="1:18" x14ac:dyDescent="0.25">
      <c r="A11" s="32" t="s">
        <v>12</v>
      </c>
      <c r="B11" s="4">
        <f t="shared" si="3"/>
        <v>38</v>
      </c>
      <c r="C11" s="4">
        <f t="shared" si="4"/>
        <v>44</v>
      </c>
      <c r="D11" s="4">
        <f t="shared" si="5"/>
        <v>45</v>
      </c>
      <c r="E11" s="4">
        <f t="shared" si="6"/>
        <v>60</v>
      </c>
      <c r="F11" s="4"/>
      <c r="G11" s="4">
        <f t="shared" si="7"/>
        <v>1444</v>
      </c>
      <c r="H11" s="4">
        <f t="shared" si="8"/>
        <v>1936</v>
      </c>
      <c r="I11" s="4">
        <f t="shared" si="9"/>
        <v>2025</v>
      </c>
      <c r="J11" s="4">
        <f t="shared" si="10"/>
        <v>3600</v>
      </c>
      <c r="K11" s="4"/>
      <c r="L11" s="4"/>
      <c r="M11" s="4"/>
      <c r="N11" s="32">
        <v>4</v>
      </c>
      <c r="O11" s="4">
        <v>28.25</v>
      </c>
      <c r="P11" s="4">
        <f>IF((O11-O12)&gt;2.76,1,0)</f>
        <v>1</v>
      </c>
      <c r="Q11" s="4">
        <f>IF((O11-O13)&gt;2.76,1,0)</f>
        <v>1</v>
      </c>
      <c r="R11" s="4">
        <f>IF((O11-O14)&gt;2.76,1,0)</f>
        <v>1</v>
      </c>
    </row>
    <row r="12" spans="1:18" x14ac:dyDescent="0.25">
      <c r="A12" s="32" t="s">
        <v>18</v>
      </c>
      <c r="B12" s="2">
        <f>SUM(B8:B11)</f>
        <v>124</v>
      </c>
      <c r="C12" s="2">
        <f t="shared" ref="C12:E12" si="11">SUM(C8:C11)</f>
        <v>151</v>
      </c>
      <c r="D12" s="2">
        <f t="shared" si="11"/>
        <v>168</v>
      </c>
      <c r="E12" s="2">
        <f t="shared" si="11"/>
        <v>226</v>
      </c>
      <c r="F12" s="4"/>
      <c r="G12" s="4"/>
      <c r="H12" s="4"/>
      <c r="I12" s="4"/>
      <c r="J12" s="4"/>
      <c r="K12" s="4"/>
      <c r="L12" s="4"/>
      <c r="M12" s="4"/>
      <c r="N12" s="32">
        <v>3</v>
      </c>
      <c r="O12" s="4">
        <v>21</v>
      </c>
      <c r="P12" s="4">
        <f>IF((O12-O13)&gt;2.76,1,0)</f>
        <v>0</v>
      </c>
      <c r="Q12" s="4">
        <f>IF((O12-O14)&gt;2.76,1,0)</f>
        <v>1</v>
      </c>
      <c r="R12" s="4"/>
    </row>
    <row r="13" spans="1:18" x14ac:dyDescent="0.25">
      <c r="A13" s="32" t="s">
        <v>22</v>
      </c>
      <c r="B13" s="2">
        <f>B12/8</f>
        <v>15.5</v>
      </c>
      <c r="C13" s="2">
        <f t="shared" ref="C13:E13" si="12">C12/8</f>
        <v>18.875</v>
      </c>
      <c r="D13" s="2">
        <f t="shared" si="12"/>
        <v>21</v>
      </c>
      <c r="E13" s="2">
        <f t="shared" si="12"/>
        <v>28.25</v>
      </c>
      <c r="F13" s="4"/>
      <c r="G13" s="4"/>
      <c r="H13" s="4"/>
      <c r="I13" s="4"/>
      <c r="J13" s="4"/>
      <c r="K13" s="4"/>
      <c r="L13" s="4"/>
      <c r="M13" s="4"/>
      <c r="N13" s="32">
        <v>2</v>
      </c>
      <c r="O13" s="4">
        <v>18.875</v>
      </c>
      <c r="P13" s="4">
        <f>IF((O13-O14)&gt;2.76,1,0)</f>
        <v>1</v>
      </c>
      <c r="Q13" s="4"/>
      <c r="R13" s="4"/>
    </row>
    <row r="14" spans="1:18" x14ac:dyDescent="0.25">
      <c r="A14" s="3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2">
        <v>1</v>
      </c>
      <c r="O14" s="4">
        <v>15.5</v>
      </c>
      <c r="P14" s="4"/>
      <c r="Q14" s="4"/>
      <c r="R14" s="4"/>
    </row>
  </sheetData>
  <sortState xmlns:xlrd2="http://schemas.microsoft.com/office/spreadsheetml/2017/richdata2" ref="O11:O14">
    <sortCondition descending="1" ref="O11:O14"/>
  </sortState>
  <mergeCells count="4">
    <mergeCell ref="B7:E7"/>
    <mergeCell ref="G7:J7"/>
    <mergeCell ref="O3:R3"/>
    <mergeCell ref="O10:R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973D-BAE5-4171-98BC-07D5CBF26469}">
  <dimension ref="A1:T22"/>
  <sheetViews>
    <sheetView tabSelected="1" topLeftCell="A6" workbookViewId="0">
      <selection activeCell="E23" sqref="E23"/>
    </sheetView>
  </sheetViews>
  <sheetFormatPr defaultRowHeight="15" x14ac:dyDescent="0.25"/>
  <cols>
    <col min="1" max="16384" width="9.140625" style="1"/>
  </cols>
  <sheetData>
    <row r="1" spans="1:20" ht="18.75" x14ac:dyDescent="0.25">
      <c r="A1" s="17" t="s">
        <v>10</v>
      </c>
      <c r="B1" s="17"/>
      <c r="C1" s="17">
        <v>2.5000000000000001E-2</v>
      </c>
      <c r="D1" s="17"/>
      <c r="E1" s="17" t="s">
        <v>26</v>
      </c>
      <c r="F1" s="17"/>
      <c r="I1" s="26" t="s">
        <v>57</v>
      </c>
      <c r="J1" s="26"/>
      <c r="K1" s="26"/>
      <c r="L1" s="36"/>
      <c r="M1" s="26" t="s">
        <v>57</v>
      </c>
      <c r="N1" s="26"/>
      <c r="Q1" s="28" t="s">
        <v>29</v>
      </c>
      <c r="R1" s="28"/>
      <c r="S1" s="28"/>
      <c r="T1" s="28"/>
    </row>
    <row r="2" spans="1:20" ht="15.75" x14ac:dyDescent="0.25">
      <c r="A2" s="20" t="s">
        <v>11</v>
      </c>
      <c r="B2" s="20"/>
      <c r="C2" s="15">
        <v>15</v>
      </c>
      <c r="D2" s="15">
        <v>25</v>
      </c>
      <c r="E2" s="15">
        <v>15</v>
      </c>
      <c r="F2" s="15">
        <v>25</v>
      </c>
      <c r="I2" s="4"/>
      <c r="J2" s="4" t="s">
        <v>32</v>
      </c>
      <c r="K2" s="4" t="s">
        <v>33</v>
      </c>
      <c r="L2" s="36"/>
      <c r="M2" s="36"/>
      <c r="Q2" s="4">
        <f>C3^2</f>
        <v>81</v>
      </c>
      <c r="R2" s="4">
        <f t="shared" ref="R2:T2" si="0">D3^2</f>
        <v>121</v>
      </c>
      <c r="S2" s="4">
        <f t="shared" si="0"/>
        <v>81</v>
      </c>
      <c r="T2" s="4">
        <f t="shared" si="0"/>
        <v>100</v>
      </c>
    </row>
    <row r="3" spans="1:20" x14ac:dyDescent="0.25">
      <c r="A3" s="19" t="s">
        <v>8</v>
      </c>
      <c r="B3" s="19">
        <v>20</v>
      </c>
      <c r="C3" s="5">
        <v>9</v>
      </c>
      <c r="D3" s="5">
        <v>11</v>
      </c>
      <c r="E3" s="5">
        <v>9</v>
      </c>
      <c r="F3" s="5">
        <v>10</v>
      </c>
      <c r="I3" s="4" t="s">
        <v>35</v>
      </c>
      <c r="J3" s="4">
        <f>SUM(C3:D4)</f>
        <v>37</v>
      </c>
      <c r="K3" s="4">
        <f>SUM(C5:D6)</f>
        <v>45</v>
      </c>
      <c r="L3" s="36"/>
      <c r="M3" s="4">
        <f>J3^2</f>
        <v>1369</v>
      </c>
      <c r="N3" s="4">
        <f>K3^2</f>
        <v>2025</v>
      </c>
      <c r="O3" s="36"/>
      <c r="Q3" s="4">
        <f t="shared" ref="Q3:Q5" si="1">C4^2</f>
        <v>49</v>
      </c>
      <c r="R3" s="4">
        <f t="shared" ref="R3:R5" si="2">D4^2</f>
        <v>100</v>
      </c>
      <c r="S3" s="4">
        <f t="shared" ref="S3:S5" si="3">E4^2</f>
        <v>121</v>
      </c>
      <c r="T3" s="4">
        <f t="shared" ref="T3:T5" si="4">F4^2</f>
        <v>64</v>
      </c>
    </row>
    <row r="4" spans="1:20" x14ac:dyDescent="0.25">
      <c r="A4" s="19"/>
      <c r="B4" s="19"/>
      <c r="C4" s="5">
        <v>7</v>
      </c>
      <c r="D4" s="5">
        <v>10</v>
      </c>
      <c r="E4" s="5">
        <v>11</v>
      </c>
      <c r="F4" s="5">
        <v>8</v>
      </c>
      <c r="I4" s="4" t="s">
        <v>36</v>
      </c>
      <c r="J4" s="4">
        <f>SUM(E3:F4)</f>
        <v>38</v>
      </c>
      <c r="K4" s="4">
        <f>SUM(E5:F6)</f>
        <v>57</v>
      </c>
      <c r="L4" s="36"/>
      <c r="M4" s="4">
        <f>J4^2</f>
        <v>1444</v>
      </c>
      <c r="N4" s="4">
        <f>K4^2</f>
        <v>3249</v>
      </c>
      <c r="O4" s="36"/>
      <c r="Q4" s="4">
        <f t="shared" si="1"/>
        <v>100</v>
      </c>
      <c r="R4" s="4">
        <f t="shared" si="2"/>
        <v>100</v>
      </c>
      <c r="S4" s="4">
        <f t="shared" si="3"/>
        <v>144</v>
      </c>
      <c r="T4" s="4">
        <f t="shared" si="4"/>
        <v>256</v>
      </c>
    </row>
    <row r="5" spans="1:20" x14ac:dyDescent="0.25">
      <c r="A5" s="19"/>
      <c r="B5" s="19">
        <v>30</v>
      </c>
      <c r="C5" s="5">
        <v>10</v>
      </c>
      <c r="D5" s="5">
        <v>10</v>
      </c>
      <c r="E5" s="5">
        <v>12</v>
      </c>
      <c r="F5" s="5">
        <v>16</v>
      </c>
      <c r="Q5" s="4">
        <f t="shared" si="1"/>
        <v>144</v>
      </c>
      <c r="R5" s="4">
        <f t="shared" si="2"/>
        <v>169</v>
      </c>
      <c r="S5" s="4">
        <f t="shared" si="3"/>
        <v>225</v>
      </c>
      <c r="T5" s="4">
        <f t="shared" si="4"/>
        <v>196</v>
      </c>
    </row>
    <row r="6" spans="1:20" x14ac:dyDescent="0.25">
      <c r="A6" s="19"/>
      <c r="B6" s="19"/>
      <c r="C6" s="5">
        <v>12</v>
      </c>
      <c r="D6" s="5">
        <v>13</v>
      </c>
      <c r="E6" s="5">
        <v>15</v>
      </c>
      <c r="F6" s="5">
        <v>14</v>
      </c>
      <c r="I6" s="26" t="s">
        <v>58</v>
      </c>
      <c r="J6" s="26"/>
      <c r="K6" s="26"/>
      <c r="L6" s="36"/>
      <c r="M6" s="22" t="s">
        <v>58</v>
      </c>
      <c r="N6" s="23"/>
    </row>
    <row r="7" spans="1:20" ht="15.75" x14ac:dyDescent="0.25">
      <c r="I7" s="4"/>
      <c r="J7" s="4" t="s">
        <v>35</v>
      </c>
      <c r="K7" s="4" t="s">
        <v>36</v>
      </c>
      <c r="L7" s="36"/>
      <c r="M7" s="36"/>
      <c r="Q7" s="27" t="s">
        <v>60</v>
      </c>
      <c r="R7" s="27"/>
    </row>
    <row r="8" spans="1:20" x14ac:dyDescent="0.25">
      <c r="I8" s="4" t="s">
        <v>37</v>
      </c>
      <c r="J8" s="4">
        <f>SUM(C3:C6)</f>
        <v>38</v>
      </c>
      <c r="K8" s="4">
        <f>SUM(E3:E6)</f>
        <v>47</v>
      </c>
      <c r="L8" s="36"/>
      <c r="M8" s="4">
        <f>J8^2</f>
        <v>1444</v>
      </c>
      <c r="N8" s="4">
        <f>K8^2</f>
        <v>2209</v>
      </c>
      <c r="P8" s="4" t="s">
        <v>8</v>
      </c>
      <c r="Q8" s="4">
        <f>B10^2</f>
        <v>5625</v>
      </c>
      <c r="R8" s="4">
        <f>C10^2</f>
        <v>10404</v>
      </c>
    </row>
    <row r="9" spans="1:20" ht="18.75" x14ac:dyDescent="0.25">
      <c r="A9" s="25"/>
      <c r="B9" s="2" t="s">
        <v>52</v>
      </c>
      <c r="C9" s="2" t="s">
        <v>53</v>
      </c>
      <c r="D9" s="2" t="s">
        <v>13</v>
      </c>
      <c r="E9" s="4" t="s">
        <v>54</v>
      </c>
      <c r="F9" s="4">
        <v>2</v>
      </c>
      <c r="I9" s="4" t="s">
        <v>38</v>
      </c>
      <c r="J9" s="4">
        <f>SUM(D3:D6)</f>
        <v>44</v>
      </c>
      <c r="K9" s="4">
        <f>SUM(F3:F6)</f>
        <v>48</v>
      </c>
      <c r="L9" s="36"/>
      <c r="M9" s="4">
        <f>J9^2</f>
        <v>1936</v>
      </c>
      <c r="N9" s="4">
        <f>K9^2</f>
        <v>2304</v>
      </c>
      <c r="P9" s="4" t="s">
        <v>10</v>
      </c>
      <c r="Q9" s="4">
        <f t="shared" ref="Q9:R9" si="5">B11^2</f>
        <v>6724</v>
      </c>
      <c r="R9" s="4">
        <f t="shared" si="5"/>
        <v>9025</v>
      </c>
    </row>
    <row r="10" spans="1:20" ht="18.75" x14ac:dyDescent="0.25">
      <c r="A10" s="25" t="s">
        <v>8</v>
      </c>
      <c r="B10" s="4">
        <f>SUM(C3:F4)</f>
        <v>75</v>
      </c>
      <c r="C10" s="4">
        <f>SUM(C5:F6)</f>
        <v>102</v>
      </c>
      <c r="D10" s="4">
        <f>SUM(B10:C10)</f>
        <v>177</v>
      </c>
      <c r="E10" s="4" t="s">
        <v>55</v>
      </c>
      <c r="F10" s="4">
        <v>2</v>
      </c>
      <c r="P10" s="4" t="s">
        <v>11</v>
      </c>
      <c r="Q10" s="4">
        <f t="shared" ref="Q10:R10" si="6">B12^2</f>
        <v>7225</v>
      </c>
      <c r="R10" s="4">
        <f t="shared" si="6"/>
        <v>8464</v>
      </c>
    </row>
    <row r="11" spans="1:20" ht="18.75" x14ac:dyDescent="0.25">
      <c r="A11" s="25" t="s">
        <v>10</v>
      </c>
      <c r="B11" s="4">
        <f>SUM(C3:D6)</f>
        <v>82</v>
      </c>
      <c r="C11" s="4">
        <f>SUM(E3:F6)</f>
        <v>95</v>
      </c>
      <c r="D11" s="4">
        <f t="shared" ref="D11:D12" si="7">SUM(B11:C11)</f>
        <v>177</v>
      </c>
      <c r="E11" s="4" t="s">
        <v>56</v>
      </c>
      <c r="F11" s="4">
        <v>2</v>
      </c>
      <c r="I11" s="26" t="s">
        <v>59</v>
      </c>
      <c r="J11" s="26"/>
      <c r="K11" s="26"/>
      <c r="L11" s="36"/>
      <c r="M11" s="22" t="s">
        <v>59</v>
      </c>
      <c r="N11" s="23"/>
    </row>
    <row r="12" spans="1:20" ht="18.75" x14ac:dyDescent="0.25">
      <c r="A12" s="25" t="s">
        <v>11</v>
      </c>
      <c r="B12" s="4">
        <f>SUM(C3:C6,E3:E6)</f>
        <v>85</v>
      </c>
      <c r="C12" s="4">
        <f>SUM(D3:D6,F3:F6)</f>
        <v>92</v>
      </c>
      <c r="D12" s="4">
        <f t="shared" si="7"/>
        <v>177</v>
      </c>
      <c r="E12" s="4" t="s">
        <v>15</v>
      </c>
      <c r="F12" s="4">
        <v>2</v>
      </c>
      <c r="I12" s="4"/>
      <c r="J12" s="4" t="s">
        <v>32</v>
      </c>
      <c r="K12" s="4" t="s">
        <v>33</v>
      </c>
      <c r="L12" s="36"/>
      <c r="M12" s="36"/>
    </row>
    <row r="13" spans="1:20" x14ac:dyDescent="0.25">
      <c r="I13" s="4" t="s">
        <v>37</v>
      </c>
      <c r="J13" s="4">
        <f>SUM(C3:C4,E3:E4)</f>
        <v>36</v>
      </c>
      <c r="K13" s="4">
        <f>SUM(C5:C6,E5:E6)</f>
        <v>49</v>
      </c>
      <c r="L13" s="36"/>
      <c r="M13" s="4">
        <f>J13^2</f>
        <v>1296</v>
      </c>
      <c r="N13" s="4">
        <f>K13^2</f>
        <v>2401</v>
      </c>
    </row>
    <row r="14" spans="1:20" ht="18.75" x14ac:dyDescent="0.25">
      <c r="D14" s="25" t="s">
        <v>28</v>
      </c>
      <c r="E14" s="4">
        <f>(D10^2)/16</f>
        <v>1958.0625</v>
      </c>
      <c r="I14" s="4" t="s">
        <v>38</v>
      </c>
      <c r="J14" s="4">
        <f>SUM(D3:D4,F3:F4)</f>
        <v>39</v>
      </c>
      <c r="K14" s="4">
        <f>SUM(D5:D6,F5:F6)</f>
        <v>53</v>
      </c>
      <c r="L14" s="36"/>
      <c r="M14" s="4">
        <f>J14^2</f>
        <v>1521</v>
      </c>
      <c r="N14" s="4">
        <f>K14^2</f>
        <v>2809</v>
      </c>
    </row>
    <row r="15" spans="1:20" ht="18.75" x14ac:dyDescent="0.25">
      <c r="D15" s="25" t="s">
        <v>27</v>
      </c>
      <c r="E15" s="4">
        <f>SUM(Q2:T5)-E14</f>
        <v>92.9375</v>
      </c>
    </row>
    <row r="16" spans="1:20" ht="18.75" x14ac:dyDescent="0.25">
      <c r="D16" s="25" t="s">
        <v>19</v>
      </c>
      <c r="E16" s="4">
        <f>SUM(Q8:R8)/8 - E14</f>
        <v>45.5625</v>
      </c>
    </row>
    <row r="17" spans="4:5" ht="18.75" x14ac:dyDescent="0.25">
      <c r="D17" s="25" t="s">
        <v>30</v>
      </c>
      <c r="E17" s="4">
        <f>SUM(Q9:R9)/8 - E14</f>
        <v>10.5625</v>
      </c>
    </row>
    <row r="18" spans="4:5" ht="18.75" x14ac:dyDescent="0.25">
      <c r="D18" s="25" t="s">
        <v>31</v>
      </c>
      <c r="E18" s="4">
        <f>SUM(Q10:R10)/8 - E14</f>
        <v>3.0625</v>
      </c>
    </row>
    <row r="19" spans="4:5" ht="18.75" x14ac:dyDescent="0.25">
      <c r="D19" s="25" t="s">
        <v>41</v>
      </c>
      <c r="E19" s="4">
        <f>SUM(M3:N4)/4-E16-E17-E14</f>
        <v>7.5625</v>
      </c>
    </row>
    <row r="20" spans="4:5" ht="18.75" x14ac:dyDescent="0.25">
      <c r="D20" s="25" t="s">
        <v>42</v>
      </c>
      <c r="E20" s="4">
        <f>SUM(M8:N9)/4-E17-E18-E14</f>
        <v>1.5625</v>
      </c>
    </row>
    <row r="21" spans="4:5" ht="18.75" x14ac:dyDescent="0.25">
      <c r="D21" s="25" t="s">
        <v>43</v>
      </c>
      <c r="E21" s="4">
        <f>SUM(M13:N14)/4-E16-E18-E14</f>
        <v>6.25E-2</v>
      </c>
    </row>
    <row r="22" spans="4:5" ht="18.75" x14ac:dyDescent="0.25">
      <c r="D22" s="25" t="s">
        <v>45</v>
      </c>
      <c r="E22" s="4">
        <f>E15-E16-E17-E18-E19-E20-E21</f>
        <v>24.5625</v>
      </c>
    </row>
  </sheetData>
  <mergeCells count="15">
    <mergeCell ref="M11:N11"/>
    <mergeCell ref="I1:K1"/>
    <mergeCell ref="I6:K6"/>
    <mergeCell ref="I11:K11"/>
    <mergeCell ref="Q1:T1"/>
    <mergeCell ref="Q7:R7"/>
    <mergeCell ref="M1:N1"/>
    <mergeCell ref="M6:N6"/>
    <mergeCell ref="A1:B1"/>
    <mergeCell ref="C1:D1"/>
    <mergeCell ref="E1:F1"/>
    <mergeCell ref="A2:B2"/>
    <mergeCell ref="A3:A6"/>
    <mergeCell ref="B3:B4"/>
    <mergeCell ref="B5:B6"/>
  </mergeCells>
  <pageMargins left="0.7" right="0.7" top="0.75" bottom="0.75" header="0.3" footer="0.3"/>
  <ignoredErrors>
    <ignoredError sqref="B12:C12 J8:K9 J13:K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752D-C5AB-4B75-90A8-1B868E65761B}">
  <dimension ref="A1:U31"/>
  <sheetViews>
    <sheetView workbookViewId="0">
      <selection sqref="A1:H8"/>
    </sheetView>
  </sheetViews>
  <sheetFormatPr defaultRowHeight="15" x14ac:dyDescent="0.25"/>
  <cols>
    <col min="1" max="16384" width="9.140625" style="1"/>
  </cols>
  <sheetData>
    <row r="1" spans="1:21" ht="15.75" x14ac:dyDescent="0.25">
      <c r="A1" s="17" t="s">
        <v>10</v>
      </c>
      <c r="B1" s="17"/>
      <c r="C1" s="17" t="s">
        <v>25</v>
      </c>
      <c r="D1" s="17"/>
      <c r="E1" s="17"/>
      <c r="F1" s="17" t="s">
        <v>26</v>
      </c>
      <c r="G1" s="17"/>
      <c r="H1" s="17"/>
      <c r="J1" s="2" t="s">
        <v>28</v>
      </c>
      <c r="L1" s="18" t="s">
        <v>29</v>
      </c>
      <c r="M1" s="18"/>
      <c r="N1" s="18"/>
      <c r="O1" s="18"/>
      <c r="P1" s="18"/>
      <c r="Q1" s="18"/>
    </row>
    <row r="2" spans="1:21" ht="15.75" x14ac:dyDescent="0.25">
      <c r="A2" s="20" t="s">
        <v>11</v>
      </c>
      <c r="B2" s="20"/>
      <c r="C2" s="3">
        <v>400</v>
      </c>
      <c r="D2" s="3">
        <v>500</v>
      </c>
      <c r="E2" s="3">
        <v>600</v>
      </c>
      <c r="F2" s="3">
        <v>400</v>
      </c>
      <c r="G2" s="3">
        <v>500</v>
      </c>
      <c r="H2" s="3">
        <v>600</v>
      </c>
      <c r="J2" s="4">
        <f>SUM(C3:H8)</f>
        <v>7131.3000000000011</v>
      </c>
      <c r="L2" s="4"/>
      <c r="M2" s="4"/>
      <c r="N2" s="4"/>
      <c r="O2" s="4"/>
      <c r="P2" s="4"/>
      <c r="Q2" s="4"/>
    </row>
    <row r="3" spans="1:21" ht="15.75" x14ac:dyDescent="0.25">
      <c r="A3" s="19" t="s">
        <v>8</v>
      </c>
      <c r="B3" s="19">
        <v>2</v>
      </c>
      <c r="C3" s="5">
        <v>196.6</v>
      </c>
      <c r="D3" s="5">
        <v>197.7</v>
      </c>
      <c r="E3" s="5">
        <v>199.8</v>
      </c>
      <c r="F3" s="5">
        <v>198.4</v>
      </c>
      <c r="G3" s="5">
        <v>199.6</v>
      </c>
      <c r="H3" s="5">
        <v>200.6</v>
      </c>
      <c r="J3" s="6">
        <f>J2^2/36</f>
        <v>1412651.1025000003</v>
      </c>
      <c r="L3" s="4">
        <f>C3^2</f>
        <v>38651.56</v>
      </c>
      <c r="M3" s="4">
        <f t="shared" ref="M3:Q3" si="0">D3^2</f>
        <v>39085.289999999994</v>
      </c>
      <c r="N3" s="4">
        <f t="shared" si="0"/>
        <v>39920.040000000008</v>
      </c>
      <c r="O3" s="4">
        <f t="shared" si="0"/>
        <v>39362.560000000005</v>
      </c>
      <c r="P3" s="4">
        <f t="shared" si="0"/>
        <v>39840.159999999996</v>
      </c>
      <c r="Q3" s="4">
        <f t="shared" si="0"/>
        <v>40240.36</v>
      </c>
    </row>
    <row r="4" spans="1:21" x14ac:dyDescent="0.25">
      <c r="A4" s="19"/>
      <c r="B4" s="19"/>
      <c r="C4" s="5">
        <v>196</v>
      </c>
      <c r="D4" s="5">
        <v>196</v>
      </c>
      <c r="E4" s="5">
        <v>199.4</v>
      </c>
      <c r="F4" s="5">
        <v>198.6</v>
      </c>
      <c r="G4" s="5">
        <v>200.4</v>
      </c>
      <c r="H4" s="5">
        <v>200.9</v>
      </c>
      <c r="L4" s="4">
        <f t="shared" ref="L4:L8" si="1">C4^2</f>
        <v>38416</v>
      </c>
      <c r="M4" s="4">
        <f t="shared" ref="M4:M8" si="2">D4^2</f>
        <v>38416</v>
      </c>
      <c r="N4" s="4">
        <f t="shared" ref="N4:N8" si="3">E4^2</f>
        <v>39760.36</v>
      </c>
      <c r="O4" s="4">
        <f t="shared" ref="O4:O8" si="4">F4^2</f>
        <v>39441.96</v>
      </c>
      <c r="P4" s="4">
        <f t="shared" ref="P4:P8" si="5">G4^2</f>
        <v>40160.160000000003</v>
      </c>
      <c r="Q4" s="4">
        <f t="shared" ref="Q4:Q8" si="6">H4^2</f>
        <v>40360.810000000005</v>
      </c>
    </row>
    <row r="5" spans="1:21" x14ac:dyDescent="0.25">
      <c r="A5" s="19"/>
      <c r="B5" s="19">
        <v>4</v>
      </c>
      <c r="C5" s="5">
        <v>198.5</v>
      </c>
      <c r="D5" s="5">
        <v>196</v>
      </c>
      <c r="E5" s="5">
        <v>198.4</v>
      </c>
      <c r="F5" s="5">
        <v>197.5</v>
      </c>
      <c r="G5" s="5">
        <v>198.7</v>
      </c>
      <c r="H5" s="5">
        <v>199.6</v>
      </c>
      <c r="L5" s="4">
        <f t="shared" si="1"/>
        <v>39402.25</v>
      </c>
      <c r="M5" s="4">
        <f t="shared" si="2"/>
        <v>38416</v>
      </c>
      <c r="N5" s="4">
        <f t="shared" si="3"/>
        <v>39362.560000000005</v>
      </c>
      <c r="O5" s="4">
        <f t="shared" si="4"/>
        <v>39006.25</v>
      </c>
      <c r="P5" s="4">
        <f t="shared" si="5"/>
        <v>39481.689999999995</v>
      </c>
      <c r="Q5" s="4">
        <f t="shared" si="6"/>
        <v>39840.159999999996</v>
      </c>
    </row>
    <row r="6" spans="1:21" x14ac:dyDescent="0.25">
      <c r="A6" s="19"/>
      <c r="B6" s="19"/>
      <c r="C6" s="5">
        <v>197.2</v>
      </c>
      <c r="D6" s="5">
        <v>196.9</v>
      </c>
      <c r="E6" s="5">
        <v>197.6</v>
      </c>
      <c r="F6" s="5">
        <v>198.1</v>
      </c>
      <c r="G6" s="5">
        <v>198.1</v>
      </c>
      <c r="H6" s="5">
        <v>199</v>
      </c>
      <c r="L6" s="4">
        <f t="shared" si="1"/>
        <v>38887.839999999997</v>
      </c>
      <c r="M6" s="4">
        <f t="shared" si="2"/>
        <v>38769.61</v>
      </c>
      <c r="N6" s="4">
        <f t="shared" si="3"/>
        <v>39045.759999999995</v>
      </c>
      <c r="O6" s="4">
        <f t="shared" si="4"/>
        <v>39243.61</v>
      </c>
      <c r="P6" s="4">
        <f t="shared" si="5"/>
        <v>39243.61</v>
      </c>
      <c r="Q6" s="4">
        <f t="shared" si="6"/>
        <v>39601</v>
      </c>
    </row>
    <row r="7" spans="1:21" x14ac:dyDescent="0.25">
      <c r="A7" s="19"/>
      <c r="B7" s="19">
        <v>8</v>
      </c>
      <c r="C7" s="5">
        <v>197.5</v>
      </c>
      <c r="D7" s="5">
        <v>195.6</v>
      </c>
      <c r="E7" s="5">
        <v>197.4</v>
      </c>
      <c r="F7" s="5">
        <v>197.6</v>
      </c>
      <c r="G7" s="5">
        <v>197.6</v>
      </c>
      <c r="H7" s="5">
        <v>198.5</v>
      </c>
      <c r="L7" s="4">
        <f t="shared" si="1"/>
        <v>39006.25</v>
      </c>
      <c r="M7" s="4">
        <f t="shared" si="2"/>
        <v>38259.360000000001</v>
      </c>
      <c r="N7" s="4">
        <f t="shared" si="3"/>
        <v>38966.76</v>
      </c>
      <c r="O7" s="4">
        <f t="shared" si="4"/>
        <v>39045.759999999995</v>
      </c>
      <c r="P7" s="4">
        <f t="shared" si="5"/>
        <v>39045.759999999995</v>
      </c>
      <c r="Q7" s="4">
        <f t="shared" si="6"/>
        <v>39402.25</v>
      </c>
    </row>
    <row r="8" spans="1:21" x14ac:dyDescent="0.25">
      <c r="A8" s="19"/>
      <c r="B8" s="19"/>
      <c r="C8" s="5">
        <v>196.6</v>
      </c>
      <c r="D8" s="5">
        <v>196.2</v>
      </c>
      <c r="E8" s="5">
        <v>198.1</v>
      </c>
      <c r="F8" s="5">
        <v>198.4</v>
      </c>
      <c r="G8" s="5">
        <v>198.4</v>
      </c>
      <c r="H8" s="5">
        <v>199.8</v>
      </c>
      <c r="L8" s="4">
        <f t="shared" si="1"/>
        <v>38651.56</v>
      </c>
      <c r="M8" s="4">
        <f t="shared" si="2"/>
        <v>38494.439999999995</v>
      </c>
      <c r="N8" s="4">
        <f t="shared" si="3"/>
        <v>39243.61</v>
      </c>
      <c r="O8" s="4">
        <f t="shared" si="4"/>
        <v>39362.560000000005</v>
      </c>
      <c r="P8" s="4">
        <f t="shared" si="5"/>
        <v>39362.560000000005</v>
      </c>
      <c r="Q8" s="4">
        <f t="shared" si="6"/>
        <v>39920.040000000008</v>
      </c>
    </row>
    <row r="9" spans="1:21" x14ac:dyDescent="0.25">
      <c r="Q9" s="9">
        <f>SUM(L3:Q8)</f>
        <v>1412716.5100000002</v>
      </c>
    </row>
    <row r="11" spans="1:21" ht="15.75" x14ac:dyDescent="0.25">
      <c r="A11" s="7"/>
      <c r="B11" s="2" t="s">
        <v>32</v>
      </c>
      <c r="C11" s="2" t="s">
        <v>33</v>
      </c>
      <c r="D11" s="2" t="s">
        <v>34</v>
      </c>
      <c r="F11" s="7"/>
      <c r="G11" s="2" t="s">
        <v>37</v>
      </c>
      <c r="H11" s="2" t="s">
        <v>38</v>
      </c>
      <c r="I11" s="2" t="s">
        <v>39</v>
      </c>
      <c r="K11" s="7"/>
      <c r="L11" s="2" t="s">
        <v>32</v>
      </c>
      <c r="M11" s="2" t="s">
        <v>33</v>
      </c>
      <c r="N11" s="2" t="s">
        <v>34</v>
      </c>
      <c r="R11" s="10" t="s">
        <v>46</v>
      </c>
      <c r="S11" s="10" t="s">
        <v>47</v>
      </c>
      <c r="T11" s="10" t="s">
        <v>48</v>
      </c>
      <c r="U11" s="10" t="s">
        <v>49</v>
      </c>
    </row>
    <row r="12" spans="1:21" ht="15.75" x14ac:dyDescent="0.25">
      <c r="A12" s="2" t="s">
        <v>35</v>
      </c>
      <c r="B12" s="4">
        <f>SUM(C3:E4)</f>
        <v>1185.5</v>
      </c>
      <c r="C12" s="4">
        <f>SUM(C5:E6)</f>
        <v>1184.5999999999999</v>
      </c>
      <c r="D12" s="4">
        <f>SUM(C7:E8)</f>
        <v>1181.3999999999999</v>
      </c>
      <c r="F12" s="2" t="s">
        <v>35</v>
      </c>
      <c r="G12" s="4">
        <f>SUM(C3:C8)</f>
        <v>1182.3999999999999</v>
      </c>
      <c r="H12" s="4">
        <f>SUM(D3:D8)</f>
        <v>1178.4000000000001</v>
      </c>
      <c r="I12" s="4">
        <f>SUM(E3:E8)</f>
        <v>1190.7</v>
      </c>
      <c r="K12" s="2" t="s">
        <v>37</v>
      </c>
      <c r="L12" s="4">
        <v>789.6</v>
      </c>
      <c r="M12" s="4">
        <v>791.3</v>
      </c>
      <c r="N12" s="4">
        <v>790.1</v>
      </c>
      <c r="P12" s="10" t="s">
        <v>27</v>
      </c>
      <c r="Q12" s="10">
        <f>Q9-J3</f>
        <v>65.40749999997206</v>
      </c>
      <c r="R12" s="11">
        <v>35</v>
      </c>
      <c r="S12" s="12"/>
      <c r="T12" s="12"/>
    </row>
    <row r="13" spans="1:21" ht="15.75" x14ac:dyDescent="0.25">
      <c r="A13" s="2" t="s">
        <v>36</v>
      </c>
      <c r="B13" s="4">
        <f>SUM(F3:H4)</f>
        <v>1198.5</v>
      </c>
      <c r="C13" s="4">
        <f>SUM(F5:H6)</f>
        <v>1191</v>
      </c>
      <c r="D13" s="4">
        <f>SUM(F7:H8)</f>
        <v>1190.3</v>
      </c>
      <c r="F13" s="2" t="s">
        <v>36</v>
      </c>
      <c r="G13" s="4">
        <f>SUM(F3:F8)</f>
        <v>1188.6000000000001</v>
      </c>
      <c r="H13" s="4">
        <f>SUM(G3:G8)</f>
        <v>1192.8000000000002</v>
      </c>
      <c r="I13" s="4">
        <f>SUM(H3:H8)</f>
        <v>1198.4000000000001</v>
      </c>
      <c r="K13" s="2" t="s">
        <v>38</v>
      </c>
      <c r="L13" s="4">
        <v>793.7</v>
      </c>
      <c r="M13" s="4">
        <v>789.7</v>
      </c>
      <c r="N13" s="4">
        <v>787.8</v>
      </c>
      <c r="P13" s="10" t="s">
        <v>19</v>
      </c>
      <c r="Q13" s="10">
        <v>6.6875</v>
      </c>
      <c r="R13" s="11">
        <v>2</v>
      </c>
      <c r="S13" s="11">
        <f t="shared" ref="S13:S20" si="7">Q13/R13</f>
        <v>3.34375</v>
      </c>
      <c r="T13" s="14">
        <f>S13/S18</f>
        <v>2.5484442582356985</v>
      </c>
      <c r="U13" s="13">
        <v>6.94</v>
      </c>
    </row>
    <row r="14" spans="1:21" ht="15.75" x14ac:dyDescent="0.25">
      <c r="K14" s="2" t="s">
        <v>39</v>
      </c>
      <c r="L14" s="4">
        <v>800.7</v>
      </c>
      <c r="M14" s="4">
        <v>794.6</v>
      </c>
      <c r="N14" s="4">
        <v>793.8</v>
      </c>
      <c r="P14" s="10" t="s">
        <v>30</v>
      </c>
      <c r="Q14" s="10">
        <v>22.349</v>
      </c>
      <c r="R14" s="11">
        <v>1</v>
      </c>
      <c r="S14" s="11">
        <f t="shared" si="7"/>
        <v>22.349</v>
      </c>
      <c r="T14" s="14">
        <f>S14/S17</f>
        <v>15.036499624602268</v>
      </c>
      <c r="U14" s="13">
        <v>18.510000000000002</v>
      </c>
    </row>
    <row r="15" spans="1:21" x14ac:dyDescent="0.25">
      <c r="A15" s="4" t="s">
        <v>40</v>
      </c>
      <c r="B15" s="4">
        <f>B12^2</f>
        <v>1405410.25</v>
      </c>
      <c r="C15" s="4">
        <f t="shared" ref="C15:D16" si="8">C12^2</f>
        <v>1403277.1599999997</v>
      </c>
      <c r="D15" s="4">
        <f t="shared" si="8"/>
        <v>1395705.9599999997</v>
      </c>
      <c r="F15" s="4" t="s">
        <v>40</v>
      </c>
      <c r="G15" s="4">
        <f>G12^2</f>
        <v>1398069.7599999998</v>
      </c>
      <c r="H15" s="4">
        <f t="shared" ref="H15:I15" si="9">H12^2</f>
        <v>1388626.5600000003</v>
      </c>
      <c r="I15" s="4">
        <f t="shared" si="9"/>
        <v>1417766.4900000002</v>
      </c>
      <c r="P15" s="10" t="s">
        <v>31</v>
      </c>
      <c r="Q15" s="10">
        <v>18.104199999999999</v>
      </c>
      <c r="R15" s="11">
        <v>2</v>
      </c>
      <c r="S15" s="11">
        <f t="shared" si="7"/>
        <v>9.0520999999999994</v>
      </c>
      <c r="T15" s="11">
        <f>S15/$S$20</f>
        <v>25.00963929343656</v>
      </c>
      <c r="U15" s="13">
        <v>3.55</v>
      </c>
    </row>
    <row r="16" spans="1:21" x14ac:dyDescent="0.25">
      <c r="A16" s="4"/>
      <c r="B16" s="4">
        <f>B13^2</f>
        <v>1436402.25</v>
      </c>
      <c r="C16" s="4">
        <f t="shared" si="8"/>
        <v>1418481</v>
      </c>
      <c r="D16" s="4">
        <f t="shared" si="8"/>
        <v>1416814.0899999999</v>
      </c>
      <c r="F16" s="4"/>
      <c r="G16" s="4">
        <f>G13^2</f>
        <v>1412769.9600000004</v>
      </c>
      <c r="H16" s="4">
        <f t="shared" ref="H16:I16" si="10">H13^2</f>
        <v>1422771.8400000005</v>
      </c>
      <c r="I16" s="4">
        <f t="shared" si="10"/>
        <v>1436162.5600000003</v>
      </c>
      <c r="K16" s="4" t="s">
        <v>40</v>
      </c>
      <c r="L16" s="4">
        <f>L12^2</f>
        <v>623468.16</v>
      </c>
      <c r="M16" s="4">
        <f t="shared" ref="M16:N16" si="11">M12^2</f>
        <v>626155.68999999994</v>
      </c>
      <c r="N16" s="4">
        <f t="shared" si="11"/>
        <v>624258.01</v>
      </c>
      <c r="P16" s="10" t="s">
        <v>41</v>
      </c>
      <c r="Q16" s="10">
        <f>D18-J3-Q13-Q14</f>
        <v>1.6459999996460972</v>
      </c>
      <c r="R16" s="11">
        <v>2</v>
      </c>
      <c r="S16" s="11">
        <f t="shared" si="7"/>
        <v>0.82299999982304861</v>
      </c>
      <c r="T16" s="14">
        <f>S16/S19</f>
        <v>1.7465426370683734</v>
      </c>
      <c r="U16" s="13">
        <v>6.94</v>
      </c>
    </row>
    <row r="17" spans="1:21" x14ac:dyDescent="0.25">
      <c r="D17" s="4">
        <f>SUM(B15:D16)</f>
        <v>8476090.709999999</v>
      </c>
      <c r="I17" s="4">
        <f>SUM(G15:I16)</f>
        <v>8476167.1700000018</v>
      </c>
      <c r="K17" s="4"/>
      <c r="L17" s="4">
        <f t="shared" ref="L17:N17" si="12">L13^2</f>
        <v>629959.69000000006</v>
      </c>
      <c r="M17" s="4">
        <f t="shared" si="12"/>
        <v>623626.09000000008</v>
      </c>
      <c r="N17" s="4">
        <f t="shared" si="12"/>
        <v>620628.84</v>
      </c>
      <c r="P17" s="10" t="s">
        <v>42</v>
      </c>
      <c r="Q17" s="10">
        <f>I18-J3-Q14-Q15</f>
        <v>2.9726333332836639</v>
      </c>
      <c r="R17" s="11">
        <v>2</v>
      </c>
      <c r="S17" s="11">
        <f t="shared" si="7"/>
        <v>1.4863166666418319</v>
      </c>
      <c r="T17" s="11">
        <f t="shared" ref="T17:T19" si="13">S17/$S$20</f>
        <v>4.1064773597878075</v>
      </c>
      <c r="U17" s="13">
        <v>3.55</v>
      </c>
    </row>
    <row r="18" spans="1:21" x14ac:dyDescent="0.25">
      <c r="D18" s="9">
        <f>D17/6</f>
        <v>1412681.7849999999</v>
      </c>
      <c r="I18" s="9">
        <f>I17/6</f>
        <v>1412694.5283333336</v>
      </c>
      <c r="L18" s="4">
        <f t="shared" ref="L18:N18" si="14">L14^2</f>
        <v>641120.49000000011</v>
      </c>
      <c r="M18" s="4">
        <f t="shared" si="14"/>
        <v>631389.16</v>
      </c>
      <c r="N18" s="4">
        <f t="shared" si="14"/>
        <v>630118.43999999994</v>
      </c>
      <c r="P18" s="10" t="s">
        <v>43</v>
      </c>
      <c r="Q18" s="10">
        <f>N20-J3-Q13-Q15</f>
        <v>5.2482999998044235</v>
      </c>
      <c r="R18" s="11">
        <v>4</v>
      </c>
      <c r="S18" s="11">
        <f t="shared" si="7"/>
        <v>1.3120749999511059</v>
      </c>
      <c r="T18" s="11">
        <f t="shared" si="13"/>
        <v>3.6250729084646602</v>
      </c>
      <c r="U18" s="13">
        <v>2.93</v>
      </c>
    </row>
    <row r="19" spans="1:21" x14ac:dyDescent="0.25">
      <c r="N19" s="4">
        <f>SUM(L16:N18)</f>
        <v>5650724.5700000003</v>
      </c>
      <c r="P19" s="10" t="s">
        <v>44</v>
      </c>
      <c r="Q19" s="10">
        <f>H31-J3-Q13-Q14-Q15-Q16-Q17-Q18</f>
        <v>1.8848666671074916</v>
      </c>
      <c r="R19" s="11">
        <v>4</v>
      </c>
      <c r="S19" s="11">
        <f t="shared" si="7"/>
        <v>0.47121666677687291</v>
      </c>
      <c r="T19" s="14">
        <f t="shared" si="13"/>
        <v>1.3019033003551754</v>
      </c>
      <c r="U19" s="13">
        <v>2.93</v>
      </c>
    </row>
    <row r="20" spans="1:21" x14ac:dyDescent="0.25">
      <c r="N20" s="9">
        <f>N19/4</f>
        <v>1412681.1425000001</v>
      </c>
      <c r="P20" s="10" t="s">
        <v>45</v>
      </c>
      <c r="Q20" s="10">
        <f>Q12-Q13-Q14-Q15-Q16-Q17-Q18-Q19</f>
        <v>6.5150000001303816</v>
      </c>
      <c r="R20" s="11">
        <v>18</v>
      </c>
      <c r="S20" s="11">
        <f t="shared" si="7"/>
        <v>0.36194444445168789</v>
      </c>
      <c r="T20" s="11"/>
    </row>
    <row r="21" spans="1:21" ht="15.75" x14ac:dyDescent="0.25">
      <c r="A21" s="17" t="s">
        <v>10</v>
      </c>
      <c r="B21" s="17"/>
      <c r="C21" s="17" t="s">
        <v>25</v>
      </c>
      <c r="D21" s="17"/>
      <c r="E21" s="17"/>
      <c r="F21" s="17" t="s">
        <v>26</v>
      </c>
      <c r="G21" s="17"/>
      <c r="H21" s="17"/>
    </row>
    <row r="22" spans="1:21" ht="15.75" x14ac:dyDescent="0.25">
      <c r="A22" s="20" t="s">
        <v>11</v>
      </c>
      <c r="B22" s="20"/>
      <c r="C22" s="3">
        <v>400</v>
      </c>
      <c r="D22" s="3">
        <v>500</v>
      </c>
      <c r="E22" s="3">
        <v>600</v>
      </c>
      <c r="F22" s="3">
        <v>400</v>
      </c>
      <c r="G22" s="3">
        <v>500</v>
      </c>
      <c r="H22" s="3">
        <v>600</v>
      </c>
    </row>
    <row r="23" spans="1:21" ht="15" customHeight="1" x14ac:dyDescent="0.25">
      <c r="A23" s="19" t="s">
        <v>8</v>
      </c>
      <c r="B23" s="8">
        <v>2</v>
      </c>
      <c r="C23" s="5">
        <v>392.6</v>
      </c>
      <c r="D23" s="5">
        <v>393.7</v>
      </c>
      <c r="E23" s="5">
        <v>399.2</v>
      </c>
      <c r="F23" s="5">
        <v>397</v>
      </c>
      <c r="G23" s="5">
        <v>400</v>
      </c>
      <c r="H23" s="5">
        <v>401.5</v>
      </c>
    </row>
    <row r="24" spans="1:21" ht="15" customHeight="1" x14ac:dyDescent="0.25">
      <c r="A24" s="19"/>
      <c r="B24" s="8">
        <v>4</v>
      </c>
      <c r="C24" s="4">
        <v>395.7</v>
      </c>
      <c r="D24" s="4">
        <v>392.9</v>
      </c>
      <c r="E24" s="4">
        <v>396</v>
      </c>
      <c r="F24" s="4">
        <v>395.6</v>
      </c>
      <c r="G24" s="4">
        <v>396.79999999999995</v>
      </c>
      <c r="H24" s="4">
        <v>398.6</v>
      </c>
    </row>
    <row r="25" spans="1:21" ht="15" customHeight="1" x14ac:dyDescent="0.25">
      <c r="A25" s="19"/>
      <c r="B25" s="8">
        <v>8</v>
      </c>
      <c r="C25" s="5">
        <v>394.1</v>
      </c>
      <c r="D25" s="5">
        <v>391.79999999999995</v>
      </c>
      <c r="E25" s="5">
        <v>395.5</v>
      </c>
      <c r="F25" s="5">
        <v>396</v>
      </c>
      <c r="G25" s="5">
        <v>396</v>
      </c>
      <c r="H25" s="5">
        <v>398.3</v>
      </c>
    </row>
    <row r="27" spans="1:21" x14ac:dyDescent="0.25">
      <c r="C27" s="4">
        <f>C23^2</f>
        <v>154134.76</v>
      </c>
      <c r="D27" s="4">
        <f t="shared" ref="D27:H27" si="15">D23^2</f>
        <v>154999.69</v>
      </c>
      <c r="E27" s="4">
        <f t="shared" si="15"/>
        <v>159360.63999999998</v>
      </c>
      <c r="F27" s="4">
        <f t="shared" si="15"/>
        <v>157609</v>
      </c>
      <c r="G27" s="4">
        <f t="shared" si="15"/>
        <v>160000</v>
      </c>
      <c r="H27" s="4">
        <f t="shared" si="15"/>
        <v>161202.25</v>
      </c>
    </row>
    <row r="28" spans="1:21" x14ac:dyDescent="0.25">
      <c r="C28" s="4">
        <f t="shared" ref="C28:H28" si="16">C24^2</f>
        <v>156578.49</v>
      </c>
      <c r="D28" s="4">
        <f t="shared" si="16"/>
        <v>154370.40999999997</v>
      </c>
      <c r="E28" s="4">
        <f t="shared" si="16"/>
        <v>156816</v>
      </c>
      <c r="F28" s="4">
        <f t="shared" si="16"/>
        <v>156499.36000000002</v>
      </c>
      <c r="G28" s="4">
        <f t="shared" si="16"/>
        <v>157450.23999999996</v>
      </c>
      <c r="H28" s="4">
        <f t="shared" si="16"/>
        <v>158881.96000000002</v>
      </c>
    </row>
    <row r="29" spans="1:21" x14ac:dyDescent="0.25">
      <c r="C29" s="4">
        <f t="shared" ref="C29:H29" si="17">C25^2</f>
        <v>155314.81000000003</v>
      </c>
      <c r="D29" s="4">
        <f t="shared" si="17"/>
        <v>153507.23999999996</v>
      </c>
      <c r="E29" s="4">
        <f t="shared" si="17"/>
        <v>156420.25</v>
      </c>
      <c r="F29" s="4">
        <f t="shared" si="17"/>
        <v>156816</v>
      </c>
      <c r="G29" s="4">
        <f t="shared" si="17"/>
        <v>156816</v>
      </c>
      <c r="H29" s="4">
        <f t="shared" si="17"/>
        <v>158642.89000000001</v>
      </c>
    </row>
    <row r="30" spans="1:21" x14ac:dyDescent="0.25">
      <c r="H30" s="4">
        <f>SUM(C27:H29)</f>
        <v>2825419.99</v>
      </c>
    </row>
    <row r="31" spans="1:21" x14ac:dyDescent="0.25">
      <c r="H31" s="9">
        <f>H30/2</f>
        <v>1412709.9950000001</v>
      </c>
    </row>
  </sheetData>
  <mergeCells count="14">
    <mergeCell ref="A1:B1"/>
    <mergeCell ref="A2:B2"/>
    <mergeCell ref="A21:B21"/>
    <mergeCell ref="B3:B4"/>
    <mergeCell ref="B5:B6"/>
    <mergeCell ref="B7:B8"/>
    <mergeCell ref="A22:B22"/>
    <mergeCell ref="A23:A25"/>
    <mergeCell ref="A3:A8"/>
    <mergeCell ref="C1:E1"/>
    <mergeCell ref="F1:H1"/>
    <mergeCell ref="L1:Q1"/>
    <mergeCell ref="C21:E21"/>
    <mergeCell ref="F21:H21"/>
  </mergeCells>
  <pageMargins left="0.7" right="0.7" top="0.75" bottom="0.75" header="0.3" footer="0.3"/>
  <ignoredErrors>
    <ignoredError sqref="G12:I13" formulaRange="1"/>
    <ignoredError sqref="T15:T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Shubhankhi</dc:creator>
  <cp:lastModifiedBy>Pramatosh</cp:lastModifiedBy>
  <dcterms:created xsi:type="dcterms:W3CDTF">2021-05-23T06:37:04Z</dcterms:created>
  <dcterms:modified xsi:type="dcterms:W3CDTF">2021-07-20T18:38:58Z</dcterms:modified>
</cp:coreProperties>
</file>