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M\Sem 6\Space Mechanics\"/>
    </mc:Choice>
  </mc:AlternateContent>
  <xr:revisionPtr revIDLastSave="0" documentId="8_{521AFA5B-FCE7-4B96-A963-E43F546489D1}" xr6:coauthVersionLast="47" xr6:coauthVersionMax="47" xr10:uidLastSave="{00000000-0000-0000-0000-000000000000}"/>
  <bookViews>
    <workbookView xWindow="1470" yWindow="1470" windowWidth="21600" windowHeight="11835" xr2:uid="{253E370B-25A0-409F-A16D-A894612CA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6" i="1" l="1"/>
  <c r="H20" i="1"/>
  <c r="G20" i="1"/>
  <c r="B19" i="1"/>
  <c r="B17" i="1"/>
  <c r="B15" i="1"/>
  <c r="H14" i="1"/>
  <c r="G14" i="1"/>
  <c r="E10" i="1"/>
  <c r="E9" i="1"/>
  <c r="H19" i="1" s="1"/>
  <c r="E8" i="1"/>
  <c r="H13" i="1" s="1"/>
  <c r="E7" i="1"/>
  <c r="B14" i="1" s="1"/>
  <c r="G25" i="1" l="1"/>
  <c r="I17" i="1"/>
  <c r="B13" i="1"/>
  <c r="H18" i="1"/>
  <c r="G13" i="1"/>
  <c r="B18" i="1"/>
  <c r="I18" i="1"/>
  <c r="G19" i="1"/>
  <c r="H17" i="1"/>
  <c r="H24" i="1" l="1"/>
  <c r="I24" i="1"/>
  <c r="G24" i="1"/>
  <c r="I26" i="1"/>
  <c r="I25" i="1"/>
  <c r="H26" i="1"/>
  <c r="H25" i="1"/>
  <c r="G30" i="1" s="1"/>
  <c r="H31" i="1" l="1"/>
  <c r="I31" i="1"/>
  <c r="G31" i="1"/>
  <c r="I30" i="1"/>
  <c r="H30" i="1"/>
  <c r="I29" i="1"/>
  <c r="H29" i="1"/>
  <c r="G29" i="1"/>
  <c r="G33" i="1" s="1" a="1"/>
  <c r="H34" i="1" l="1"/>
  <c r="I33" i="1"/>
  <c r="I35" i="1"/>
  <c r="H33" i="1"/>
  <c r="H35" i="1"/>
  <c r="G33" i="1"/>
  <c r="G35" i="1"/>
  <c r="I34" i="1"/>
  <c r="G34" i="1"/>
  <c r="L34" i="1" l="1"/>
  <c r="L28" i="1"/>
  <c r="L35" i="1"/>
  <c r="L29" i="1"/>
  <c r="L27" i="1"/>
  <c r="L33" i="1"/>
</calcChain>
</file>

<file path=xl/sharedStrings.xml><?xml version="1.0" encoding="utf-8"?>
<sst xmlns="http://schemas.openxmlformats.org/spreadsheetml/2006/main" count="28" uniqueCount="23">
  <si>
    <t xml:space="preserve">Orbital Elements to State Vectors (r and v) </t>
  </si>
  <si>
    <t>gravitational parameter, μ</t>
  </si>
  <si>
    <t>radius of Earth, R_E</t>
  </si>
  <si>
    <t>h=</t>
  </si>
  <si>
    <t>km/s</t>
  </si>
  <si>
    <t>Six Classical Orbital Elements</t>
  </si>
  <si>
    <t>a</t>
  </si>
  <si>
    <t>e</t>
  </si>
  <si>
    <t>i</t>
  </si>
  <si>
    <t>deg</t>
  </si>
  <si>
    <t>rad</t>
  </si>
  <si>
    <t>ω</t>
  </si>
  <si>
    <t>Ω</t>
  </si>
  <si>
    <t>θ</t>
  </si>
  <si>
    <t>Q_Xx</t>
  </si>
  <si>
    <t>{r} - xbar</t>
  </si>
  <si>
    <t>1st Matrix</t>
  </si>
  <si>
    <t>2nd Matrix</t>
  </si>
  <si>
    <t>{v} - xbar</t>
  </si>
  <si>
    <t>3rd Matrix</t>
  </si>
  <si>
    <t>1st*2nd</t>
  </si>
  <si>
    <t>Rx</t>
  </si>
  <si>
    <t>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</si>
</sst>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1"/>
      <name val="Arial"/>
    </font>
    <font>
      <b/>
      <sz val="10"/>
      <color rgb="FF000000"/>
      <name val="Arial"/>
    </font>
    <font>
      <sz val="12"/>
      <color theme="1"/>
      <name val="Arial"/>
    </font>
    <font>
      <i/>
      <sz val="10"/>
      <color theme="1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DE49A"/>
        <bgColor rgb="FFFDE49A"/>
      </patternFill>
    </fill>
    <fill>
      <patternFill patternType="solid">
        <fgColor rgb="FFD9E6FC"/>
        <bgColor rgb="FFD9E6FC"/>
      </patternFill>
    </fill>
    <fill>
      <patternFill patternType="solid">
        <fgColor rgb="FF8FD7DC"/>
        <bgColor rgb="FF8FD7DC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5" fillId="0" borderId="3" xfId="0" applyFont="1" applyBorder="1" applyAlignment="1">
      <alignment horizontal="right"/>
    </xf>
    <xf numFmtId="0" fontId="2" fillId="0" borderId="3" xfId="0" applyFont="1" applyBorder="1"/>
    <xf numFmtId="0" fontId="6" fillId="2" borderId="0" xfId="0" applyFont="1" applyFill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3" fillId="3" borderId="3" xfId="0" applyFont="1" applyFill="1" applyBorder="1"/>
    <xf numFmtId="0" fontId="4" fillId="0" borderId="0" xfId="0" applyFont="1"/>
    <xf numFmtId="0" fontId="3" fillId="0" borderId="0" xfId="0" applyFont="1"/>
    <xf numFmtId="0" fontId="3" fillId="4" borderId="3" xfId="0" applyFont="1" applyFill="1" applyBorder="1"/>
    <xf numFmtId="0" fontId="3" fillId="0" borderId="0" xfId="0" applyFont="1" applyAlignment="1">
      <alignment horizontal="center"/>
    </xf>
    <xf numFmtId="0" fontId="0" fillId="0" borderId="0" xfId="0"/>
    <xf numFmtId="0" fontId="8" fillId="0" borderId="0" xfId="0" applyFont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5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1AB9-0F98-43B1-9AE8-85B98CB2E3EE}">
  <dimension ref="A1:L35"/>
  <sheetViews>
    <sheetView tabSelected="1" workbookViewId="0">
      <selection activeCell="F1" sqref="F1"/>
    </sheetView>
  </sheetViews>
  <sheetFormatPr defaultRowHeight="15" x14ac:dyDescent="0.25"/>
  <sheetData>
    <row r="1" spans="1:10" ht="23.25" x14ac:dyDescent="0.35">
      <c r="A1" s="1" t="s">
        <v>0</v>
      </c>
      <c r="B1" s="2"/>
      <c r="C1" s="2"/>
      <c r="D1" s="2"/>
      <c r="E1" s="2"/>
      <c r="F1" s="2"/>
    </row>
    <row r="2" spans="1:10" x14ac:dyDescent="0.25">
      <c r="A2" s="3" t="s">
        <v>1</v>
      </c>
      <c r="B2" s="4"/>
      <c r="C2" s="5">
        <v>398600</v>
      </c>
      <c r="D2" s="2"/>
      <c r="E2" s="2"/>
      <c r="F2" s="2"/>
    </row>
    <row r="3" spans="1:10" x14ac:dyDescent="0.25">
      <c r="A3" s="3" t="s">
        <v>2</v>
      </c>
      <c r="B3" s="4"/>
      <c r="C3" s="5">
        <v>6378</v>
      </c>
      <c r="D3" s="2"/>
      <c r="E3" s="6" t="s">
        <v>3</v>
      </c>
      <c r="F3" s="7">
        <v>80000</v>
      </c>
      <c r="G3" s="7" t="s">
        <v>4</v>
      </c>
    </row>
    <row r="5" spans="1:10" x14ac:dyDescent="0.25">
      <c r="A5" s="8" t="s">
        <v>5</v>
      </c>
      <c r="B5" s="9" t="s">
        <v>6</v>
      </c>
      <c r="C5" s="10">
        <v>-16725.2</v>
      </c>
      <c r="D5" s="2"/>
      <c r="E5" s="2"/>
      <c r="F5" s="2"/>
    </row>
    <row r="6" spans="1:10" x14ac:dyDescent="0.25">
      <c r="A6" s="11"/>
      <c r="B6" s="9" t="s">
        <v>7</v>
      </c>
      <c r="C6" s="10">
        <v>1.4</v>
      </c>
      <c r="D6" s="2"/>
      <c r="E6" s="2"/>
      <c r="F6" s="2"/>
    </row>
    <row r="7" spans="1:10" x14ac:dyDescent="0.25">
      <c r="A7" s="11"/>
      <c r="B7" s="9" t="s">
        <v>8</v>
      </c>
      <c r="C7" s="10">
        <v>30</v>
      </c>
      <c r="D7" s="12" t="s">
        <v>9</v>
      </c>
      <c r="E7" s="13">
        <f t="shared" ref="E7:E10" si="0">C7*PI()/180</f>
        <v>0.52359877559829882</v>
      </c>
      <c r="F7" s="12" t="s">
        <v>10</v>
      </c>
    </row>
    <row r="8" spans="1:10" x14ac:dyDescent="0.25">
      <c r="A8" s="11"/>
      <c r="B8" s="9" t="s">
        <v>11</v>
      </c>
      <c r="C8" s="10">
        <v>60</v>
      </c>
      <c r="D8" s="12" t="s">
        <v>9</v>
      </c>
      <c r="E8" s="13">
        <f t="shared" si="0"/>
        <v>1.0471975511965976</v>
      </c>
      <c r="F8" s="12" t="s">
        <v>10</v>
      </c>
    </row>
    <row r="9" spans="1:10" x14ac:dyDescent="0.25">
      <c r="A9" s="11"/>
      <c r="B9" s="9" t="s">
        <v>12</v>
      </c>
      <c r="C9" s="10">
        <v>40</v>
      </c>
      <c r="D9" s="12" t="s">
        <v>9</v>
      </c>
      <c r="E9" s="13">
        <f t="shared" si="0"/>
        <v>0.69813170079773179</v>
      </c>
      <c r="F9" s="12" t="s">
        <v>10</v>
      </c>
    </row>
    <row r="10" spans="1:10" x14ac:dyDescent="0.25">
      <c r="A10" s="11"/>
      <c r="B10" s="9" t="s">
        <v>13</v>
      </c>
      <c r="C10" s="10">
        <v>30</v>
      </c>
      <c r="D10" s="2"/>
      <c r="E10" s="13">
        <f t="shared" si="0"/>
        <v>0.52359877559829882</v>
      </c>
      <c r="F10" s="12" t="s">
        <v>10</v>
      </c>
    </row>
    <row r="12" spans="1:10" x14ac:dyDescent="0.25">
      <c r="A12" s="2"/>
      <c r="B12" s="2"/>
      <c r="C12" s="2"/>
      <c r="D12" s="2"/>
      <c r="E12" s="2"/>
      <c r="F12" s="14" t="s">
        <v>14</v>
      </c>
      <c r="G12" s="15"/>
      <c r="H12" s="15"/>
      <c r="I12" s="15"/>
    </row>
    <row r="13" spans="1:10" x14ac:dyDescent="0.25">
      <c r="A13" s="2" t="s">
        <v>15</v>
      </c>
      <c r="B13" s="16">
        <f>(F3^2/C2)*(1/(1+1.4*COS(E7)))*COS(E7)</f>
        <v>6284.9623457611888</v>
      </c>
      <c r="C13" s="2"/>
      <c r="E13" s="2"/>
      <c r="F13" s="17" t="s">
        <v>16</v>
      </c>
      <c r="G13" s="18">
        <f>COS(E8)</f>
        <v>0.50000000000000011</v>
      </c>
      <c r="H13" s="18">
        <f>SIN(E8)</f>
        <v>0.8660254037844386</v>
      </c>
      <c r="I13" s="19">
        <v>0</v>
      </c>
    </row>
    <row r="14" spans="1:10" x14ac:dyDescent="0.25">
      <c r="A14" s="2"/>
      <c r="B14" s="2">
        <f>(F3^2/C2)*(1/(1+1.4*COS(E7)))*SIN(E7)</f>
        <v>3628.6247021718837</v>
      </c>
      <c r="C14" s="2"/>
      <c r="D14" s="2"/>
      <c r="E14" s="2"/>
      <c r="F14" s="20"/>
      <c r="G14" s="2">
        <f>-SIN(E8)</f>
        <v>-0.8660254037844386</v>
      </c>
      <c r="H14" s="2">
        <f>COS(E8)</f>
        <v>0.50000000000000011</v>
      </c>
      <c r="I14" s="21">
        <v>0</v>
      </c>
      <c r="J14" s="2"/>
    </row>
    <row r="15" spans="1:10" x14ac:dyDescent="0.25">
      <c r="A15" s="2"/>
      <c r="B15" s="2">
        <f>(F3^2/C2)*(1/(1+1.4*COS(E7)))*0</f>
        <v>0</v>
      </c>
      <c r="C15" s="2"/>
      <c r="D15" s="2"/>
      <c r="E15" s="2"/>
      <c r="F15" s="22"/>
      <c r="G15" s="23">
        <v>0</v>
      </c>
      <c r="H15" s="23">
        <v>0</v>
      </c>
      <c r="I15" s="24">
        <v>1</v>
      </c>
      <c r="J15" s="2"/>
    </row>
    <row r="16" spans="1:10" x14ac:dyDescent="0.25">
      <c r="A16" s="2"/>
      <c r="B16" s="2"/>
      <c r="C16" s="2"/>
      <c r="D16" s="2"/>
      <c r="E16" s="2"/>
      <c r="F16" s="25" t="s">
        <v>17</v>
      </c>
      <c r="G16" s="26">
        <v>1</v>
      </c>
      <c r="H16" s="18">
        <v>0</v>
      </c>
      <c r="I16" s="19">
        <v>0</v>
      </c>
    </row>
    <row r="17" spans="1:12" x14ac:dyDescent="0.25">
      <c r="A17" s="16" t="s">
        <v>18</v>
      </c>
      <c r="B17" s="16">
        <f>(C2/F3)*-SIN(E7)</f>
        <v>-2.4912499999999995</v>
      </c>
      <c r="F17" s="20"/>
      <c r="G17" s="27">
        <v>0</v>
      </c>
      <c r="H17" s="2">
        <f>COS(E7)</f>
        <v>0.86602540378443871</v>
      </c>
      <c r="I17" s="21">
        <f>SIN(E7)</f>
        <v>0.49999999999999994</v>
      </c>
    </row>
    <row r="18" spans="1:12" x14ac:dyDescent="0.25">
      <c r="B18" s="2">
        <f>(C2/F3)*(1.4+COS(E7))</f>
        <v>11.290471574355966</v>
      </c>
      <c r="F18" s="22"/>
      <c r="G18" s="28">
        <v>0</v>
      </c>
      <c r="H18" s="23">
        <f>-SIN(E7)</f>
        <v>-0.49999999999999994</v>
      </c>
      <c r="I18" s="24">
        <f>COS(E7)</f>
        <v>0.86602540378443871</v>
      </c>
    </row>
    <row r="19" spans="1:12" x14ac:dyDescent="0.25">
      <c r="B19" s="2">
        <f>(C2/F3)*0</f>
        <v>0</v>
      </c>
      <c r="F19" s="25" t="s">
        <v>19</v>
      </c>
      <c r="G19" s="26">
        <f>COS(E9)</f>
        <v>0.76604444311897801</v>
      </c>
      <c r="H19" s="18">
        <f>SIN(E9)</f>
        <v>0.64278760968653925</v>
      </c>
      <c r="I19" s="19">
        <v>0</v>
      </c>
    </row>
    <row r="20" spans="1:12" x14ac:dyDescent="0.25">
      <c r="F20" s="20"/>
      <c r="G20" s="27">
        <f>-SIN(E9)</f>
        <v>-0.64278760968653925</v>
      </c>
      <c r="H20" s="2">
        <f>COS(E9)</f>
        <v>0.76604444311897801</v>
      </c>
      <c r="I20" s="21">
        <v>0</v>
      </c>
    </row>
    <row r="21" spans="1:12" x14ac:dyDescent="0.25">
      <c r="F21" s="22"/>
      <c r="G21" s="28">
        <v>0</v>
      </c>
      <c r="H21" s="23">
        <v>0</v>
      </c>
      <c r="I21" s="24">
        <v>1</v>
      </c>
    </row>
    <row r="24" spans="1:12" x14ac:dyDescent="0.25">
      <c r="F24" s="25" t="s">
        <v>20</v>
      </c>
      <c r="G24" s="26">
        <f>G13*G16+H13*G17+I13*G18</f>
        <v>0.50000000000000011</v>
      </c>
      <c r="H24" s="18">
        <f>G13*H16+H13*H17+I13*H18</f>
        <v>0.75</v>
      </c>
      <c r="I24" s="19">
        <f>G13*I16+H13*I17+I13*I18</f>
        <v>0.43301270189221924</v>
      </c>
    </row>
    <row r="25" spans="1:12" x14ac:dyDescent="0.25">
      <c r="F25" s="20"/>
      <c r="G25" s="27">
        <f>G14*G16+H14*G17+I14*G18</f>
        <v>-0.8660254037844386</v>
      </c>
      <c r="H25" s="2">
        <f>G14*H16+H14*H17+I14*H18</f>
        <v>0.43301270189221946</v>
      </c>
      <c r="I25" s="21">
        <f>G14*I16+H14*I17+I14*I18</f>
        <v>0.25</v>
      </c>
    </row>
    <row r="26" spans="1:12" x14ac:dyDescent="0.25">
      <c r="F26" s="22"/>
      <c r="G26" s="28">
        <f>G15*G16+H15*G17+I15*G18</f>
        <v>0</v>
      </c>
      <c r="H26" s="23">
        <f>G15*H16+H15*H17+I15*H18</f>
        <v>-0.49999999999999994</v>
      </c>
      <c r="I26" s="24">
        <f>G15*I16+H15*I17+I15*I18</f>
        <v>0.86602540378443871</v>
      </c>
    </row>
    <row r="27" spans="1:12" x14ac:dyDescent="0.25">
      <c r="K27" s="29" t="s">
        <v>21</v>
      </c>
      <c r="L27" s="29">
        <f>G33*B13+H33*B14+I33*B15</f>
        <v>-4039.8959232017382</v>
      </c>
    </row>
    <row r="28" spans="1:12" x14ac:dyDescent="0.25">
      <c r="K28" s="29"/>
      <c r="L28" s="29">
        <f>G34*B13+H34*B14+I34*B15</f>
        <v>4814.5604801823774</v>
      </c>
    </row>
    <row r="29" spans="1:12" x14ac:dyDescent="0.25">
      <c r="G29" s="26">
        <f>G24*G19+H24*G20+I24*G21</f>
        <v>-9.9068485705415321E-2</v>
      </c>
      <c r="H29" s="18">
        <f>G24*H19+H24*H20+I24*H21</f>
        <v>0.89592713718250327</v>
      </c>
      <c r="I29" s="19">
        <f>G24*I19+H24*I20+I24*I21</f>
        <v>0.43301270189221924</v>
      </c>
      <c r="K29" s="29"/>
      <c r="L29" s="29">
        <f>G35*B13+H35*B14+I35*B15</f>
        <v>3628.6247021718837</v>
      </c>
    </row>
    <row r="30" spans="1:12" x14ac:dyDescent="0.25">
      <c r="G30" s="27">
        <f>G25*G19+H25*G20+I25*G21</f>
        <v>-0.94174914778214813</v>
      </c>
      <c r="H30" s="2">
        <f>G25*H19+H25*H20+I25*H21</f>
        <v>-0.22496342514194995</v>
      </c>
      <c r="I30" s="21">
        <f>G25*I19+H25*I20+I25*I21</f>
        <v>0.25</v>
      </c>
      <c r="K30" s="30"/>
      <c r="L30" s="30"/>
    </row>
    <row r="31" spans="1:12" x14ac:dyDescent="0.25">
      <c r="G31" s="28">
        <f>G26*G19+H26*G20+I26*G21</f>
        <v>0.32139380484326957</v>
      </c>
      <c r="H31" s="23">
        <f>G26*H19+H26*H20+I26*H21</f>
        <v>-0.38302222155948895</v>
      </c>
      <c r="I31" s="24">
        <f>G26*I19+H26*I20+I26*I21</f>
        <v>0.86602540378443871</v>
      </c>
      <c r="K31" s="30"/>
      <c r="L31" s="30"/>
    </row>
    <row r="32" spans="1:12" x14ac:dyDescent="0.25">
      <c r="K32" s="30"/>
      <c r="L32" s="30"/>
    </row>
    <row r="33" spans="7:12" x14ac:dyDescent="0.25">
      <c r="G33" s="26">
        <f t="array" ref="G33:I35">TRANSPOSE(G29:I31)</f>
        <v>-9.9068485705415321E-2</v>
      </c>
      <c r="H33" s="18">
        <v>-0.94174914778214813</v>
      </c>
      <c r="I33" s="19">
        <v>0.32139380484326957</v>
      </c>
      <c r="K33" s="29" t="s">
        <v>22</v>
      </c>
      <c r="L33" s="29">
        <f>G33*B17+H33*B18+I33*B19</f>
        <v>-10.385987618194683</v>
      </c>
    </row>
    <row r="34" spans="7:12" x14ac:dyDescent="0.25">
      <c r="G34" s="27">
        <v>0.89592713718250327</v>
      </c>
      <c r="H34" s="2">
        <v>-0.22496342514194995</v>
      </c>
      <c r="I34" s="21">
        <v>-0.38302222155948895</v>
      </c>
      <c r="K34" s="29"/>
      <c r="L34" s="29">
        <f>G34*B17+H34*B18+I34*B19</f>
        <v>-4.7719216373408528</v>
      </c>
    </row>
    <row r="35" spans="7:12" x14ac:dyDescent="0.25">
      <c r="G35" s="28">
        <v>0.43301270189221924</v>
      </c>
      <c r="H35" s="23">
        <v>0.25</v>
      </c>
      <c r="I35" s="24">
        <v>0.86602540378443871</v>
      </c>
      <c r="K35" s="29"/>
      <c r="L35" s="29">
        <f>G35*B17+H35*B18+I35*B19</f>
        <v>1.7438750000000005</v>
      </c>
    </row>
  </sheetData>
  <mergeCells count="4">
    <mergeCell ref="A2:B2"/>
    <mergeCell ref="A3:B3"/>
    <mergeCell ref="A5:A10"/>
    <mergeCell ref="F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Nazim</dc:creator>
  <cp:lastModifiedBy>Mahmud Nazim</cp:lastModifiedBy>
  <dcterms:created xsi:type="dcterms:W3CDTF">2022-05-22T19:38:31Z</dcterms:created>
  <dcterms:modified xsi:type="dcterms:W3CDTF">2022-05-22T19:39:15Z</dcterms:modified>
</cp:coreProperties>
</file>