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et\Storm Master Dropbox\Eugene Therrien\PC (2)\Desktop\CapGov\"/>
    </mc:Choice>
  </mc:AlternateContent>
  <xr:revisionPtr revIDLastSave="0" documentId="8_{D2193B3E-83DF-44B6-A7F0-8D343329B932}" xr6:coauthVersionLast="47" xr6:coauthVersionMax="47" xr10:uidLastSave="{00000000-0000-0000-0000-000000000000}"/>
  <bookViews>
    <workbookView xWindow="1920" yWindow="2040" windowWidth="40860" windowHeight="14688" activeTab="12" xr2:uid="{00000000-000D-0000-FFFF-FFFF00000000}"/>
  </bookViews>
  <sheets>
    <sheet name="Settings Overview" sheetId="1" r:id="rId1"/>
    <sheet name="Shareholder Ledger" sheetId="2" state="hidden" r:id="rId2"/>
    <sheet name="Voting Logic" sheetId="3" state="hidden" r:id="rId3"/>
    <sheet name="Class A Rules" sheetId="4" state="hidden" r:id="rId4"/>
    <sheet name="Governance Simulation" sheetId="5" r:id="rId5"/>
    <sheet name="RM Treasury" sheetId="6" r:id="rId6"/>
    <sheet name="Distro Totals" sheetId="7" r:id="rId7"/>
    <sheet name="StormMaster" sheetId="8" r:id="rId8"/>
    <sheet name="Eugene Therrien" sheetId="9" r:id="rId9"/>
    <sheet name="Julie Klien" sheetId="10" r:id="rId10"/>
    <sheet name="Lindsay Pioletti" sheetId="11" r:id="rId11"/>
    <sheet name="Andrew Lay" sheetId="12" r:id="rId12"/>
    <sheet name="Sheet8" sheetId="13" r:id="rId13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0" l="1"/>
  <c r="M6" i="10" s="1"/>
  <c r="N10" i="7" s="1"/>
  <c r="M11" i="9"/>
  <c r="M10" i="9"/>
  <c r="M9" i="9"/>
  <c r="M8" i="9"/>
  <c r="M7" i="9"/>
  <c r="M6" i="9"/>
  <c r="M4" i="9"/>
  <c r="L107" i="8"/>
  <c r="J107" i="8" a="1"/>
  <c r="J107" i="8" s="1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M17" i="8" s="1"/>
  <c r="L16" i="8"/>
  <c r="M16" i="8" s="1"/>
  <c r="M15" i="8"/>
  <c r="L15" i="8"/>
  <c r="M14" i="8"/>
  <c r="L14" i="8"/>
  <c r="L13" i="8"/>
  <c r="M13" i="8" s="1"/>
  <c r="L12" i="8"/>
  <c r="M12" i="8" s="1"/>
  <c r="L11" i="8"/>
  <c r="M11" i="8" s="1"/>
  <c r="L10" i="8"/>
  <c r="M10" i="8" s="1"/>
  <c r="L9" i="8"/>
  <c r="M9" i="8" s="1"/>
  <c r="L8" i="8"/>
  <c r="L5" i="8" s="1"/>
  <c r="K5" i="8"/>
  <c r="C23" i="6" s="1"/>
  <c r="C24" i="6" s="1"/>
  <c r="C9" i="7"/>
  <c r="M6" i="7"/>
  <c r="C6" i="7"/>
  <c r="M4" i="7"/>
  <c r="L4" i="7"/>
  <c r="L6" i="7" s="1"/>
  <c r="K4" i="7"/>
  <c r="K6" i="7" s="1"/>
  <c r="F4" i="7"/>
  <c r="F6" i="7" s="1"/>
  <c r="C4" i="7"/>
  <c r="M3" i="9" s="1"/>
  <c r="O3" i="7"/>
  <c r="N3" i="7"/>
  <c r="M3" i="7"/>
  <c r="L3" i="7"/>
  <c r="K3" i="7"/>
  <c r="J3" i="7"/>
  <c r="I3" i="7"/>
  <c r="H3" i="7"/>
  <c r="G3" i="7"/>
  <c r="F3" i="7"/>
  <c r="E3" i="7"/>
  <c r="D3" i="7"/>
  <c r="C3" i="7"/>
  <c r="D2" i="7"/>
  <c r="F17" i="6"/>
  <c r="F15" i="6"/>
  <c r="F14" i="6"/>
  <c r="G14" i="6" s="1"/>
  <c r="H14" i="6" s="1"/>
  <c r="E14" i="6"/>
  <c r="D14" i="6"/>
  <c r="F13" i="6"/>
  <c r="D13" i="6"/>
  <c r="F12" i="6"/>
  <c r="G12" i="6" s="1"/>
  <c r="H12" i="6" s="1"/>
  <c r="E12" i="6"/>
  <c r="D12" i="6"/>
  <c r="F11" i="6"/>
  <c r="D11" i="6"/>
  <c r="F10" i="6"/>
  <c r="D10" i="6"/>
  <c r="I4" i="7" s="1"/>
  <c r="I6" i="7" s="1"/>
  <c r="F9" i="6"/>
  <c r="D9" i="6"/>
  <c r="G9" i="6" s="1"/>
  <c r="F8" i="6"/>
  <c r="D8" i="6"/>
  <c r="F7" i="6"/>
  <c r="D7" i="6"/>
  <c r="G7" i="6" s="1"/>
  <c r="H7" i="6" s="1"/>
  <c r="F6" i="6"/>
  <c r="D6" i="6"/>
  <c r="E6" i="6" s="1"/>
  <c r="F5" i="6"/>
  <c r="D5" i="6"/>
  <c r="G5" i="6" s="1"/>
  <c r="H5" i="6" s="1"/>
  <c r="G4" i="6"/>
  <c r="H4" i="6" s="1"/>
  <c r="F4" i="6"/>
  <c r="E4" i="6"/>
  <c r="H8" i="6" l="1"/>
  <c r="L11" i="9"/>
  <c r="L10" i="9"/>
  <c r="L9" i="9"/>
  <c r="L8" i="9"/>
  <c r="L7" i="9"/>
  <c r="L6" i="9"/>
  <c r="E9" i="6"/>
  <c r="D4" i="7"/>
  <c r="D6" i="7" s="1"/>
  <c r="E4" i="7"/>
  <c r="E6" i="7" s="1"/>
  <c r="M8" i="8"/>
  <c r="M5" i="8" s="1"/>
  <c r="N8" i="7" s="1"/>
  <c r="N5" i="7" s="1"/>
  <c r="F16" i="6" s="1"/>
  <c r="D16" i="6" s="1"/>
  <c r="E7" i="6"/>
  <c r="G13" i="6"/>
  <c r="H13" i="6" s="1"/>
  <c r="G4" i="7"/>
  <c r="G6" i="7" s="1"/>
  <c r="H9" i="6"/>
  <c r="E13" i="6"/>
  <c r="E10" i="6"/>
  <c r="G10" i="6"/>
  <c r="D17" i="6"/>
  <c r="H4" i="7"/>
  <c r="H6" i="7" s="1"/>
  <c r="G6" i="6"/>
  <c r="H6" i="6" s="1"/>
  <c r="H10" i="6"/>
  <c r="J4" i="7"/>
  <c r="J6" i="7" s="1"/>
  <c r="E11" i="6"/>
  <c r="E8" i="6"/>
  <c r="E5" i="6"/>
  <c r="G11" i="6"/>
  <c r="H11" i="6" s="1"/>
  <c r="G8" i="6"/>
  <c r="D15" i="6"/>
  <c r="F18" i="6" l="1"/>
  <c r="N4" i="7"/>
  <c r="N6" i="7" s="1"/>
  <c r="G16" i="6"/>
  <c r="H16" i="6" s="1"/>
  <c r="E16" i="6"/>
  <c r="O4" i="7"/>
  <c r="O6" i="7" s="1"/>
  <c r="D18" i="6"/>
  <c r="G17" i="6"/>
  <c r="H17" i="6" s="1"/>
  <c r="E17" i="6"/>
  <c r="E15" i="6"/>
  <c r="G15" i="6"/>
  <c r="H15" i="6" s="1"/>
  <c r="G18" i="6" l="1"/>
  <c r="H18" i="6"/>
  <c r="C25" i="6" s="1"/>
  <c r="E18" i="6"/>
</calcChain>
</file>

<file path=xl/sharedStrings.xml><?xml version="1.0" encoding="utf-8"?>
<sst xmlns="http://schemas.openxmlformats.org/spreadsheetml/2006/main" count="281" uniqueCount="130">
  <si>
    <t>Setting Name</t>
  </si>
  <si>
    <t>Setting Type</t>
  </si>
  <si>
    <t>Purpose</t>
  </si>
  <si>
    <t>Core Function</t>
  </si>
  <si>
    <t>Applies To</t>
  </si>
  <si>
    <t>Editable?</t>
  </si>
  <si>
    <t>Voting Threshold</t>
  </si>
  <si>
    <t>Founder Override</t>
  </si>
  <si>
    <t>Class A Eligibility</t>
  </si>
  <si>
    <t>Governance Rule</t>
  </si>
  <si>
    <t>Special Provision</t>
  </si>
  <si>
    <t>Share Class Rule</t>
  </si>
  <si>
    <t>Defines percentage needed for a proposal to pass</t>
  </si>
  <si>
    <t>Allows founder to override decisions under specified conditions</t>
  </si>
  <si>
    <t>Specifies requirements for sweat equity holders to qualify for Class A shares</t>
  </si>
  <si>
    <t>Calculates majority or supermajority requirements</t>
  </si>
  <si>
    <t>Enables emergency control by founder</t>
  </si>
  <si>
    <t>Filters applicants for Class A stock</t>
  </si>
  <si>
    <t>All Share Classes</t>
  </si>
  <si>
    <t>Class A and B</t>
  </si>
  <si>
    <t>Class A</t>
  </si>
  <si>
    <t>Yes</t>
  </si>
  <si>
    <t>No</t>
  </si>
  <si>
    <t>Shareholder Name</t>
  </si>
  <si>
    <t>Username (for app)</t>
  </si>
  <si>
    <t>Email</t>
  </si>
  <si>
    <t>Class of Shares</t>
  </si>
  <si>
    <t>Shares Owned</t>
  </si>
  <si>
    <t>Voting Power (%)</t>
  </si>
  <si>
    <t>Date Issued</t>
  </si>
  <si>
    <t>Vesting Schedule</t>
  </si>
  <si>
    <t>Notes</t>
  </si>
  <si>
    <t>Gene Therrien</t>
  </si>
  <si>
    <t>Andrew Burry</t>
  </si>
  <si>
    <t>genet</t>
  </si>
  <si>
    <t>aburry</t>
  </si>
  <si>
    <t>gene@example.com</t>
  </si>
  <si>
    <t>andrew@example.com</t>
  </si>
  <si>
    <t>2024-01-01</t>
  </si>
  <si>
    <t>2025-05-01</t>
  </si>
  <si>
    <t>Fully Vested</t>
  </si>
  <si>
    <t>4-year vesting</t>
  </si>
  <si>
    <t>Founder</t>
  </si>
  <si>
    <t>Pending onboarding</t>
  </si>
  <si>
    <t>Proposal Type</t>
  </si>
  <si>
    <t>Required Class Participation</t>
  </si>
  <si>
    <t>Quorum Requirement</t>
  </si>
  <si>
    <t>Approval Threshold</t>
  </si>
  <si>
    <t>Override Rules</t>
  </si>
  <si>
    <t>Outcome Formula (if programmatic)</t>
  </si>
  <si>
    <t>Standard Policy</t>
  </si>
  <si>
    <t>Amend Charter</t>
  </si>
  <si>
    <t>Elect Officer</t>
  </si>
  <si>
    <t>All Classes</t>
  </si>
  <si>
    <t>Class A Only</t>
  </si>
  <si>
    <t>60%</t>
  </si>
  <si>
    <t>75%</t>
  </si>
  <si>
    <t>50%</t>
  </si>
  <si>
    <t>&gt;50%</t>
  </si>
  <si>
    <t>2/3 majority</t>
  </si>
  <si>
    <t>Simple Majority</t>
  </si>
  <si>
    <t>Founder Override Possible</t>
  </si>
  <si>
    <t>sum(votes_for)/total_votes &gt; 0.5</t>
  </si>
  <si>
    <t>sum(votes_for)/class_a_votes &gt; 0.66</t>
  </si>
  <si>
    <t>Definition</t>
  </si>
  <si>
    <t>Eligibility Criteria</t>
  </si>
  <si>
    <t>Contribution Type</t>
  </si>
  <si>
    <t>Conversion Rights</t>
  </si>
  <si>
    <t>Exit Rights</t>
  </si>
  <si>
    <t>Voting Priority?</t>
  </si>
  <si>
    <t>Long-term, sweat-equity-driven ownership class</t>
  </si>
  <si>
    <t>Significant non-monetary contribution</t>
  </si>
  <si>
    <t>Sweat Equity</t>
  </si>
  <si>
    <t>Convertible to Class B after exit</t>
  </si>
  <si>
    <t>Paid at book value or current market offer</t>
  </si>
  <si>
    <t>Proposal Name</t>
  </si>
  <si>
    <t>Shareholder Vote</t>
  </si>
  <si>
    <t>Weight</t>
  </si>
  <si>
    <t>Result</t>
  </si>
  <si>
    <t>Adopt AI Hiring Policy</t>
  </si>
  <si>
    <t>Rename Rainmaker</t>
  </si>
  <si>
    <t>Yes, No</t>
  </si>
  <si>
    <t>Yes, Yes</t>
  </si>
  <si>
    <t>90,10</t>
  </si>
  <si>
    <t>Passed</t>
  </si>
  <si>
    <t>Founder Shares</t>
  </si>
  <si>
    <t>Engineering &amp; Development</t>
  </si>
  <si>
    <t>Product Management</t>
  </si>
  <si>
    <t>Marketing &amp; Growth</t>
  </si>
  <si>
    <t>Sales &amp; Business Development</t>
  </si>
  <si>
    <t>Customer Success &amp; Support</t>
  </si>
  <si>
    <t>Legal &amp; Compliance</t>
  </si>
  <si>
    <t>Finance &amp; Accounting</t>
  </si>
  <si>
    <t>Operations &amp; Strategy</t>
  </si>
  <si>
    <t>Partnerships &amp; Ecosystem Development</t>
  </si>
  <si>
    <t>Human Resources &amp; Talent Acquisition</t>
  </si>
  <si>
    <t>Class B Share</t>
  </si>
  <si>
    <t>Class C Shares</t>
  </si>
  <si>
    <t>Class A Shares</t>
  </si>
  <si>
    <t>Undistributed</t>
  </si>
  <si>
    <t>Distributed</t>
  </si>
  <si>
    <t>Total</t>
  </si>
  <si>
    <t>Remaining</t>
  </si>
  <si>
    <t>Storm Master</t>
  </si>
  <si>
    <t>Chart of accounts</t>
  </si>
  <si>
    <t>Year</t>
  </si>
  <si>
    <t>Total Invoices</t>
  </si>
  <si>
    <t>Share Equivelent</t>
  </si>
  <si>
    <t>Shares distrobuted</t>
  </si>
  <si>
    <t>Cap</t>
  </si>
  <si>
    <t>Balance</t>
  </si>
  <si>
    <t>Share Price</t>
  </si>
  <si>
    <t>Share Class</t>
  </si>
  <si>
    <t>Class A Subgroup</t>
  </si>
  <si>
    <t>Vesting</t>
  </si>
  <si>
    <t>Eugene Therrien</t>
  </si>
  <si>
    <t>Total Unlock</t>
  </si>
  <si>
    <t>Date</t>
  </si>
  <si>
    <t>From</t>
  </si>
  <si>
    <t>Transfer</t>
  </si>
  <si>
    <t>Invoice</t>
  </si>
  <si>
    <t>StormMaster</t>
  </si>
  <si>
    <t>Julie Klien</t>
  </si>
  <si>
    <t>Lindsay Pioletti</t>
  </si>
  <si>
    <t>Andrew Lay</t>
  </si>
  <si>
    <t>Outstanding Shares</t>
  </si>
  <si>
    <t>Customer-</t>
  </si>
  <si>
    <t>Revenue</t>
  </si>
  <si>
    <t>3x Multiplier</t>
  </si>
  <si>
    <t>Shares vrs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</si>
</sst>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  <xf numFmtId="4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4" fontId="0" fillId="0" borderId="9" xfId="0" applyNumberFormat="1" applyBorder="1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9</v>
      </c>
      <c r="C2" t="s">
        <v>12</v>
      </c>
      <c r="D2" t="s">
        <v>15</v>
      </c>
      <c r="E2" t="s">
        <v>18</v>
      </c>
      <c r="F2" t="s">
        <v>21</v>
      </c>
    </row>
    <row r="3" spans="1:6" x14ac:dyDescent="0.3">
      <c r="A3" t="s">
        <v>7</v>
      </c>
      <c r="B3" t="s">
        <v>10</v>
      </c>
      <c r="C3" t="s">
        <v>13</v>
      </c>
      <c r="D3" t="s">
        <v>16</v>
      </c>
      <c r="E3" t="s">
        <v>19</v>
      </c>
      <c r="F3" t="s">
        <v>22</v>
      </c>
    </row>
    <row r="4" spans="1:6" x14ac:dyDescent="0.3">
      <c r="A4" t="s">
        <v>8</v>
      </c>
      <c r="B4" t="s">
        <v>11</v>
      </c>
      <c r="C4" t="s">
        <v>14</v>
      </c>
      <c r="D4" t="s">
        <v>17</v>
      </c>
      <c r="E4" t="s">
        <v>20</v>
      </c>
      <c r="F4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I3:O18"/>
  <sheetViews>
    <sheetView workbookViewId="0"/>
  </sheetViews>
  <sheetFormatPr defaultRowHeight="14.4" x14ac:dyDescent="0.3"/>
  <cols>
    <col min="11" max="11" width="14.21875" customWidth="1"/>
  </cols>
  <sheetData>
    <row r="3" spans="9:15" x14ac:dyDescent="0.3">
      <c r="K3" t="s">
        <v>103</v>
      </c>
      <c r="L3" s="2" t="s">
        <v>96</v>
      </c>
    </row>
    <row r="4" spans="9:15" x14ac:dyDescent="0.3">
      <c r="K4" t="s">
        <v>104</v>
      </c>
    </row>
    <row r="5" spans="9:15" x14ac:dyDescent="0.3">
      <c r="I5" t="s">
        <v>118</v>
      </c>
      <c r="J5" t="s">
        <v>117</v>
      </c>
      <c r="K5" t="s">
        <v>106</v>
      </c>
      <c r="L5" s="2" t="s">
        <v>107</v>
      </c>
      <c r="M5" t="s">
        <v>108</v>
      </c>
      <c r="N5" t="s">
        <v>112</v>
      </c>
      <c r="O5" t="s">
        <v>113</v>
      </c>
    </row>
    <row r="6" spans="9:15" x14ac:dyDescent="0.3">
      <c r="I6" s="28" t="s">
        <v>119</v>
      </c>
      <c r="J6" s="29">
        <v>45839</v>
      </c>
      <c r="K6" s="6">
        <v>10000</v>
      </c>
      <c r="L6" s="2">
        <f>K6/'RM Treasury'!C21</f>
        <v>10000</v>
      </c>
      <c r="M6" s="2">
        <f>L6</f>
        <v>10000</v>
      </c>
      <c r="N6" t="s">
        <v>96</v>
      </c>
    </row>
    <row r="7" spans="9:15" x14ac:dyDescent="0.3">
      <c r="K7" s="6"/>
      <c r="M7" s="2"/>
      <c r="N7" t="s">
        <v>96</v>
      </c>
    </row>
    <row r="8" spans="9:15" x14ac:dyDescent="0.3">
      <c r="K8" s="6"/>
      <c r="M8" s="2"/>
      <c r="N8" t="s">
        <v>96</v>
      </c>
    </row>
    <row r="11" spans="9:15" x14ac:dyDescent="0.3">
      <c r="J11" s="5"/>
      <c r="K11" s="6"/>
    </row>
    <row r="12" spans="9:15" x14ac:dyDescent="0.3">
      <c r="J12" s="5"/>
      <c r="K12" s="6"/>
    </row>
    <row r="13" spans="9:15" x14ac:dyDescent="0.3">
      <c r="J13" s="5"/>
      <c r="K13" s="6"/>
    </row>
    <row r="14" spans="9:15" x14ac:dyDescent="0.3">
      <c r="J14" s="5"/>
      <c r="K14" s="6"/>
    </row>
    <row r="15" spans="9:15" x14ac:dyDescent="0.3">
      <c r="J15" s="5"/>
      <c r="K15" s="6"/>
    </row>
    <row r="16" spans="9:15" x14ac:dyDescent="0.3">
      <c r="J16" s="5"/>
      <c r="K16" s="6"/>
    </row>
    <row r="17" spans="10:11" x14ac:dyDescent="0.3">
      <c r="J17" s="5"/>
      <c r="K17" s="6"/>
    </row>
    <row r="18" spans="10:11" x14ac:dyDescent="0.3">
      <c r="K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/>
  </sheetViews>
  <sheetFormatPr defaultRowHeight="14.4" x14ac:dyDescent="0.3"/>
  <sheetData>
    <row r="1" spans="1:9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x14ac:dyDescent="0.3">
      <c r="A2" t="s">
        <v>32</v>
      </c>
      <c r="B2" t="s">
        <v>34</v>
      </c>
      <c r="C2" t="s">
        <v>36</v>
      </c>
      <c r="D2" t="s">
        <v>20</v>
      </c>
      <c r="E2">
        <v>10000</v>
      </c>
      <c r="F2">
        <v>90</v>
      </c>
      <c r="G2" t="s">
        <v>38</v>
      </c>
      <c r="H2" t="s">
        <v>40</v>
      </c>
      <c r="I2" t="s">
        <v>42</v>
      </c>
    </row>
    <row r="3" spans="1:9" x14ac:dyDescent="0.3">
      <c r="A3" t="s">
        <v>33</v>
      </c>
      <c r="B3" t="s">
        <v>35</v>
      </c>
      <c r="C3" t="s">
        <v>37</v>
      </c>
      <c r="D3" t="s">
        <v>20</v>
      </c>
      <c r="E3">
        <v>500</v>
      </c>
      <c r="F3">
        <v>10</v>
      </c>
      <c r="G3" t="s">
        <v>39</v>
      </c>
      <c r="H3" t="s">
        <v>41</v>
      </c>
      <c r="I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/>
  </sheetViews>
  <sheetFormatPr defaultRowHeight="14.4" x14ac:dyDescent="0.3"/>
  <sheetData>
    <row r="1" spans="1:6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 x14ac:dyDescent="0.3">
      <c r="A2" t="s">
        <v>50</v>
      </c>
      <c r="B2" t="s">
        <v>53</v>
      </c>
      <c r="C2" t="s">
        <v>55</v>
      </c>
      <c r="D2" t="s">
        <v>58</v>
      </c>
      <c r="E2" t="s">
        <v>22</v>
      </c>
      <c r="F2" t="s">
        <v>62</v>
      </c>
    </row>
    <row r="3" spans="1:6" x14ac:dyDescent="0.3">
      <c r="A3" t="s">
        <v>51</v>
      </c>
      <c r="B3" t="s">
        <v>54</v>
      </c>
      <c r="C3" t="s">
        <v>56</v>
      </c>
      <c r="D3" t="s">
        <v>59</v>
      </c>
      <c r="E3" t="s">
        <v>61</v>
      </c>
      <c r="F3" t="s">
        <v>63</v>
      </c>
    </row>
    <row r="4" spans="1:6" x14ac:dyDescent="0.3">
      <c r="A4" t="s">
        <v>52</v>
      </c>
      <c r="B4" t="s">
        <v>53</v>
      </c>
      <c r="C4" t="s">
        <v>57</v>
      </c>
      <c r="D4" t="s">
        <v>60</v>
      </c>
      <c r="E4" t="s">
        <v>22</v>
      </c>
      <c r="F4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defaultRowHeight="14.4" x14ac:dyDescent="0.3"/>
  <sheetData>
    <row r="1" spans="1:6" x14ac:dyDescent="0.3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</row>
    <row r="2" spans="1:6" x14ac:dyDescent="0.3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75</v>
      </c>
      <c r="B1" s="1" t="s">
        <v>44</v>
      </c>
      <c r="C1" s="1" t="s">
        <v>76</v>
      </c>
      <c r="D1" s="1" t="s">
        <v>77</v>
      </c>
      <c r="E1" s="1" t="s">
        <v>78</v>
      </c>
    </row>
    <row r="2" spans="1:5" x14ac:dyDescent="0.3">
      <c r="A2" t="s">
        <v>79</v>
      </c>
      <c r="B2" t="s">
        <v>50</v>
      </c>
      <c r="C2" t="s">
        <v>81</v>
      </c>
      <c r="D2" t="s">
        <v>83</v>
      </c>
      <c r="E2" t="s">
        <v>84</v>
      </c>
    </row>
    <row r="3" spans="1:5" x14ac:dyDescent="0.3">
      <c r="A3" t="s">
        <v>80</v>
      </c>
      <c r="B3" t="s">
        <v>51</v>
      </c>
      <c r="C3" t="s">
        <v>82</v>
      </c>
      <c r="D3" t="s">
        <v>83</v>
      </c>
      <c r="E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5"/>
  <sheetViews>
    <sheetView workbookViewId="0"/>
  </sheetViews>
  <sheetFormatPr defaultRowHeight="14.4" x14ac:dyDescent="0.3"/>
  <sheetData>
    <row r="3" spans="1:8" x14ac:dyDescent="0.3">
      <c r="D3" s="7" t="s">
        <v>109</v>
      </c>
      <c r="E3" s="2" t="s">
        <v>99</v>
      </c>
      <c r="F3" t="s">
        <v>100</v>
      </c>
      <c r="G3" t="s">
        <v>110</v>
      </c>
      <c r="H3" t="s">
        <v>125</v>
      </c>
    </row>
    <row r="4" spans="1:8" x14ac:dyDescent="0.3">
      <c r="B4" t="s">
        <v>85</v>
      </c>
      <c r="D4" s="2">
        <v>5100000</v>
      </c>
      <c r="E4" s="2">
        <f>D4-F4</f>
        <v>5100000</v>
      </c>
      <c r="F4" s="2">
        <f>'Distro Totals'!C5</f>
        <v>0</v>
      </c>
      <c r="G4" s="2">
        <f>D4-F4</f>
        <v>5100000</v>
      </c>
      <c r="H4" s="2">
        <f>D4-G4</f>
        <v>0</v>
      </c>
    </row>
    <row r="5" spans="1:8" x14ac:dyDescent="0.3">
      <c r="A5">
        <v>1</v>
      </c>
      <c r="B5" t="s">
        <v>98</v>
      </c>
      <c r="C5" t="s">
        <v>86</v>
      </c>
      <c r="D5" s="2">
        <f>4900000/$A$14</f>
        <v>490000</v>
      </c>
      <c r="E5" s="2">
        <f t="shared" ref="E5:E15" si="0">D5-F5</f>
        <v>490000</v>
      </c>
      <c r="F5" s="2">
        <f>'Distro Totals'!D5</f>
        <v>0</v>
      </c>
      <c r="G5" s="2">
        <f t="shared" ref="G5:G17" si="1">D5-F5</f>
        <v>490000</v>
      </c>
      <c r="H5" s="2">
        <f t="shared" ref="H5:H18" si="2">D5-G5</f>
        <v>0</v>
      </c>
    </row>
    <row r="6" spans="1:8" x14ac:dyDescent="0.3">
      <c r="A6">
        <v>2</v>
      </c>
      <c r="C6" t="s">
        <v>87</v>
      </c>
      <c r="D6" s="2">
        <f t="shared" ref="D6:D14" si="3">4900000/$A$14</f>
        <v>490000</v>
      </c>
      <c r="E6" s="2">
        <f t="shared" si="0"/>
        <v>490000</v>
      </c>
      <c r="F6" s="2">
        <f>'Distro Totals'!E5</f>
        <v>0</v>
      </c>
      <c r="G6" s="2">
        <f t="shared" si="1"/>
        <v>490000</v>
      </c>
      <c r="H6" s="2">
        <f t="shared" si="2"/>
        <v>0</v>
      </c>
    </row>
    <row r="7" spans="1:8" x14ac:dyDescent="0.3">
      <c r="A7">
        <v>3</v>
      </c>
      <c r="C7" t="s">
        <v>88</v>
      </c>
      <c r="D7" s="2">
        <f t="shared" si="3"/>
        <v>490000</v>
      </c>
      <c r="E7" s="2">
        <f t="shared" si="0"/>
        <v>490000</v>
      </c>
      <c r="F7" s="2">
        <f>'Distro Totals'!F5</f>
        <v>0</v>
      </c>
      <c r="G7" s="2">
        <f t="shared" si="1"/>
        <v>490000</v>
      </c>
      <c r="H7" s="2">
        <f t="shared" si="2"/>
        <v>0</v>
      </c>
    </row>
    <row r="8" spans="1:8" x14ac:dyDescent="0.3">
      <c r="A8">
        <v>4</v>
      </c>
      <c r="C8" t="s">
        <v>89</v>
      </c>
      <c r="D8" s="2">
        <f t="shared" si="3"/>
        <v>490000</v>
      </c>
      <c r="E8" s="2">
        <f t="shared" si="0"/>
        <v>490000</v>
      </c>
      <c r="F8" s="2">
        <f>'Distro Totals'!G5</f>
        <v>0</v>
      </c>
      <c r="G8" s="2">
        <f t="shared" si="1"/>
        <v>490000</v>
      </c>
      <c r="H8" s="2">
        <f t="shared" si="2"/>
        <v>0</v>
      </c>
    </row>
    <row r="9" spans="1:8" x14ac:dyDescent="0.3">
      <c r="A9">
        <v>5</v>
      </c>
      <c r="C9" t="s">
        <v>90</v>
      </c>
      <c r="D9" s="2">
        <f t="shared" si="3"/>
        <v>490000</v>
      </c>
      <c r="E9" s="2">
        <f t="shared" si="0"/>
        <v>490000</v>
      </c>
      <c r="F9" s="2">
        <f>'Distro Totals'!H5</f>
        <v>0</v>
      </c>
      <c r="G9" s="2">
        <f t="shared" si="1"/>
        <v>490000</v>
      </c>
      <c r="H9" s="2">
        <f t="shared" si="2"/>
        <v>0</v>
      </c>
    </row>
    <row r="10" spans="1:8" x14ac:dyDescent="0.3">
      <c r="A10">
        <v>6</v>
      </c>
      <c r="C10" t="s">
        <v>91</v>
      </c>
      <c r="D10" s="2">
        <f t="shared" si="3"/>
        <v>490000</v>
      </c>
      <c r="E10" s="2">
        <f t="shared" si="0"/>
        <v>490000</v>
      </c>
      <c r="F10" s="2">
        <f>'Distro Totals'!I5</f>
        <v>0</v>
      </c>
      <c r="G10" s="2">
        <f t="shared" si="1"/>
        <v>490000</v>
      </c>
      <c r="H10" s="2">
        <f t="shared" si="2"/>
        <v>0</v>
      </c>
    </row>
    <row r="11" spans="1:8" x14ac:dyDescent="0.3">
      <c r="A11">
        <v>7</v>
      </c>
      <c r="C11" t="s">
        <v>92</v>
      </c>
      <c r="D11" s="2">
        <f t="shared" si="3"/>
        <v>490000</v>
      </c>
      <c r="E11" s="2">
        <f t="shared" si="0"/>
        <v>490000</v>
      </c>
      <c r="F11" s="2">
        <f>'Distro Totals'!J5</f>
        <v>0</v>
      </c>
      <c r="G11" s="2">
        <f t="shared" si="1"/>
        <v>490000</v>
      </c>
      <c r="H11" s="2">
        <f t="shared" si="2"/>
        <v>0</v>
      </c>
    </row>
    <row r="12" spans="1:8" x14ac:dyDescent="0.3">
      <c r="A12">
        <v>8</v>
      </c>
      <c r="C12" t="s">
        <v>93</v>
      </c>
      <c r="D12" s="2">
        <f t="shared" si="3"/>
        <v>490000</v>
      </c>
      <c r="E12" s="2">
        <f t="shared" si="0"/>
        <v>490000</v>
      </c>
      <c r="F12" s="2">
        <f>'Distro Totals'!K5</f>
        <v>0</v>
      </c>
      <c r="G12" s="2">
        <f t="shared" si="1"/>
        <v>490000</v>
      </c>
      <c r="H12" s="2">
        <f t="shared" si="2"/>
        <v>0</v>
      </c>
    </row>
    <row r="13" spans="1:8" x14ac:dyDescent="0.3">
      <c r="A13">
        <v>9</v>
      </c>
      <c r="C13" t="s">
        <v>94</v>
      </c>
      <c r="D13" s="2">
        <f t="shared" si="3"/>
        <v>490000</v>
      </c>
      <c r="E13" s="2">
        <f t="shared" si="0"/>
        <v>490000</v>
      </c>
      <c r="F13" s="2">
        <f>'Distro Totals'!L5</f>
        <v>0</v>
      </c>
      <c r="G13" s="2">
        <f t="shared" si="1"/>
        <v>490000</v>
      </c>
      <c r="H13" s="2">
        <f t="shared" si="2"/>
        <v>0</v>
      </c>
    </row>
    <row r="14" spans="1:8" x14ac:dyDescent="0.3">
      <c r="A14">
        <v>10</v>
      </c>
      <c r="C14" t="s">
        <v>95</v>
      </c>
      <c r="D14" s="2">
        <f t="shared" si="3"/>
        <v>490000</v>
      </c>
      <c r="E14" s="2">
        <f t="shared" si="0"/>
        <v>490000</v>
      </c>
      <c r="F14" s="2">
        <f>'Distro Totals'!M5</f>
        <v>0</v>
      </c>
      <c r="G14" s="2">
        <f t="shared" si="1"/>
        <v>490000</v>
      </c>
      <c r="H14" s="2">
        <f t="shared" si="2"/>
        <v>0</v>
      </c>
    </row>
    <row r="15" spans="1:8" x14ac:dyDescent="0.3">
      <c r="D15" s="2">
        <f>SUM(D5:D14)</f>
        <v>4900000</v>
      </c>
      <c r="E15" s="2">
        <f t="shared" si="0"/>
        <v>4900000</v>
      </c>
      <c r="F15" s="2">
        <f>SUM(F5:F14)</f>
        <v>0</v>
      </c>
      <c r="G15" s="2">
        <f t="shared" si="1"/>
        <v>4900000</v>
      </c>
      <c r="H15" s="2">
        <f t="shared" si="2"/>
        <v>0</v>
      </c>
    </row>
    <row r="16" spans="1:8" x14ac:dyDescent="0.3">
      <c r="B16" t="s">
        <v>96</v>
      </c>
      <c r="D16" s="2">
        <f>F16</f>
        <v>138307.40999999997</v>
      </c>
      <c r="E16" s="2">
        <f>D16</f>
        <v>138307.40999999997</v>
      </c>
      <c r="F16" s="2">
        <f>'Distro Totals'!N5</f>
        <v>138307.40999999997</v>
      </c>
      <c r="G16" s="2">
        <f t="shared" si="1"/>
        <v>0</v>
      </c>
      <c r="H16" s="2">
        <f t="shared" si="2"/>
        <v>138307.40999999997</v>
      </c>
    </row>
    <row r="17" spans="2:8" x14ac:dyDescent="0.3">
      <c r="B17" t="s">
        <v>97</v>
      </c>
      <c r="D17" s="2">
        <f>F17</f>
        <v>0</v>
      </c>
      <c r="E17" s="2">
        <f>D17</f>
        <v>0</v>
      </c>
      <c r="F17" s="2">
        <f>'Distro Totals'!O5</f>
        <v>0</v>
      </c>
      <c r="G17" s="2">
        <f t="shared" si="1"/>
        <v>0</v>
      </c>
      <c r="H17" s="2">
        <f t="shared" si="2"/>
        <v>0</v>
      </c>
    </row>
    <row r="18" spans="2:8" x14ac:dyDescent="0.3">
      <c r="D18" s="2">
        <f>D17+D16+D15+D4</f>
        <v>10138307.41</v>
      </c>
      <c r="E18" s="2">
        <f t="shared" ref="E18:G18" si="4">E17+E16+E15+E4</f>
        <v>10138307.41</v>
      </c>
      <c r="F18" s="2">
        <f t="shared" si="4"/>
        <v>138307.40999999997</v>
      </c>
      <c r="G18" s="2">
        <f t="shared" si="4"/>
        <v>10000000</v>
      </c>
      <c r="H18" s="2">
        <f t="shared" si="2"/>
        <v>138307.41000000015</v>
      </c>
    </row>
    <row r="19" spans="2:8" x14ac:dyDescent="0.3">
      <c r="F19" s="2"/>
    </row>
    <row r="20" spans="2:8" x14ac:dyDescent="0.3">
      <c r="F20" s="2"/>
    </row>
    <row r="21" spans="2:8" x14ac:dyDescent="0.3">
      <c r="B21" t="s">
        <v>111</v>
      </c>
      <c r="C21" s="9">
        <v>1</v>
      </c>
    </row>
    <row r="22" spans="2:8" x14ac:dyDescent="0.3">
      <c r="B22" t="s">
        <v>126</v>
      </c>
      <c r="C22" t="s">
        <v>121</v>
      </c>
    </row>
    <row r="23" spans="2:8" x14ac:dyDescent="0.3">
      <c r="B23" t="s">
        <v>127</v>
      </c>
      <c r="C23" s="9">
        <f>StormMaster!K5</f>
        <v>128307.40999999997</v>
      </c>
    </row>
    <row r="24" spans="2:8" x14ac:dyDescent="0.3">
      <c r="B24" t="s">
        <v>128</v>
      </c>
      <c r="C24" s="9">
        <f>C23*3</f>
        <v>384922.22999999992</v>
      </c>
    </row>
    <row r="25" spans="2:8" x14ac:dyDescent="0.3">
      <c r="B25" t="s">
        <v>129</v>
      </c>
      <c r="C25" s="9">
        <f>C24/H18</f>
        <v>2.7830918820618469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O23"/>
  <sheetViews>
    <sheetView workbookViewId="0"/>
  </sheetViews>
  <sheetFormatPr defaultRowHeight="14.4" x14ac:dyDescent="0.3"/>
  <sheetData>
    <row r="2" spans="2:15" x14ac:dyDescent="0.3">
      <c r="D2" s="3" t="str">
        <f>'RM Treasury'!B5</f>
        <v>Class A Shares</v>
      </c>
      <c r="E2" s="3"/>
      <c r="F2" s="3"/>
      <c r="G2" s="3"/>
      <c r="H2" s="3"/>
      <c r="I2" s="3"/>
      <c r="J2" s="3"/>
      <c r="K2" s="3"/>
      <c r="L2" s="3"/>
      <c r="M2" s="3"/>
    </row>
    <row r="3" spans="2:15" x14ac:dyDescent="0.3">
      <c r="C3" s="4" t="str">
        <f>'RM Treasury'!B4</f>
        <v>Founder Shares</v>
      </c>
      <c r="D3" s="4" t="str">
        <f>'RM Treasury'!C5</f>
        <v>Engineering &amp; Development</v>
      </c>
      <c r="E3" s="4" t="str">
        <f>'RM Treasury'!C6</f>
        <v>Product Management</v>
      </c>
      <c r="F3" s="4" t="str">
        <f>'RM Treasury'!C7</f>
        <v>Marketing &amp; Growth</v>
      </c>
      <c r="G3" s="4" t="str">
        <f>'RM Treasury'!C8</f>
        <v>Sales &amp; Business Development</v>
      </c>
      <c r="H3" s="4" t="str">
        <f>'RM Treasury'!C9</f>
        <v>Customer Success &amp; Support</v>
      </c>
      <c r="I3" s="4" t="str">
        <f>'RM Treasury'!C10</f>
        <v>Legal &amp; Compliance</v>
      </c>
      <c r="J3" s="4" t="str">
        <f>'RM Treasury'!C11</f>
        <v>Finance &amp; Accounting</v>
      </c>
      <c r="K3" s="4" t="str">
        <f>'RM Treasury'!C12</f>
        <v>Operations &amp; Strategy</v>
      </c>
      <c r="L3" s="4" t="str">
        <f>'RM Treasury'!C13</f>
        <v>Partnerships &amp; Ecosystem Development</v>
      </c>
      <c r="M3" s="4" t="str">
        <f>'RM Treasury'!C14</f>
        <v>Human Resources &amp; Talent Acquisition</v>
      </c>
      <c r="N3" s="4" t="str">
        <f>'RM Treasury'!B16</f>
        <v>Class B Share</v>
      </c>
      <c r="O3" s="4" t="str">
        <f>'RM Treasury'!B17</f>
        <v>Class C Shares</v>
      </c>
    </row>
    <row r="4" spans="2:15" x14ac:dyDescent="0.3">
      <c r="B4" t="s">
        <v>101</v>
      </c>
      <c r="C4" s="2">
        <f>'RM Treasury'!D4</f>
        <v>5100000</v>
      </c>
      <c r="D4" s="2">
        <f>'RM Treasury'!D5</f>
        <v>490000</v>
      </c>
      <c r="E4" s="2">
        <f>'RM Treasury'!D6</f>
        <v>490000</v>
      </c>
      <c r="F4" s="2">
        <f>'RM Treasury'!D7</f>
        <v>490000</v>
      </c>
      <c r="G4" s="2">
        <f>'RM Treasury'!D8</f>
        <v>490000</v>
      </c>
      <c r="H4" s="2">
        <f>'RM Treasury'!D9</f>
        <v>490000</v>
      </c>
      <c r="I4" s="2">
        <f>'RM Treasury'!D10</f>
        <v>490000</v>
      </c>
      <c r="J4" s="2">
        <f>'RM Treasury'!D11</f>
        <v>490000</v>
      </c>
      <c r="K4" s="2">
        <f>'RM Treasury'!D12</f>
        <v>490000</v>
      </c>
      <c r="L4" s="2">
        <f>'RM Treasury'!D13</f>
        <v>490000</v>
      </c>
      <c r="M4" s="2">
        <f>'RM Treasury'!D14</f>
        <v>490000</v>
      </c>
      <c r="N4" s="2">
        <f>'RM Treasury'!D16</f>
        <v>138307.40999999997</v>
      </c>
      <c r="O4" s="2">
        <f>'RM Treasury'!D17</f>
        <v>0</v>
      </c>
    </row>
    <row r="5" spans="2:15" x14ac:dyDescent="0.3">
      <c r="B5" t="s">
        <v>100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>SUM(N8:N23)</f>
        <v>138307.40999999997</v>
      </c>
      <c r="O5" s="2">
        <v>0</v>
      </c>
    </row>
    <row r="6" spans="2:15" x14ac:dyDescent="0.3">
      <c r="B6" t="s">
        <v>102</v>
      </c>
      <c r="C6" s="2">
        <f t="shared" ref="C6:N6" si="0">C4-C5</f>
        <v>5100000</v>
      </c>
      <c r="D6" s="2">
        <f t="shared" si="0"/>
        <v>490000</v>
      </c>
      <c r="E6" s="2">
        <f t="shared" si="0"/>
        <v>490000</v>
      </c>
      <c r="F6" s="2">
        <f t="shared" si="0"/>
        <v>490000</v>
      </c>
      <c r="G6" s="2">
        <f t="shared" si="0"/>
        <v>490000</v>
      </c>
      <c r="H6" s="2">
        <f t="shared" si="0"/>
        <v>490000</v>
      </c>
      <c r="I6" s="2">
        <f t="shared" si="0"/>
        <v>490000</v>
      </c>
      <c r="J6" s="2">
        <f t="shared" si="0"/>
        <v>490000</v>
      </c>
      <c r="K6" s="2">
        <f t="shared" si="0"/>
        <v>490000</v>
      </c>
      <c r="L6" s="2">
        <f t="shared" si="0"/>
        <v>490000</v>
      </c>
      <c r="M6" s="2">
        <f t="shared" si="0"/>
        <v>490000</v>
      </c>
      <c r="N6" s="2">
        <f t="shared" si="0"/>
        <v>0</v>
      </c>
      <c r="O6" s="2">
        <f>O4-O5</f>
        <v>0</v>
      </c>
    </row>
    <row r="7" spans="2:15" x14ac:dyDescent="0.3">
      <c r="D7" s="2"/>
    </row>
    <row r="8" spans="2:15" x14ac:dyDescent="0.3">
      <c r="B8" s="10" t="s">
        <v>121</v>
      </c>
      <c r="C8" s="10">
        <v>0</v>
      </c>
      <c r="D8" s="11"/>
      <c r="E8" s="10"/>
      <c r="F8" s="10"/>
      <c r="G8" s="10"/>
      <c r="H8" s="10"/>
      <c r="I8" s="10"/>
      <c r="J8" s="10"/>
      <c r="K8" s="10"/>
      <c r="L8" s="10"/>
      <c r="M8" s="10"/>
      <c r="N8" s="11">
        <f>StormMaster!M5</f>
        <v>128307.40999999997</v>
      </c>
      <c r="O8" s="10"/>
    </row>
    <row r="9" spans="2:15" x14ac:dyDescent="0.3">
      <c r="B9" s="10" t="s">
        <v>115</v>
      </c>
      <c r="C9" s="10">
        <f ca="1">'Eugene Therrien'!M4</f>
        <v>0</v>
      </c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x14ac:dyDescent="0.3">
      <c r="B10" s="10" t="s">
        <v>122</v>
      </c>
      <c r="C10" s="10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1">
        <f>'Julie Klien'!M6</f>
        <v>10000</v>
      </c>
      <c r="O10" s="10"/>
    </row>
    <row r="11" spans="2:15" x14ac:dyDescent="0.3">
      <c r="B11" s="10" t="s">
        <v>123</v>
      </c>
      <c r="C11" s="10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x14ac:dyDescent="0.3">
      <c r="B12" s="10" t="s">
        <v>124</v>
      </c>
      <c r="C12" s="10"/>
      <c r="D12" s="1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 x14ac:dyDescent="0.3">
      <c r="B13" s="10"/>
      <c r="C13" s="10"/>
      <c r="D13" s="1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x14ac:dyDescent="0.3">
      <c r="B14" s="10"/>
      <c r="C14" s="10"/>
      <c r="D14" s="1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x14ac:dyDescent="0.3">
      <c r="B15" s="10"/>
      <c r="C15" s="11"/>
      <c r="D15" s="1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x14ac:dyDescent="0.3">
      <c r="B16" s="10"/>
      <c r="C16" s="10"/>
      <c r="D16" s="1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x14ac:dyDescent="0.3">
      <c r="B17" s="10"/>
      <c r="C17" s="10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x14ac:dyDescent="0.3"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x14ac:dyDescent="0.3"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x14ac:dyDescent="0.3"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2:15" x14ac:dyDescent="0.3"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x14ac:dyDescent="0.3"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I2:O107"/>
  <sheetViews>
    <sheetView workbookViewId="0"/>
  </sheetViews>
  <sheetFormatPr defaultRowHeight="14.4" x14ac:dyDescent="0.3"/>
  <sheetData>
    <row r="2" spans="9:15" x14ac:dyDescent="0.3">
      <c r="K2" t="s">
        <v>103</v>
      </c>
      <c r="L2" s="2" t="s">
        <v>96</v>
      </c>
    </row>
    <row r="3" spans="9:15" x14ac:dyDescent="0.3">
      <c r="K3" t="s">
        <v>104</v>
      </c>
    </row>
    <row r="4" spans="9:15" x14ac:dyDescent="0.3">
      <c r="I4" s="14" t="s">
        <v>118</v>
      </c>
      <c r="J4" s="15" t="s">
        <v>105</v>
      </c>
      <c r="K4" s="15" t="s">
        <v>106</v>
      </c>
      <c r="L4" s="16" t="s">
        <v>107</v>
      </c>
      <c r="M4" s="16" t="s">
        <v>108</v>
      </c>
      <c r="N4" s="15" t="s">
        <v>112</v>
      </c>
      <c r="O4" s="17" t="s">
        <v>113</v>
      </c>
    </row>
    <row r="5" spans="9:15" x14ac:dyDescent="0.3">
      <c r="I5" s="18"/>
      <c r="J5" s="19"/>
      <c r="K5" s="20">
        <f>SUM(K8:K107)</f>
        <v>128307.40999999997</v>
      </c>
      <c r="L5" s="20">
        <f t="shared" ref="L5:M5" si="0">SUM(L8:L107)</f>
        <v>128307.40999999997</v>
      </c>
      <c r="M5" s="21">
        <f t="shared" si="0"/>
        <v>128307.40999999997</v>
      </c>
      <c r="N5" s="19"/>
      <c r="O5" s="22"/>
    </row>
    <row r="6" spans="9:15" x14ac:dyDescent="0.3">
      <c r="I6" s="23"/>
      <c r="J6" s="24"/>
      <c r="K6" s="25"/>
      <c r="L6" s="25"/>
      <c r="M6" s="27"/>
      <c r="N6" s="24"/>
      <c r="O6" s="26"/>
    </row>
    <row r="7" spans="9:15" x14ac:dyDescent="0.3">
      <c r="I7" s="23"/>
      <c r="J7" s="24"/>
      <c r="K7" s="25"/>
      <c r="L7" s="25"/>
      <c r="M7" s="27"/>
      <c r="N7" s="24"/>
      <c r="O7" s="26"/>
    </row>
    <row r="8" spans="9:15" x14ac:dyDescent="0.3">
      <c r="I8" s="10" t="s">
        <v>120</v>
      </c>
      <c r="J8" s="10">
        <v>2023</v>
      </c>
      <c r="K8" s="12">
        <v>58629.96</v>
      </c>
      <c r="L8" s="11">
        <f>K8*'RM Treasury'!$C$21</f>
        <v>58629.96</v>
      </c>
      <c r="M8" s="11">
        <f>L8</f>
        <v>58629.96</v>
      </c>
      <c r="N8" s="10" t="s">
        <v>96</v>
      </c>
      <c r="O8" s="10"/>
    </row>
    <row r="9" spans="9:15" x14ac:dyDescent="0.3">
      <c r="I9" s="10" t="s">
        <v>120</v>
      </c>
      <c r="J9" s="10">
        <v>2024</v>
      </c>
      <c r="K9" s="12">
        <v>15000</v>
      </c>
      <c r="L9" s="11">
        <f>K9*'RM Treasury'!$C$21</f>
        <v>15000</v>
      </c>
      <c r="M9" s="11">
        <f>L9</f>
        <v>15000</v>
      </c>
      <c r="N9" s="10" t="s">
        <v>96</v>
      </c>
      <c r="O9" s="10"/>
    </row>
    <row r="10" spans="9:15" x14ac:dyDescent="0.3">
      <c r="I10" s="10" t="s">
        <v>120</v>
      </c>
      <c r="J10" s="13">
        <v>45782</v>
      </c>
      <c r="K10" s="12">
        <v>10267.5</v>
      </c>
      <c r="L10" s="11">
        <f>K10*'RM Treasury'!$C$21</f>
        <v>10267.5</v>
      </c>
      <c r="M10" s="11">
        <f t="shared" ref="M10:M16" si="1">L10</f>
        <v>10267.5</v>
      </c>
      <c r="N10" s="10" t="s">
        <v>96</v>
      </c>
      <c r="O10" s="10"/>
    </row>
    <row r="11" spans="9:15" x14ac:dyDescent="0.3">
      <c r="I11" s="10" t="s">
        <v>120</v>
      </c>
      <c r="J11" s="13">
        <v>45748</v>
      </c>
      <c r="K11" s="12">
        <v>9808.5</v>
      </c>
      <c r="L11" s="11">
        <f>K11*'RM Treasury'!$C$21</f>
        <v>9808.5</v>
      </c>
      <c r="M11" s="11">
        <f t="shared" si="1"/>
        <v>9808.5</v>
      </c>
      <c r="N11" s="10" t="s">
        <v>96</v>
      </c>
      <c r="O11" s="10"/>
    </row>
    <row r="12" spans="9:15" x14ac:dyDescent="0.3">
      <c r="I12" s="10" t="s">
        <v>120</v>
      </c>
      <c r="J12" s="13">
        <v>45713</v>
      </c>
      <c r="K12" s="12">
        <v>9633</v>
      </c>
      <c r="L12" s="11">
        <f>K12*'RM Treasury'!$C$21</f>
        <v>9633</v>
      </c>
      <c r="M12" s="11">
        <f t="shared" si="1"/>
        <v>9633</v>
      </c>
      <c r="N12" s="10" t="s">
        <v>96</v>
      </c>
      <c r="O12" s="10"/>
    </row>
    <row r="13" spans="9:15" x14ac:dyDescent="0.3">
      <c r="I13" s="10" t="s">
        <v>120</v>
      </c>
      <c r="J13" s="13">
        <v>45693</v>
      </c>
      <c r="K13" s="12">
        <v>3260.45</v>
      </c>
      <c r="L13" s="11">
        <f>K13*'RM Treasury'!$C$21</f>
        <v>3260.45</v>
      </c>
      <c r="M13" s="11">
        <f t="shared" si="1"/>
        <v>3260.45</v>
      </c>
      <c r="N13" s="10" t="s">
        <v>96</v>
      </c>
      <c r="O13" s="10"/>
    </row>
    <row r="14" spans="9:15" x14ac:dyDescent="0.3">
      <c r="I14" s="10" t="s">
        <v>120</v>
      </c>
      <c r="J14" s="13">
        <v>45691</v>
      </c>
      <c r="K14" s="12">
        <v>6708</v>
      </c>
      <c r="L14" s="11">
        <f>K14*'RM Treasury'!$C$21</f>
        <v>6708</v>
      </c>
      <c r="M14" s="11">
        <f t="shared" si="1"/>
        <v>6708</v>
      </c>
      <c r="N14" s="10" t="s">
        <v>96</v>
      </c>
      <c r="O14" s="10"/>
    </row>
    <row r="15" spans="9:15" x14ac:dyDescent="0.3">
      <c r="I15" s="10" t="s">
        <v>120</v>
      </c>
      <c r="J15" s="13">
        <v>45678</v>
      </c>
      <c r="K15" s="12">
        <v>10000</v>
      </c>
      <c r="L15" s="11">
        <f>K15*'RM Treasury'!$C$21</f>
        <v>10000</v>
      </c>
      <c r="M15" s="11">
        <f t="shared" si="1"/>
        <v>10000</v>
      </c>
      <c r="N15" s="10" t="s">
        <v>96</v>
      </c>
      <c r="O15" s="10"/>
    </row>
    <row r="16" spans="9:15" x14ac:dyDescent="0.3">
      <c r="I16" s="10" t="s">
        <v>120</v>
      </c>
      <c r="J16" s="13">
        <v>45666</v>
      </c>
      <c r="K16" s="12">
        <v>15000</v>
      </c>
      <c r="L16" s="11">
        <f>K16*'RM Treasury'!$C$21</f>
        <v>15000</v>
      </c>
      <c r="M16" s="11">
        <f t="shared" si="1"/>
        <v>15000</v>
      </c>
      <c r="N16" s="10" t="s">
        <v>96</v>
      </c>
      <c r="O16" s="10"/>
    </row>
    <row r="17" spans="9:15" x14ac:dyDescent="0.3">
      <c r="I17" s="30" t="s">
        <v>119</v>
      </c>
      <c r="J17" s="31">
        <v>45839</v>
      </c>
      <c r="K17" s="12">
        <v>-10000</v>
      </c>
      <c r="L17" s="11">
        <f>K17*'RM Treasury'!$C$21</f>
        <v>-10000</v>
      </c>
      <c r="M17" s="11">
        <f>L17</f>
        <v>-10000</v>
      </c>
      <c r="N17" s="10" t="s">
        <v>96</v>
      </c>
      <c r="O17" s="10"/>
    </row>
    <row r="18" spans="9:15" x14ac:dyDescent="0.3">
      <c r="I18" s="10"/>
      <c r="J18" s="10"/>
      <c r="K18" s="10"/>
      <c r="L18" s="11">
        <f>K18*'RM Treasury'!$C$21</f>
        <v>0</v>
      </c>
      <c r="M18" s="11"/>
      <c r="N18" s="10" t="s">
        <v>96</v>
      </c>
      <c r="O18" s="10"/>
    </row>
    <row r="19" spans="9:15" x14ac:dyDescent="0.3">
      <c r="I19" s="10"/>
      <c r="J19" s="10"/>
      <c r="K19" s="10"/>
      <c r="L19" s="11">
        <f>K19*'RM Treasury'!$C$21</f>
        <v>0</v>
      </c>
      <c r="M19" s="11"/>
      <c r="N19" s="10" t="s">
        <v>96</v>
      </c>
      <c r="O19" s="10"/>
    </row>
    <row r="20" spans="9:15" x14ac:dyDescent="0.3">
      <c r="I20" s="10"/>
      <c r="J20" s="10"/>
      <c r="K20" s="10"/>
      <c r="L20" s="11">
        <f>K20*'RM Treasury'!$C$21</f>
        <v>0</v>
      </c>
      <c r="M20" s="11"/>
      <c r="N20" s="10" t="s">
        <v>96</v>
      </c>
      <c r="O20" s="10"/>
    </row>
    <row r="21" spans="9:15" x14ac:dyDescent="0.3">
      <c r="I21" s="10"/>
      <c r="J21" s="10"/>
      <c r="K21" s="10"/>
      <c r="L21" s="11">
        <f>K21*'RM Treasury'!$C$21</f>
        <v>0</v>
      </c>
      <c r="M21" s="11"/>
      <c r="N21" s="10" t="s">
        <v>96</v>
      </c>
      <c r="O21" s="10"/>
    </row>
    <row r="22" spans="9:15" x14ac:dyDescent="0.3">
      <c r="I22" s="10"/>
      <c r="J22" s="10"/>
      <c r="K22" s="10"/>
      <c r="L22" s="11">
        <f>K22*'RM Treasury'!$C$21</f>
        <v>0</v>
      </c>
      <c r="M22" s="11"/>
      <c r="N22" s="10" t="s">
        <v>96</v>
      </c>
      <c r="O22" s="10"/>
    </row>
    <row r="23" spans="9:15" x14ac:dyDescent="0.3">
      <c r="I23" s="10"/>
      <c r="J23" s="10"/>
      <c r="K23" s="10"/>
      <c r="L23" s="11">
        <f>K23*'RM Treasury'!$C$21</f>
        <v>0</v>
      </c>
      <c r="M23" s="11"/>
      <c r="N23" s="10" t="s">
        <v>96</v>
      </c>
      <c r="O23" s="10"/>
    </row>
    <row r="24" spans="9:15" x14ac:dyDescent="0.3">
      <c r="I24" s="10"/>
      <c r="J24" s="10"/>
      <c r="K24" s="10"/>
      <c r="L24" s="11">
        <f>K24*'RM Treasury'!$C$21</f>
        <v>0</v>
      </c>
      <c r="M24" s="11"/>
      <c r="N24" s="10" t="s">
        <v>96</v>
      </c>
      <c r="O24" s="10"/>
    </row>
    <row r="25" spans="9:15" x14ac:dyDescent="0.3">
      <c r="I25" s="10"/>
      <c r="J25" s="10"/>
      <c r="K25" s="10"/>
      <c r="L25" s="11">
        <f>K25*'RM Treasury'!$C$21</f>
        <v>0</v>
      </c>
      <c r="M25" s="11"/>
      <c r="N25" s="10" t="s">
        <v>96</v>
      </c>
      <c r="O25" s="10"/>
    </row>
    <row r="26" spans="9:15" x14ac:dyDescent="0.3">
      <c r="I26" s="10"/>
      <c r="J26" s="10"/>
      <c r="K26" s="10"/>
      <c r="L26" s="11">
        <f>K26*'RM Treasury'!$C$21</f>
        <v>0</v>
      </c>
      <c r="M26" s="11"/>
      <c r="N26" s="10" t="s">
        <v>96</v>
      </c>
      <c r="O26" s="10"/>
    </row>
    <row r="27" spans="9:15" x14ac:dyDescent="0.3">
      <c r="I27" s="10"/>
      <c r="J27" s="10"/>
      <c r="K27" s="10"/>
      <c r="L27" s="11">
        <f>K27*'RM Treasury'!$C$21</f>
        <v>0</v>
      </c>
      <c r="M27" s="11"/>
      <c r="N27" s="10" t="s">
        <v>96</v>
      </c>
      <c r="O27" s="10"/>
    </row>
    <row r="28" spans="9:15" x14ac:dyDescent="0.3">
      <c r="I28" s="10"/>
      <c r="J28" s="10"/>
      <c r="K28" s="10"/>
      <c r="L28" s="11">
        <f>K28*'RM Treasury'!$C$21</f>
        <v>0</v>
      </c>
      <c r="M28" s="11"/>
      <c r="N28" s="10" t="s">
        <v>96</v>
      </c>
      <c r="O28" s="10"/>
    </row>
    <row r="29" spans="9:15" x14ac:dyDescent="0.3">
      <c r="I29" s="10"/>
      <c r="J29" s="10"/>
      <c r="K29" s="10"/>
      <c r="L29" s="11">
        <f>K29*'RM Treasury'!$C$21</f>
        <v>0</v>
      </c>
      <c r="M29" s="11"/>
      <c r="N29" s="10" t="s">
        <v>96</v>
      </c>
      <c r="O29" s="10"/>
    </row>
    <row r="30" spans="9:15" x14ac:dyDescent="0.3">
      <c r="I30" s="10"/>
      <c r="J30" s="10"/>
      <c r="K30" s="10"/>
      <c r="L30" s="11">
        <f>K30*'RM Treasury'!$C$21</f>
        <v>0</v>
      </c>
      <c r="M30" s="11"/>
      <c r="N30" s="10" t="s">
        <v>96</v>
      </c>
      <c r="O30" s="10"/>
    </row>
    <row r="31" spans="9:15" x14ac:dyDescent="0.3">
      <c r="I31" s="10"/>
      <c r="J31" s="10"/>
      <c r="K31" s="10"/>
      <c r="L31" s="11">
        <f>K31*'RM Treasury'!$C$21</f>
        <v>0</v>
      </c>
      <c r="M31" s="11"/>
      <c r="N31" s="10" t="s">
        <v>96</v>
      </c>
      <c r="O31" s="10"/>
    </row>
    <row r="32" spans="9:15" x14ac:dyDescent="0.3">
      <c r="I32" s="10"/>
      <c r="J32" s="10"/>
      <c r="K32" s="10"/>
      <c r="L32" s="11">
        <f>K32*'RM Treasury'!$C$21</f>
        <v>0</v>
      </c>
      <c r="M32" s="11"/>
      <c r="N32" s="10" t="s">
        <v>96</v>
      </c>
      <c r="O32" s="10"/>
    </row>
    <row r="33" spans="9:15" x14ac:dyDescent="0.3">
      <c r="I33" s="10"/>
      <c r="J33" s="10"/>
      <c r="K33" s="10"/>
      <c r="L33" s="11">
        <f>K33*'RM Treasury'!$C$21</f>
        <v>0</v>
      </c>
      <c r="M33" s="11"/>
      <c r="N33" s="10" t="s">
        <v>96</v>
      </c>
      <c r="O33" s="10"/>
    </row>
    <row r="34" spans="9:15" x14ac:dyDescent="0.3">
      <c r="I34" s="10"/>
      <c r="J34" s="10"/>
      <c r="K34" s="10"/>
      <c r="L34" s="11">
        <f>K34*'RM Treasury'!$C$21</f>
        <v>0</v>
      </c>
      <c r="M34" s="11"/>
      <c r="N34" s="10" t="s">
        <v>96</v>
      </c>
      <c r="O34" s="10"/>
    </row>
    <row r="35" spans="9:15" x14ac:dyDescent="0.3">
      <c r="I35" s="10"/>
      <c r="J35" s="10"/>
      <c r="K35" s="10"/>
      <c r="L35" s="11">
        <f>K35*'RM Treasury'!$C$21</f>
        <v>0</v>
      </c>
      <c r="M35" s="11"/>
      <c r="N35" s="10" t="s">
        <v>96</v>
      </c>
      <c r="O35" s="10"/>
    </row>
    <row r="36" spans="9:15" x14ac:dyDescent="0.3">
      <c r="I36" s="10"/>
      <c r="J36" s="10"/>
      <c r="K36" s="10"/>
      <c r="L36" s="11">
        <f>K36*'RM Treasury'!$C$21</f>
        <v>0</v>
      </c>
      <c r="M36" s="11"/>
      <c r="N36" s="10" t="s">
        <v>96</v>
      </c>
      <c r="O36" s="10"/>
    </row>
    <row r="37" spans="9:15" x14ac:dyDescent="0.3">
      <c r="I37" s="10"/>
      <c r="J37" s="10"/>
      <c r="K37" s="10"/>
      <c r="L37" s="11">
        <f>K37*'RM Treasury'!$C$21</f>
        <v>0</v>
      </c>
      <c r="M37" s="11"/>
      <c r="N37" s="10" t="s">
        <v>96</v>
      </c>
      <c r="O37" s="10"/>
    </row>
    <row r="38" spans="9:15" x14ac:dyDescent="0.3">
      <c r="I38" s="10"/>
      <c r="J38" s="10"/>
      <c r="K38" s="10"/>
      <c r="L38" s="11">
        <f>K38*'RM Treasury'!$C$21</f>
        <v>0</v>
      </c>
      <c r="M38" s="11"/>
      <c r="N38" s="10" t="s">
        <v>96</v>
      </c>
      <c r="O38" s="10"/>
    </row>
    <row r="39" spans="9:15" x14ac:dyDescent="0.3">
      <c r="I39" s="10"/>
      <c r="J39" s="10"/>
      <c r="K39" s="10"/>
      <c r="L39" s="11">
        <f>K39*'RM Treasury'!$C$21</f>
        <v>0</v>
      </c>
      <c r="M39" s="11"/>
      <c r="N39" s="10" t="s">
        <v>96</v>
      </c>
      <c r="O39" s="10"/>
    </row>
    <row r="40" spans="9:15" x14ac:dyDescent="0.3">
      <c r="I40" s="10"/>
      <c r="J40" s="10"/>
      <c r="K40" s="10"/>
      <c r="L40" s="11">
        <f>K40*'RM Treasury'!$C$21</f>
        <v>0</v>
      </c>
      <c r="M40" s="11"/>
      <c r="N40" s="10" t="s">
        <v>96</v>
      </c>
      <c r="O40" s="10"/>
    </row>
    <row r="41" spans="9:15" x14ac:dyDescent="0.3">
      <c r="I41" s="10"/>
      <c r="J41" s="10"/>
      <c r="K41" s="10"/>
      <c r="L41" s="11">
        <f>K41*'RM Treasury'!$C$21</f>
        <v>0</v>
      </c>
      <c r="M41" s="11"/>
      <c r="N41" s="10" t="s">
        <v>96</v>
      </c>
      <c r="O41" s="10"/>
    </row>
    <row r="42" spans="9:15" x14ac:dyDescent="0.3">
      <c r="I42" s="10"/>
      <c r="J42" s="10"/>
      <c r="K42" s="10"/>
      <c r="L42" s="11">
        <f>K42*'RM Treasury'!$C$21</f>
        <v>0</v>
      </c>
      <c r="M42" s="11"/>
      <c r="N42" s="10" t="s">
        <v>96</v>
      </c>
      <c r="O42" s="10"/>
    </row>
    <row r="43" spans="9:15" x14ac:dyDescent="0.3">
      <c r="I43" s="10"/>
      <c r="J43" s="10"/>
      <c r="K43" s="10"/>
      <c r="L43" s="11">
        <f>K43*'RM Treasury'!$C$21</f>
        <v>0</v>
      </c>
      <c r="M43" s="11"/>
      <c r="N43" s="10" t="s">
        <v>96</v>
      </c>
      <c r="O43" s="10"/>
    </row>
    <row r="44" spans="9:15" x14ac:dyDescent="0.3">
      <c r="I44" s="10"/>
      <c r="J44" s="10"/>
      <c r="K44" s="10"/>
      <c r="L44" s="11">
        <f>K44*'RM Treasury'!$C$21</f>
        <v>0</v>
      </c>
      <c r="M44" s="11"/>
      <c r="N44" s="10" t="s">
        <v>96</v>
      </c>
      <c r="O44" s="10"/>
    </row>
    <row r="45" spans="9:15" x14ac:dyDescent="0.3">
      <c r="I45" s="10"/>
      <c r="J45" s="10"/>
      <c r="K45" s="10"/>
      <c r="L45" s="11">
        <f>K45*'RM Treasury'!$C$21</f>
        <v>0</v>
      </c>
      <c r="M45" s="11"/>
      <c r="N45" s="10" t="s">
        <v>96</v>
      </c>
      <c r="O45" s="10"/>
    </row>
    <row r="46" spans="9:15" x14ac:dyDescent="0.3">
      <c r="I46" s="10"/>
      <c r="J46" s="10"/>
      <c r="K46" s="10"/>
      <c r="L46" s="11">
        <f>K46*'RM Treasury'!$C$21</f>
        <v>0</v>
      </c>
      <c r="M46" s="11"/>
      <c r="N46" s="10" t="s">
        <v>96</v>
      </c>
      <c r="O46" s="10"/>
    </row>
    <row r="47" spans="9:15" x14ac:dyDescent="0.3">
      <c r="I47" s="10"/>
      <c r="J47" s="10"/>
      <c r="K47" s="10"/>
      <c r="L47" s="11">
        <f>K47*'RM Treasury'!$C$21</f>
        <v>0</v>
      </c>
      <c r="M47" s="11"/>
      <c r="N47" s="10" t="s">
        <v>96</v>
      </c>
      <c r="O47" s="10"/>
    </row>
    <row r="48" spans="9:15" x14ac:dyDescent="0.3">
      <c r="I48" s="10"/>
      <c r="J48" s="10"/>
      <c r="K48" s="10"/>
      <c r="L48" s="11">
        <f>K48*'RM Treasury'!$C$21</f>
        <v>0</v>
      </c>
      <c r="M48" s="11"/>
      <c r="N48" s="10" t="s">
        <v>96</v>
      </c>
      <c r="O48" s="10"/>
    </row>
    <row r="49" spans="9:15" x14ac:dyDescent="0.3">
      <c r="I49" s="10"/>
      <c r="J49" s="10"/>
      <c r="K49" s="10"/>
      <c r="L49" s="11">
        <f>K49*'RM Treasury'!$C$21</f>
        <v>0</v>
      </c>
      <c r="M49" s="11"/>
      <c r="N49" s="10" t="s">
        <v>96</v>
      </c>
      <c r="O49" s="10"/>
    </row>
    <row r="50" spans="9:15" x14ac:dyDescent="0.3">
      <c r="I50" s="10"/>
      <c r="J50" s="10"/>
      <c r="K50" s="10"/>
      <c r="L50" s="11">
        <f>K50*'RM Treasury'!$C$21</f>
        <v>0</v>
      </c>
      <c r="M50" s="11"/>
      <c r="N50" s="10" t="s">
        <v>96</v>
      </c>
      <c r="O50" s="10"/>
    </row>
    <row r="51" spans="9:15" x14ac:dyDescent="0.3">
      <c r="I51" s="10"/>
      <c r="J51" s="10"/>
      <c r="K51" s="10"/>
      <c r="L51" s="11">
        <f>K51*'RM Treasury'!$C$21</f>
        <v>0</v>
      </c>
      <c r="M51" s="11"/>
      <c r="N51" s="10" t="s">
        <v>96</v>
      </c>
      <c r="O51" s="10"/>
    </row>
    <row r="52" spans="9:15" x14ac:dyDescent="0.3">
      <c r="I52" s="10"/>
      <c r="J52" s="10"/>
      <c r="K52" s="10"/>
      <c r="L52" s="11">
        <f>K52*'RM Treasury'!$C$21</f>
        <v>0</v>
      </c>
      <c r="M52" s="11"/>
      <c r="N52" s="10" t="s">
        <v>96</v>
      </c>
      <c r="O52" s="10"/>
    </row>
    <row r="53" spans="9:15" x14ac:dyDescent="0.3">
      <c r="I53" s="10"/>
      <c r="J53" s="10"/>
      <c r="K53" s="10"/>
      <c r="L53" s="11">
        <f>K53*'RM Treasury'!$C$21</f>
        <v>0</v>
      </c>
      <c r="M53" s="11"/>
      <c r="N53" s="10" t="s">
        <v>96</v>
      </c>
      <c r="O53" s="10"/>
    </row>
    <row r="54" spans="9:15" x14ac:dyDescent="0.3">
      <c r="I54" s="10"/>
      <c r="J54" s="10"/>
      <c r="K54" s="10"/>
      <c r="L54" s="11">
        <f>K54*'RM Treasury'!$C$21</f>
        <v>0</v>
      </c>
      <c r="M54" s="11"/>
      <c r="N54" s="10" t="s">
        <v>96</v>
      </c>
      <c r="O54" s="10"/>
    </row>
    <row r="55" spans="9:15" x14ac:dyDescent="0.3">
      <c r="I55" s="10"/>
      <c r="J55" s="10"/>
      <c r="K55" s="10"/>
      <c r="L55" s="11">
        <f>K55*'RM Treasury'!$C$21</f>
        <v>0</v>
      </c>
      <c r="M55" s="11"/>
      <c r="N55" s="10" t="s">
        <v>96</v>
      </c>
      <c r="O55" s="10"/>
    </row>
    <row r="56" spans="9:15" x14ac:dyDescent="0.3">
      <c r="I56" s="10"/>
      <c r="J56" s="10"/>
      <c r="K56" s="10"/>
      <c r="L56" s="11">
        <f>K56*'RM Treasury'!$C$21</f>
        <v>0</v>
      </c>
      <c r="M56" s="11"/>
      <c r="N56" s="10" t="s">
        <v>96</v>
      </c>
      <c r="O56" s="10"/>
    </row>
    <row r="57" spans="9:15" x14ac:dyDescent="0.3">
      <c r="I57" s="10"/>
      <c r="J57" s="10"/>
      <c r="K57" s="10"/>
      <c r="L57" s="11">
        <f>K57*'RM Treasury'!$C$21</f>
        <v>0</v>
      </c>
      <c r="M57" s="11"/>
      <c r="N57" s="10" t="s">
        <v>96</v>
      </c>
      <c r="O57" s="10"/>
    </row>
    <row r="58" spans="9:15" x14ac:dyDescent="0.3">
      <c r="I58" s="10"/>
      <c r="J58" s="10"/>
      <c r="K58" s="10"/>
      <c r="L58" s="11">
        <f>K58*'RM Treasury'!$C$21</f>
        <v>0</v>
      </c>
      <c r="M58" s="11"/>
      <c r="N58" s="10" t="s">
        <v>96</v>
      </c>
      <c r="O58" s="10"/>
    </row>
    <row r="59" spans="9:15" x14ac:dyDescent="0.3">
      <c r="I59" s="10"/>
      <c r="J59" s="10"/>
      <c r="K59" s="10"/>
      <c r="L59" s="11">
        <f>K59*'RM Treasury'!$C$21</f>
        <v>0</v>
      </c>
      <c r="M59" s="11"/>
      <c r="N59" s="10" t="s">
        <v>96</v>
      </c>
      <c r="O59" s="10"/>
    </row>
    <row r="60" spans="9:15" x14ac:dyDescent="0.3">
      <c r="I60" s="10"/>
      <c r="J60" s="10"/>
      <c r="K60" s="10"/>
      <c r="L60" s="11">
        <f>K60*'RM Treasury'!$C$21</f>
        <v>0</v>
      </c>
      <c r="M60" s="11"/>
      <c r="N60" s="10" t="s">
        <v>96</v>
      </c>
      <c r="O60" s="10"/>
    </row>
    <row r="61" spans="9:15" x14ac:dyDescent="0.3">
      <c r="I61" s="10"/>
      <c r="J61" s="10"/>
      <c r="K61" s="10"/>
      <c r="L61" s="11">
        <f>K61*'RM Treasury'!$C$21</f>
        <v>0</v>
      </c>
      <c r="M61" s="11"/>
      <c r="N61" s="10" t="s">
        <v>96</v>
      </c>
      <c r="O61" s="10"/>
    </row>
    <row r="62" spans="9:15" x14ac:dyDescent="0.3">
      <c r="I62" s="10"/>
      <c r="J62" s="10"/>
      <c r="K62" s="10"/>
      <c r="L62" s="11">
        <f>K62*'RM Treasury'!$C$21</f>
        <v>0</v>
      </c>
      <c r="M62" s="11"/>
      <c r="N62" s="10" t="s">
        <v>96</v>
      </c>
      <c r="O62" s="10"/>
    </row>
    <row r="63" spans="9:15" x14ac:dyDescent="0.3">
      <c r="I63" s="10"/>
      <c r="J63" s="10"/>
      <c r="K63" s="10"/>
      <c r="L63" s="11">
        <f>K63*'RM Treasury'!$C$21</f>
        <v>0</v>
      </c>
      <c r="M63" s="11"/>
      <c r="N63" s="10" t="s">
        <v>96</v>
      </c>
      <c r="O63" s="10"/>
    </row>
    <row r="64" spans="9:15" x14ac:dyDescent="0.3">
      <c r="I64" s="10"/>
      <c r="J64" s="10"/>
      <c r="K64" s="10"/>
      <c r="L64" s="11">
        <f>K64*'RM Treasury'!$C$21</f>
        <v>0</v>
      </c>
      <c r="M64" s="11"/>
      <c r="N64" s="10" t="s">
        <v>96</v>
      </c>
      <c r="O64" s="10"/>
    </row>
    <row r="65" spans="9:15" x14ac:dyDescent="0.3">
      <c r="I65" s="10"/>
      <c r="J65" s="10"/>
      <c r="K65" s="10"/>
      <c r="L65" s="11">
        <f>K65*'RM Treasury'!$C$21</f>
        <v>0</v>
      </c>
      <c r="M65" s="11"/>
      <c r="N65" s="10" t="s">
        <v>96</v>
      </c>
      <c r="O65" s="10"/>
    </row>
    <row r="66" spans="9:15" x14ac:dyDescent="0.3">
      <c r="I66" s="10"/>
      <c r="J66" s="10"/>
      <c r="K66" s="10"/>
      <c r="L66" s="11">
        <f>K66*'RM Treasury'!$C$21</f>
        <v>0</v>
      </c>
      <c r="M66" s="11"/>
      <c r="N66" s="10" t="s">
        <v>96</v>
      </c>
      <c r="O66" s="10"/>
    </row>
    <row r="67" spans="9:15" x14ac:dyDescent="0.3">
      <c r="I67" s="10"/>
      <c r="J67" s="10"/>
      <c r="K67" s="10"/>
      <c r="L67" s="11">
        <f>K67*'RM Treasury'!$C$21</f>
        <v>0</v>
      </c>
      <c r="M67" s="11"/>
      <c r="N67" s="10" t="s">
        <v>96</v>
      </c>
      <c r="O67" s="10"/>
    </row>
    <row r="68" spans="9:15" x14ac:dyDescent="0.3">
      <c r="I68" s="10"/>
      <c r="J68" s="10"/>
      <c r="K68" s="10"/>
      <c r="L68" s="11">
        <f>K68*'RM Treasury'!$C$21</f>
        <v>0</v>
      </c>
      <c r="M68" s="11"/>
      <c r="N68" s="10" t="s">
        <v>96</v>
      </c>
      <c r="O68" s="10"/>
    </row>
    <row r="69" spans="9:15" x14ac:dyDescent="0.3">
      <c r="I69" s="10"/>
      <c r="J69" s="10"/>
      <c r="K69" s="10"/>
      <c r="L69" s="11">
        <f>K69*'RM Treasury'!$C$21</f>
        <v>0</v>
      </c>
      <c r="M69" s="11"/>
      <c r="N69" s="10" t="s">
        <v>96</v>
      </c>
      <c r="O69" s="10"/>
    </row>
    <row r="70" spans="9:15" x14ac:dyDescent="0.3">
      <c r="I70" s="10"/>
      <c r="J70" s="10"/>
      <c r="K70" s="10"/>
      <c r="L70" s="11">
        <f>K70*'RM Treasury'!$C$21</f>
        <v>0</v>
      </c>
      <c r="M70" s="11"/>
      <c r="N70" s="10" t="s">
        <v>96</v>
      </c>
      <c r="O70" s="10"/>
    </row>
    <row r="71" spans="9:15" x14ac:dyDescent="0.3">
      <c r="I71" s="10"/>
      <c r="J71" s="10"/>
      <c r="K71" s="10"/>
      <c r="L71" s="11">
        <f>K71*'RM Treasury'!$C$21</f>
        <v>0</v>
      </c>
      <c r="M71" s="11"/>
      <c r="N71" s="10" t="s">
        <v>96</v>
      </c>
      <c r="O71" s="10"/>
    </row>
    <row r="72" spans="9:15" x14ac:dyDescent="0.3">
      <c r="I72" s="10"/>
      <c r="J72" s="10"/>
      <c r="K72" s="10"/>
      <c r="L72" s="11">
        <f>K72*'RM Treasury'!$C$21</f>
        <v>0</v>
      </c>
      <c r="M72" s="11"/>
      <c r="N72" s="10" t="s">
        <v>96</v>
      </c>
      <c r="O72" s="10"/>
    </row>
    <row r="73" spans="9:15" x14ac:dyDescent="0.3">
      <c r="I73" s="10"/>
      <c r="J73" s="10"/>
      <c r="K73" s="10"/>
      <c r="L73" s="11">
        <f>K73*'RM Treasury'!$C$21</f>
        <v>0</v>
      </c>
      <c r="M73" s="11"/>
      <c r="N73" s="10" t="s">
        <v>96</v>
      </c>
      <c r="O73" s="10"/>
    </row>
    <row r="74" spans="9:15" x14ac:dyDescent="0.3">
      <c r="I74" s="10"/>
      <c r="J74" s="10"/>
      <c r="K74" s="10"/>
      <c r="L74" s="11">
        <f>K74*'RM Treasury'!$C$21</f>
        <v>0</v>
      </c>
      <c r="M74" s="11"/>
      <c r="N74" s="10" t="s">
        <v>96</v>
      </c>
      <c r="O74" s="10"/>
    </row>
    <row r="75" spans="9:15" x14ac:dyDescent="0.3">
      <c r="I75" s="10"/>
      <c r="J75" s="10"/>
      <c r="K75" s="10"/>
      <c r="L75" s="11">
        <f>K75*'RM Treasury'!$C$21</f>
        <v>0</v>
      </c>
      <c r="M75" s="11"/>
      <c r="N75" s="10" t="s">
        <v>96</v>
      </c>
      <c r="O75" s="10"/>
    </row>
    <row r="76" spans="9:15" x14ac:dyDescent="0.3">
      <c r="I76" s="10"/>
      <c r="J76" s="10"/>
      <c r="K76" s="10"/>
      <c r="L76" s="11">
        <f>K76*'RM Treasury'!$C$21</f>
        <v>0</v>
      </c>
      <c r="M76" s="11"/>
      <c r="N76" s="10" t="s">
        <v>96</v>
      </c>
      <c r="O76" s="10"/>
    </row>
    <row r="77" spans="9:15" x14ac:dyDescent="0.3">
      <c r="I77" s="10"/>
      <c r="J77" s="10"/>
      <c r="K77" s="10"/>
      <c r="L77" s="11">
        <f>K77*'RM Treasury'!$C$21</f>
        <v>0</v>
      </c>
      <c r="M77" s="11"/>
      <c r="N77" s="10" t="s">
        <v>96</v>
      </c>
      <c r="O77" s="10"/>
    </row>
    <row r="78" spans="9:15" x14ac:dyDescent="0.3">
      <c r="I78" s="10"/>
      <c r="J78" s="10"/>
      <c r="K78" s="10"/>
      <c r="L78" s="11">
        <f>K78*'RM Treasury'!$C$21</f>
        <v>0</v>
      </c>
      <c r="M78" s="11"/>
      <c r="N78" s="10" t="s">
        <v>96</v>
      </c>
      <c r="O78" s="10"/>
    </row>
    <row r="79" spans="9:15" x14ac:dyDescent="0.3">
      <c r="I79" s="10"/>
      <c r="J79" s="10"/>
      <c r="K79" s="10"/>
      <c r="L79" s="11">
        <f>K79*'RM Treasury'!$C$21</f>
        <v>0</v>
      </c>
      <c r="M79" s="11"/>
      <c r="N79" s="10" t="s">
        <v>96</v>
      </c>
      <c r="O79" s="10"/>
    </row>
    <row r="80" spans="9:15" x14ac:dyDescent="0.3">
      <c r="I80" s="10"/>
      <c r="J80" s="10"/>
      <c r="K80" s="10"/>
      <c r="L80" s="11">
        <f>K80*'RM Treasury'!$C$21</f>
        <v>0</v>
      </c>
      <c r="M80" s="11"/>
      <c r="N80" s="10" t="s">
        <v>96</v>
      </c>
      <c r="O80" s="10"/>
    </row>
    <row r="81" spans="9:15" x14ac:dyDescent="0.3">
      <c r="I81" s="10"/>
      <c r="J81" s="10"/>
      <c r="K81" s="10"/>
      <c r="L81" s="11">
        <f>K81*'RM Treasury'!$C$21</f>
        <v>0</v>
      </c>
      <c r="M81" s="11"/>
      <c r="N81" s="10" t="s">
        <v>96</v>
      </c>
      <c r="O81" s="10"/>
    </row>
    <row r="82" spans="9:15" x14ac:dyDescent="0.3">
      <c r="I82" s="10"/>
      <c r="J82" s="10"/>
      <c r="K82" s="10"/>
      <c r="L82" s="11">
        <f>K82*'RM Treasury'!$C$21</f>
        <v>0</v>
      </c>
      <c r="M82" s="11"/>
      <c r="N82" s="10" t="s">
        <v>96</v>
      </c>
      <c r="O82" s="10"/>
    </row>
    <row r="83" spans="9:15" x14ac:dyDescent="0.3">
      <c r="I83" s="10"/>
      <c r="J83" s="10"/>
      <c r="K83" s="10"/>
      <c r="L83" s="11">
        <f>K83*'RM Treasury'!$C$21</f>
        <v>0</v>
      </c>
      <c r="M83" s="11"/>
      <c r="N83" s="10" t="s">
        <v>96</v>
      </c>
      <c r="O83" s="10"/>
    </row>
    <row r="84" spans="9:15" x14ac:dyDescent="0.3">
      <c r="I84" s="10"/>
      <c r="J84" s="10"/>
      <c r="K84" s="10"/>
      <c r="L84" s="11">
        <f>K84*'RM Treasury'!$C$21</f>
        <v>0</v>
      </c>
      <c r="M84" s="11"/>
      <c r="N84" s="10" t="s">
        <v>96</v>
      </c>
      <c r="O84" s="10"/>
    </row>
    <row r="85" spans="9:15" x14ac:dyDescent="0.3">
      <c r="I85" s="10"/>
      <c r="J85" s="10"/>
      <c r="K85" s="10"/>
      <c r="L85" s="11">
        <f>K85*'RM Treasury'!$C$21</f>
        <v>0</v>
      </c>
      <c r="M85" s="11"/>
      <c r="N85" s="10" t="s">
        <v>96</v>
      </c>
      <c r="O85" s="10"/>
    </row>
    <row r="86" spans="9:15" x14ac:dyDescent="0.3">
      <c r="I86" s="10"/>
      <c r="J86" s="10"/>
      <c r="K86" s="10"/>
      <c r="L86" s="11">
        <f>K86*'RM Treasury'!$C$21</f>
        <v>0</v>
      </c>
      <c r="M86" s="11"/>
      <c r="N86" s="10" t="s">
        <v>96</v>
      </c>
      <c r="O86" s="10"/>
    </row>
    <row r="87" spans="9:15" x14ac:dyDescent="0.3">
      <c r="I87" s="10"/>
      <c r="J87" s="10"/>
      <c r="K87" s="10"/>
      <c r="L87" s="11">
        <f>K87*'RM Treasury'!$C$21</f>
        <v>0</v>
      </c>
      <c r="M87" s="11"/>
      <c r="N87" s="10" t="s">
        <v>96</v>
      </c>
      <c r="O87" s="10"/>
    </row>
    <row r="88" spans="9:15" x14ac:dyDescent="0.3">
      <c r="I88" s="10"/>
      <c r="J88" s="10"/>
      <c r="K88" s="10"/>
      <c r="L88" s="11">
        <f>K88*'RM Treasury'!$C$21</f>
        <v>0</v>
      </c>
      <c r="M88" s="11"/>
      <c r="N88" s="10" t="s">
        <v>96</v>
      </c>
      <c r="O88" s="10"/>
    </row>
    <row r="89" spans="9:15" x14ac:dyDescent="0.3">
      <c r="I89" s="10"/>
      <c r="J89" s="10"/>
      <c r="K89" s="10"/>
      <c r="L89" s="11">
        <f>K89*'RM Treasury'!$C$21</f>
        <v>0</v>
      </c>
      <c r="M89" s="11"/>
      <c r="N89" s="10" t="s">
        <v>96</v>
      </c>
      <c r="O89" s="10"/>
    </row>
    <row r="90" spans="9:15" x14ac:dyDescent="0.3">
      <c r="I90" s="10"/>
      <c r="J90" s="10"/>
      <c r="K90" s="10"/>
      <c r="L90" s="11">
        <f>K90*'RM Treasury'!$C$21</f>
        <v>0</v>
      </c>
      <c r="M90" s="11"/>
      <c r="N90" s="10" t="s">
        <v>96</v>
      </c>
      <c r="O90" s="10"/>
    </row>
    <row r="91" spans="9:15" x14ac:dyDescent="0.3">
      <c r="I91" s="10"/>
      <c r="J91" s="10"/>
      <c r="K91" s="10"/>
      <c r="L91" s="11">
        <f>K91*'RM Treasury'!$C$21</f>
        <v>0</v>
      </c>
      <c r="M91" s="11"/>
      <c r="N91" s="10" t="s">
        <v>96</v>
      </c>
      <c r="O91" s="10"/>
    </row>
    <row r="92" spans="9:15" x14ac:dyDescent="0.3">
      <c r="I92" s="10"/>
      <c r="J92" s="10"/>
      <c r="K92" s="10"/>
      <c r="L92" s="11">
        <f>K92*'RM Treasury'!$C$21</f>
        <v>0</v>
      </c>
      <c r="M92" s="11"/>
      <c r="N92" s="10" t="s">
        <v>96</v>
      </c>
      <c r="O92" s="10"/>
    </row>
    <row r="93" spans="9:15" x14ac:dyDescent="0.3">
      <c r="I93" s="10"/>
      <c r="J93" s="10"/>
      <c r="K93" s="10"/>
      <c r="L93" s="11">
        <f>K93*'RM Treasury'!$C$21</f>
        <v>0</v>
      </c>
      <c r="M93" s="11"/>
      <c r="N93" s="10" t="s">
        <v>96</v>
      </c>
      <c r="O93" s="10"/>
    </row>
    <row r="94" spans="9:15" x14ac:dyDescent="0.3">
      <c r="I94" s="10"/>
      <c r="J94" s="10"/>
      <c r="K94" s="10"/>
      <c r="L94" s="11">
        <f>K94*'RM Treasury'!$C$21</f>
        <v>0</v>
      </c>
      <c r="M94" s="11"/>
      <c r="N94" s="10" t="s">
        <v>96</v>
      </c>
      <c r="O94" s="10"/>
    </row>
    <row r="95" spans="9:15" x14ac:dyDescent="0.3">
      <c r="I95" s="10"/>
      <c r="J95" s="10"/>
      <c r="K95" s="10"/>
      <c r="L95" s="11">
        <f>K95*'RM Treasury'!$C$21</f>
        <v>0</v>
      </c>
      <c r="M95" s="11"/>
      <c r="N95" s="10" t="s">
        <v>96</v>
      </c>
      <c r="O95" s="10"/>
    </row>
    <row r="96" spans="9:15" x14ac:dyDescent="0.3">
      <c r="I96" s="10"/>
      <c r="J96" s="10"/>
      <c r="K96" s="10"/>
      <c r="L96" s="11">
        <f>K96*'RM Treasury'!$C$21</f>
        <v>0</v>
      </c>
      <c r="M96" s="11"/>
      <c r="N96" s="10" t="s">
        <v>96</v>
      </c>
      <c r="O96" s="10"/>
    </row>
    <row r="97" spans="9:15" x14ac:dyDescent="0.3">
      <c r="I97" s="10"/>
      <c r="J97" s="10"/>
      <c r="K97" s="10"/>
      <c r="L97" s="11">
        <f>K97*'RM Treasury'!$C$21</f>
        <v>0</v>
      </c>
      <c r="M97" s="11"/>
      <c r="N97" s="10" t="s">
        <v>96</v>
      </c>
      <c r="O97" s="10"/>
    </row>
    <row r="98" spans="9:15" x14ac:dyDescent="0.3">
      <c r="I98" s="10"/>
      <c r="J98" s="10"/>
      <c r="K98" s="10"/>
      <c r="L98" s="11">
        <f>K98*'RM Treasury'!$C$21</f>
        <v>0</v>
      </c>
      <c r="M98" s="11"/>
      <c r="N98" s="10" t="s">
        <v>96</v>
      </c>
      <c r="O98" s="10"/>
    </row>
    <row r="99" spans="9:15" x14ac:dyDescent="0.3">
      <c r="I99" s="10"/>
      <c r="J99" s="10"/>
      <c r="K99" s="10"/>
      <c r="L99" s="11">
        <f>K99*'RM Treasury'!$C$21</f>
        <v>0</v>
      </c>
      <c r="M99" s="11"/>
      <c r="N99" s="10" t="s">
        <v>96</v>
      </c>
      <c r="O99" s="10"/>
    </row>
    <row r="100" spans="9:15" x14ac:dyDescent="0.3">
      <c r="I100" s="10"/>
      <c r="J100" s="10"/>
      <c r="K100" s="10"/>
      <c r="L100" s="11">
        <f>K100*'RM Treasury'!$C$21</f>
        <v>0</v>
      </c>
      <c r="M100" s="11"/>
      <c r="N100" s="10" t="s">
        <v>96</v>
      </c>
      <c r="O100" s="10"/>
    </row>
    <row r="101" spans="9:15" x14ac:dyDescent="0.3">
      <c r="I101" s="10"/>
      <c r="J101" s="10"/>
      <c r="K101" s="10"/>
      <c r="L101" s="11">
        <f>K101*'RM Treasury'!$C$21</f>
        <v>0</v>
      </c>
      <c r="M101" s="11"/>
      <c r="N101" s="10" t="s">
        <v>96</v>
      </c>
      <c r="O101" s="10"/>
    </row>
    <row r="102" spans="9:15" x14ac:dyDescent="0.3">
      <c r="I102" s="10"/>
      <c r="J102" s="10"/>
      <c r="K102" s="10"/>
      <c r="L102" s="11">
        <f>K102*'RM Treasury'!$C$21</f>
        <v>0</v>
      </c>
      <c r="M102" s="11"/>
      <c r="N102" s="10" t="s">
        <v>96</v>
      </c>
      <c r="O102" s="10"/>
    </row>
    <row r="103" spans="9:15" x14ac:dyDescent="0.3">
      <c r="I103" s="10"/>
      <c r="J103" s="10"/>
      <c r="K103" s="10"/>
      <c r="L103" s="11">
        <f>K103*'RM Treasury'!$C$21</f>
        <v>0</v>
      </c>
      <c r="M103" s="11"/>
      <c r="N103" s="10" t="s">
        <v>96</v>
      </c>
      <c r="O103" s="10"/>
    </row>
    <row r="104" spans="9:15" x14ac:dyDescent="0.3">
      <c r="I104" s="10"/>
      <c r="J104" s="10"/>
      <c r="K104" s="10"/>
      <c r="L104" s="11">
        <f>K104*'RM Treasury'!$C$21</f>
        <v>0</v>
      </c>
      <c r="M104" s="11"/>
      <c r="N104" s="10" t="s">
        <v>96</v>
      </c>
      <c r="O104" s="10"/>
    </row>
    <row r="105" spans="9:15" x14ac:dyDescent="0.3">
      <c r="I105" s="10"/>
      <c r="J105" s="10"/>
      <c r="K105" s="10"/>
      <c r="L105" s="11">
        <f>K105*'RM Treasury'!$C$21</f>
        <v>0</v>
      </c>
      <c r="M105" s="11"/>
      <c r="N105" s="10" t="s">
        <v>96</v>
      </c>
      <c r="O105" s="10"/>
    </row>
    <row r="106" spans="9:15" x14ac:dyDescent="0.3">
      <c r="I106" s="10"/>
      <c r="J106" s="10"/>
      <c r="K106" s="10"/>
      <c r="L106" s="11">
        <f>K106*'RM Treasury'!$C$21</f>
        <v>0</v>
      </c>
      <c r="M106" s="11"/>
      <c r="N106" s="10" t="s">
        <v>96</v>
      </c>
      <c r="O106" s="10"/>
    </row>
    <row r="107" spans="9:15" x14ac:dyDescent="0.3">
      <c r="I107" s="10"/>
      <c r="J107" s="10">
        <f t="array" ref="J107">J25:K107</f>
        <v>0</v>
      </c>
      <c r="K107" s="10"/>
      <c r="L107" s="11">
        <f>K107*'RM Treasury'!$C$21</f>
        <v>0</v>
      </c>
      <c r="M107" s="11"/>
      <c r="N107" s="10" t="s">
        <v>96</v>
      </c>
      <c r="O10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J3:O18"/>
  <sheetViews>
    <sheetView workbookViewId="0"/>
  </sheetViews>
  <sheetFormatPr defaultRowHeight="14.4" x14ac:dyDescent="0.3"/>
  <cols>
    <col min="12" max="12" width="14.109375" customWidth="1"/>
  </cols>
  <sheetData>
    <row r="3" spans="10:15" x14ac:dyDescent="0.3">
      <c r="K3" t="s">
        <v>115</v>
      </c>
      <c r="L3" t="s">
        <v>85</v>
      </c>
      <c r="M3" s="2">
        <f>'Distro Totals'!C4</f>
        <v>5100000</v>
      </c>
    </row>
    <row r="4" spans="10:15" x14ac:dyDescent="0.3">
      <c r="J4" t="s">
        <v>114</v>
      </c>
      <c r="K4" t="s">
        <v>104</v>
      </c>
      <c r="M4" s="2">
        <f ca="1">SUM(M6:M11)</f>
        <v>0</v>
      </c>
    </row>
    <row r="5" spans="10:15" x14ac:dyDescent="0.3">
      <c r="J5" t="s">
        <v>105</v>
      </c>
      <c r="K5" t="s">
        <v>116</v>
      </c>
      <c r="L5" t="s">
        <v>107</v>
      </c>
      <c r="M5" t="s">
        <v>108</v>
      </c>
      <c r="N5" t="s">
        <v>112</v>
      </c>
      <c r="O5" t="s">
        <v>113</v>
      </c>
    </row>
    <row r="6" spans="10:15" x14ac:dyDescent="0.3">
      <c r="J6">
        <v>2025</v>
      </c>
      <c r="K6" s="8">
        <v>0.1</v>
      </c>
      <c r="L6" s="6">
        <f>K6*$M$3</f>
        <v>510000</v>
      </c>
      <c r="M6" s="2">
        <f ca="1">IF(TODAY()&lt;12/31/25,L6,0)</f>
        <v>0</v>
      </c>
      <c r="N6" t="s">
        <v>85</v>
      </c>
    </row>
    <row r="7" spans="10:15" x14ac:dyDescent="0.3">
      <c r="J7">
        <v>2026</v>
      </c>
      <c r="K7" s="8">
        <v>0.1</v>
      </c>
      <c r="L7" s="6">
        <f t="shared" ref="L7:L11" si="0">K7*$M$3</f>
        <v>510000</v>
      </c>
      <c r="M7" s="2">
        <f ca="1">IF(TODAY()&lt;12/31/26,L7,0)</f>
        <v>0</v>
      </c>
      <c r="N7" t="s">
        <v>85</v>
      </c>
    </row>
    <row r="8" spans="10:15" x14ac:dyDescent="0.3">
      <c r="J8">
        <v>2027</v>
      </c>
      <c r="K8" s="8">
        <v>0.1</v>
      </c>
      <c r="L8" s="6">
        <f t="shared" si="0"/>
        <v>510000</v>
      </c>
      <c r="M8" s="2">
        <f ca="1">IF(TODAY()&lt;12/31/27,L8,0)</f>
        <v>0</v>
      </c>
      <c r="N8" t="s">
        <v>85</v>
      </c>
    </row>
    <row r="9" spans="10:15" x14ac:dyDescent="0.3">
      <c r="J9">
        <v>2028</v>
      </c>
      <c r="K9" s="8">
        <v>0.1</v>
      </c>
      <c r="L9" s="6">
        <f t="shared" si="0"/>
        <v>510000</v>
      </c>
      <c r="M9" s="2">
        <f ca="1">IF(TODAY()&lt;12/31/28,L9,0)</f>
        <v>0</v>
      </c>
      <c r="N9" t="s">
        <v>85</v>
      </c>
    </row>
    <row r="10" spans="10:15" x14ac:dyDescent="0.3">
      <c r="J10">
        <v>2029</v>
      </c>
      <c r="K10" s="8">
        <v>0.1</v>
      </c>
      <c r="L10" s="6">
        <f t="shared" si="0"/>
        <v>510000</v>
      </c>
      <c r="M10" s="2">
        <f ca="1">IF(TODAY()&lt;12/31/29,L10,0)</f>
        <v>0</v>
      </c>
      <c r="N10" t="s">
        <v>85</v>
      </c>
    </row>
    <row r="11" spans="10:15" x14ac:dyDescent="0.3">
      <c r="J11">
        <v>2030</v>
      </c>
      <c r="K11" s="8">
        <v>0.5</v>
      </c>
      <c r="L11" s="6">
        <f t="shared" si="0"/>
        <v>2550000</v>
      </c>
      <c r="M11" s="2">
        <f ca="1">IF(TODAY()&lt;12/31/30,L11,0)</f>
        <v>0</v>
      </c>
      <c r="N11" t="s">
        <v>85</v>
      </c>
    </row>
    <row r="12" spans="10:15" x14ac:dyDescent="0.3">
      <c r="K12" s="6"/>
    </row>
    <row r="13" spans="10:15" x14ac:dyDescent="0.3">
      <c r="K13" s="6"/>
    </row>
    <row r="14" spans="10:15" x14ac:dyDescent="0.3">
      <c r="K14" s="6"/>
    </row>
    <row r="15" spans="10:15" x14ac:dyDescent="0.3">
      <c r="K15" s="6"/>
    </row>
    <row r="16" spans="10:15" x14ac:dyDescent="0.3">
      <c r="K16" s="6"/>
    </row>
    <row r="17" spans="10:11" x14ac:dyDescent="0.3">
      <c r="J17" s="5"/>
      <c r="K17" s="6"/>
    </row>
    <row r="18" spans="10:11" x14ac:dyDescent="0.3">
      <c r="K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 Overview</vt:lpstr>
      <vt:lpstr>Shareholder Ledger</vt:lpstr>
      <vt:lpstr>Voting Logic</vt:lpstr>
      <vt:lpstr>Class A Rules</vt:lpstr>
      <vt:lpstr>Governance Simulation</vt:lpstr>
      <vt:lpstr>RM Treasury</vt:lpstr>
      <vt:lpstr>Distro Totals</vt:lpstr>
      <vt:lpstr>StormMaster</vt:lpstr>
      <vt:lpstr>Eugene Therrien</vt:lpstr>
      <vt:lpstr>Julie Klien</vt:lpstr>
      <vt:lpstr>Lindsay Pioletti</vt:lpstr>
      <vt:lpstr>Andrew Lay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Therrien</dc:creator>
  <cp:lastModifiedBy>Eugene Therrien</cp:lastModifiedBy>
  <dcterms:created xsi:type="dcterms:W3CDTF">2025-05-09T14:11:52Z</dcterms:created>
  <dcterms:modified xsi:type="dcterms:W3CDTF">2025-05-14T23:33:56Z</dcterms:modified>
</cp:coreProperties>
</file>