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vanrooi/Desktop/GT Bootcamp/Homework/"/>
    </mc:Choice>
  </mc:AlternateContent>
  <xr:revisionPtr revIDLastSave="0" documentId="13_ncr:1_{BA8727C8-541B-B244-BB45-4ED87C0D7658}" xr6:coauthVersionLast="36" xr6:coauthVersionMax="36" xr10:uidLastSave="{00000000-0000-0000-0000-000000000000}"/>
  <bookViews>
    <workbookView xWindow="32920" yWindow="-620" windowWidth="33320" windowHeight="19120" activeTab="5" xr2:uid="{00000000-000D-0000-FFFF-FFFF00000000}"/>
  </bookViews>
  <sheets>
    <sheet name="raw_data" sheetId="1" r:id="rId1"/>
    <sheet name="Backers - Stats" sheetId="8" r:id="rId2"/>
    <sheet name="Project Status - Category" sheetId="2" r:id="rId3"/>
    <sheet name="Project Status - Subcategory" sheetId="4" r:id="rId4"/>
    <sheet name="Project Status - Month" sheetId="5" r:id="rId5"/>
    <sheet name="Success Rate vs Goal Amount" sheetId="6" r:id="rId6"/>
  </sheets>
  <definedNames>
    <definedName name="_xlnm._FilterDatabase" localSheetId="0" hidden="1">raw_data!$A$1:$T$4115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8" l="1"/>
  <c r="K6" i="8"/>
  <c r="K5" i="8"/>
  <c r="K4" i="8"/>
  <c r="K3" i="8"/>
  <c r="K2" i="8"/>
  <c r="H7" i="8"/>
  <c r="H6" i="8"/>
  <c r="H5" i="8"/>
  <c r="H4" i="8"/>
  <c r="H3" i="8"/>
  <c r="H2" i="8"/>
  <c r="D13" i="6"/>
  <c r="C13" i="6"/>
  <c r="D12" i="6"/>
  <c r="C12" i="6"/>
  <c r="D11" i="6"/>
  <c r="C11" i="6"/>
  <c r="D10" i="6"/>
  <c r="C10" i="6"/>
  <c r="D9" i="6"/>
  <c r="C9" i="6"/>
  <c r="D8" i="6"/>
  <c r="C8" i="6"/>
  <c r="C7" i="6"/>
  <c r="D7" i="6"/>
  <c r="B7" i="6"/>
  <c r="D6" i="6"/>
  <c r="C6" i="6"/>
  <c r="B13" i="6"/>
  <c r="B12" i="6"/>
  <c r="E12" i="6" s="1"/>
  <c r="B11" i="6"/>
  <c r="E11" i="6" s="1"/>
  <c r="B10" i="6"/>
  <c r="E10" i="6" s="1"/>
  <c r="B9" i="6"/>
  <c r="B8" i="6"/>
  <c r="B6" i="6"/>
  <c r="D3" i="6"/>
  <c r="C3" i="6"/>
  <c r="D2" i="6"/>
  <c r="C2" i="6"/>
  <c r="B2" i="6"/>
  <c r="D5" i="6"/>
  <c r="C5" i="6"/>
  <c r="B5" i="6"/>
  <c r="D4" i="6"/>
  <c r="C4" i="6"/>
  <c r="B4" i="6"/>
  <c r="B3" i="6"/>
  <c r="E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4" i="6" l="1"/>
  <c r="H4" i="6" s="1"/>
  <c r="G11" i="6"/>
  <c r="H11" i="6"/>
  <c r="G3" i="6"/>
  <c r="G10" i="6"/>
  <c r="H10" i="6"/>
  <c r="G12" i="6"/>
  <c r="H12" i="6"/>
  <c r="H3" i="6"/>
  <c r="E9" i="6"/>
  <c r="F9" i="6" s="1"/>
  <c r="F12" i="6"/>
  <c r="E8" i="6"/>
  <c r="G8" i="6" s="1"/>
  <c r="F11" i="6"/>
  <c r="F3" i="6"/>
  <c r="E7" i="6"/>
  <c r="G7" i="6" s="1"/>
  <c r="F10" i="6"/>
  <c r="E6" i="6"/>
  <c r="G6" i="6" s="1"/>
  <c r="E13" i="6"/>
  <c r="F13" i="6" s="1"/>
  <c r="E5" i="6"/>
  <c r="H5" i="6" s="1"/>
  <c r="E2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6" l="1"/>
  <c r="G4" i="6"/>
  <c r="G9" i="6"/>
  <c r="H6" i="6"/>
  <c r="H8" i="6"/>
  <c r="F6" i="6"/>
  <c r="F5" i="6"/>
  <c r="H9" i="6"/>
  <c r="F8" i="6"/>
  <c r="G5" i="6"/>
  <c r="H13" i="6"/>
  <c r="F7" i="6"/>
  <c r="H7" i="6"/>
  <c r="G13" i="6"/>
  <c r="H2" i="6"/>
  <c r="G2" i="6"/>
  <c r="F2" i="6"/>
</calcChain>
</file>

<file path=xl/sharedStrings.xml><?xml version="1.0" encoding="utf-8"?>
<sst xmlns="http://schemas.openxmlformats.org/spreadsheetml/2006/main" count="36781" uniqueCount="8410">
  <si>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</si>
  <si>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</si>
  <si>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</si>
  <si>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</si>
  <si>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</si>
  <si>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</si>
  <si>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</si>
  <si>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</si>
  <si>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</si>
  <si>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</si>
  <si>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</si>
  <si>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</si>
  <si>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</si>
  <si>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</si>
  <si>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</si>
  <si>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</si>
  <si>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</si>
  <si>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</si>
  <si>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</si>
  <si>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</si>
  <si>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</si>
  <si>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</si>
  <si>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</si>
  <si>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</si>
  <si>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</si>
  <si>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</si>
  <si>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</si>
  <si>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</si>
  <si>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</si>
  <si>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</si>
  <si>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</si>
  <si>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</si>
  <si>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</si>
  <si>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</si>
  <si>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</si>
  <si>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</si>
  <si>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</si>
  <si>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</si>
  <si>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</si>
  <si>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</si>
  <si>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</si>
  <si>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</si>
  <si>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</si>
  <si>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</si>
  <si>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</si>
  <si>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</si>
  <si>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</si>
  <si>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</si>
  <si>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</si>
  <si>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</si>
  <si>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</si>
  <si>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</si>
  <si>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</si>
  <si>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</si>
  <si>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</si>
  <si>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</si>
  <si>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</si>
  <si>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</si>
  <si>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</si>
  <si>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</si>
  <si>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</si>
  <si>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</si>
  <si>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</si>
  <si>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</si>
  <si>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</si>
  <si>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</si>
  <si>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</si>
  <si>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</si>
  <si>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</si>
  <si>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</si>
  <si>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</si>
  <si>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</si>
  <si>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</si>
  <si>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</si>
  <si>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</si>
  <si>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</si>
  <si>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</si>
  <si>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</si>
  <si>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</si>
  <si>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</si>
  <si>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</si>
  <si>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</si>
  <si>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</si>
  <si>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</si>
  <si>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</si>
  <si>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</si>
  <si>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</si>
  <si>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</si>
  <si>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</si>
  <si>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</si>
  <si>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</si>
  <si>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</si>
  <si>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</si>
  <si>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</si>
  <si>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</si>
  <si>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</si>
  <si>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</si>
  <si>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</si>
  <si>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</si>
  <si>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</si>
  <si>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</si>
  <si>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</si>
  <si>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</si>
  <si>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</si>
  <si>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</si>
  <si>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</si>
  <si>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</si>
  <si>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</si>
  <si>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</si>
  <si>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</si>
  <si>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</si>
  <si>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</si>
  <si>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</si>
  <si>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</si>
  <si>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</si>
  <si>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</si>
  <si>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</si>
  <si>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</si>
  <si>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</si>
  <si>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</si>
  <si>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</si>
  <si>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</si>
  <si>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</si>
  <si>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</si>
  <si>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</si>
  <si>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</si>
  <si>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</si>
  <si>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</si>
  <si>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</si>
  <si>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</si>
  <si>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</si>
  <si>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</si>
  <si>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</si>
  <si>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</si>
  <si>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</si>
  <si>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</si>
  <si>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</si>
  <si>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</si>
  <si>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</si>
  <si>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</si>
  <si>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</si>
  <si>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</si>
  <si>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</si>
  <si>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</si>
  <si>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</si>
  <si>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</si>
  <si>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</si>
  <si>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</si>
  <si>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</si>
  <si>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</si>
  <si>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</si>
  <si>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</si>
  <si>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</si>
  <si>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</si>
  <si>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</si>
  <si>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</si>
  <si>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</si>
  <si>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</si>
  <si>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</si>
  <si>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</si>
  <si>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</si>
  <si>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</si>
  <si>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</si>
  <si>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</si>
  <si>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</si>
  <si>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</si>
  <si>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</si>
  <si>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</si>
  <si>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</si>
  <si>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</si>
  <si>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</si>
  <si>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</si>
  <si>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</si>
  <si>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</si>
  <si>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</si>
  <si>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</si>
  <si>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</si>
  <si>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</si>
  <si>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</si>
  <si>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</si>
  <si>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</si>
  <si>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</si>
  <si>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</si>
  <si>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</si>
  <si>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</si>
  <si>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</si>
  <si>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</si>
  <si>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</si>
  <si>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</si>
  <si>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</si>
  <si>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</si>
  <si>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</si>
  <si>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</si>
  <si>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</si>
  <si>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</si>
  <si>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</si>
  <si>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</si>
  <si>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</si>
  <si>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</si>
  <si>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</si>
  <si>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</si>
  <si>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</si>
  <si>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</si>
  <si>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</si>
  <si>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</si>
  <si>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</si>
  <si>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</si>
  <si>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</si>
  <si>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</si>
  <si>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</si>
  <si>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</si>
  <si>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</si>
  <si>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</si>
  <si>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</si>
  <si>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</si>
  <si>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</si>
  <si>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</si>
  <si>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</si>
  <si>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</si>
  <si>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</si>
  <si>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</si>
  <si>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</si>
  <si>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</si>
  <si>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</si>
  <si>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</si>
  <si>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</si>
  <si>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</si>
  <si>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</si>
  <si>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</si>
  <si>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</si>
  <si>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</si>
  <si>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</si>
  <si>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</si>
  <si>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</si>
  <si>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</si>
  <si>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</si>
  <si>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</si>
  <si>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</si>
  <si>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</si>
  <si>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</si>
  <si>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</si>
  <si>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</si>
  <si>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</si>
  <si>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</si>
  <si>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</si>
  <si>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</si>
  <si>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</si>
  <si>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</si>
  <si>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</si>
  <si>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</si>
  <si>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</si>
  <si>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</si>
  <si>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</si>
  <si>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</si>
  <si>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</si>
  <si>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</si>
  <si>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</si>
  <si>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</si>
  <si>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</si>
  <si>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</si>
  <si>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</si>
  <si>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</si>
  <si>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</si>
  <si>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</si>
  <si>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</si>
  <si>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</si>
  <si>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</si>
  <si>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</si>
  <si>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</si>
  <si>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</si>
  <si>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</si>
  <si>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</si>
  <si>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</si>
  <si>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</si>
  <si>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</si>
  <si>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</si>
  <si>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</si>
  <si>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</si>
  <si>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</si>
  <si>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</si>
  <si>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</si>
  <si>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</si>
  <si>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</si>
  <si>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</si>
  <si>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</si>
  <si>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</si>
  <si>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</si>
  <si>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</si>
  <si>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</si>
  <si>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</si>
  <si>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</si>
  <si>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</si>
  <si>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</si>
  <si>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</si>
  <si>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</si>
  <si>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</si>
  <si>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</si>
  <si>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</si>
  <si>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</si>
  <si>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</si>
  <si>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</si>
  <si>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</si>
  <si>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</si>
  <si>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</si>
  <si>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</si>
  <si>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</si>
  <si>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</si>
  <si>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</si>
  <si>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</si>
  <si>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</si>
  <si>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</si>
  <si>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</si>
  <si>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</si>
  <si>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</si>
  <si>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</si>
  <si>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</si>
  <si>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</si>
  <si>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</si>
  <si>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</si>
  <si>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</si>
  <si>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</si>
  <si>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</si>
  <si>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</si>
  <si>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</si>
  <si>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</si>
  <si>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</si>
  <si>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</si>
  <si>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</si>
  <si>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</si>
  <si>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</si>
  <si>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</si>
  <si>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</si>
  <si>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</si>
  <si>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</si>
  <si>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</si>
  <si>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</si>
  <si>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</si>
  <si>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</si>
  <si>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</si>
  <si>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</si>
  <si>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</si>
  <si>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</si>
  <si>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</si>
  <si>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</si>
  <si>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</si>
  <si>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</si>
  <si>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</si>
  <si>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</si>
  <si>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</si>
  <si>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</si>
  <si>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</si>
  <si>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</si>
  <si>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</si>
  <si>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</si>
  <si>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</si>
  <si>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</si>
  <si>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</si>
  <si>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</si>
  <si>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</si>
  <si>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</si>
  <si>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</si>
  <si>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</si>
  <si>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</si>
  <si>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</si>
  <si>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</si>
  <si>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</si>
  <si>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</si>
  <si>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</si>
  <si>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</si>
  <si>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</si>
  <si>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</si>
  <si>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</si>
  <si>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</si>
  <si>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</si>
  <si>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</si>
  <si>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</si>
  <si>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</si>
  <si>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</si>
  <si>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</si>
  <si>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</si>
  <si>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</si>
  <si>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</si>
  <si>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</si>
  <si>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</si>
  <si>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</si>
  <si>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</si>
  <si>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</si>
  <si>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</si>
  <si>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</si>
  <si>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</si>
  <si>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</si>
  <si>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</si>
  <si>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</si>
  <si>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</si>
  <si>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</si>
  <si>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</si>
  <si>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</si>
  <si>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</si>
  <si>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</si>
  <si>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</si>
  <si>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</si>
  <si>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</si>
  <si>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</si>
  <si>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</si>
  <si>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</si>
  <si>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</si>
  <si>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</si>
  <si>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</si>
  <si>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</si>
  <si>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</si>
  <si>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</si>
  <si>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</si>
  <si>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</si>
  <si>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</si>
  <si>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</si>
  <si>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</si>
  <si>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</si>
  <si>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</si>
  <si>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</si>
  <si>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</si>
  <si>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</si>
  <si>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</si>
  <si>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</si>
  <si>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</si>
  <si>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</si>
  <si>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</si>
  <si>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</si>
  <si>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</si>
  <si>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</si>
  <si>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</si>
  <si>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</si>
  <si>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</si>
  <si>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</si>
  <si>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</si>
  <si>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</si>
  <si>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</si>
  <si>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</si>
  <si>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</si>
  <si>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</si>
  <si>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</si>
  <si>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</si>
  <si>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</si>
  <si>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</si>
  <si>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</si>
  <si>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</si>
  <si>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</si>
  <si>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</si>
  <si>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</si>
  <si>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</si>
  <si>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</si>
  <si>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</si>
  <si>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</si>
  <si>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</si>
  <si>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</si>
  <si>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</si>
  <si>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</si>
  <si>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</si>
  <si>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</si>
  <si>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</si>
  <si>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</si>
  <si>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</si>
  <si>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</si>
  <si>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</si>
  <si>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</si>
  <si>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</si>
  <si>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</si>
  <si>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</si>
  <si>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</si>
  <si>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</si>
  <si>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</si>
  <si>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</si>
  <si>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</si>
  <si>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</si>
  <si>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</si>
  <si>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</si>
  <si>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</si>
  <si>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</si>
  <si>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</si>
  <si>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</si>
  <si>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</si>
  <si>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</si>
  <si>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</si>
  <si>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</si>
  <si>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</si>
  <si>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</si>
  <si>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</si>
  <si>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</si>
  <si>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</si>
  <si>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</si>
  <si>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</si>
  <si>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</si>
  <si>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</si>
  <si>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</si>
  <si>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</si>
  <si>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</si>
  <si>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</si>
  <si>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</si>
  <si>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</si>
  <si>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</si>
  <si>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</si>
  <si>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</si>
  <si>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</si>
  <si>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</si>
  <si>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</si>
  <si>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</si>
  <si>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</si>
  <si>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</si>
  <si>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</si>
  <si>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</si>
  <si>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</si>
  <si>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</si>
  <si>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</si>
  <si>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</si>
  <si>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</si>
  <si>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</si>
  <si>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</si>
  <si>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</si>
  <si>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</si>
  <si>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</si>
  <si>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</si>
  <si>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</si>
  <si>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</si>
  <si>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</si>
  <si>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</si>
  <si>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</si>
  <si>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</si>
  <si>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</si>
  <si>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</si>
  <si>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</si>
  <si>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</si>
  <si>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</si>
  <si>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</si>
  <si>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</si>
  <si>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</si>
  <si>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</si>
  <si>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</si>
  <si>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</si>
  <si>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</si>
  <si>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</si>
  <si>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</si>
  <si>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</si>
  <si>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</si>
  <si>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</si>
  <si>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</si>
  <si>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</si>
  <si>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</si>
  <si>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</si>
  <si>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</si>
  <si>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</si>
  <si>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</si>
  <si>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</si>
  <si>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</si>
  <si>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</si>
  <si>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</si>
  <si>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</si>
  <si>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</si>
  <si>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</si>
  <si>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</si>
  <si>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</si>
  <si>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</si>
  <si>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</si>
  <si>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</si>
  <si>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</si>
  <si>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</si>
  <si>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</si>
  <si>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</si>
  <si>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</si>
  <si>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</si>
  <si>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</si>
  <si>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</si>
  <si>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</si>
  <si>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</si>
  <si>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</si>
  <si>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</si>
  <si>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</si>
  <si>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</si>
  <si>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</si>
  <si>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</si>
  <si>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</si>
  <si>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</si>
  <si>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</si>
  <si>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</si>
  <si>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</si>
  <si>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</si>
  <si>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</si>
  <si>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</si>
  <si>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</si>
  <si>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</si>
  <si>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</si>
  <si>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</si>
  <si>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</si>
  <si>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</si>
  <si>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</si>
  <si>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</si>
  <si>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</si>
  <si>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</si>
  <si>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</si>
  <si>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</si>
  <si>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</si>
  <si>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</si>
  <si>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</si>
  <si>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</si>
  <si>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</si>
  <si>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</si>
  <si>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</si>
  <si>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</si>
  <si>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</si>
  <si>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</si>
  <si>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</si>
  <si>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</si>
  <si>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</si>
  <si>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</si>
  <si>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</si>
  <si>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</si>
  <si>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</si>
  <si>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</si>
  <si>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</si>
  <si>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</si>
  <si>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</si>
  <si>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</si>
  <si>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</si>
  <si>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</si>
  <si>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</si>
  <si>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</si>
  <si>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</si>
  <si>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</si>
  <si>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</si>
  <si>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</si>
  <si>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</si>
  <si>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</si>
  <si>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</si>
  <si>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</si>
  <si>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</si>
  <si>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</si>
  <si>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</si>
  <si>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</si>
  <si>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</si>
  <si>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</si>
  <si>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</si>
  <si>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</si>
  <si>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</si>
  <si>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</si>
  <si>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</si>
  <si>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</si>
  <si>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</si>
  <si>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</si>
  <si>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</si>
  <si>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</si>
  <si>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</si>
  <si>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</si>
  <si>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</si>
  <si>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</si>
  <si>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</si>
  <si>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</si>
  <si>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</si>
  <si>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</si>
  <si>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</si>
  <si>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</si>
  <si>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</si>
  <si>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</si>
  <si>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</si>
  <si>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</si>
  <si>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</si>
  <si>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</si>
  <si>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</si>
  <si>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</si>
  <si>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</si>
  <si>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</si>
  <si>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</si>
  <si>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</si>
  <si>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</si>
  <si>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</si>
  <si>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</si>
  <si>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</si>
  <si>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</si>
  <si>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</si>
  <si>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</si>
  <si>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</si>
  <si>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</si>
  <si>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</si>
  <si>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</si>
  <si>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</si>
  <si>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</si>
  <si>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</si>
  <si>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</si>
  <si>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</si>
  <si>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</si>
  <si>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</si>
  <si>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</si>
  <si>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</si>
  <si>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</si>
  <si>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</si>
  <si>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</si>
  <si>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</si>
  <si>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</si>
  <si>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</si>
  <si>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</si>
  <si>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</si>
  <si>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</si>
  <si>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</si>
  <si>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</si>
  <si>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</si>
  <si>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</si>
  <si>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</si>
  <si>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</si>
  <si>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</si>
  <si>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</si>
  <si>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</si>
  <si>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</si>
  <si>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</si>
  <si>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</si>
  <si>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</si>
  <si>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</si>
  <si>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</si>
  <si>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</si>
  <si>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</si>
  <si>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</si>
  <si>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</si>
  <si>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</si>
  <si>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</si>
  <si>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</si>
  <si>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</si>
  <si>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</si>
  <si>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</si>
  <si>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</si>
  <si>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</si>
  <si>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</si>
  <si>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</si>
  <si>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</si>
  <si>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</si>
  <si>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</si>
  <si>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</si>
  <si>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</si>
  <si>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</si>
  <si>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</si>
  <si>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</si>
  <si>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</si>
  <si>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</si>
  <si>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</si>
  <si>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</si>
  <si>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</si>
  <si>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</si>
  <si>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</si>
  <si>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</si>
  <si>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</si>
  <si>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</si>
  <si>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</si>
  <si>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</si>
  <si>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</si>
  <si>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</si>
  <si>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</si>
  <si>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</si>
  <si>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</si>
  <si>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</si>
  <si>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</si>
  <si>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</si>
  <si>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</si>
  <si>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</si>
  <si>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</si>
  <si>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</si>
  <si>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</si>
  <si>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</si>
  <si>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</si>
  <si>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</si>
  <si>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</si>
  <si>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</si>
  <si>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</si>
  <si>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</si>
  <si>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</si>
  <si>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</si>
  <si>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</si>
  <si>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</si>
  <si>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</si>
  <si>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</si>
  <si>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</si>
  <si>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</si>
  <si>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</si>
  <si>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</si>
  <si>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</si>
  <si>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</si>
  <si>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</si>
  <si>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</si>
  <si>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</si>
  <si>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</si>
  <si>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</si>
  <si>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</si>
  <si>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</si>
  <si>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</si>
  <si>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</si>
  <si>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</si>
  <si>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</si>
  <si>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</si>
  <si>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</si>
  <si>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</si>
  <si>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</si>
  <si>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</si>
  <si>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</si>
  <si>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</si>
  <si>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</si>
  <si>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</si>
  <si>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</si>
  <si>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</si>
  <si>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</si>
  <si>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</si>
  <si>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</si>
  <si>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</si>
  <si>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</si>
  <si>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</si>
  <si>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</si>
  <si>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</si>
  <si>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</si>
  <si>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</si>
  <si>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</si>
  <si>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</si>
  <si>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</si>
  <si>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</si>
  <si>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</si>
  <si>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</si>
  <si>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</si>
  <si>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</si>
  <si>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</si>
  <si>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</si>
  <si>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</si>
  <si>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</si>
  <si>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</si>
  <si>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</si>
  <si>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</si>
  <si>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</si>
  <si>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</si>
  <si>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</si>
  <si>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</si>
  <si>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</si>
  <si>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</si>
  <si>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</si>
  <si>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</si>
  <si>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</si>
  <si>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</si>
  <si>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</si>
  <si>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</si>
  <si>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</si>
  <si>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</si>
  <si>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</si>
  <si>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</si>
  <si>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</si>
  <si>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</si>
  <si>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</si>
  <si>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</si>
  <si>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</si>
  <si>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</si>
  <si>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</si>
  <si>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</si>
  <si>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</si>
  <si>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</si>
  <si>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</si>
  <si>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</si>
  <si>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</si>
  <si>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</si>
  <si>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</si>
  <si>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</si>
  <si>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</si>
  <si>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</si>
  <si>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</si>
  <si>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</si>
  <si>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</si>
  <si>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</si>
  <si>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</si>
  <si>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</si>
  <si>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</si>
  <si>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</si>
  <si>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</si>
  <si>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</si>
  <si>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</si>
  <si>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</si>
  <si>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</si>
  <si>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</si>
  <si>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</si>
  <si>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</si>
  <si>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</si>
  <si>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</si>
  <si>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</si>
  <si>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</si>
  <si>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</si>
  <si>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</si>
  <si>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</si>
  <si>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</si>
  <si>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</si>
  <si>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</si>
  <si>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</si>
  <si>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</si>
  <si>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</si>
  <si>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</si>
  <si>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</si>
  <si>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</si>
  <si>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</si>
  <si>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</si>
  <si>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</si>
  <si>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</si>
  <si>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</si>
  <si>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</si>
  <si>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</si>
  <si>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</si>
  <si>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</si>
  <si>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</si>
  <si>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</si>
  <si>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</si>
  <si>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</si>
  <si>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</si>
  <si>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</si>
  <si>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</si>
  <si>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</si>
  <si>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</si>
  <si>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</si>
  <si>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</si>
  <si>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</si>
  <si>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</si>
  <si>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</si>
  <si>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</si>
  <si>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</si>
  <si>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</si>
  <si>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</si>
  <si>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</si>
  <si>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</si>
  <si>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</si>
  <si>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</si>
  <si>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</si>
  <si>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</si>
  <si>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</si>
  <si>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</si>
  <si>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</si>
  <si>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</si>
  <si>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</si>
  <si>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</si>
  <si>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</si>
  <si>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</si>
  <si>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</si>
  <si>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</si>
  <si>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</si>
  <si>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</si>
  <si>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</si>
  <si>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</si>
  <si>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</si>
  <si>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</si>
  <si>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</si>
  <si>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</si>
  <si>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</si>
  <si>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</si>
  <si>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</si>
  <si>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</si>
  <si>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</si>
  <si>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</si>
  <si>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</si>
  <si>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</si>
  <si>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</si>
  <si>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</si>
  <si>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</si>
  <si>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</si>
  <si>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</si>
  <si>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</si>
  <si>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</si>
  <si>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</si>
  <si>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</si>
  <si>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</si>
  <si>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</si>
  <si>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</si>
  <si>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</si>
  <si>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</si>
  <si>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</si>
  <si>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</si>
  <si>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</si>
  <si>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</si>
  <si>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</si>
  <si>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</si>
  <si>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</si>
  <si>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</si>
  <si>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</si>
  <si>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</si>
  <si>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</si>
  <si>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</si>
  <si>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</si>
  <si>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</si>
  <si>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</si>
  <si>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</si>
  <si>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</si>
  <si>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</si>
  <si>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</si>
  <si>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</si>
  <si>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</si>
  <si>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</si>
  <si>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</si>
  <si>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</si>
  <si>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</si>
  <si>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</si>
  <si>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</si>
  <si>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</si>
  <si>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</si>
  <si>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</si>
  <si>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</si>
  <si>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</si>
  <si>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</si>
  <si>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</si>
  <si>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</si>
  <si>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</si>
  <si>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</si>
  <si>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</si>
  <si>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</si>
  <si>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</si>
  <si>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</si>
  <si>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</si>
  <si>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</si>
  <si>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</si>
  <si>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</si>
  <si>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</si>
  <si>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</si>
  <si>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</si>
  <si>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</si>
  <si>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</si>
  <si>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</si>
  <si>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</si>
  <si>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</si>
  <si>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</si>
  <si>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</si>
  <si>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</si>
  <si>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</si>
  <si>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</si>
  <si>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</si>
  <si>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</si>
  <si>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</si>
  <si>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</si>
  <si>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</si>
  <si>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</si>
  <si>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</si>
  <si>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</si>
  <si>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</si>
  <si>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</si>
  <si>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</si>
  <si>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</si>
  <si>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</si>
  <si>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</si>
  <si>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</si>
  <si>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</si>
  <si>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</si>
  <si>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</si>
  <si>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</si>
  <si>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</si>
  <si>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</si>
  <si>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</si>
  <si>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</si>
  <si>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</si>
  <si>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</si>
  <si>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</si>
  <si>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</si>
  <si>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</si>
  <si>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</si>
  <si>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</si>
  <si>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</si>
  <si>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</si>
  <si>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</si>
  <si>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</si>
  <si>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</si>
  <si>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</si>
  <si>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</si>
  <si>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</si>
  <si>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</si>
  <si>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</si>
  <si>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</si>
  <si>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</si>
  <si>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</si>
  <si>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</si>
  <si>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</si>
  <si>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</si>
  <si>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</si>
  <si>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</si>
  <si>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</si>
  <si>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</si>
  <si>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</si>
  <si>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</si>
  <si>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</si>
  <si>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</si>
  <si>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</si>
  <si>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</si>
  <si>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</si>
  <si>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</si>
  <si>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</si>
  <si>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</si>
  <si>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</si>
  <si>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</si>
  <si>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</si>
  <si>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</si>
  <si>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</si>
  <si>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</si>
  <si>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</si>
  <si>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</si>
  <si>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</si>
  <si>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</si>
  <si>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</si>
  <si>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</si>
  <si>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</si>
  <si>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</si>
  <si>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</si>
  <si>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</si>
  <si>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</si>
  <si>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</si>
  <si>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</si>
  <si>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</si>
  <si>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</si>
  <si>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</si>
  <si>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</si>
  <si>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</si>
  <si>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</si>
  <si>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</si>
  <si>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</si>
  <si>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</si>
  <si>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</si>
  <si>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</si>
  <si>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</si>
  <si>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</si>
  <si>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</si>
  <si>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</si>
  <si>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</si>
  <si>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</si>
  <si>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</si>
  <si>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</si>
  <si>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</si>
  <si>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</si>
  <si>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</si>
  <si>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</si>
  <si>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</si>
  <si>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</si>
  <si>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</si>
  <si>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</si>
  <si>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</si>
  <si>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</si>
  <si>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</si>
  <si>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</si>
  <si>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</si>
  <si>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</si>
  <si>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</si>
  <si>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</si>
  <si>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</si>
  <si>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</si>
  <si>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</si>
  <si>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</si>
  <si>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</si>
  <si>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</si>
  <si>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</si>
  <si>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</si>
  <si>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</si>
  <si>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</si>
  <si>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</si>
  <si>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</si>
  <si>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</si>
  <si>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</si>
  <si>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</si>
  <si>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</si>
  <si>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</si>
  <si>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</si>
  <si>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</si>
  <si>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</si>
  <si>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</si>
  <si>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</si>
  <si>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</si>
  <si>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</si>
  <si>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</si>
  <si>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</si>
  <si>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</si>
  <si>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</si>
  <si>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</si>
  <si>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</si>
  <si>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</si>
  <si>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</si>
  <si>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</si>
  <si>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</si>
  <si>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</si>
  <si>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</si>
  <si>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</si>
  <si>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</si>
  <si>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</si>
  <si>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</si>
  <si>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</si>
  <si>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</si>
  <si>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</si>
  <si>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</si>
  <si>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</si>
  <si>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</si>
  <si>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</si>
  <si>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</si>
  <si>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</si>
  <si>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</si>
  <si>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</si>
  <si>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</si>
  <si>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</si>
  <si>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</si>
  <si>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</si>
  <si>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</si>
  <si>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</si>
  <si>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</si>
  <si>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</si>
  <si>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</si>
  <si>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</si>
  <si>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</si>
  <si>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</si>
  <si>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</si>
  <si>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</si>
  <si>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</si>
  <si>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</si>
  <si>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</si>
  <si>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</si>
  <si>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</si>
  <si>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</si>
  <si>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</si>
  <si>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</si>
  <si>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</si>
  <si>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</si>
  <si>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</si>
  <si>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</si>
  <si>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</si>
  <si>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</si>
  <si>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</si>
  <si>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</si>
  <si>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</si>
  <si>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</si>
  <si>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</si>
  <si>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</si>
  <si>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</si>
  <si>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</si>
  <si>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</si>
  <si>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</si>
  <si>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</si>
  <si>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</si>
  <si>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</si>
  <si>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</si>
  <si>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</si>
  <si>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</si>
  <si>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</si>
  <si>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</si>
  <si>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</si>
  <si>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</si>
  <si>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</si>
  <si>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</si>
  <si>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</si>
  <si>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</si>
  <si>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</si>
  <si>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</si>
  <si>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</si>
  <si>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</si>
  <si>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</si>
  <si>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</si>
  <si>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</si>
  <si>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</si>
  <si>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</si>
  <si>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</si>
  <si>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</si>
  <si>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</si>
  <si>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</si>
  <si>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</si>
  <si>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</si>
  <si>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</si>
  <si>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</si>
  <si>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</si>
  <si>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</si>
  <si>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</si>
  <si>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</si>
  <si>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</si>
  <si>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</si>
  <si>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</si>
  <si>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</si>
  <si>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</si>
  <si>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</si>
  <si>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</si>
  <si>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</si>
  <si>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</si>
  <si>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</si>
  <si>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</si>
  <si>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</si>
  <si>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</si>
  <si>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</si>
  <si>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</si>
  <si>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</si>
  <si>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</si>
  <si>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</si>
  <si>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</si>
  <si>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</si>
  <si>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</si>
  <si>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</si>
  <si>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</si>
  <si>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</si>
  <si>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</si>
  <si>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</si>
  <si>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</si>
  <si>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</si>
  <si>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</si>
  <si>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</si>
  <si>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</si>
  <si>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</si>
  <si>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</si>
  <si>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</si>
  <si>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</si>
  <si>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</si>
  <si>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</si>
  <si>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</si>
  <si>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</si>
  <si>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</si>
  <si>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</si>
  <si>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</si>
  <si>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</si>
  <si>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</si>
  <si>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</si>
  <si>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</si>
  <si>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</si>
  <si>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</si>
  <si>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</si>
  <si>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</si>
  <si>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</si>
  <si>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</si>
  <si>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</si>
  <si>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</si>
  <si>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</si>
  <si>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</si>
  <si>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</si>
  <si>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</si>
  <si>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</si>
  <si>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</si>
  <si>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</si>
  <si>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</si>
  <si>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</si>
  <si>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</si>
  <si>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</si>
  <si>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</si>
  <si>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</si>
  <si>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</si>
  <si>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</si>
  <si>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</si>
  <si>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</si>
  <si>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</si>
  <si>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</si>
  <si>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</si>
  <si>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</si>
  <si>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</si>
  <si>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</si>
  <si>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</si>
  <si>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</si>
  <si>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</si>
  <si>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</si>
  <si>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</si>
  <si>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</si>
  <si>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</si>
  <si>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</si>
  <si>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</si>
  <si>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</si>
  <si>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</si>
  <si>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</si>
  <si>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</si>
  <si>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</si>
  <si>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</si>
  <si>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</si>
  <si>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</si>
  <si>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</si>
  <si>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</si>
  <si>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</si>
  <si>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</si>
  <si>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</si>
  <si>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</si>
  <si>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</si>
  <si>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</si>
  <si>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</si>
  <si>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</si>
  <si>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</si>
  <si>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</si>
  <si>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</si>
  <si>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</si>
  <si>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</si>
  <si>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</si>
  <si>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</si>
  <si>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</si>
  <si>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</si>
  <si>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</si>
  <si>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</si>
  <si>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</si>
  <si>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</si>
  <si>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</si>
  <si>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</si>
  <si>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</si>
  <si>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</si>
  <si>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</si>
  <si>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</si>
  <si>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</si>
  <si>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</si>
  <si>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</si>
  <si>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</si>
  <si>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</si>
  <si>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</si>
  <si>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</si>
  <si>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</si>
  <si>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</si>
  <si>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</si>
  <si>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</si>
  <si>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</si>
  <si>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</si>
  <si>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</si>
  <si>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</si>
  <si>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</si>
  <si>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</si>
  <si>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</si>
  <si>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</si>
  <si>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</si>
  <si>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</si>
  <si>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</si>
  <si>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</si>
  <si>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</si>
  <si>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</si>
  <si>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</si>
  <si>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</si>
  <si>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</si>
  <si>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</si>
  <si>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</si>
  <si>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</si>
  <si>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</si>
  <si>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</si>
  <si>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</si>
  <si>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</si>
  <si>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</si>
  <si>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</si>
  <si>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</si>
  <si>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</si>
  <si>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</si>
  <si>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</si>
  <si>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</si>
  <si>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</si>
  <si>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</si>
  <si>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</si>
  <si>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</si>
  <si>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</si>
  <si>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</si>
  <si>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</si>
  <si>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</si>
  <si>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</si>
  <si>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</si>
  <si>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</si>
  <si>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</si>
  <si>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</si>
  <si>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</si>
  <si>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</si>
  <si>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</si>
  <si>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</si>
  <si>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</si>
  <si>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</si>
  <si>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</si>
  <si>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</si>
  <si>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</si>
  <si>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</si>
  <si>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</si>
  <si>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</si>
  <si>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</si>
  <si>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</si>
  <si>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</si>
  <si>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</si>
  <si>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</si>
  <si>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</si>
  <si>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</si>
  <si>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</si>
  <si>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</si>
  <si>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</si>
  <si>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</si>
  <si>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</si>
  <si>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</si>
  <si>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</si>
  <si>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</si>
  <si>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</si>
  <si>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</si>
  <si>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</si>
  <si>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</si>
  <si>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</si>
  <si>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</si>
  <si>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</si>
  <si>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</si>
  <si>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</si>
  <si>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</si>
  <si>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</si>
  <si>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</si>
  <si>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</si>
  <si>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</si>
  <si>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</si>
  <si>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</si>
  <si>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</si>
  <si>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</si>
  <si>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</si>
  <si>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</si>
  <si>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</si>
  <si>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</si>
  <si>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</si>
  <si>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</si>
  <si>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</si>
  <si>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</si>
  <si>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</si>
  <si>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</si>
  <si>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</si>
  <si>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</si>
  <si>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</si>
  <si>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</si>
  <si>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</si>
  <si>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</si>
  <si>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</si>
  <si>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</si>
  <si>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</si>
  <si>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</si>
  <si>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</si>
  <si>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</si>
  <si>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</si>
  <si>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</si>
  <si>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</si>
  <si>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</si>
  <si>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</si>
  <si>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</si>
  <si>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</si>
  <si>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</si>
  <si>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</si>
  <si>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</si>
  <si>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</si>
  <si>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</si>
  <si>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</si>
  <si>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</si>
  <si>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</si>
  <si>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</si>
  <si>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</si>
  <si>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</si>
  <si>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</si>
  <si>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</si>
  <si>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</si>
  <si>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</si>
  <si>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</si>
  <si>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</si>
  <si>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</si>
  <si>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</si>
  <si>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</si>
  <si>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</si>
  <si>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</si>
  <si>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</si>
  <si>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</si>
  <si>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</si>
  <si>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</si>
  <si>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</si>
  <si>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</si>
  <si>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</si>
  <si>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</si>
  <si>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</si>
  <si>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</si>
  <si>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</si>
  <si>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</si>
  <si>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</si>
  <si>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</si>
  <si>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</si>
  <si>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</si>
  <si>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</si>
  <si>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</si>
  <si>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</si>
  <si>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</si>
  <si>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</si>
  <si>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</si>
  <si>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</si>
  <si>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</si>
  <si>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</si>
  <si>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</si>
  <si>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</si>
  <si>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</si>
  <si>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</si>
  <si>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</si>
  <si>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</si>
  <si>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</si>
  <si>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</si>
  <si>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</si>
  <si>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</si>
  <si>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</si>
  <si>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</si>
  <si>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</si>
  <si>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</si>
  <si>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</si>
  <si>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</si>
  <si>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</si>
  <si>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</si>
  <si>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</si>
  <si>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</si>
  <si>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</si>
  <si>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</si>
  <si>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</si>
  <si>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</si>
  <si>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</si>
  <si>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</si>
  <si>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</si>
  <si>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</si>
  <si>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</si>
  <si>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</si>
  <si>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</si>
  <si>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</si>
  <si>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</si>
  <si>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</si>
  <si>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</si>
  <si>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</si>
  <si>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</si>
  <si>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</si>
  <si>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</si>
  <si>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</si>
  <si>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</si>
  <si>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</si>
  <si>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</si>
  <si>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</si>
  <si>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</si>
  <si>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</si>
  <si>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</si>
  <si>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</si>
  <si>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</si>
  <si>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</si>
  <si>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</si>
  <si>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</si>
  <si>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</si>
  <si>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</si>
  <si>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</si>
  <si>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</si>
  <si>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</si>
  <si>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</si>
  <si>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</si>
  <si>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</si>
  <si>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</si>
  <si>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</si>
  <si>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</si>
  <si>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</si>
  <si>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</si>
  <si>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</si>
  <si>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</si>
  <si>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</si>
  <si>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</si>
  <si>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</si>
  <si>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</si>
  <si>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</si>
  <si>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</si>
  <si>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</si>
  <si>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</si>
  <si>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</si>
  <si>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</si>
  <si>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</si>
  <si>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</si>
  <si>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</si>
  <si>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</si>
  <si>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</si>
  <si>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</si>
  <si>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</si>
  <si>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</si>
  <si>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</si>
  <si>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</si>
  <si>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</si>
  <si>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</si>
  <si>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</si>
  <si>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</si>
  <si>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</si>
  <si>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</si>
  <si>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</si>
  <si>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</si>
  <si>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</si>
  <si>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</si>
  <si>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</si>
  <si>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</si>
  <si>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</si>
  <si>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</si>
  <si>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</si>
  <si>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</si>
  <si>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</si>
  <si>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</si>
  <si>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</si>
  <si>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</si>
  <si>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</si>
  <si>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</si>
  <si>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</si>
  <si>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</si>
  <si>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</si>
  <si>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</si>
  <si>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</si>
  <si>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</si>
  <si>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</si>
  <si>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</si>
  <si>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</si>
  <si>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</si>
  <si>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</si>
  <si>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</si>
  <si>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</si>
  <si>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</si>
  <si>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</si>
  <si>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</si>
  <si>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</si>
  <si>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</si>
  <si>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</si>
  <si>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</si>
  <si>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</si>
  <si>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</si>
  <si>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</si>
  <si>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</si>
  <si>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</si>
  <si>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</si>
  <si>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</si>
  <si>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</si>
  <si>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</si>
  <si>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</si>
  <si>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</si>
  <si>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</si>
  <si>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</si>
  <si>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</si>
  <si>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</si>
  <si>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</si>
  <si>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</si>
  <si>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</si>
  <si>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</si>
  <si>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</si>
  <si>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</si>
  <si>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</si>
  <si>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</si>
  <si>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</si>
  <si>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</si>
  <si>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</si>
  <si>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</si>
  <si>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</si>
  <si>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</si>
  <si>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</si>
  <si>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</si>
  <si>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</si>
  <si>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</si>
  <si>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</si>
  <si>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</si>
  <si>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</si>
  <si>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</si>
  <si>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</si>
  <si>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</si>
  <si>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</si>
  <si>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</si>
  <si>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</si>
  <si>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</si>
  <si>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</si>
  <si>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</si>
  <si>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</si>
  <si>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</si>
  <si>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</si>
  <si>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</si>
  <si>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</si>
  <si>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</si>
  <si>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</si>
  <si>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</si>
  <si>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</si>
  <si>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</si>
  <si>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</si>
  <si>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</si>
  <si>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</si>
  <si>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</si>
  <si>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</si>
  <si>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</si>
  <si>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</si>
  <si>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</si>
  <si>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</si>
  <si>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</si>
  <si>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</si>
  <si>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</si>
  <si>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</si>
  <si>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</si>
  <si>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</si>
  <si>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</si>
  <si>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</si>
  <si>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</si>
  <si>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</si>
  <si>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</si>
  <si>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</si>
  <si>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</si>
  <si>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</si>
  <si>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</si>
  <si>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</si>
  <si>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</si>
  <si>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</si>
  <si>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</si>
  <si>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</si>
  <si>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</si>
  <si>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</si>
  <si>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</si>
  <si>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</si>
  <si>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</si>
  <si>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</si>
  <si>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</si>
  <si>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</si>
  <si>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</si>
  <si>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</si>
  <si>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</si>
  <si>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</si>
  <si>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</si>
  <si>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</si>
  <si>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</si>
  <si>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</si>
  <si>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</si>
  <si>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</si>
  <si>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</si>
  <si>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</si>
  <si>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</si>
  <si>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</si>
  <si>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</si>
  <si>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</si>
  <si>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</si>
  <si>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</si>
  <si>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</si>
  <si>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</si>
  <si>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</si>
  <si>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</si>
  <si>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</si>
  <si>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</si>
  <si>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</si>
  <si>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</si>
  <si>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</si>
  <si>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</si>
  <si>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</si>
  <si>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</si>
  <si>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</si>
  <si>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</si>
  <si>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</si>
  <si>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</si>
  <si>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</si>
  <si>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</si>
  <si>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</si>
  <si>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</si>
  <si>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</si>
  <si>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</si>
  <si>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</si>
  <si>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</si>
  <si>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</si>
  <si>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</si>
  <si>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</si>
  <si>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</si>
  <si>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</si>
  <si>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</si>
  <si>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</si>
  <si>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</si>
  <si>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</si>
  <si>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</si>
  <si>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</si>
  <si>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</si>
  <si>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</si>
  <si>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</si>
  <si>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</si>
  <si>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</si>
  <si>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</si>
  <si>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</si>
  <si>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</si>
  <si>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</si>
  <si>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</si>
  <si>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</si>
  <si>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</si>
  <si>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</si>
  <si>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</si>
  <si>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</si>
  <si>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</si>
  <si>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</si>
  <si>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</si>
  <si>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</si>
  <si>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</si>
  <si>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</si>
  <si>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</si>
  <si>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</si>
  <si>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</si>
  <si>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</si>
  <si>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</si>
  <si>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</si>
  <si>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</si>
  <si>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</si>
  <si>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</si>
  <si>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</si>
  <si>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</si>
  <si>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</si>
  <si>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</si>
  <si>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</si>
  <si>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</si>
  <si>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</si>
  <si>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</si>
  <si>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</si>
  <si>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</si>
  <si>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</si>
  <si>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</si>
  <si>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</si>
  <si>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</si>
  <si>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</si>
  <si>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</si>
  <si>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</si>
  <si>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</si>
  <si>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</si>
  <si>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</si>
  <si>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</si>
  <si>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</si>
  <si>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</si>
  <si>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</si>
  <si>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</si>
  <si>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</si>
  <si>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</si>
  <si>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</si>
  <si>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</si>
  <si>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</si>
  <si>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</si>
  <si>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</si>
  <si>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</si>
  <si>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</si>
  <si>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</si>
  <si>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</si>
  <si>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</si>
  <si>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</si>
  <si>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</si>
  <si>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</si>
  <si>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</si>
  <si>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</si>
  <si>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</si>
  <si>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</si>
  <si>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</si>
  <si>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</si>
  <si>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</si>
  <si>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</si>
  <si>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</si>
  <si>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</si>
  <si>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</si>
  <si>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</si>
  <si>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</si>
  <si>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</si>
  <si>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</si>
  <si>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</si>
  <si>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</si>
  <si>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</si>
  <si>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</si>
  <si>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</si>
  <si>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</si>
  <si>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</si>
  <si>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</si>
  <si>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</si>
  <si>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</si>
  <si>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</si>
  <si>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</si>
  <si>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</si>
  <si>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</si>
  <si>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</si>
  <si>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</si>
  <si>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</si>
  <si>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</si>
  <si>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</si>
  <si>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</si>
  <si>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</si>
  <si>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</si>
  <si>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</si>
  <si>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</si>
  <si>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</si>
  <si>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</si>
  <si>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</si>
  <si>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</si>
  <si>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</si>
  <si>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</si>
  <si>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</si>
  <si>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</si>
  <si>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</si>
  <si>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</si>
  <si>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</si>
  <si>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</si>
  <si>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</si>
  <si>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</si>
  <si>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</si>
  <si>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</si>
  <si>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</si>
  <si>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</si>
  <si>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</si>
  <si>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</si>
  <si>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</si>
  <si>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</si>
  <si>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</si>
  <si>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</si>
  <si>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</si>
  <si>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</si>
  <si>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</si>
  <si>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</si>
  <si>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</si>
  <si>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</si>
  <si>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</si>
  <si>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</si>
  <si>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</si>
  <si>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</si>
  <si>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</si>
  <si>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</si>
  <si>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</si>
  <si>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</si>
  <si>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</si>
  <si>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</si>
  <si>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</si>
  <si>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</si>
  <si>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</si>
  <si>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</si>
  <si>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</si>
  <si>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</si>
  <si>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</si>
  <si>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</si>
  <si>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</si>
  <si>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</si>
  <si>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</si>
  <si>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</si>
  <si>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</si>
  <si>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</si>
  <si>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</si>
  <si>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</si>
  <si>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</si>
  <si>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</si>
  <si>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</si>
  <si>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</si>
  <si>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</si>
  <si>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</si>
  <si>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</si>
  <si>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</si>
  <si>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</si>
  <si>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</si>
  <si>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</si>
  <si>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</si>
  <si>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</si>
  <si>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</si>
  <si>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</si>
  <si>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</si>
  <si>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</si>
  <si>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</si>
  <si>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</si>
  <si>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</si>
  <si>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</si>
  <si>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</si>
  <si>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</si>
  <si>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</si>
  <si>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</si>
  <si>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</si>
  <si>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</si>
  <si>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</si>
  <si>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</si>
  <si>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</si>
  <si>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</si>
  <si>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</si>
  <si>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</si>
  <si>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</si>
  <si>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</si>
  <si>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</si>
  <si>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</si>
  <si>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</si>
  <si>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</si>
  <si>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</si>
  <si>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</si>
  <si>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</si>
  <si>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</si>
  <si>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</si>
  <si>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</si>
  <si>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</si>
  <si>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</si>
  <si>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</si>
  <si>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</si>
  <si>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</si>
  <si>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</si>
  <si>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</si>
  <si>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</si>
  <si>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</si>
  <si>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</si>
  <si>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</si>
  <si>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</si>
  <si>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</si>
  <si>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</si>
  <si>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</si>
  <si>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</si>
  <si>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</si>
  <si>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</si>
  <si>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</si>
  <si>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</si>
  <si>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</si>
  <si>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</si>
  <si>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</si>
  <si>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</si>
  <si>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</si>
  <si>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</si>
  <si>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</si>
  <si>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</si>
  <si>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</si>
  <si>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</si>
  <si>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</si>
  <si>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</si>
  <si>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</si>
  <si>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</si>
  <si>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</si>
  <si>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</si>
  <si>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</si>
  <si>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</si>
  <si>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</si>
  <si>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</si>
  <si>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</si>
  <si>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</si>
  <si>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</si>
  <si>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</si>
  <si>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</si>
  <si>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</si>
  <si>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</si>
  <si>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</si>
  <si>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</si>
  <si>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</si>
  <si>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</si>
  <si>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</si>
  <si>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</si>
  <si>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</si>
  <si>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</si>
  <si>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</si>
  <si>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</si>
  <si>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</si>
  <si>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</si>
  <si>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</si>
  <si>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</si>
  <si>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</si>
  <si>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</si>
  <si>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</si>
  <si>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</si>
  <si>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</si>
  <si>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</si>
  <si>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</si>
  <si>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</si>
  <si>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</si>
  <si>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</si>
  <si>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</si>
  <si>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</si>
  <si>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</si>
  <si>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</si>
  <si>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</si>
  <si>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</si>
  <si>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</si>
  <si>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</si>
  <si>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</si>
  <si>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</si>
  <si>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</si>
  <si>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</si>
  <si>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</si>
  <si>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</si>
  <si>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</si>
  <si>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</si>
  <si>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</si>
  <si>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</si>
  <si>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</si>
  <si>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</si>
  <si>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</si>
  <si>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</si>
  <si>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</si>
  <si>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</si>
  <si>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</si>
  <si>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</si>
  <si>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</si>
  <si>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</si>
  <si>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</si>
  <si>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</si>
  <si>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</si>
  <si>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</si>
  <si>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</si>
  <si>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</si>
  <si>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</si>
  <si>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</si>
  <si>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</si>
  <si>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</si>
  <si>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</si>
  <si>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</si>
  <si>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</si>
  <si>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</si>
  <si>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</si>
  <si>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</si>
  <si>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</si>
  <si>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</si>
  <si>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</si>
  <si>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</si>
  <si>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</si>
  <si>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</si>
  <si>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</si>
  <si>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</si>
  <si>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</si>
  <si>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</si>
  <si>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</si>
  <si>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</si>
  <si>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</si>
  <si>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</si>
  <si>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</si>
  <si>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</si>
  <si>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</si>
  <si>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</si>
  <si>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</si>
  <si>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</si>
  <si>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</si>
  <si>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</si>
  <si>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</si>
  <si>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</si>
  <si>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</si>
  <si>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</si>
  <si>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</si>
  <si>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</si>
  <si>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</si>
  <si>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</si>
  <si>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</si>
  <si>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</si>
  <si>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</si>
  <si>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</si>
  <si>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</si>
  <si>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</si>
  <si>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</si>
  <si>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</si>
  <si>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</si>
  <si>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</si>
  <si>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</si>
  <si>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</si>
  <si>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</si>
  <si>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</si>
  <si>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</si>
  <si>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</si>
  <si>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</si>
  <si>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</si>
  <si>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</si>
  <si>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</si>
  <si>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</si>
  <si>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</si>
  <si>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</si>
  <si>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</si>
  <si>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</si>
  <si>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</si>
  <si>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</si>
  <si>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</si>
  <si>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</si>
  <si>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</si>
  <si>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</si>
  <si>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</si>
  <si>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</si>
  <si>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</si>
  <si>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</si>
  <si>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</si>
  <si>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</si>
  <si>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</si>
  <si>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</si>
  <si>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</si>
  <si>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</si>
  <si>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</si>
  <si>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</si>
  <si>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</si>
  <si>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</si>
  <si>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</si>
  <si>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</si>
  <si>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</si>
  <si>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</si>
  <si>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</si>
  <si>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</si>
  <si>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</si>
  <si>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</si>
  <si>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</si>
  <si>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</si>
  <si>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</si>
  <si>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</si>
  <si>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</si>
  <si>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</si>
  <si>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</si>
  <si>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</si>
  <si>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</si>
  <si>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</si>
  <si>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</si>
  <si>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</si>
  <si>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</si>
  <si>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</si>
  <si>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</si>
  <si>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</si>
  <si>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</si>
  <si>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</si>
  <si>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</si>
  <si>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</si>
  <si>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</si>
  <si>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</si>
  <si>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</si>
  <si>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</si>
  <si>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</si>
  <si>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</si>
  <si>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</si>
  <si>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</si>
  <si>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</si>
  <si>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</si>
  <si>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</si>
  <si>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</si>
  <si>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</si>
  <si>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</si>
  <si>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</si>
  <si>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</si>
  <si>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</si>
  <si>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</si>
  <si>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</si>
  <si>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</si>
  <si>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</si>
  <si>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</si>
  <si>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</si>
  <si>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</si>
  <si>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</si>
  <si>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</si>
  <si>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</si>
  <si>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</si>
  <si>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</si>
  <si>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</si>
  <si>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</si>
  <si>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</si>
  <si>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</si>
  <si>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</si>
  <si>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</si>
  <si>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</si>
  <si>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</si>
  <si>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</si>
  <si>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</si>
  <si>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</si>
  <si>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</si>
  <si>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</si>
  <si>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</si>
  <si>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</si>
  <si>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</si>
  <si>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</si>
  <si>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</si>
  <si>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</si>
  <si>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</si>
  <si>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</si>
  <si>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</si>
  <si>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</si>
  <si>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</si>
  <si>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</si>
  <si>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</si>
  <si>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</si>
  <si>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</si>
  <si>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</si>
  <si>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</si>
  <si>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</si>
  <si>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</si>
  <si>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</si>
  <si>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</si>
  <si>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</si>
  <si>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</si>
  <si>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</si>
  <si>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</si>
  <si>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</si>
  <si>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</si>
  <si>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</si>
  <si>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</si>
  <si>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</si>
  <si>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</si>
  <si>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</si>
  <si>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</si>
  <si>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</si>
  <si>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</si>
  <si>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</si>
  <si>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</si>
  <si>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</si>
  <si>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</si>
  <si>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</si>
  <si>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</si>
  <si>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</si>
  <si>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</si>
  <si>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</si>
  <si>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</si>
  <si>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</si>
  <si>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</si>
  <si>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</si>
  <si>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</si>
  <si>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</si>
  <si>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</si>
  <si>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</si>
  <si>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</si>
  <si>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</si>
  <si>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</si>
  <si>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</si>
  <si>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</si>
  <si>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</si>
  <si>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</si>
  <si>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</si>
  <si>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</si>
  <si>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</si>
  <si>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</si>
  <si>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</si>
  <si>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</si>
  <si>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</si>
  <si>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</si>
  <si>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</si>
  <si>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</si>
  <si>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</si>
  <si>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</si>
  <si>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</si>
  <si>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</si>
  <si>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</si>
  <si>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</si>
  <si>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</si>
  <si>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</si>
  <si>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</si>
  <si>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</si>
  <si>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</si>
  <si>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</si>
  <si>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</si>
  <si>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</si>
  <si>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</si>
  <si>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</si>
  <si>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</si>
  <si>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</si>
  <si>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</si>
  <si>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</si>
  <si>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</si>
  <si>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</si>
  <si>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</si>
  <si>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</si>
  <si>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</si>
  <si>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</si>
  <si>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</si>
  <si>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</si>
  <si>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</si>
  <si>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</si>
  <si>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</si>
  <si>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</si>
  <si>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</si>
  <si>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</si>
  <si>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</si>
  <si>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</si>
  <si>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</si>
  <si>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</si>
  <si>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</si>
  <si>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</si>
  <si>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</si>
  <si>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</si>
  <si>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</si>
  <si>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</si>
  <si>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</si>
  <si>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</si>
  <si>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</si>
  <si>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</si>
  <si>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</si>
  <si>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</si>
  <si>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</si>
  <si>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</si>
  <si>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</si>
  <si>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</si>
  <si>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</si>
  <si>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</si>
  <si>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</si>
  <si>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</si>
  <si>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</si>
  <si>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</si>
  <si>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</si>
  <si>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</si>
  <si>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</si>
  <si>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</si>
  <si>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</si>
  <si>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</si>
  <si>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</si>
  <si>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</si>
  <si>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</si>
  <si>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</si>
  <si>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</si>
  <si>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</si>
  <si>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</si>
  <si>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</si>
  <si>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</si>
  <si>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</si>
  <si>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</si>
  <si>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</si>
  <si>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</si>
  <si>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</si>
  <si>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</si>
  <si>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</si>
  <si>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</si>
  <si>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</si>
  <si>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</si>
  <si>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</si>
  <si>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</si>
  <si>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</si>
  <si>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</si>
  <si>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</si>
  <si>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</si>
  <si>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</si>
  <si>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</si>
  <si>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</si>
  <si>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</si>
  <si>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</si>
  <si>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</si>
  <si>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</si>
  <si>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</si>
  <si>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</si>
  <si>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</si>
  <si>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</si>
  <si>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</si>
  <si>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</si>
  <si>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</si>
  <si>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</si>
  <si>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</si>
  <si>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</si>
  <si>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</si>
  <si>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</si>
  <si>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</si>
  <si>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</si>
  <si>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</si>
  <si>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</si>
  <si>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</si>
  <si>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</si>
  <si>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</si>
  <si>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</si>
  <si>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</si>
  <si>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</si>
  <si>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</si>
  <si>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</si>
  <si>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</si>
  <si>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</si>
  <si>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</si>
  <si>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</si>
  <si>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</si>
  <si>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</si>
  <si>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</si>
  <si>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</si>
  <si>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</si>
  <si>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</si>
  <si>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</si>
  <si>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</si>
  <si>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</si>
  <si>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</si>
  <si>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</si>
  <si>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</si>
  <si>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</si>
  <si>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</si>
  <si>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</si>
  <si>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</si>
  <si>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</si>
  <si>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</si>
  <si>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</si>
  <si>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</si>
  <si>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</si>
  <si>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</si>
  <si>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</si>
  <si>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</si>
  <si>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</si>
  <si>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</si>
  <si>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</si>
  <si>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</si>
  <si>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</si>
  <si>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</si>
  <si>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</si>
  <si>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</si>
  <si>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</si>
  <si>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</si>
  <si>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</si>
  <si>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</si>
  <si>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</si>
  <si>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</si>
  <si>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</si>
  <si>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</si>
  <si>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</si>
  <si>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</si>
  <si>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</si>
  <si>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</si>
  <si>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</si>
  <si>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</si>
  <si>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</si>
  <si>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</si>
  <si>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</si>
  <si>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</si>
  <si>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</si>
  <si>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</si>
  <si>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</si>
  <si>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</si>
  <si>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</si>
  <si>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</si>
  <si>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</si>
  <si>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</si>
  <si>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</si>
  <si>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</si>
  <si>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</si>
  <si>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</si>
  <si>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</si>
  <si>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</si>
  <si>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</si>
  <si>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</si>
  <si>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</si>
  <si>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</si>
  <si>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</si>
  <si>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</si>
  <si>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</si>
  <si>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</si>
  <si>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</si>
  <si>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</si>
  <si>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</si>
  <si>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</si>
  <si>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</si>
  <si>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</si>
  <si>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</si>
  <si>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</si>
  <si>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</si>
  <si>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</si>
  <si>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</si>
  <si>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</si>
  <si>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</si>
  <si>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</si>
  <si>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</si>
  <si>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</si>
  <si>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</si>
  <si>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</si>
  <si>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</si>
  <si>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</si>
  <si>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</si>
  <si>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</si>
  <si>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</si>
  <si>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</si>
  <si>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</si>
  <si>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</si>
  <si>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</si>
  <si>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</si>
  <si>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</si>
  <si>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</si>
  <si>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</si>
  <si>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</si>
  <si>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</si>
  <si>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</si>
  <si>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</si>
  <si>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</si>
  <si>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</si>
  <si>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</si>
  <si>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</si>
  <si>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</si>
  <si>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</si>
  <si>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</si>
  <si>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</si>
  <si>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</si>
  <si>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</si>
  <si>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</si>
  <si>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</si>
  <si>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</si>
  <si>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</si>
  <si>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</si>
  <si>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</si>
  <si>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</si>
  <si>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</si>
  <si>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</si>
  <si>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</si>
  <si>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</si>
  <si>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</si>
  <si>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</si>
  <si>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</si>
  <si>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</si>
  <si>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</si>
  <si>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</si>
  <si>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</si>
  <si>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</si>
  <si>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</si>
  <si>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</si>
  <si>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</si>
  <si>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</si>
  <si>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</si>
  <si>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</si>
  <si>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</si>
  <si>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</si>
  <si>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</si>
  <si>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</si>
  <si>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</si>
  <si>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</si>
  <si>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</si>
  <si>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</si>
  <si>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</si>
  <si>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</si>
  <si>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</si>
  <si>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</si>
  <si>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</si>
  <si>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</si>
  <si>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</si>
  <si>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</si>
  <si>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</si>
  <si>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</si>
  <si>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</si>
  <si>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</si>
  <si>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</si>
  <si>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</si>
  <si>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</si>
  <si>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</si>
  <si>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</si>
  <si>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</si>
  <si>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</si>
  <si>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</si>
  <si>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</si>
  <si>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</si>
  <si>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</si>
  <si>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</si>
  <si>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</si>
  <si>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</si>
  <si>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</si>
  <si>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</si>
  <si>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</si>
  <si>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</si>
  <si>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</si>
  <si>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</si>
  <si>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</si>
  <si>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</si>
  <si>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</si>
  <si>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</si>
  <si>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</si>
  <si>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</si>
  <si>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</si>
  <si>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</si>
  <si>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</si>
  <si>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</si>
  <si>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</si>
  <si>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</si>
  <si>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</si>
  <si>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</si>
  <si>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</si>
  <si>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</si>
  <si>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</si>
  <si>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</si>
  <si>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</si>
  <si>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</si>
  <si>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</si>
  <si>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</si>
  <si>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</si>
  <si>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</si>
  <si>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</si>
  <si>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</si>
  <si>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</si>
  <si>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</si>
  <si>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</si>
  <si>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</si>
  <si>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</si>
  <si>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</si>
  <si>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</si>
  <si>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</si>
  <si>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</si>
  <si>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</si>
  <si>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</si>
  <si>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</si>
  <si>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</si>
  <si>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</si>
  <si>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</si>
  <si>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</si>
  <si>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</si>
  <si>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</si>
  <si>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</si>
  <si>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</si>
  <si>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</si>
  <si>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</si>
  <si>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</si>
  <si>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</si>
  <si>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</si>
  <si>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</si>
  <si>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</si>
  <si>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</si>
  <si>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</si>
  <si>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</si>
  <si>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</si>
  <si>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</si>
  <si>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</si>
  <si>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</si>
  <si>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</si>
  <si>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</si>
  <si>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</si>
  <si>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</si>
  <si>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</si>
  <si>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</si>
  <si>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</si>
  <si>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</si>
  <si>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</si>
  <si>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</si>
  <si>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</si>
  <si>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</si>
  <si>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</si>
  <si>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</si>
  <si>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</si>
  <si>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</si>
  <si>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</si>
  <si>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</si>
  <si>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</si>
  <si>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</si>
  <si>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</si>
  <si>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</si>
  <si>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</si>
  <si>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</si>
  <si>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</si>
  <si>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</si>
  <si>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</si>
  <si>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</si>
  <si>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</si>
  <si>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</si>
  <si>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</si>
  <si>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</si>
  <si>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</si>
  <si>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</si>
  <si>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</si>
  <si>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</si>
  <si>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</si>
  <si>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</si>
  <si>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</si>
  <si>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</si>
  <si>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</si>
  <si>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</si>
  <si>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</si>
  <si>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</si>
  <si>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</si>
  <si>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</si>
  <si>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</si>
  <si>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</si>
  <si>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</si>
  <si>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</si>
  <si>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</si>
  <si>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</si>
  <si>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</si>
  <si>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</si>
  <si>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</si>
  <si>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</si>
  <si>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</si>
  <si>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</si>
  <si>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</si>
  <si>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</si>
  <si>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</si>
  <si>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</si>
  <si>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</si>
  <si>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</si>
  <si>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</si>
  <si>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</si>
  <si>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</si>
  <si>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</si>
  <si>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</si>
  <si>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</si>
  <si>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</si>
  <si>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</si>
  <si>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</si>
  <si>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</si>
  <si>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</si>
  <si>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</si>
  <si>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</si>
  <si>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</si>
  <si>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</si>
  <si>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</si>
  <si>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</si>
  <si>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</si>
  <si>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</si>
  <si>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</si>
  <si>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</si>
  <si>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</si>
  <si>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</si>
  <si>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</si>
  <si>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</si>
  <si>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</si>
  <si>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</si>
  <si>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</si>
  <si>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</si>
  <si>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</si>
  <si>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</si>
  <si>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</si>
  <si>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</si>
  <si>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</si>
  <si>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</si>
  <si>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</si>
  <si>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</si>
  <si>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</si>
  <si>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</si>
  <si>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</si>
  <si>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</si>
  <si>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</si>
  <si>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</si>
  <si>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</si>
  <si>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</si>
  <si>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</si>
  <si>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</si>
  <si>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</si>
  <si>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</si>
  <si>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</si>
  <si>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</si>
  <si>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</si>
  <si>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</si>
  <si>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</si>
  <si>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</si>
  <si>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</si>
  <si>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</si>
  <si>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</si>
  <si>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</si>
  <si>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</si>
  <si>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</si>
  <si>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</si>
  <si>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</si>
  <si>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</si>
  <si>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</si>
  <si>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</si>
  <si>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</si>
  <si>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</si>
  <si>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</si>
  <si>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</si>
  <si>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</si>
  <si>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</si>
  <si>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</si>
  <si>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</si>
  <si>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</si>
  <si>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</si>
  <si>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</si>
  <si>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</si>
  <si>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</si>
  <si>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</si>
  <si>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</si>
  <si>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</si>
  <si>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</si>
  <si>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</si>
  <si>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</si>
  <si>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</si>
  <si>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</si>
  <si>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</si>
  <si>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</si>
  <si>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</si>
  <si>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</si>
  <si>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</si>
  <si>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</si>
  <si>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</si>
  <si>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</si>
  <si>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</si>
  <si>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</si>
  <si>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</si>
  <si>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</si>
  <si>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</si>
  <si>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</si>
  <si>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</si>
  <si>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</si>
  <si>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</si>
  <si>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</si>
  <si>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</si>
  <si>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</si>
  <si>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</si>
  <si>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</si>
  <si>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</si>
  <si>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</si>
  <si>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</si>
  <si>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</si>
  <si>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</si>
  <si>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</si>
  <si>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</si>
  <si>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</si>
  <si>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</si>
  <si>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</si>
  <si>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</si>
  <si>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</si>
  <si>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</si>
  <si>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</si>
  <si>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</si>
  <si>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</si>
  <si>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</si>
  <si>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</si>
  <si>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</si>
  <si>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</si>
  <si>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</si>
  <si>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</si>
  <si>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</si>
  <si>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</si>
  <si>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</si>
  <si>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</si>
  <si>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</si>
  <si>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</si>
  <si>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</si>
  <si>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</si>
  <si>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</si>
  <si>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</si>
  <si>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</si>
  <si>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</si>
  <si>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</si>
  <si>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</si>
  <si>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</si>
  <si>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</si>
  <si>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</si>
  <si>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</si>
  <si>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</si>
  <si>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</si>
  <si>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</si>
  <si>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</si>
  <si>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</si>
  <si>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</si>
  <si>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</si>
  <si>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</si>
  <si>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</si>
  <si>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</si>
  <si>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</si>
  <si>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</si>
  <si>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</si>
  <si>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</si>
  <si>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</si>
  <si>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</si>
  <si>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</si>
  <si>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</si>
  <si>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</si>
  <si>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</si>
  <si>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</si>
  <si>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</si>
  <si>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</si>
  <si>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</si>
  <si>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</si>
  <si>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</si>
  <si>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</si>
  <si>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</si>
  <si>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</si>
  <si>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</si>
  <si>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</si>
  <si>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</si>
  <si>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</si>
  <si>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</si>
  <si>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</si>
  <si>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</si>
  <si>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</si>
  <si>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</si>
  <si>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</si>
  <si>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</si>
  <si>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</si>
  <si>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</si>
  <si>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</si>
  <si>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</si>
  <si>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</si>
  <si>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</si>
  <si>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</si>
  <si>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</si>
  <si>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</si>
  <si>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</si>
  <si>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</si>
  <si>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</si>
  <si>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</si>
  <si>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</si>
  <si>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</si>
  <si>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</si>
  <si>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</si>
  <si>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</si>
  <si>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</si>
  <si>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</si>
  <si>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</si>
  <si>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</si>
  <si>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</si>
  <si>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</si>
  <si>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</si>
  <si>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</si>
  <si>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</si>
  <si>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</si>
  <si>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</si>
  <si>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</si>
  <si>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</si>
  <si>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</si>
  <si>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</si>
  <si>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</si>
  <si>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</si>
  <si>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</si>
  <si>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</si>
  <si>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</si>
  <si>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</si>
  <si>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</si>
  <si>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</si>
  <si>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</si>
  <si>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</si>
  <si>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</si>
  <si>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</si>
  <si>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</si>
  <si>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</si>
  <si>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</si>
  <si>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</si>
  <si>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</si>
  <si>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</si>
  <si>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</si>
  <si>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</si>
  <si>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</si>
  <si>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</si>
  <si>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</si>
  <si>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</si>
  <si>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</si>
  <si>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</si>
  <si>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</si>
  <si>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</si>
  <si>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</si>
  <si>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</si>
  <si>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</si>
  <si>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</si>
  <si>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</si>
  <si>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</si>
  <si>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</si>
  <si>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</si>
  <si>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</si>
  <si>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</si>
  <si>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</si>
  <si>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</si>
  <si>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</si>
  <si>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</si>
  <si>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</si>
  <si>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</si>
  <si>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</si>
  <si>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</si>
  <si>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</si>
  <si>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</si>
  <si>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</si>
  <si>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</si>
  <si>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</si>
  <si>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</si>
  <si>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</si>
  <si>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</si>
  <si>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</si>
  <si>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</si>
  <si>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</si>
  <si>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</si>
  <si>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</si>
  <si>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</si>
  <si>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</si>
  <si>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</si>
  <si>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</si>
  <si>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</si>
  <si>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</si>
  <si>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</si>
  <si>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</si>
  <si>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</si>
  <si>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</si>
  <si>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</si>
  <si>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</si>
  <si>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</si>
  <si>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</si>
  <si>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</si>
  <si>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</si>
  <si>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</si>
  <si>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</si>
  <si>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</si>
  <si>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</si>
  <si>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</si>
  <si>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</si>
  <si>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</si>
  <si>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</si>
  <si>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</si>
  <si>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</si>
  <si>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</si>
  <si>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</si>
  <si>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</si>
  <si>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</si>
  <si>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</si>
  <si>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</si>
  <si>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</si>
  <si>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</si>
  <si>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</si>
  <si>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</si>
  <si>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</si>
  <si>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</si>
  <si>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</si>
  <si>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</si>
  <si>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</si>
  <si>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</si>
  <si>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</si>
  <si>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</si>
  <si>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</si>
  <si>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</si>
  <si>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</si>
  <si>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</si>
  <si>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</si>
  <si>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</si>
  <si>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</si>
  <si>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</si>
  <si>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</si>
  <si>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</si>
  <si>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</si>
  <si>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</si>
  <si>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</si>
  <si>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</si>
  <si>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</si>
  <si>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</si>
  <si>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</si>
  <si>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</si>
  <si>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</si>
  <si>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</si>
  <si>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</si>
  <si>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</si>
  <si>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</si>
  <si>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</si>
  <si>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</si>
  <si>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</si>
  <si>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</si>
  <si>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</si>
  <si>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</si>
  <si>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</si>
  <si>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</si>
  <si>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</si>
  <si>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</si>
  <si>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</si>
  <si>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</si>
  <si>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</si>
  <si>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</si>
  <si>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</si>
  <si>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</si>
  <si>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</si>
  <si>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</si>
  <si>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</si>
  <si>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</si>
  <si>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</si>
  <si>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</si>
  <si>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</si>
  <si>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</si>
  <si>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</si>
  <si>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</si>
  <si>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</si>
  <si>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</si>
  <si>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</si>
  <si>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</si>
  <si>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</si>
  <si>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</si>
  <si>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</si>
  <si>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</si>
  <si>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</si>
  <si>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</si>
  <si>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</si>
  <si>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</si>
  <si>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</si>
  <si>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</si>
  <si>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</si>
  <si>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</si>
  <si>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</si>
  <si>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</si>
  <si>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</si>
  <si>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</si>
  <si>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</si>
  <si>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</si>
  <si>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</si>
  <si>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</si>
  <si>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</si>
  <si>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</si>
  <si>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</si>
  <si>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</si>
  <si>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</si>
  <si>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</si>
  <si>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</si>
  <si>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</si>
  <si>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</si>
  <si>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</si>
  <si>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</si>
  <si>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</si>
  <si>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</si>
  <si>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</si>
  <si>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</si>
  <si>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</si>
  <si>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</si>
  <si>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</si>
  <si>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</si>
  <si>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</si>
  <si>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</si>
  <si>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</si>
  <si>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</si>
  <si>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</si>
  <si>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</si>
  <si>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</si>
  <si>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</si>
  <si>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</si>
  <si>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</si>
  <si>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</si>
  <si>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</si>
  <si>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</si>
  <si>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</si>
  <si>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</si>
  <si>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</si>
  <si>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</si>
  <si>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</si>
  <si>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</si>
  <si>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</si>
  <si>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</si>
  <si>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</si>
  <si>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</si>
  <si>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</si>
  <si>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</si>
  <si>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</si>
  <si>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</si>
  <si>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</si>
  <si>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</si>
  <si>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</si>
  <si>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</si>
  <si>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</si>
  <si>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</si>
  <si>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</si>
  <si>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</si>
  <si>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</si>
  <si>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</si>
  <si>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</si>
  <si>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</si>
  <si>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</si>
  <si>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</si>
  <si>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</si>
  <si>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</si>
  <si>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</si>
  <si>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</si>
  <si>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</si>
  <si>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</si>
  <si>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</si>
  <si>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</si>
  <si>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</si>
  <si>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</si>
  <si>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</si>
  <si>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</si>
  <si>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</si>
  <si>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</si>
  <si>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</si>
  <si>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</si>
  <si>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</si>
  <si>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</si>
  <si>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</si>
  <si>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</si>
  <si>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</si>
  <si>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</si>
  <si>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</si>
  <si>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</si>
  <si>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</si>
  <si>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</si>
  <si>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</si>
  <si>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</si>
  <si>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</si>
  <si>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</si>
  <si>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</si>
  <si>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</si>
  <si>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</si>
  <si>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</si>
  <si>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</si>
  <si>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</si>
  <si>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</si>
  <si>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</si>
  <si>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</si>
  <si>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</si>
  <si>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</si>
  <si>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</si>
  <si>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</si>
  <si>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</si>
  <si>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</si>
  <si>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</si>
  <si>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</si>
  <si>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</si>
  <si>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</si>
  <si>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</si>
  <si>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</si>
  <si>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</si>
  <si>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</si>
  <si>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</si>
  <si>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</si>
  <si>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</si>
  <si>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</si>
  <si>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</si>
  <si>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</si>
  <si>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</si>
  <si>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</si>
  <si>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</si>
  <si>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</si>
  <si>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</si>
  <si>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</si>
  <si>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</si>
  <si>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</si>
  <si>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</si>
  <si>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</si>
  <si>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</si>
  <si>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</si>
  <si>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</si>
  <si>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</si>
  <si>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</si>
  <si>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</si>
  <si>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</si>
  <si>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</si>
  <si>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</si>
  <si>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</si>
  <si>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</si>
  <si>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</si>
  <si>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</si>
  <si>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</si>
  <si>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</si>
  <si>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</si>
  <si>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</si>
  <si>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</si>
  <si>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</si>
  <si>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</si>
  <si>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</si>
  <si>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</si>
  <si>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</si>
  <si>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</si>
  <si>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</si>
  <si>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</si>
  <si>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</si>
  <si>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</si>
  <si>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</si>
  <si>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</si>
  <si>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</si>
  <si>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</si>
  <si>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</si>
  <si>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</si>
  <si>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</si>
  <si>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</si>
  <si>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</si>
  <si>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</si>
  <si>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</si>
  <si>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</si>
  <si>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</si>
  <si>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</si>
  <si>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</si>
  <si>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</si>
  <si>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</si>
  <si>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</si>
  <si>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</si>
  <si>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</si>
  <si>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</si>
  <si>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</si>
  <si>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</si>
  <si>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</si>
  <si>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</si>
  <si>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</si>
  <si>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</si>
  <si>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</si>
  <si>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</si>
  <si>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</si>
  <si>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</si>
  <si>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</si>
  <si>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</si>
  <si>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</si>
  <si>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</si>
  <si>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</si>
  <si>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</si>
  <si>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</si>
  <si>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</si>
  <si>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</si>
  <si>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</si>
  <si>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</si>
  <si>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</si>
  <si>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</si>
  <si>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</si>
  <si>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</si>
  <si>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</si>
  <si>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</si>
  <si>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</si>
  <si>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</si>
  <si>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</si>
  <si>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</si>
  <si>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</si>
  <si>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</si>
  <si>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</si>
  <si>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</si>
  <si>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</si>
  <si>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</si>
  <si>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</si>
  <si>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</si>
  <si>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</si>
  <si>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</si>
  <si>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</si>
  <si>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</si>
  <si>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</si>
  <si>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</si>
  <si>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</si>
  <si>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</si>
  <si>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</si>
  <si>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</si>
  <si>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</si>
  <si>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</si>
  <si>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</si>
  <si>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</si>
  <si>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</si>
  <si>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</si>
  <si>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</si>
  <si>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</si>
  <si>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</si>
  <si>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</si>
  <si>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</si>
  <si>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</si>
  <si>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</si>
  <si>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</si>
  <si>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</si>
  <si>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</si>
  <si>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</si>
  <si>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</si>
  <si>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</si>
  <si>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</si>
  <si>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</si>
  <si>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</si>
  <si>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</si>
  <si>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</si>
  <si>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</si>
  <si>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</si>
  <si>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</si>
  <si>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</si>
  <si>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</si>
  <si>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</si>
  <si>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</si>
  <si>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</si>
  <si>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</si>
  <si>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</si>
  <si>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</si>
  <si>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</si>
  <si>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</si>
  <si>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</si>
  <si>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</si>
  <si>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</si>
  <si>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</si>
  <si>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</si>
  <si>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</si>
  <si>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</si>
  <si>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</si>
  <si>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</si>
  <si>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</si>
  <si>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</si>
  <si>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</si>
  <si>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</si>
  <si>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</si>
  <si>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</si>
  <si>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</si>
  <si>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</si>
  <si>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</si>
  <si>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</si>
  <si>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</si>
  <si>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</si>
  <si>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</si>
  <si>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</si>
  <si>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</si>
  <si>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</si>
  <si>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</si>
  <si>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</si>
  <si>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</si>
  <si>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</si>
  <si>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</si>
  <si>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</si>
  <si>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</si>
  <si>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</si>
  <si>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</si>
  <si>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</si>
  <si>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</si>
  <si>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</si>
  <si>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</si>
  <si>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</si>
  <si>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</si>
  <si>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</si>
  <si>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</si>
  <si>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</si>
  <si>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</si>
  <si>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</si>
  <si>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</si>
  <si>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</si>
  <si>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</si>
  <si>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</si>
  <si>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</si>
  <si>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</si>
  <si>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</si>
  <si>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</si>
  <si>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</si>
  <si>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</si>
  <si>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</si>
  <si>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</si>
  <si>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</si>
  <si>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</si>
  <si>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</si>
  <si>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</si>
  <si>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</si>
  <si>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</si>
  <si>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</si>
  <si>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</si>
  <si>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</si>
  <si>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</si>
  <si>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</si>
  <si>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</si>
  <si>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</si>
  <si>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</si>
  <si>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</si>
  <si>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</si>
  <si>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</si>
  <si>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</si>
  <si>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</si>
  <si>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</si>
  <si>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</si>
  <si>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</si>
  <si>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</si>
  <si>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</si>
  <si>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</si>
  <si>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</si>
  <si>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</si>
  <si>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</si>
  <si>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</si>
  <si>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</si>
  <si>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</si>
  <si>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</si>
  <si>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</si>
  <si>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</si>
  <si>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</si>
  <si>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</si>
  <si>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</si>
  <si>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</si>
  <si>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</si>
  <si>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</si>
  <si>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</si>
  <si>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</si>
  <si>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</si>
  <si>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</si>
  <si>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</si>
  <si>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</si>
  <si>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</si>
  <si>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</si>
  <si>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</si>
  <si>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</si>
  <si>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</si>
  <si>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</si>
  <si>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</si>
  <si>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</si>
  <si>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</si>
  <si>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</si>
  <si>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</si>
  <si>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</si>
  <si>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</si>
  <si>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</si>
  <si>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</si>
  <si>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</si>
  <si>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</si>
  <si>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</si>
  <si>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</si>
  <si>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</si>
  <si>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</si>
  <si>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</si>
  <si>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</si>
  <si>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</si>
  <si>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</si>
  <si>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</si>
  <si>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</si>
  <si>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</si>
  <si>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</si>
  <si>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</si>
  <si>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</si>
  <si>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</si>
  <si>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</si>
  <si>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</si>
  <si>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</si>
  <si>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</si>
  <si>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</si>
  <si>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</si>
  <si>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</si>
  <si>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</si>
  <si>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</si>
  <si>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</si>
  <si>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</si>
  <si>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</si>
  <si>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</si>
  <si>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</si>
  <si>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</si>
  <si>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</si>
  <si>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</si>
  <si>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</si>
  <si>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</si>
  <si>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</si>
  <si>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</si>
  <si>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</si>
  <si>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</si>
  <si>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</si>
  <si>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</si>
  <si>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</si>
  <si>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</si>
  <si>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</si>
  <si>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</si>
  <si>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</si>
  <si>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</si>
  <si>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</si>
  <si>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</si>
  <si>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</si>
  <si>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</si>
  <si>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</si>
  <si>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</si>
  <si>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</si>
  <si>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</si>
  <si>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</si>
  <si>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</si>
  <si>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</si>
  <si>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</si>
  <si>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</si>
  <si>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</si>
  <si>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</si>
  <si>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</si>
  <si>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</si>
  <si>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</si>
  <si>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</si>
  <si>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</si>
  <si>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</si>
  <si>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</si>
  <si>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</si>
  <si>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</si>
  <si>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</si>
  <si>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</si>
  <si>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</si>
  <si>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</si>
  <si>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</si>
  <si>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</si>
  <si>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</si>
  <si>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</si>
  <si>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</si>
  <si>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</si>
  <si>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</si>
  <si>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</si>
  <si>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</si>
  <si>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</si>
  <si>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</si>
  <si>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</si>
  <si>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</si>
  <si>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</si>
  <si>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</si>
  <si>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</si>
  <si>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</si>
  <si>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</si>
  <si>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</si>
  <si>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</si>
  <si>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</si>
  <si>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</si>
  <si>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</si>
  <si>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</si>
  <si>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</si>
  <si>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</si>
  <si>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</si>
  <si>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</si>
  <si>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</si>
  <si>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</si>
  <si>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</si>
  <si>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</si>
  <si>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</si>
  <si>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</si>
  <si>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</si>
  <si>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</si>
  <si>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</si>
  <si>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</si>
  <si>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</si>
  <si>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</si>
  <si>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</si>
  <si>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</si>
  <si>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</si>
  <si>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</si>
  <si>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</si>
  <si>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</si>
  <si>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</si>
  <si>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</si>
  <si>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</si>
  <si>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</si>
  <si>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</si>
  <si>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</si>
  <si>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</si>
  <si>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</si>
  <si>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</si>
  <si>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</si>
  <si>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</si>
  <si>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</si>
  <si>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</si>
  <si>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</si>
  <si>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</si>
  <si>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</si>
  <si>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</si>
  <si>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</si>
  <si>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</si>
  <si>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</si>
  <si>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</si>
  <si>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</si>
  <si>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</si>
  <si>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</si>
  <si>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</si>
  <si>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</si>
  <si>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</si>
  <si>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</si>
  <si>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</si>
  <si>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</si>
  <si>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</si>
  <si>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</si>
  <si>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</si>
  <si>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</si>
  <si>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</si>
  <si>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</si>
  <si>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</si>
  <si>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</si>
  <si>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</si>
  <si>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</si>
  <si>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</si>
  <si>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</si>
  <si>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</si>
  <si>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</si>
  <si>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</si>
  <si>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</si>
  <si>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</si>
  <si>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</si>
  <si>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</si>
  <si>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</si>
  <si>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</si>
  <si>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</si>
  <si>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</si>
  <si>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</si>
  <si>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</si>
  <si>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</si>
  <si>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</si>
  <si>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</si>
  <si>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</si>
  <si>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</si>
  <si>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</si>
  <si>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</si>
  <si>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</si>
  <si>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</si>
  <si>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</si>
  <si>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</si>
  <si>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</si>
  <si>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</si>
  <si>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</si>
  <si>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</si>
  <si>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</si>
  <si>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</si>
  <si>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</si>
  <si>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</si>
  <si>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</si>
  <si>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</si>
  <si>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</si>
  <si>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</si>
  <si>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</si>
  <si>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</si>
  <si>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</si>
  <si>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</si>
  <si>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</si>
  <si>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</si>
  <si>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</si>
  <si>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</si>
  <si>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</si>
  <si>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</si>
  <si>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</si>
  <si>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</si>
  <si>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</si>
  <si>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</si>
  <si>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</si>
  <si>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</si>
  <si>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</si>
  <si>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</si>
  <si>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</si>
  <si>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</si>
  <si>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</si>
  <si>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</si>
  <si>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</si>
  <si>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</si>
  <si>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</si>
  <si>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</si>
  <si>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</si>
  <si>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</si>
  <si>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</si>
  <si>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</si>
  <si>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</si>
  <si>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</si>
  <si>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</si>
  <si>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</si>
  <si>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</si>
  <si>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</si>
  <si>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</si>
  <si>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</si>
  <si>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</si>
  <si>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</si>
  <si>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</si>
  <si>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</si>
  <si>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</si>
  <si>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</si>
  <si>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</si>
  <si>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</si>
  <si>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</si>
  <si>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</si>
  <si>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</si>
  <si>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</si>
  <si>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</si>
  <si>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</si>
  <si>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</si>
  <si>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</si>
  <si>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</si>
  <si>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</si>
  <si>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</si>
  <si>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</si>
  <si>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</si>
  <si>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</si>
  <si>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</si>
  <si>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</si>
  <si>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</si>
  <si>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</si>
  <si>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</si>
  <si>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</si>
  <si>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</si>
  <si>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</si>
  <si>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</si>
  <si>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</si>
  <si>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</si>
  <si>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</si>
  <si>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</si>
  <si>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</si>
  <si>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</si>
  <si>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</si>
  <si>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</si>
  <si>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</si>
  <si>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</si>
  <si>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</si>
  <si>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</si>
  <si>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</si>
  <si>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</si>
  <si>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</si>
  <si>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</si>
  <si>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</si>
  <si>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</si>
  <si>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</si>
  <si>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</si>
  <si>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</si>
  <si>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</si>
  <si>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</si>
  <si>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</si>
  <si>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</si>
  <si>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</si>
  <si>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</si>
  <si>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</si>
  <si>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</si>
  <si>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</si>
  <si>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</si>
  <si>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</si>
  <si>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</si>
  <si>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</si>
  <si>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</si>
  <si>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</si>
  <si>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</si>
  <si>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</si>
  <si>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</si>
  <si>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</si>
  <si>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</si>
  <si>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</si>
  <si>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</si>
  <si>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</si>
  <si>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</si>
  <si>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</si>
  <si>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</si>
  <si>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</si>
  <si>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</si>
  <si>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</si>
  <si>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</si>
  <si>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</si>
  <si>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</si>
  <si>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</si>
  <si>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</si>
  <si>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</si>
  <si>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</si>
  <si>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</si>
  <si>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</si>
  <si>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</si>
  <si>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</si>
  <si>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</si>
  <si>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</si>
  <si>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</si>
  <si>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</si>
  <si>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</si>
  <si>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</si>
  <si>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</si>
  <si>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</si>
  <si>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</si>
  <si>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</si>
  <si>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</si>
  <si>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</si>
  <si>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</si>
  <si>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</si>
  <si>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</si>
  <si>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</si>
  <si>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</si>
  <si>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</si>
  <si>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</si>
  <si>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</si>
  <si>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</si>
  <si>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</si>
  <si>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</si>
  <si>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</si>
  <si>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</si>
  <si>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</si>
  <si>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</si>
  <si>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</si>
  <si>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</si>
  <si>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</si>
  <si>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</si>
  <si>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</si>
  <si>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</si>
  <si>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</si>
  <si>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</si>
  <si>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</si>
  <si>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</si>
  <si>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</si>
  <si>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</si>
  <si>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</si>
  <si>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</si>
  <si>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</si>
  <si>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</si>
  <si>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</si>
  <si>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</si>
  <si>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</si>
  <si>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</si>
  <si>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</si>
  <si>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</si>
  <si>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</si>
  <si>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</si>
  <si>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</si>
  <si>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</si>
  <si>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</si>
  <si>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</si>
  <si>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</si>
  <si>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</si>
  <si>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</si>
  <si>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</si>
  <si>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</si>
  <si>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</si>
  <si>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</si>
  <si>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</si>
  <si>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</si>
  <si>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</si>
  <si>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</si>
  <si>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</si>
  <si>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</si>
  <si>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</si>
  <si>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</si>
  <si>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</si>
  <si>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</si>
  <si>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</si>
  <si>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</si>
  <si>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</si>
  <si>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</si>
  <si>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</si>
  <si>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</si>
  <si>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</si>
  <si>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</si>
  <si>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</si>
  <si>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</si>
  <si>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</si>
  <si>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</si>
  <si>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</si>
  <si>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</si>
  <si>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</si>
  <si>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</si>
  <si>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</si>
  <si>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</si>
  <si>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</si>
  <si>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</si>
  <si>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</si>
  <si>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</si>
  <si>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</si>
  <si>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</si>
  <si>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</si>
  <si>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</si>
  <si>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</si>
  <si>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</si>
  <si>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</si>
  <si>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</si>
  <si>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</si>
  <si>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</si>
  <si>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</si>
  <si>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</si>
  <si>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</si>
  <si>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</si>
  <si>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</si>
  <si>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</si>
  <si>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</si>
  <si>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</si>
  <si>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</si>
  <si>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</si>
  <si>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</si>
  <si>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</si>
  <si>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</si>
  <si>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</si>
  <si>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</si>
  <si>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</si>
  <si>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</si>
  <si>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</si>
  <si>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</si>
  <si>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</si>
  <si>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</si>
  <si>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</si>
  <si>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</si>
  <si>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</si>
  <si>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</si>
  <si>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</si>
  <si>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</si>
  <si>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</si>
  <si>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</si>
  <si>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</si>
  <si>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</si>
  <si>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</si>
  <si>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</si>
  <si>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</si>
  <si>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</si>
  <si>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</si>
  <si>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</si>
  <si>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</si>
  <si>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</si>
  <si>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</si>
  <si>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</si>
  <si>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</si>
  <si>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</si>
  <si>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</si>
  <si>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</si>
  <si>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</si>
  <si>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</si>
  <si>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</si>
  <si>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</si>
  <si>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</si>
  <si>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</si>
  <si>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</si>
  <si>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</si>
  <si>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</si>
  <si>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</si>
  <si>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</si>
  <si>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</si>
  <si>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</si>
  <si>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</si>
  <si>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</si>
  <si>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</si>
  <si>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</si>
  <si>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</si>
  <si>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</si>
  <si>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</si>
  <si>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</si>
  <si>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</si>
  <si>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</si>
  <si>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</si>
  <si>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</si>
  <si>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</si>
  <si>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</si>
  <si>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</si>
  <si>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</si>
  <si>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</si>
  <si>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</si>
  <si>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</si>
  <si>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</si>
  <si>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</si>
  <si>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</si>
  <si>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</si>
  <si>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</si>
  <si>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</si>
  <si>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</si>
  <si>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</si>
  <si>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</si>
  <si>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</si>
  <si>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</si>
  <si>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</si>
  <si>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</si>
  <si>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</si>
  <si>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</si>
  <si>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</si>
  <si>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</si>
  <si>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</si>
  <si>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</si>
  <si>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</si>
  <si>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</si>
  <si>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</si>
  <si>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</si>
  <si>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</si>
  <si>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</si>
  <si>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</si>
  <si>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</si>
  <si>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</si>
  <si>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</si>
  <si>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</si>
  <si>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</si>
  <si>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</si>
  <si>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</si>
  <si>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</si>
  <si>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</si>
  <si>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</si>
  <si>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</si>
  <si>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</si>
  <si>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</si>
  <si>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</si>
  <si>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</si>
  <si>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</si>
  <si>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</si>
  <si>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</si>
  <si>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</si>
  <si>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</si>
  <si>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</si>
  <si>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</si>
  <si>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</si>
  <si>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</si>
  <si>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</si>
  <si>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</si>
  <si>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</si>
  <si>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</si>
  <si>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</si>
  <si>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</si>
  <si>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</si>
  <si>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</si>
  <si>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</si>
  <si>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</si>
  <si>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</si>
  <si>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</si>
  <si>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</si>
  <si>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</si>
  <si>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</si>
  <si>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</si>
  <si>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</si>
  <si>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</si>
  <si>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</si>
  <si>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</si>
  <si>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</si>
  <si>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</si>
  <si>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</si>
  <si>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</si>
  <si>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</si>
  <si>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</si>
  <si>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</si>
  <si>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</si>
  <si>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</si>
  <si>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</si>
  <si>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</si>
  <si>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</si>
  <si>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</si>
  <si>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</si>
  <si>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</si>
  <si>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</si>
  <si>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</si>
  <si>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</si>
  <si>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</si>
  <si>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</si>
  <si>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</si>
  <si>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</si>
  <si>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</si>
  <si>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</si>
  <si>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</si>
  <si>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</si>
  <si>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</si>
  <si>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</si>
  <si>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</si>
  <si>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</si>
  <si>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</si>
  <si>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</si>
  <si>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</si>
  <si>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</si>
  <si>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</si>
  <si>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</si>
  <si>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</si>
  <si>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</si>
  <si>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</si>
  <si>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</si>
  <si>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</si>
  <si>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</si>
  <si>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</si>
  <si>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</si>
  <si>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</si>
  <si>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</si>
  <si>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</si>
  <si>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</si>
  <si>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</si>
  <si>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</si>
  <si>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</si>
  <si>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</si>
  <si>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</si>
  <si>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</si>
  <si>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</si>
  <si>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</si>
  <si>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</si>
  <si>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</si>
  <si>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</si>
  <si>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</si>
  <si>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</si>
  <si>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</si>
  <si>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</si>
  <si>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</si>
  <si>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</si>
  <si>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</si>
  <si>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</si>
  <si>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</si>
  <si>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</si>
  <si>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</si>
  <si>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</si>
  <si>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</si>
  <si>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</si>
  <si>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</si>
  <si>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</si>
  <si>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</si>
  <si>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</si>
  <si>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</si>
  <si>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</si>
  <si>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</si>
  <si>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</si>
  <si>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</si>
  <si>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</si>
  <si>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</si>
  <si>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</si>
  <si>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</si>
  <si>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</si>
  <si>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</si>
  <si>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</si>
  <si>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</si>
  <si>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</si>
  <si>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</si>
  <si>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</si>
  <si>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</si>
  <si>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</si>
  <si>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</si>
  <si>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</si>
  <si>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</si>
  <si>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</si>
  <si>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</si>
  <si>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</si>
  <si>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</si>
  <si>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</si>
  <si>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</si>
  <si>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</si>
  <si>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</si>
  <si>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</si>
  <si>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</si>
  <si>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</si>
  <si>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</si>
  <si>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</si>
  <si>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</si>
  <si>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</si>
  <si>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</si>
  <si>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</si>
  <si>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</si>
  <si>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</si>
  <si>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</si>
  <si>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</si>
  <si>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</si>
  <si>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</si>
  <si>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</si>
  <si>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</si>
  <si>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</si>
  <si>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</si>
  <si>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</si>
  <si>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</si>
  <si>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</si>
  <si>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</si>
  <si>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</si>
  <si>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</si>
  <si>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</si>
  <si>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</si>
  <si>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</si>
  <si>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</si>
  <si>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</si>
  <si>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</si>
  <si>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</si>
  <si>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</si>
  <si>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</si>
  <si>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</si>
  <si>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</si>
  <si>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</si>
  <si>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</si>
  <si>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</si>
  <si>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</si>
  <si>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</si>
  <si>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</si>
  <si>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</si>
  <si>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</si>
  <si>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</si>
  <si>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</si>
  <si>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</si>
  <si>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</si>
  <si>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</si>
  <si>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</si>
  <si>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</si>
  <si>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</si>
  <si>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</si>
  <si>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</si>
  <si>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</si>
  <si>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</si>
  <si>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</si>
  <si>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</si>
  <si>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</si>
  <si>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</si>
  <si>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</si>
  <si>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</si>
  <si>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</si>
  <si>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</si>
  <si>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</si>
  <si>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</si>
  <si>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</si>
  <si>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</si>
  <si>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</si>
  <si>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</si>
  <si>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</si>
  <si>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</si>
  <si>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</si>
  <si>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</si>
  <si>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</si>
  <si>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</si>
  <si>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</si>
  <si>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</si>
  <si>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</si>
  <si>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</si>
  <si>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</si>
  <si>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</si>
  <si>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</si>
  <si>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</si>
  <si>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</si>
  <si>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</si>
  <si>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</si>
  <si>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</si>
  <si>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</si>
  <si>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</si>
  <si>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</si>
  <si>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</si>
  <si>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</si>
  <si>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</si>
  <si>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</si>
  <si>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</si>
  <si>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</si>
  <si>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</si>
  <si>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</si>
  <si>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</si>
  <si>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</si>
  <si>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</si>
  <si>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</si>
  <si>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</si>
  <si>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</si>
  <si>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</si>
  <si>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</si>
  <si>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</si>
  <si>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</si>
  <si>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</si>
  <si>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</si>
  <si>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</si>
  <si>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</si>
  <si>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</si>
  <si>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</si>
  <si>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</si>
  <si>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</si>
  <si>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</si>
  <si>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</si>
  <si>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</si>
  <si>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</si>
  <si>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</si>
  <si>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</si>
  <si>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</si>
  <si>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</si>
  <si>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</si>
  <si>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</si>
  <si>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</si>
  <si>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</si>
  <si>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</si>
  <si>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</si>
  <si>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</si>
  <si>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</si>
  <si>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</si>
  <si>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</si>
  <si>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</si>
  <si>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</si>
  <si>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</si>
  <si>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</si>
  <si>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</si>
  <si>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</si>
  <si>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</si>
  <si>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</si>
  <si>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</si>
  <si>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</si>
  <si>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</si>
  <si>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</si>
  <si>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</si>
  <si>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</si>
  <si>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</si>
  <si>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</si>
  <si>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</si>
  <si>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</si>
  <si>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</si>
  <si>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</si>
  <si>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</si>
  <si>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</si>
  <si>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</si>
  <si>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</si>
  <si>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</si>
  <si>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</si>
  <si>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</si>
  <si>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</si>
  <si>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</si>
  <si>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</si>
  <si>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</si>
  <si>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</si>
  <si>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</si>
  <si>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</si>
  <si>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</si>
  <si>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</si>
  <si>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</si>
  <si>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</si>
  <si>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</si>
  <si>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</si>
  <si>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</si>
  <si>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</si>
  <si>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</si>
  <si>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</si>
  <si>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</si>
  <si>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</si>
  <si>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</si>
  <si>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</si>
  <si>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</si>
  <si>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</si>
  <si>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</si>
  <si>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</si>
  <si>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</si>
  <si>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</si>
  <si>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</si>
  <si>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</si>
  <si>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</si>
  <si>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</si>
  <si>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</si>
  <si>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</si>
  <si>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</si>
  <si>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</si>
  <si>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</si>
  <si>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</si>
  <si>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</si>
  <si>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</si>
  <si>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</si>
  <si>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</si>
  <si>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</si>
  <si>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</si>
  <si>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</si>
  <si>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</si>
  <si>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</si>
  <si>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</si>
  <si>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</si>
  <si>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</si>
  <si>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</si>
  <si>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</si>
  <si>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</si>
  <si>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</si>
  <si>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</si>
  <si>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</si>
  <si>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</si>
  <si>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</si>
  <si>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</si>
  <si>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</si>
  <si>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</si>
  <si>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</si>
  <si>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</si>
  <si>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</si>
  <si>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</si>
  <si>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</si>
  <si>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</si>
  <si>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</si>
  <si>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</si>
  <si>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</si>
  <si>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</si>
  <si>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</si>
  <si>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</si>
  <si>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</si>
  <si>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</si>
  <si>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</si>
  <si>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</si>
  <si>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</si>
  <si>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</si>
  <si>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</si>
  <si>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</si>
  <si>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</si>
  <si>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</si>
  <si>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</si>
  <si>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</si>
  <si>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</si>
  <si>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</si>
  <si>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</si>
  <si>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</si>
  <si>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</si>
  <si>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</si>
  <si>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</si>
  <si>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</si>
  <si>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</si>
  <si>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</si>
  <si>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</si>
  <si>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</si>
  <si>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</si>
  <si>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</si>
  <si>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</si>
  <si>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</si>
  <si>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</si>
  <si>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</si>
  <si>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</si>
  <si>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</si>
  <si>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</si>
  <si>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</si>
  <si>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</si>
  <si>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</si>
  <si>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</si>
  <si>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</si>
  <si>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</si>
  <si>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</si>
  <si>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</si>
  <si>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</si>
  <si>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</si>
  <si>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</si>
  <si>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</si>
  <si>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</si>
  <si>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</si>
  <si>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</si>
  <si>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</si>
  <si>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</si>
  <si>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</si>
  <si>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</si>
  <si>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</si>
  <si>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</si>
  <si>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</si>
  <si>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</si>
  <si>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</si>
  <si>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</si>
  <si>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</si>
  <si>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</si>
  <si>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</si>
  <si>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</si>
  <si>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</si>
  <si>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</si>
  <si>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</si>
  <si>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</si>
  <si>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</si>
  <si>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</si>
  <si>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</si>
  <si>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</si>
  <si>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</si>
  <si>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</si>
  <si>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</si>
  <si>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</si>
  <si>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</si>
  <si>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</si>
  <si>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</si>
  <si>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</si>
  <si>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</si>
  <si>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</si>
  <si>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</si>
  <si>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</si>
  <si>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</si>
  <si>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</si>
  <si>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</si>
  <si>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</si>
  <si>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</si>
  <si>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</si>
  <si>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</si>
  <si>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</si>
  <si>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</si>
  <si>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</si>
  <si>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</si>
  <si>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</si>
  <si>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</si>
  <si>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</si>
  <si>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</si>
  <si>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</si>
  <si>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</si>
  <si>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</si>
  <si>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</si>
  <si>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</si>
  <si>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</si>
  <si>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</si>
  <si>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</si>
  <si>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</si>
  <si>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</si>
  <si>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</si>
  <si>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</si>
  <si>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</si>
  <si>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</si>
  <si>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</si>
  <si>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</si>
  <si>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</si>
  <si>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</si>
  <si>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</si>
  <si>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</si>
  <si>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</si>
  <si>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</si>
  <si>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</si>
  <si>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</si>
  <si>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</si>
  <si>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</si>
  <si>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</si>
  <si>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</si>
  <si>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</si>
  <si>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</si>
  <si>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</si>
  <si>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</si>
  <si>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</si>
  <si>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</si>
  <si>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</si>
  <si>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</si>
  <si>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</si>
  <si>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</si>
  <si>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</si>
  <si>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</si>
  <si>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</si>
  <si>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</si>
  <si>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</si>
  <si>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</si>
  <si>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</si>
  <si>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</si>
  <si>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</si>
  <si>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</si>
  <si>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</si>
  <si>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</si>
  <si>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</si>
  <si>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</si>
  <si>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</si>
  <si>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</si>
  <si>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</si>
  <si>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</si>
  <si>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</si>
  <si>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</si>
  <si>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</si>
  <si>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</si>
  <si>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</si>
  <si>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</si>
  <si>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</si>
  <si>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</si>
  <si>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</si>
  <si>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</si>
  <si>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</si>
  <si>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</si>
  <si>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</si>
  <si>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</si>
  <si>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</si>
  <si>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</si>
  <si>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</si>
  <si>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</si>
  <si>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</si>
  <si>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</si>
  <si>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</si>
  <si>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</si>
  <si>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</si>
  <si>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</si>
  <si>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</si>
  <si>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</si>
  <si>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</si>
  <si>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</si>
  <si>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</si>
  <si>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</si>
  <si>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</si>
  <si>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</si>
  <si>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</si>
  <si>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</si>
  <si>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</si>
  <si>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</si>
  <si>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</si>
  <si>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</si>
  <si>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</si>
  <si>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</si>
  <si>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</si>
  <si>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</si>
  <si>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</si>
  <si>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</si>
  <si>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</si>
  <si>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</si>
  <si>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</si>
  <si>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</si>
  <si>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</si>
  <si>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</si>
  <si>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</si>
  <si>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</si>
  <si>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</si>
  <si>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</si>
  <si>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</si>
  <si>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</si>
  <si>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</si>
  <si>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</si>
  <si>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</si>
  <si>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</si>
  <si>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</si>
  <si>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</si>
  <si>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</si>
  <si>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</si>
  <si>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</si>
  <si>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</si>
  <si>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</si>
  <si>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</si>
  <si>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</si>
  <si>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</si>
  <si>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</si>
  <si>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</si>
  <si>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</si>
  <si>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</si>
  <si>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</si>
  <si>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</si>
  <si>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</si>
  <si>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</si>
  <si>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</si>
  <si>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</si>
  <si>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</si>
  <si>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</si>
  <si>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</si>
  <si>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</si>
  <si>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</si>
  <si>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</si>
  <si>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</si>
  <si>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</si>
  <si>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</si>
  <si>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</si>
  <si>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</si>
  <si>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</si>
  <si>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</si>
  <si>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</si>
  <si>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</si>
  <si>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</si>
  <si>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</si>
  <si>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</si>
  <si>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</si>
  <si>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</si>
  <si>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</si>
  <si>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</si>
  <si>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</si>
  <si>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</si>
  <si>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</si>
  <si>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</si>
  <si>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</si>
  <si>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</si>
  <si>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</si>
  <si>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</si>
  <si>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</si>
  <si>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</si>
  <si>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</si>
  <si>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</si>
  <si>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</si>
  <si>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</si>
  <si>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</si>
  <si>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</si>
  <si>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</si>
  <si>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</si>
  <si>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</si>
  <si>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</si>
  <si>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</si>
  <si>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</si>
  <si>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</si>
  <si>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</si>
  <si>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</si>
  <si>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</si>
  <si>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</si>
  <si>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</si>
  <si>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</si>
  <si>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</si>
  <si>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</si>
  <si>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</si>
  <si>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</si>
  <si>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</si>
  <si>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</si>
  <si>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</si>
  <si>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</si>
  <si>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</si>
  <si>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</si>
  <si>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</si>
  <si>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</si>
  <si>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</si>
  <si>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</si>
  <si>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</si>
  <si>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</si>
  <si>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</si>
  <si>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</si>
  <si>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</si>
  <si>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</si>
  <si>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</si>
  <si>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</si>
  <si>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</si>
  <si>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</si>
  <si>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</si>
  <si>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</si>
  <si>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</si>
  <si>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</si>
  <si>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</si>
  <si>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</si>
  <si>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</si>
  <si>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</si>
  <si>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</si>
  <si>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</si>
  <si>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</si>
  <si>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</si>
  <si>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</si>
  <si>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</si>
  <si>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</si>
  <si>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</si>
  <si>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</si>
  <si>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</si>
  <si>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</si>
  <si>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</si>
  <si>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</si>
  <si>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</si>
  <si>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</si>
  <si>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</si>
  <si>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</si>
  <si>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</si>
  <si>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</si>
  <si>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</si>
  <si>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</si>
  <si>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</si>
  <si>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</si>
  <si>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</si>
  <si>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</si>
  <si>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</si>
  <si>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</si>
  <si>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</si>
  <si>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</si>
  <si>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</si>
  <si>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</si>
  <si>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</si>
  <si>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</si>
  <si>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</si>
  <si>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</si>
  <si>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</si>
  <si>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</si>
  <si>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</si>
  <si>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</si>
  <si>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</si>
  <si>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</si>
  <si>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</si>
  <si>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</si>
  <si>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</si>
  <si>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</si>
  <si>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</si>
  <si>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</si>
  <si>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</si>
  <si>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</si>
  <si>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</si>
  <si>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</si>
  <si>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</si>
  <si>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</si>
  <si>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</si>
  <si>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</si>
  <si>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</si>
  <si>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</si>
  <si>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</si>
  <si>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</si>
  <si>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</si>
  <si>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</si>
  <si>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</si>
  <si>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</si>
  <si>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</si>
  <si>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</si>
  <si>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</si>
  <si>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</si>
  <si>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</si>
  <si>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</si>
  <si>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</si>
  <si>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</si>
  <si>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</si>
  <si>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</si>
  <si>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</si>
  <si>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</si>
  <si>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</si>
  <si>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</si>
  <si>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</si>
  <si>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</si>
  <si>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</si>
  <si>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</si>
  <si>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</si>
  <si>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</si>
  <si>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</si>
  <si>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</si>
  <si>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</si>
  <si>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</si>
  <si>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</si>
  <si>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</si>
  <si>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</si>
  <si>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</si>
  <si>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</si>
  <si>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</si>
  <si>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</si>
  <si>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</si>
  <si>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</si>
  <si>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</si>
  <si>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</si>
  <si>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</si>
  <si>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</si>
  <si>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</si>
  <si>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</si>
  <si>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</si>
  <si>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</si>
  <si>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</si>
  <si>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</si>
  <si>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</si>
  <si>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</si>
  <si>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</si>
  <si>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</si>
  <si>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</si>
  <si>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</si>
  <si>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</si>
  <si>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</si>
  <si>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</si>
  <si>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</si>
  <si>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</si>
  <si>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</si>
  <si>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</si>
  <si>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</si>
  <si>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</si>
  <si>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</si>
  <si>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</si>
  <si>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</si>
  <si>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</si>
  <si>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</si>
  <si>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</si>
  <si>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</si>
  <si>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</si>
  <si>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</si>
  <si>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</si>
  <si>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</si>
  <si>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</si>
  <si>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</si>
  <si>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</si>
  <si>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</si>
  <si>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</si>
  <si>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</si>
  <si>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</si>
  <si>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</si>
  <si>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</si>
  <si>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</si>
  <si>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</si>
  <si>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</si>
  <si>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</si>
  <si>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</si>
  <si>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</si>
  <si>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</si>
  <si>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</si>
  <si>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</si>
  <si>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</si>
  <si>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</si>
  <si>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</si>
  <si>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</si>
  <si>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</si>
  <si>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</si>
  <si>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</si>
  <si>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</si>
  <si>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</si>
  <si>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</si>
  <si>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</si>
  <si>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</si>
  <si>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</si>
  <si>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</si>
  <si>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</si>
  <si>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</si>
  <si>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</si>
  <si>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</si>
  <si>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</si>
  <si>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</si>
  <si>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</si>
  <si>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</si>
  <si>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</si>
  <si>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</si>
  <si>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</si>
  <si>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</si>
  <si>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</si>
  <si>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</si>
  <si>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</si>
  <si>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</si>
  <si>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</si>
  <si>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</si>
  <si>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</si>
  <si>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</si>
  <si>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</si>
  <si>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</si>
  <si>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</si>
  <si>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</si>
  <si>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</si>
  <si>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</si>
  <si>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</si>
  <si>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</si>
  <si>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</si>
  <si>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</si>
  <si>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</si>
  <si>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</si>
  <si>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</si>
  <si>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</si>
  <si>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</si>
  <si>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</si>
  <si>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</si>
  <si>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</si>
  <si>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</si>
  <si>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</si>
  <si>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</si>
  <si>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</si>
  <si>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</si>
  <si>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</si>
  <si>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</si>
  <si>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</si>
  <si>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</si>
  <si>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</si>
  <si>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</si>
  <si>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</si>
  <si>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</si>
  <si>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</si>
  <si>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</si>
  <si>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</si>
  <si>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</si>
  <si>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</si>
  <si>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</si>
  <si>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</si>
  <si>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</si>
  <si>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</si>
  <si>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</si>
  <si>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</si>
  <si>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</si>
  <si>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</si>
  <si>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</si>
  <si>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</si>
  <si>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</si>
  <si>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</si>
  <si>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</si>
  <si>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</si>
  <si>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</si>
  <si>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</si>
  <si>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</si>
  <si>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</si>
  <si>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</si>
  <si>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</si>
  <si>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</si>
  <si>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</si>
  <si>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</si>
  <si>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</si>
  <si>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</si>
  <si>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</si>
  <si>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</si>
  <si>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</si>
  <si>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</si>
  <si>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</si>
  <si>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</si>
  <si>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</si>
  <si>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</si>
  <si>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</si>
  <si>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</si>
  <si>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</si>
  <si>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</si>
  <si>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</si>
  <si>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</si>
  <si>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</si>
  <si>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</si>
  <si>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</si>
  <si>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</si>
  <si>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</si>
  <si>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</si>
  <si>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</si>
  <si>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</si>
  <si>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</si>
  <si>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</si>
  <si>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</si>
  <si>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</si>
  <si>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</si>
  <si>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</si>
  <si>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</si>
  <si>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</si>
  <si>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</si>
  <si>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</si>
  <si>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</si>
  <si>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</si>
  <si>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</si>
  <si>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</si>
  <si>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</si>
  <si>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</si>
  <si>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</si>
  <si>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</si>
  <si>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</si>
  <si>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</si>
  <si>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</si>
  <si>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</si>
  <si>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</si>
  <si>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</si>
  <si>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</si>
  <si>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</si>
  <si>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</si>
  <si>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</si>
  <si>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</si>
  <si>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</si>
  <si>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</si>
  <si>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</si>
  <si>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</si>
  <si>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</si>
  <si>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</si>
  <si>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</si>
  <si>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</si>
  <si>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</si>
  <si>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</si>
  <si>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</si>
  <si>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</si>
  <si>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</si>
  <si>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</si>
  <si>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</si>
  <si>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</si>
  <si>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</si>
  <si>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</si>
  <si>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</si>
  <si>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</si>
  <si>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</si>
  <si>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</si>
  <si>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</si>
  <si>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</si>
  <si>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</si>
  <si>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</si>
  <si>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</si>
  <si>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</si>
  <si>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</si>
  <si>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</si>
  <si>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</si>
  <si>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</si>
  <si>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</si>
  <si>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</si>
  <si>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</si>
  <si>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</si>
  <si>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</si>
  <si>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</si>
  <si>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</si>
  <si>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</si>
  <si>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</si>
  <si>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</si>
  <si>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</si>
  <si>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</si>
  <si>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</si>
  <si>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</si>
  <si>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</si>
  <si>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</si>
  <si>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</si>
  <si>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</si>
  <si>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</si>
  <si>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</si>
  <si>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</si>
  <si>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</si>
  <si>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</si>
  <si>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</si>
  <si>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</si>
  <si>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</si>
  <si>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</si>
  <si>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</si>
  <si>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</si>
  <si>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</si>
  <si>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</si>
  <si>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</si>
  <si>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</si>
  <si>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</si>
  <si>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</si>
  <si>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</si>
  <si>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</si>
  <si>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</si>
  <si>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</si>
  <si>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</si>
  <si>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</si>
  <si>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</si>
  <si>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</si>
  <si>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</si>
  <si>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</si>
  <si>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</si>
  <si>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</si>
  <si>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</si>
  <si>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</si>
  <si>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</si>
  <si>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</si>
  <si>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</si>
  <si>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</si>
  <si>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</si>
  <si>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</si>
  <si>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</si>
  <si>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</si>
  <si>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</si>
  <si>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</si>
  <si>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</si>
  <si>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</si>
  <si>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</si>
  <si>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</si>
  <si>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</si>
  <si>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</si>
  <si>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</si>
  <si>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</si>
  <si>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</si>
  <si>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</si>
  <si>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</si>
  <si>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</si>
  <si>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</si>
  <si>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</si>
  <si>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</si>
  <si>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</si>
  <si>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</si>
  <si>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</si>
  <si>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</si>
  <si>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</si>
  <si>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</si>
  <si>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</si>
  <si>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</si>
  <si>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</si>
  <si>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</si>
  <si>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</si>
  <si>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</si>
  <si>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</si>
  <si>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</si>
  <si>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</si>
  <si>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</si>
  <si>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</si>
  <si>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</si>
  <si>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</si>
  <si>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</si>
  <si>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</si>
  <si>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</si>
  <si>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</si>
  <si>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</si>
  <si>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</si>
  <si>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</si>
  <si>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</si>
  <si>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</si>
  <si>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</si>
  <si>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</si>
  <si>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</si>
  <si>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</si>
  <si>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</si>
  <si>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</si>
  <si>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</si>
  <si>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</si>
  <si>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</si>
  <si>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</si>
  <si>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</si>
  <si>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</si>
  <si>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</si>
  <si>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</si>
  <si>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</si>
  <si>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</si>
  <si>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</si>
  <si>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</si>
  <si>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</si>
  <si>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</si>
  <si>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</si>
  <si>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</si>
  <si>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</si>
  <si>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</si>
  <si>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</si>
  <si>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</si>
  <si>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</si>
  <si>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</si>
  <si>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</si>
  <si>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</si>
  <si>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</si>
  <si>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</si>
  <si>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</si>
  <si>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</si>
  <si>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</si>
  <si>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</si>
  <si>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</si>
  <si>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</si>
  <si>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</si>
  <si>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</si>
  <si>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</si>
  <si>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</si>
  <si>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</si>
  <si>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</si>
  <si>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</si>
  <si>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</si>
  <si>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</si>
  <si>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</si>
  <si>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</si>
  <si>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</si>
  <si>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</si>
  <si>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</si>
  <si>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</si>
  <si>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</si>
  <si>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</si>
  <si>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</si>
  <si>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</si>
  <si>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</si>
  <si>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</si>
  <si>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</si>
  <si>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</si>
  <si>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</si>
  <si>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</si>
  <si>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</si>
  <si>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</si>
  <si>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</si>
  <si>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</si>
  <si>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</si>
  <si>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</si>
  <si>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</si>
  <si>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</si>
  <si>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</si>
  <si>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</si>
  <si>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</si>
  <si>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</si>
  <si>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</si>
  <si>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</si>
  <si>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</si>
  <si>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</si>
  <si>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</si>
  <si>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</si>
  <si>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</si>
  <si>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</si>
  <si>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</si>
  <si>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</si>
  <si>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</si>
  <si>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</si>
  <si>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</si>
  <si>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</si>
  <si>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</si>
  <si>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</si>
  <si>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</si>
  <si>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</si>
  <si>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</si>
  <si>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</si>
  <si>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</si>
  <si>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</si>
  <si>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</si>
  <si>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</si>
  <si>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</si>
  <si>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</si>
  <si>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</si>
  <si>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</si>
  <si>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</si>
  <si>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</si>
  <si>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</si>
  <si>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</si>
  <si>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</si>
  <si>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</si>
  <si>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</si>
  <si>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</si>
  <si>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</si>
  <si>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</si>
  <si>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</si>
  <si>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</si>
  <si>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</si>
  <si>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</si>
  <si>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</si>
  <si>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</si>
  <si>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</si>
  <si>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</si>
  <si>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</si>
  <si>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</si>
  <si>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</si>
  <si>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</si>
  <si>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</si>
  <si>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</si>
  <si>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</si>
  <si>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</si>
  <si>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</si>
  <si>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</si>
  <si>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</si>
  <si>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</si>
  <si>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</si>
  <si>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</si>
  <si>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</si>
  <si>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</si>
  <si>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</si>
  <si>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</si>
  <si>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</si>
  <si>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</si>
  <si>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</si>
  <si>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</si>
  <si>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</si>
  <si>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</si>
  <si>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</si>
  <si>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</si>
  <si>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</si>
  <si>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</si>
  <si>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</si>
  <si>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</si>
  <si>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</si>
  <si>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</si>
  <si>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</si>
  <si>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</si>
  <si>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</si>
  <si>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</si>
  <si>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</si>
  <si>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</si>
  <si>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</si>
  <si>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</si>
  <si>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</si>
  <si>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</si>
  <si>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</si>
  <si>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</si>
  <si>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</si>
  <si>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</si>
  <si>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</si>
  <si>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</si>
  <si>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</si>
  <si>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</si>
  <si>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</si>
  <si>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</si>
  <si>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</si>
  <si>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</si>
  <si>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</si>
  <si>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</si>
  <si>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</si>
  <si>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</si>
  <si>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</si>
  <si>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</si>
  <si>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</si>
  <si>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</si>
  <si>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</si>
  <si>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</si>
  <si>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</si>
  <si>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</si>
  <si>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</si>
  <si>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</si>
  <si>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</si>
  <si>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</si>
  <si>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</si>
  <si>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</si>
  <si>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</si>
  <si>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</si>
  <si>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</si>
  <si>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</si>
  <si>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</si>
  <si>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</si>
  <si>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</si>
  <si>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</si>
  <si>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</si>
  <si>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</si>
  <si>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</si>
  <si>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</si>
  <si>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</si>
  <si>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</si>
  <si>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</si>
  <si>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</si>
  <si>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</si>
  <si>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</si>
  <si>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</si>
  <si>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</si>
  <si>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</si>
  <si>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</si>
  <si>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</si>
  <si>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</si>
  <si>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</si>
  <si>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</si>
  <si>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</si>
  <si>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</si>
  <si>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</si>
  <si>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</si>
  <si>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</si>
  <si>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</si>
  <si>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</si>
  <si>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</si>
  <si>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</si>
  <si>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</si>
  <si>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</si>
  <si>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</si>
  <si>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</si>
  <si>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</si>
  <si>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</si>
  <si>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</si>
  <si>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</si>
  <si>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</si>
  <si>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</si>
  <si>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</si>
  <si>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</si>
  <si>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</si>
  <si>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</si>
  <si>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</si>
  <si>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</si>
  <si>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</si>
  <si>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</si>
  <si>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</si>
  <si>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</si>
  <si>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</si>
  <si>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</si>
  <si>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</si>
  <si>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</si>
  <si>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</si>
  <si>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</si>
  <si>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</si>
  <si>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</si>
  <si>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</si>
  <si>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</si>
  <si>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</si>
  <si>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</si>
  <si>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</si>
  <si>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</si>
  <si>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</si>
  <si>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</si>
  <si>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</si>
  <si>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</si>
  <si>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</si>
  <si>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</si>
  <si>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</si>
  <si>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</si>
  <si>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</si>
  <si>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</si>
  <si>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</si>
  <si>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</si>
  <si>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</si>
  <si>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</si>
  <si>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</si>
  <si>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</si>
  <si>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</si>
  <si>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</si>
  <si>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</si>
  <si>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</si>
  <si>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</si>
  <si>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</si>
  <si>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</si>
  <si>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</si>
  <si>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</si>
  <si>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</si>
  <si>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</si>
  <si>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</si>
  <si>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</si>
  <si>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</si>
  <si>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</si>
  <si>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</si>
  <si>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</si>
  <si>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</si>
  <si>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</si>
  <si>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</si>
  <si>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</si>
  <si>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</si>
  <si>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</si>
  <si>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</si>
  <si>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</si>
  <si>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</si>
  <si>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</si>
  <si>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</si>
  <si>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</si>
  <si>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</si>
  <si>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</si>
  <si>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</si>
  <si>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</si>
  <si>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</si>
  <si>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</si>
  <si>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</si>
  <si>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</si>
  <si>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</si>
  <si>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</si>
  <si>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</si>
  <si>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</si>
  <si>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</si>
  <si>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</si>
  <si>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</si>
  <si>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</si>
  <si>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</si>
  <si>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</si>
  <si>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</si>
  <si>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</si>
  <si>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</si>
  <si>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</si>
  <si>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</si>
  <si>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</si>
  <si>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</si>
  <si>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</si>
  <si>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</si>
  <si>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</si>
  <si>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</si>
  <si>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</si>
  <si>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</si>
  <si>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</si>
  <si>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</si>
  <si>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</si>
  <si>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</si>
  <si>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</si>
  <si>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</si>
  <si>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</si>
  <si>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</si>
  <si>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</si>
  <si>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</si>
  <si>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</si>
  <si>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</si>
  <si>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</si>
  <si>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</si>
  <si>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</si>
  <si>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</si>
  <si>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</si>
  <si>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</si>
  <si>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</si>
  <si>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</si>
  <si>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</si>
  <si>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</si>
  <si>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</si>
  <si>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</si>
  <si>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</si>
  <si>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</si>
  <si>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</si>
  <si>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</si>
  <si>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</si>
  <si>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</si>
  <si>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</si>
  <si>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</si>
  <si>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</si>
  <si>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</si>
  <si>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</si>
  <si>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</si>
  <si>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</si>
  <si>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</si>
  <si>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</si>
  <si>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</si>
  <si>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</si>
  <si>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</si>
  <si>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</si>
  <si>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</si>
  <si>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</si>
  <si>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</si>
  <si>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</si>
  <si>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</si>
  <si>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</si>
  <si>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</si>
  <si>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</si>
  <si>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</si>
  <si>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</si>
  <si>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</si>
  <si>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</si>
  <si>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</si>
  <si>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</si>
  <si>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</si>
  <si>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</si>
  <si>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</si>
  <si>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</si>
  <si>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</si>
  <si>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</si>
  <si>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</si>
  <si>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</si>
  <si>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</si>
  <si>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</si>
  <si>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</si>
  <si>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</si>
  <si>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</si>
  <si>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</si>
  <si>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</si>
  <si>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</si>
  <si>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</si>
  <si>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</si>
  <si>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</si>
  <si>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</si>
  <si>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</si>
  <si>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</si>
  <si>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</si>
  <si>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</si>
  <si>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</si>
  <si>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</si>
  <si>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</si>
  <si>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</si>
  <si>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</si>
  <si>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</si>
  <si>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</si>
  <si>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</si>
  <si>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</si>
  <si>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</si>
  <si>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</si>
  <si>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</si>
  <si>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</si>
  <si>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</si>
  <si>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</si>
  <si>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</si>
  <si>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</si>
  <si>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</si>
  <si>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</si>
  <si>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</si>
  <si>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</si>
  <si>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</si>
  <si>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</si>
  <si>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</si>
  <si>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</si>
  <si>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</si>
  <si>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</si>
  <si>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</si>
  <si>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</si>
  <si>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</si>
  <si>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</si>
  <si>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</si>
  <si>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</si>
  <si>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</si>
  <si>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</si>
  <si>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</si>
  <si>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</si>
  <si>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</si>
  <si>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</si>
  <si>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</si>
  <si>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</si>
  <si>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</si>
  <si>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</si>
  <si>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</si>
  <si>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</si>
  <si>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</si>
  <si>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</si>
  <si>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</si>
  <si>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</si>
  <si>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</si>
  <si>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</si>
  <si>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</si>
  <si>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</si>
  <si>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</si>
  <si>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</si>
  <si>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</si>
  <si>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</si>
  <si>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</si>
  <si>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</si>
  <si>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</si>
  <si>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</si>
  <si>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</si>
  <si>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</si>
  <si>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</si>
  <si>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</si>
  <si>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</si>
  <si>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</si>
  <si>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</si>
  <si>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</si>
  <si>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</si>
  <si>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</si>
  <si>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</si>
  <si>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</si>
  <si>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</si>
  <si>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</si>
  <si>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</si>
  <si>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</si>
  <si>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</si>
  <si>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</si>
  <si>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</si>
  <si>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</si>
  <si>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</si>
  <si>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</si>
  <si>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</si>
  <si>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</si>
  <si>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</si>
  <si>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</si>
  <si>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</si>
  <si>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</si>
  <si>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</si>
  <si>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</si>
  <si>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</si>
  <si>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</si>
  <si>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</si>
  <si>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</si>
  <si>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</si>
  <si>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</si>
  <si>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</si>
  <si>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</si>
  <si>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</si>
  <si>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</si>
  <si>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</si>
  <si>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</si>
  <si>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</si>
  <si>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</si>
  <si>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</si>
  <si>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</si>
  <si>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</si>
  <si>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</si>
  <si>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</si>
  <si>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</si>
  <si>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</si>
  <si>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</si>
  <si>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</si>
  <si>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</si>
  <si>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</si>
  <si>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</si>
  <si>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</si>
  <si>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</si>
  <si>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</si>
  <si>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</si>
  <si>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</si>
  <si>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</si>
  <si>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</si>
  <si>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</si>
  <si>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</si>
  <si>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</si>
  <si>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</si>
  <si>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</si>
  <si>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</si>
  <si>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</si>
  <si>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</si>
  <si>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</si>
  <si>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</si>
  <si>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</si>
  <si>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</si>
  <si>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</si>
  <si>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</si>
  <si>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</si>
  <si>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</si>
  <si>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</si>
  <si>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</si>
  <si>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</si>
  <si>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</si>
  <si>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</si>
  <si>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</si>
  <si>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</si>
  <si>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</si>
  <si>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</si>
  <si>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</si>
  <si>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</si>
  <si>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</si>
  <si>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</si>
  <si>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</si>
  <si>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</si>
  <si>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</si>
  <si>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</si>
  <si>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</si>
  <si>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</si>
  <si>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</si>
  <si>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</si>
  <si>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</si>
  <si>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</si>
  <si>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</si>
  <si>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</si>
  <si>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</si>
  <si>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</si>
  <si>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</si>
  <si>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</si>
  <si>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</si>
  <si>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</si>
  <si>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</si>
  <si>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</si>
  <si>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</si>
  <si>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</si>
  <si>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</si>
  <si>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</si>
  <si>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</si>
  <si>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</si>
  <si>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</si>
  <si>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</si>
  <si>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</si>
  <si>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</si>
  <si>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</si>
  <si>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</si>
  <si>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</si>
  <si>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</si>
  <si>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</si>
  <si>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</si>
  <si>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</si>
  <si>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</si>
  <si>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</si>
  <si>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</si>
  <si>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</si>
  <si>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</si>
  <si>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</si>
  <si>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</si>
  <si>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</si>
  <si>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</si>
  <si>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</si>
  <si>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</si>
  <si>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</si>
  <si>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</si>
  <si>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</si>
  <si>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</si>
  <si>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</si>
  <si>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</si>
  <si>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</si>
  <si>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</si>
  <si>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</si>
  <si>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</si>
  <si>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</si>
  <si>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</si>
  <si>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</si>
  <si>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</si>
  <si>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</si>
  <si>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</si>
  <si>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</si>
  <si>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</si>
  <si>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</si>
  <si>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</si>
  <si>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</si>
  <si>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</si>
  <si>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</si>
  <si>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</si>
  <si>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</si>
  <si>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</si>
  <si>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</si>
  <si>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</si>
  <si>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</si>
  <si>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</si>
  <si>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</si>
  <si>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</si>
  <si>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</si>
  <si>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</si>
  <si>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</si>
  <si>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</si>
  <si>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</si>
  <si>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</si>
  <si>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</si>
  <si>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</si>
  <si>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</si>
  <si>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</si>
  <si>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</si>
  <si>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</si>
  <si>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</si>
  <si>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</si>
  <si>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</si>
  <si>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</si>
  <si>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</si>
  <si>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</si>
  <si>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</si>
  <si>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</si>
  <si>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</si>
  <si>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</si>
  <si>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</si>
  <si>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</si>
  <si>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</si>
  <si>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</si>
  <si>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</si>
  <si>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</si>
  <si>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</si>
  <si>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</si>
  <si>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</si>
  <si>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</si>
  <si>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</si>
  <si>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</si>
  <si>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</si>
  <si>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</si>
  <si>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</si>
  <si>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</si>
  <si>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</si>
  <si>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</si>
  <si>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</si>
  <si>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</si>
  <si>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</si>
  <si>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</si>
  <si>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</si>
  <si>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</si>
  <si>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</si>
  <si>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</si>
  <si>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</si>
  <si>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</si>
  <si>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</si>
  <si>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</si>
  <si>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</si>
  <si>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</si>
  <si>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</si>
  <si>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</si>
  <si>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</si>
  <si>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</si>
  <si>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</si>
  <si>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</si>
  <si>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</si>
  <si>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</si>
  <si>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</si>
  <si>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</si>
  <si>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</si>
  <si>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</si>
  <si>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</si>
  <si>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</si>
  <si>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</si>
  <si>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</si>
  <si>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</si>
  <si>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</si>
  <si>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</si>
  <si>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</si>
  <si>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</si>
  <si>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</si>
  <si>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</si>
  <si>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</si>
  <si>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</si>
  <si>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</si>
  <si>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</si>
  <si>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</si>
  <si>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</si>
  <si>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</si>
  <si>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</si>
  <si>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</si>
  <si>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</si>
  <si>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</si>
  <si>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</si>
  <si>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</si>
  <si>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</si>
  <si>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</si>
  <si>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</si>
  <si>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</si>
  <si>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</si>
  <si>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</si>
  <si>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</si>
  <si>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</si>
  <si>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</si>
  <si>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</si>
  <si>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</si>
  <si>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</si>
  <si>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</si>
  <si>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</si>
  <si>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</si>
  <si>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</si>
  <si>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</si>
  <si>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</si>
  <si>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</si>
  <si>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</si>
  <si>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</si>
  <si>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</si>
  <si>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</si>
  <si>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</si>
  <si>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</si>
  <si>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</si>
  <si>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</si>
  <si>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</si>
  <si>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</si>
  <si>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</si>
  <si>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</si>
  <si>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</si>
  <si>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</si>
  <si>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</si>
  <si>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</si>
  <si>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</si>
  <si>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</si>
  <si>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</si>
  <si>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</si>
  <si>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</si>
  <si>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</si>
  <si>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</si>
  <si>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</si>
  <si>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</si>
  <si>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</si>
  <si>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</si>
  <si>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</si>
  <si>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</si>
  <si>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</si>
  <si>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</si>
  <si>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</si>
  <si>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</si>
  <si>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</si>
  <si>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</si>
  <si>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</si>
  <si>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</si>
  <si>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</si>
  <si>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</si>
  <si>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</si>
  <si>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</si>
  <si>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</si>
  <si>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</si>
  <si>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</si>
  <si>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</si>
  <si>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</si>
  <si>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</si>
  <si>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</si>
  <si>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</si>
  <si>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</si>
  <si>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</si>
  <si>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</si>
  <si>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</si>
  <si>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</si>
  <si>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</si>
  <si>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</si>
  <si>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</si>
  <si>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</si>
  <si>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</si>
  <si>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</si>
  <si>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</si>
  <si>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</si>
  <si>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</si>
  <si>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</si>
  <si>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</si>
  <si>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</si>
  <si>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</si>
  <si>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</si>
  <si>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</si>
  <si>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</si>
  <si>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</si>
  <si>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</si>
  <si>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</si>
  <si>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</si>
  <si>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</si>
  <si>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</si>
  <si>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</si>
  <si>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</si>
  <si>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</si>
  <si>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</si>
  <si>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</si>
  <si>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</si>
  <si>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</si>
  <si>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</si>
  <si>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</si>
  <si>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</si>
  <si>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</si>
  <si>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</si>
  <si>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</si>
  <si>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</si>
  <si>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</si>
  <si>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</si>
  <si>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</si>
  <si>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</si>
  <si>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</si>
  <si>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</si>
  <si>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</si>
  <si>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</si>
  <si>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</si>
  <si>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</si>
  <si>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</si>
  <si>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</si>
  <si>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</si>
  <si>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</si>
  <si>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</si>
  <si>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</si>
  <si>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</si>
  <si>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</si>
  <si>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</si>
  <si>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</si>
  <si>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</si>
  <si>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</si>
  <si>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</si>
  <si>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</si>
  <si>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</si>
  <si>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</si>
  <si>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</si>
  <si>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</si>
  <si>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</si>
  <si>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</si>
  <si>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</si>
  <si>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</si>
  <si>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</si>
  <si>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</si>
  <si>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</si>
  <si>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</si>
  <si>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</si>
  <si>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</si>
  <si>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</si>
  <si>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</si>
  <si>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</si>
  <si>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</si>
  <si>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</si>
  <si>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</si>
  <si>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</si>
  <si>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</si>
  <si>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</si>
  <si>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</si>
  <si>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</si>
  <si>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</si>
  <si>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</si>
  <si>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</si>
  <si>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</si>
  <si>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</si>
  <si>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</si>
  <si>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</si>
  <si>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</si>
  <si>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</si>
  <si>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</si>
  <si>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</si>
  <si>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</si>
  <si>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</si>
  <si>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</si>
  <si>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</si>
  <si>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</si>
  <si>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</si>
  <si>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</si>
  <si>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</si>
  <si>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</si>
  <si>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</si>
  <si>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</si>
  <si>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</si>
  <si>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</si>
  <si>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</si>
  <si>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</si>
  <si>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</si>
  <si>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</si>
  <si>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</si>
  <si>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</si>
  <si>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</si>
  <si>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</si>
  <si>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</si>
  <si>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</si>
  <si>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</si>
  <si>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</si>
  <si>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</si>
  <si>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</si>
  <si>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</si>
  <si>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</si>
  <si>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</si>
  <si>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</si>
  <si>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</si>
  <si>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</si>
  <si>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</si>
  <si>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</si>
  <si>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</si>
  <si>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</si>
  <si>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</si>
  <si>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</si>
  <si>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</si>
  <si>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</si>
  <si>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</si>
  <si>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</si>
  <si>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</si>
  <si>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</si>
  <si>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</si>
  <si>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</si>
  <si>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</si>
  <si>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</si>
  <si>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</si>
  <si>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</si>
  <si>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</si>
  <si>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</si>
  <si>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</si>
  <si>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</si>
  <si>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</si>
  <si>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</si>
  <si>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</si>
  <si>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</si>
  <si>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</si>
  <si>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</si>
  <si>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</si>
  <si>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</si>
  <si>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</si>
  <si>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</si>
  <si>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</si>
  <si>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</si>
  <si>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</si>
  <si>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</si>
  <si>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</si>
  <si>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</si>
  <si>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</si>
  <si>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</si>
  <si>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</si>
  <si>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</si>
  <si>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</si>
  <si>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</si>
  <si>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</si>
  <si>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</si>
  <si>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</si>
  <si>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</si>
  <si>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</si>
  <si>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</si>
  <si>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</si>
  <si>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</si>
  <si>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</si>
  <si>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</si>
  <si>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</si>
  <si>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</si>
  <si>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</si>
  <si>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</si>
  <si>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</si>
  <si>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</si>
  <si>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</si>
  <si>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</si>
  <si>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</si>
  <si>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</si>
  <si>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</si>
  <si>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</si>
  <si>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</si>
  <si>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</si>
  <si>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</si>
  <si>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</si>
  <si>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</si>
  <si>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</si>
  <si>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</si>
  <si>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</si>
  <si>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</si>
  <si>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</si>
  <si>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</si>
  <si>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</si>
  <si>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</si>
  <si>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</si>
  <si>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</si>
  <si>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</si>
  <si>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</si>
  <si>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</si>
  <si>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</si>
  <si>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</si>
  <si>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</si>
  <si>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</si>
  <si>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</si>
  <si>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</si>
  <si>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</si>
  <si>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</si>
  <si>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</si>
  <si>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</si>
  <si>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</si>
  <si>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</si>
  <si>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</si>
  <si>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</si>
  <si>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</si>
  <si>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</si>
  <si>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</si>
  <si>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</si>
  <si>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</si>
  <si>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</si>
  <si>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</si>
  <si>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</si>
  <si>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</si>
  <si>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</si>
  <si>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</si>
  <si>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</si>
  <si>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</si>
  <si>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</si>
  <si>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</si>
  <si>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</si>
  <si>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</si>
  <si>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</si>
  <si>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</si>
  <si>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</si>
  <si>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</si>
  <si>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</si>
  <si>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</si>
  <si>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</si>
  <si>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</si>
  <si>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</si>
  <si>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</si>
  <si>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</si>
  <si>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</si>
  <si>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</si>
  <si>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</si>
  <si>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</si>
  <si>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</si>
  <si>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</si>
  <si>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</si>
  <si>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</si>
  <si>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</si>
  <si>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</si>
  <si>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</si>
  <si>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</si>
  <si>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</si>
  <si>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</si>
  <si>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</si>
  <si>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</si>
  <si>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</si>
  <si>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</si>
  <si>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</si>
  <si>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</si>
  <si>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</si>
  <si>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</si>
  <si>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</si>
  <si>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</si>
  <si>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</si>
  <si>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</si>
  <si>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</si>
  <si>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</si>
  <si>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</si>
  <si>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</si>
  <si>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</si>
  <si>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</si>
  <si>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</si>
  <si>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</si>
  <si>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</si>
  <si>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</si>
  <si>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</si>
  <si>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</si>
  <si>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</si>
  <si>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</si>
  <si>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</si>
  <si>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</si>
  <si>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</si>
  <si>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</si>
  <si>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</si>
  <si>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</si>
  <si>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</si>
  <si>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</si>
  <si>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</si>
  <si>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</si>
  <si>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</si>
  <si>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</si>
  <si>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</si>
  <si>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</si>
  <si>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</si>
  <si>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</si>
  <si>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</si>
  <si>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</si>
  <si>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</si>
  <si>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</si>
  <si>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</si>
  <si>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</si>
  <si>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</si>
  <si>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</si>
  <si>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</si>
  <si>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</si>
  <si>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</si>
  <si>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</si>
  <si>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</si>
  <si>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</si>
  <si>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</si>
  <si>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</si>
  <si>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</si>
  <si>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</si>
  <si>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</si>
  <si>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</si>
  <si>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</si>
  <si>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</si>
  <si>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</si>
  <si>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</si>
  <si>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</si>
  <si>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</si>
  <si>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</si>
  <si>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</si>
  <si>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</si>
  <si>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</si>
  <si>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</si>
  <si>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</si>
  <si>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</si>
  <si>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</si>
  <si>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</si>
  <si>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</si>
  <si>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</si>
  <si>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</si>
  <si>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</si>
  <si>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</si>
  <si>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</si>
  <si>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</si>
  <si>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</si>
  <si>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</si>
  <si>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</si>
  <si>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</si>
  <si>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</si>
  <si>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</si>
  <si>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</si>
  <si>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</si>
  <si>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</si>
  <si>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</si>
  <si>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</si>
  <si>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</si>
  <si>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</si>
  <si>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</si>
  <si>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</si>
  <si>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</si>
  <si>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</si>
  <si>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</si>
  <si>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</si>
  <si>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</si>
  <si>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</si>
  <si>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</si>
  <si>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</si>
  <si>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</si>
  <si>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</si>
  <si>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</si>
  <si>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</si>
  <si>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</si>
  <si>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</si>
  <si>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</si>
  <si>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</si>
  <si>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</si>
  <si>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</si>
  <si>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</si>
  <si>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</si>
  <si>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</si>
  <si>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</si>
  <si>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</si>
  <si>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</si>
  <si>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</si>
  <si>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</si>
  <si>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</si>
  <si>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</si>
  <si>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</si>
  <si>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</si>
  <si>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</si>
  <si>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</si>
  <si>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</si>
  <si>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</si>
  <si>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</si>
  <si>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</si>
  <si>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</si>
  <si>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</si>
  <si>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</si>
  <si>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</si>
  <si>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</si>
  <si>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</si>
  <si>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</si>
  <si>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</si>
  <si>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</si>
  <si>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</si>
  <si>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</si>
  <si>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</si>
  <si>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</si>
  <si>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</si>
  <si>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</si>
  <si>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</si>
  <si>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</si>
  <si>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</si>
  <si>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</si>
  <si>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</si>
  <si>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</si>
  <si>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</si>
  <si>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</si>
  <si>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</si>
  <si>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</si>
  <si>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</si>
  <si>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</si>
  <si>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</si>
  <si>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</si>
  <si>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</si>
  <si>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</si>
  <si>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</si>
  <si>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</si>
  <si>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</si>
  <si>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</si>
  <si>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</si>
  <si>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</si>
  <si>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</si>
  <si>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</si>
  <si>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</si>
  <si>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</si>
  <si>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</si>
  <si>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</si>
  <si>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</si>
  <si>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</si>
  <si>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</si>
  <si>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</si>
  <si>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</si>
  <si>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</si>
  <si>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</si>
  <si>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</si>
  <si>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</si>
  <si>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</si>
  <si>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</si>
  <si>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</si>
  <si>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</si>
  <si>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</si>
  <si>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</si>
  <si>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</si>
  <si>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</si>
  <si>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</si>
  <si>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</si>
  <si>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</si>
  <si>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</si>
  <si>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</si>
  <si>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</si>
  <si>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</si>
  <si>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</si>
  <si>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</si>
  <si>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</si>
  <si>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</si>
  <si>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</si>
  <si>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</si>
  <si>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</si>
  <si>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</si>
  <si>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</si>
  <si>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</si>
  <si>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</si>
  <si>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</si>
  <si>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</si>
  <si>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</si>
  <si>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</si>
  <si>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</si>
  <si>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</si>
  <si>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</si>
  <si>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</si>
  <si>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</si>
  <si>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</si>
  <si>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</si>
  <si>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</si>
  <si>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</si>
  <si>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</si>
  <si>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</si>
  <si>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</si>
  <si>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</si>
  <si>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</si>
  <si>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</si>
  <si>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</si>
  <si>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</si>
  <si>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</si>
  <si>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</si>
  <si>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</si>
  <si>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</si>
  <si>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</si>
  <si>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</si>
  <si>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</si>
  <si>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</si>
  <si>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</si>
  <si>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</si>
  <si>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</si>
  <si>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</si>
  <si>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</si>
  <si>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</si>
  <si>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</si>
  <si>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</si>
  <si>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</si>
  <si>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</si>
  <si>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</si>
  <si>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</si>
  <si>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</si>
  <si>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</si>
  <si>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</si>
  <si>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</si>
  <si>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</si>
  <si>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</si>
  <si>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</si>
  <si>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</si>
  <si>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</si>
  <si>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</si>
  <si>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</si>
  <si>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</si>
  <si>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</si>
  <si>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</si>
  <si>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</si>
  <si>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</si>
  <si>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</si>
  <si>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</si>
  <si>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</si>
  <si>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</si>
  <si>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</si>
  <si>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</si>
  <si>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</si>
  <si>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</si>
  <si>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</si>
  <si>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</si>
  <si>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</si>
  <si>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</si>
  <si>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</si>
  <si>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</si>
  <si>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</si>
  <si>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</si>
  <si>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</si>
  <si>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</si>
  <si>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</si>
  <si>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</si>
  <si>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</si>
  <si>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</si>
  <si>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</si>
  <si>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</si>
  <si>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</si>
  <si>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</si>
  <si>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</si>
  <si>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</si>
  <si>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</si>
  <si>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</si>
  <si>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</si>
  <si>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</si>
  <si>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</si>
  <si>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</si>
  <si>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</si>
  <si>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</si>
  <si>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</si>
  <si>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</si>
  <si>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</si>
  <si>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</si>
  <si>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</si>
  <si>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</si>
  <si>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</si>
  <si>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</si>
  <si>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</si>
  <si>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</si>
  <si>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</si>
  <si>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</si>
  <si>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</si>
  <si>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</si>
  <si>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</si>
  <si>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</si>
  <si>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</si>
  <si>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</si>
  <si>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</si>
  <si>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</si>
  <si>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</si>
  <si>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</si>
  <si>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</si>
  <si>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</si>
  <si>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</si>
  <si>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</si>
  <si>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</si>
  <si>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</si>
  <si>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</si>
  <si>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</si>
  <si>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</si>
  <si>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</si>
  <si>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</si>
  <si>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</si>
  <si>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</si>
  <si>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</si>
  <si>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</si>
  <si>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</si>
  <si>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</si>
  <si>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</si>
  <si>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</si>
  <si>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</si>
  <si>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</si>
  <si>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</si>
  <si>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</si>
  <si>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</si>
  <si>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</si>
  <si>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</si>
  <si>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</si>
  <si>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</si>
  <si>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</si>
  <si>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</si>
  <si>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</si>
  <si>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</si>
  <si>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</si>
  <si>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</si>
  <si>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</si>
  <si>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</si>
  <si>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</si>
  <si>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</si>
  <si>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</si>
  <si>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</si>
  <si>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</si>
  <si>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</si>
  <si>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</si>
  <si>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</si>
  <si>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</si>
  <si>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</si>
  <si>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</si>
  <si>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</si>
  <si>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</si>
  <si>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</si>
  <si>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</si>
  <si>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</si>
  <si>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</si>
  <si>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</si>
  <si>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</si>
  <si>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</si>
  <si>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</si>
  <si>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</si>
  <si>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</si>
  <si>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</si>
  <si>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</si>
  <si>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</si>
  <si>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</si>
  <si>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</si>
  <si>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</si>
  <si>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</si>
  <si>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</si>
  <si>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</si>
  <si>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</si>
  <si>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</si>
  <si>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</si>
  <si>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</si>
  <si>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</si>
  <si>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</si>
  <si>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</si>
  <si>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</si>
  <si>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</si>
  <si>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</si>
  <si>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</si>
  <si>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</si>
  <si>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</si>
  <si>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</si>
  <si>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</si>
  <si>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</si>
  <si>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</si>
  <si>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</si>
  <si>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</si>
  <si>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</si>
  <si>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</si>
  <si>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</si>
  <si>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</si>
  <si>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</si>
  <si>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</si>
  <si>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</si>
  <si>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</si>
  <si>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</si>
  <si>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</si>
  <si>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</si>
  <si>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</si>
  <si>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</si>
  <si>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</si>
  <si>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</si>
  <si>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</si>
  <si>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</si>
  <si>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</si>
  <si>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</si>
  <si>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</si>
  <si>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</si>
  <si>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</si>
  <si>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</si>
  <si>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</si>
  <si>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</si>
  <si>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</si>
  <si>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</si>
  <si>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</si>
  <si>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</si>
  <si>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</si>
  <si>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</si>
  <si>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</si>
  <si>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</si>
  <si>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</si>
  <si>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</si>
  <si>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</si>
  <si>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</si>
  <si>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</si>
  <si>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</si>
  <si>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</si>
  <si>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</si>
  <si>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</si>
  <si>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</si>
  <si>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</si>
  <si>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</si>
  <si>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</si>
  <si>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</si>
  <si>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</si>
  <si>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</si>
  <si>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</si>
  <si>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</si>
  <si>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</si>
  <si>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</si>
  <si>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</si>
  <si>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</si>
  <si>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</si>
  <si>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</si>
  <si>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</si>
  <si>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</si>
  <si>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</si>
  <si>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</si>
  <si>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</si>
  <si>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</si>
  <si>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</si>
  <si>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</si>
  <si>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</si>
  <si>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</si>
  <si>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</si>
  <si>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</si>
  <si>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</si>
  <si>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</si>
  <si>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</si>
  <si>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</si>
  <si>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</si>
  <si>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</si>
  <si>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</si>
  <si>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</si>
  <si>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</si>
  <si>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</si>
  <si>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</si>
  <si>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</si>
  <si>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</si>
  <si>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</si>
  <si>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</si>
  <si>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</si>
  <si>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</si>
  <si>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</si>
  <si>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</si>
  <si>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</si>
  <si>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</si>
  <si>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</si>
  <si>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</si>
  <si>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</si>
  <si>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</si>
  <si>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</si>
  <si>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</si>
  <si>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</si>
  <si>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</si>
  <si>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</si>
  <si>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</si>
  <si>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</si>
  <si>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</si>
  <si>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</si>
  <si>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</si>
  <si>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</si>
  <si>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</si>
  <si>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</si>
  <si>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</si>
  <si>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</si>
  <si>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</si>
  <si>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</si>
  <si>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</si>
  <si>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</si>
  <si>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</si>
  <si>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</si>
  <si>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</si>
  <si>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</si>
  <si>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</si>
  <si>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</si>
  <si>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</si>
  <si>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</si>
  <si>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</si>
  <si>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</si>
  <si>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</si>
  <si>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</si>
  <si>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</si>
  <si>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</si>
  <si>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</si>
  <si>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</si>
  <si>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</si>
  <si>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</si>
  <si>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</si>
  <si>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</si>
  <si>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</si>
  <si>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</si>
  <si>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</si>
  <si>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</si>
  <si>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</si>
  <si>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</si>
  <si>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</si>
  <si>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</si>
  <si>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</si>
  <si>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</si>
  <si>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</si>
  <si>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</si>
  <si>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</si>
  <si>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</si>
  <si>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</si>
  <si>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</si>
  <si>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</si>
  <si>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</si>
  <si>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</si>
  <si>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</si>
  <si>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</si>
  <si>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</si>
  <si>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</si>
  <si>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</si>
  <si>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</si>
  <si>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</si>
  <si>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</si>
  <si>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</si>
  <si>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</si>
  <si>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</si>
  <si>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</si>
  <si>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</si>
  <si>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</si>
  <si>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</si>
  <si>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</si>
  <si>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</si>
  <si>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</si>
  <si>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</si>
  <si>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</si>
  <si>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</si>
  <si>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</si>
  <si>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</si>
  <si>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</si>
  <si>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</si>
  <si>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</si>
  <si>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</si>
  <si>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</si>
  <si>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</si>
  <si>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</si>
  <si>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</si>
  <si>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</si>
  <si>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</si>
  <si>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</si>
  <si>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</si>
  <si>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</si>
  <si>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</si>
  <si>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</si>
  <si>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</si>
  <si>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</si>
  <si>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</si>
  <si>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</si>
  <si>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</si>
  <si>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</si>
  <si>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</si>
  <si>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</si>
  <si>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</si>
  <si>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</si>
  <si>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</si>
  <si>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</si>
  <si>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</si>
  <si>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</si>
  <si>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</si>
  <si>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</si>
  <si>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</si>
  <si>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</si>
  <si>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</si>
  <si>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</si>
  <si>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</si>
  <si>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</si>
  <si>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</si>
  <si>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</si>
  <si>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</si>
  <si>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</si>
  <si>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</si>
  <si>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</si>
  <si>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</si>
  <si>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</si>
  <si>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</si>
  <si>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</si>
  <si>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</si>
  <si>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</si>
  <si>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</si>
  <si>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</si>
  <si>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</si>
  <si>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</si>
  <si>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</si>
  <si>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</si>
  <si>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</si>
  <si>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</si>
  <si>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</si>
  <si>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</si>
  <si>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</si>
  <si>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</si>
  <si>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</si>
  <si>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</si>
  <si>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</si>
  <si>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</si>
  <si>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</si>
  <si>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</si>
  <si>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</si>
  <si>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</si>
  <si>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</si>
  <si>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</si>
  <si>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</si>
  <si>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</si>
  <si>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</si>
  <si>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</si>
  <si>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</si>
  <si>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</si>
  <si>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</si>
  <si>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</si>
  <si>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</si>
  <si>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</si>
  <si>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</si>
  <si>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</si>
  <si>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</si>
  <si>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</si>
  <si>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</si>
  <si>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</si>
  <si>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</si>
  <si>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</si>
  <si>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</si>
  <si>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</si>
  <si>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</si>
  <si>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</si>
  <si>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</si>
  <si>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</si>
  <si>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</si>
  <si>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</si>
  <si>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</si>
  <si>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</si>
  <si>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</si>
  <si>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</si>
  <si>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</si>
  <si>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</si>
  <si>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</si>
  <si>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</si>
  <si>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</si>
  <si>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</si>
  <si>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</si>
  <si>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</si>
  <si>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</si>
  <si>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</si>
  <si>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</si>
  <si>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</si>
  <si>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</si>
  <si>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</si>
  <si>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</si>
  <si>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</si>
  <si>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</si>
  <si>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</si>
  <si>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</si>
  <si>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</si>
  <si>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</si>
  <si>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</si>
  <si>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</si>
  <si>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</si>
  <si>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</si>
  <si>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</si>
  <si>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</si>
  <si>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</si>
  <si>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</si>
  <si>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</si>
  <si>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</si>
  <si>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</si>
  <si>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</si>
  <si>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</si>
  <si>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</si>
  <si>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</si>
  <si>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</si>
  <si>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</si>
  <si>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</si>
  <si>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</si>
  <si>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</si>
  <si>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</si>
  <si>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</si>
  <si>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</si>
  <si>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</si>
  <si>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</si>
  <si>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</si>
  <si>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</si>
  <si>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</si>
  <si>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</si>
  <si>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</si>
  <si>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</si>
  <si>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</si>
  <si>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</si>
  <si>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</si>
  <si>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</si>
  <si>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</si>
  <si>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</si>
  <si>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</si>
  <si>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</si>
  <si>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</si>
  <si>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</si>
  <si>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</si>
  <si>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</si>
  <si>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</si>
  <si>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</si>
  <si>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</si>
  <si>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</si>
  <si>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</si>
  <si>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</si>
  <si>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</si>
  <si>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</si>
  <si>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</si>
  <si>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</si>
  <si>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</si>
  <si>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</si>
  <si>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</si>
  <si>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</si>
  <si>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</si>
  <si>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</si>
  <si>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</si>
  <si>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</si>
  <si>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</si>
  <si>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</si>
  <si>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</si>
  <si>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</si>
  <si>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</si>
  <si>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</si>
  <si>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</si>
  <si>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</si>
  <si>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</si>
  <si>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</si>
  <si>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</si>
  <si>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</si>
  <si>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</si>
  <si>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</si>
  <si>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</si>
  <si>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</si>
  <si>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</si>
  <si>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</si>
  <si>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</si>
  <si>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</si>
  <si>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</si>
  <si>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</si>
  <si>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</si>
  <si>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</si>
  <si>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</si>
  <si>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</si>
  <si>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</si>
  <si>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</si>
  <si>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</si>
  <si>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</si>
  <si>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</si>
  <si>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</si>
  <si>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</si>
  <si>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</si>
  <si>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</si>
  <si>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</si>
  <si>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</si>
  <si>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</si>
  <si>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</si>
  <si>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</si>
  <si>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</si>
  <si>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</si>
  <si>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</si>
  <si>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</si>
  <si>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</si>
  <si>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</si>
  <si>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</si>
  <si>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</si>
  <si>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</si>
  <si>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</si>
  <si>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</si>
  <si>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</si>
  <si>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</si>
  <si>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</si>
  <si>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</si>
  <si>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</si>
  <si>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</si>
  <si>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</si>
  <si>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</si>
  <si>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</si>
  <si>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</si>
  <si>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</si>
  <si>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</si>
  <si>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</si>
  <si>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</si>
  <si>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</si>
  <si>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</si>
  <si>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</si>
  <si>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</si>
  <si>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</si>
  <si>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</si>
  <si>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</si>
  <si>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</si>
  <si>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</si>
  <si>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</si>
  <si>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</si>
  <si>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</si>
  <si>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</si>
  <si>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</si>
  <si>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</si>
  <si>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</si>
  <si>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</si>
  <si>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</si>
  <si>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</si>
  <si>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</si>
  <si>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</si>
  <si>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</si>
  <si>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</si>
  <si>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</si>
  <si>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</si>
  <si>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</si>
  <si>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</si>
  <si>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</si>
  <si>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</si>
  <si>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</si>
  <si>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</si>
  <si>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</si>
  <si>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</si>
  <si>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</si>
  <si>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</si>
  <si>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</si>
  <si>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</si>
  <si>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</si>
  <si>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</si>
  <si>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</si>
  <si>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</si>
  <si>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</si>
  <si>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</si>
  <si>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</si>
  <si>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</si>
  <si>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</si>
  <si>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</si>
  <si>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</si>
  <si>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</si>
  <si>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</si>
  <si>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</si>
  <si>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</si>
  <si>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</si>
  <si>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</si>
  <si>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</si>
  <si>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</si>
  <si>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</si>
  <si>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</si>
  <si>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</si>
  <si>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</si>
  <si>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</si>
  <si>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</si>
  <si>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</si>
  <si>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</si>
  <si>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</si>
  <si>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</si>
  <si>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</si>
  <si>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</si>
  <si>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</si>
  <si>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</si>
  <si>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</si>
  <si>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</si>
  <si>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</si>
  <si>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</si>
  <si>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</si>
  <si>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</si>
  <si>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</si>
  <si>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</si>
  <si>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</si>
  <si>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</si>
  <si>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</si>
  <si>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</si>
  <si>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</si>
  <si>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</si>
  <si>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</si>
  <si>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</si>
  <si>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</si>
  <si>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</si>
  <si>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</si>
  <si>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</si>
  <si>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</si>
  <si>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</si>
  <si>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</si>
  <si>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</si>
  <si>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</si>
  <si>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</si>
  <si>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</si>
  <si>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</si>
  <si>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</si>
  <si>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</si>
  <si>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</si>
  <si>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</si>
  <si>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</si>
  <si>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</si>
  <si>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</si>
  <si>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</si>
  <si>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</si>
  <si>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</si>
  <si>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</si>
  <si>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</si>
  <si>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</si>
  <si>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</si>
  <si>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</si>
  <si>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</si>
  <si>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</si>
  <si>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</si>
  <si>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</si>
  <si>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</si>
  <si>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</si>
  <si>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</si>
  <si>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</si>
  <si>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</si>
  <si>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</si>
  <si>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</si>
  <si>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</si>
  <si>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</si>
  <si>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</si>
  <si>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</si>
  <si>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</si>
  <si>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</si>
  <si>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</si>
  <si>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</si>
  <si>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</si>
  <si>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</si>
  <si>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</si>
  <si>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</si>
  <si>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</si>
  <si>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</si>
  <si>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</si>
  <si>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</si>
  <si>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</si>
  <si>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</si>
  <si>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</si>
  <si>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</si>
  <si>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</si>
  <si>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</si>
  <si>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</si>
  <si>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</si>
  <si>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</si>
  <si>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</si>
  <si>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</si>
  <si>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</si>
  <si>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</si>
  <si>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</si>
  <si>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</si>
  <si>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</si>
  <si>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</si>
  <si>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</si>
  <si>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</si>
  <si>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</si>
  <si>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</si>
  <si>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</si>
  <si>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</si>
  <si>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</si>
  <si>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</si>
  <si>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</si>
  <si>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</si>
  <si>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</si>
  <si>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</si>
  <si>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</si>
  <si>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</si>
  <si>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</si>
  <si>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</si>
  <si>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</si>
  <si>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</si>
  <si>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</si>
  <si>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</si>
  <si>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</si>
  <si>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</si>
  <si>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</si>
  <si>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</si>
  <si>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</si>
  <si>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</si>
  <si>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</si>
  <si>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</si>
  <si>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</si>
  <si>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</si>
  <si>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</si>
  <si>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</si>
  <si>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</si>
  <si>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</si>
  <si>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</si>
  <si>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</si>
  <si>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</si>
  <si>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</si>
  <si>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</si>
  <si>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</si>
  <si>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</si>
  <si>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</si>
  <si>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</si>
  <si>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</si>
  <si>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</si>
  <si>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</si>
  <si>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</si>
  <si>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</si>
  <si>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</si>
  <si>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</si>
  <si>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</si>
  <si>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</si>
  <si>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</si>
  <si>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</si>
  <si>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</si>
  <si>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</si>
  <si>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</si>
  <si>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</si>
  <si>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</si>
  <si>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</si>
  <si>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</si>
  <si>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</si>
  <si>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</si>
  <si>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</si>
  <si>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</si>
  <si>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</si>
  <si>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</si>
  <si>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</si>
  <si>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</si>
  <si>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</si>
  <si>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</si>
  <si>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</si>
  <si>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</si>
  <si>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</si>
  <si>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</si>
  <si>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</si>
  <si>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</si>
  <si>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</si>
  <si>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</si>
  <si>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</si>
  <si>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</si>
  <si>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</si>
  <si>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</si>
  <si>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</si>
  <si>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</si>
  <si>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</si>
  <si>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</si>
  <si>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</si>
  <si>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</si>
  <si>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</si>
  <si>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</si>
  <si>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</si>
  <si>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</si>
  <si>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</si>
  <si>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</si>
  <si>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</si>
  <si>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</si>
  <si>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</si>
  <si>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</si>
  <si>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</si>
  <si>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</si>
  <si>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</si>
  <si>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</si>
  <si>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</si>
  <si>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</si>
  <si>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</si>
  <si>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</si>
  <si>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</si>
  <si>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</si>
  <si>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</si>
  <si>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</si>
  <si>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</si>
  <si>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</si>
  <si>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</si>
  <si>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</si>
  <si>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</si>
  <si>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</si>
  <si>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</si>
  <si>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</si>
  <si>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</si>
  <si>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</si>
  <si>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</si>
  <si>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</si>
  <si>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</si>
  <si>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</si>
  <si>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</si>
  <si>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</si>
  <si>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</si>
  <si>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</si>
  <si>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</si>
  <si>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</si>
  <si>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</si>
  <si>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</si>
  <si>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</si>
  <si>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</si>
  <si>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</si>
  <si>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</si>
  <si>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</si>
  <si>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</si>
  <si>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</si>
  <si>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</si>
  <si>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</si>
  <si>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</si>
  <si>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</si>
  <si>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</si>
  <si>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</si>
  <si>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</si>
  <si>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</si>
  <si>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</si>
  <si>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</si>
  <si>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</si>
  <si>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</si>
  <si>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</si>
  <si>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</si>
  <si>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</si>
  <si>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</si>
  <si>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</si>
  <si>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</si>
  <si>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</si>
  <si>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</si>
  <si>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</si>
  <si>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</si>
  <si>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</si>
  <si>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</si>
  <si>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</si>
  <si>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</si>
  <si>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</si>
  <si>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</si>
  <si>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</si>
  <si>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</si>
  <si>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</si>
  <si>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</si>
  <si>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</si>
  <si>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</si>
  <si>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</si>
  <si>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</si>
  <si>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</si>
  <si>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</si>
  <si>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</si>
  <si>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</si>
  <si>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</si>
  <si>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</si>
  <si>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</si>
  <si>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</si>
  <si>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</si>
  <si>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</si>
  <si>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</si>
  <si>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</si>
  <si>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</si>
  <si>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</si>
  <si>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</si>
  <si>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</si>
  <si>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</si>
  <si>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</si>
  <si>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</si>
  <si>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</si>
  <si>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</si>
  <si>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</si>
  <si>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</si>
  <si>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</si>
  <si>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</si>
  <si>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</si>
  <si>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</si>
  <si>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</si>
  <si>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</si>
  <si>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</si>
  <si>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</si>
  <si>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</si>
  <si>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</si>
  <si>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</si>
  <si>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</si>
  <si>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</si>
  <si>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</si>
  <si>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</si>
  <si>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</si>
  <si>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</si>
  <si>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</si>
  <si>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</si>
  <si>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</si>
  <si>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</si>
  <si>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</si>
  <si>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</si>
  <si>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</si>
  <si>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</si>
  <si>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</si>
  <si>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</si>
  <si>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</si>
  <si>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</si>
  <si>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</si>
  <si>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</si>
  <si>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</si>
  <si>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</si>
  <si>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</si>
  <si>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</si>
  <si>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</si>
  <si>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</si>
  <si>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</si>
  <si>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</si>
  <si>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</si>
  <si>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</si>
  <si>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</si>
  <si>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</si>
  <si>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</si>
  <si>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</si>
  <si>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</si>
  <si>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</si>
  <si>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</si>
  <si>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</si>
  <si>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</si>
  <si>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</si>
  <si>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</si>
  <si>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</si>
  <si>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</si>
  <si>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</si>
  <si>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</si>
  <si>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</si>
  <si>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</si>
  <si>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</si>
  <si>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</si>
  <si>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</si>
  <si>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</si>
  <si>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</si>
  <si>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</si>
  <si>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</si>
  <si>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</si>
  <si>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</si>
  <si>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</si>
  <si>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</si>
  <si>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</si>
  <si>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</si>
  <si>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</si>
  <si>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</si>
  <si>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</si>
  <si>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</si>
  <si>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</si>
  <si>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</si>
  <si>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</si>
  <si>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</si>
  <si>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</si>
  <si>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</si>
  <si>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</si>
  <si>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</si>
  <si>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</si>
  <si>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</si>
  <si>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</si>
  <si>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</si>
  <si>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</si>
  <si>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</si>
  <si>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</si>
  <si>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</si>
  <si>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</si>
  <si>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</si>
  <si>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</si>
  <si>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</si>
  <si>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</si>
  <si>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</si>
  <si>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</si>
  <si>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</si>
  <si>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</si>
  <si>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</si>
  <si>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</si>
  <si>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</si>
  <si>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</si>
  <si>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</si>
  <si>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</si>
  <si>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</si>
  <si>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</si>
  <si>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</si>
  <si>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</si>
  <si>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</si>
  <si>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</si>
  <si>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</si>
  <si>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</si>
  <si>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</si>
  <si>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</si>
  <si>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</si>
  <si>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</si>
  <si>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</si>
  <si>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</si>
  <si>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</si>
  <si>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</si>
  <si>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</si>
  <si>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</si>
  <si>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</si>
  <si>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</si>
  <si>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</si>
  <si>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</si>
  <si>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</si>
  <si>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</si>
  <si>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</si>
  <si>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</si>
  <si>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</si>
  <si>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</si>
  <si>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</si>
  <si>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</si>
  <si>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</si>
  <si>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</si>
  <si>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</si>
  <si>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</si>
  <si>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</si>
  <si>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</si>
  <si>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</si>
  <si>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</si>
  <si>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</si>
  <si>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</si>
  <si>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</si>
  <si>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</si>
  <si>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</si>
  <si>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</si>
  <si>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</si>
  <si>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</si>
  <si>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</si>
  <si>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</si>
  <si>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</si>
  <si>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</si>
  <si>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</si>
  <si>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</si>
  <si>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</si>
  <si>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</si>
  <si>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</si>
  <si>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</si>
  <si>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</si>
  <si>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</si>
  <si>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</si>
  <si>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</si>
  <si>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</si>
  <si>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</si>
  <si>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</si>
  <si>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</si>
  <si>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</si>
  <si>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</si>
  <si>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</si>
  <si>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</si>
  <si>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</si>
  <si>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</si>
  <si>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</si>
  <si>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</si>
  <si>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</si>
  <si>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</si>
  <si>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</si>
  <si>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</si>
  <si>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</si>
  <si>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</si>
  <si>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</si>
  <si>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</si>
  <si>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</si>
  <si>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</si>
  <si>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</si>
  <si>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</si>
  <si>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</si>
  <si>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</si>
  <si>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</si>
  <si>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</si>
  <si>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</si>
  <si>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</si>
  <si>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</si>
  <si>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</si>
  <si>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</si>
  <si>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</si>
  <si>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</si>
  <si>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</si>
  <si>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</si>
  <si>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</si>
  <si>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</si>
  <si>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</si>
  <si>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</si>
  <si>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</si>
  <si>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</si>
  <si>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</si>
  <si>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</si>
  <si>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</si>
  <si>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</si>
  <si>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</si>
  <si>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</si>
  <si>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</si>
  <si>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</si>
  <si>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</si>
  <si>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</si>
  <si>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</si>
  <si>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</si>
  <si>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</si>
  <si>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</si>
  <si>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</si>
  <si>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</si>
  <si>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</si>
  <si>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</si>
  <si>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</si>
  <si>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</si>
  <si>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</si>
  <si>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</si>
  <si>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</si>
  <si>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</si>
  <si>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</si>
  <si>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</si>
  <si>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</si>
  <si>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</si>
  <si>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</si>
  <si>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</si>
  <si>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</si>
  <si>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</si>
  <si>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</si>
  <si>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</si>
  <si>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</si>
  <si>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</si>
  <si>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</si>
  <si>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</si>
  <si>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</si>
  <si>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</si>
  <si>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</si>
  <si>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</si>
  <si>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</si>
  <si>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</si>
  <si>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</si>
  <si>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</si>
  <si>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</si>
  <si>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</si>
  <si>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</si>
  <si>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</si>
  <si>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</si>
  <si>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</si>
  <si>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</si>
  <si>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</si>
  <si>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</si>
  <si>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</si>
  <si>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</si>
  <si>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</si>
  <si>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</si>
  <si>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</si>
  <si>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</si>
  <si>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</si>
  <si>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</si>
  <si>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</si>
  <si>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</si>
  <si>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</si>
  <si>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</si>
  <si>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</si>
  <si>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</si>
  <si>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</si>
  <si>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</si>
  <si>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</si>
  <si>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</si>
  <si>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</si>
  <si>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</si>
  <si>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</si>
  <si>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</si>
  <si>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</si>
  <si>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</si>
  <si>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</si>
  <si>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</si>
  <si>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</si>
  <si>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</si>
  <si>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</si>
  <si>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</si>
  <si>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</si>
  <si>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</si>
  <si>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</si>
  <si>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</si>
  <si>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</si>
  <si>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</si>
  <si>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</si>
  <si>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</si>
  <si>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</si>
  <si>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</si>
  <si>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</si>
  <si>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</si>
  <si>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</si>
  <si>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</si>
  <si>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</si>
  <si>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</si>
  <si>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</si>
  <si>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</si>
  <si>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</si>
  <si>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</si>
  <si>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</si>
  <si>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</si>
  <si>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</si>
  <si>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</si>
  <si>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</si>
  <si>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</si>
  <si>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</si>
  <si>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</si>
  <si>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</si>
  <si>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</si>
  <si>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</si>
  <si>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</si>
  <si>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</si>
  <si>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</si>
  <si>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</si>
  <si>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</si>
  <si>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</si>
  <si>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</si>
  <si>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</si>
  <si>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</si>
  <si>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</si>
  <si>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</si>
  <si>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</si>
  <si>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</si>
  <si>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</si>
  <si>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</si>
  <si>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</si>
  <si>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</si>
  <si>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</si>
  <si>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</si>
  <si>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</si>
  <si>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</si>
  <si>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</si>
  <si>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</si>
  <si>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</si>
  <si>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</si>
  <si>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</si>
  <si>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</si>
  <si>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</si>
  <si>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</si>
  <si>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</si>
  <si>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</si>
  <si>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</si>
  <si>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</si>
  <si>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</si>
  <si>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</si>
  <si>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</si>
  <si>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</si>
  <si>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</si>
  <si>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</si>
  <si>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</si>
  <si>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</si>
  <si>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</si>
  <si>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</si>
  <si>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</si>
  <si>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</si>
  <si>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</si>
  <si>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</si>
  <si>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</si>
  <si>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</si>
  <si>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</si>
  <si>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</si>
  <si>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</si>
  <si>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</si>
  <si>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</si>
  <si>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</si>
  <si>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</si>
  <si>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</si>
  <si>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</si>
  <si>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</si>
  <si>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</si>
  <si>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</si>
  <si>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</si>
  <si>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</si>
  <si>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</si>
  <si>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</si>
  <si>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</si>
  <si>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</si>
  <si>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</si>
  <si>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</si>
  <si>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</si>
  <si>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</si>
  <si>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</si>
  <si>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</si>
  <si>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</si>
  <si>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</si>
  <si>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</si>
  <si>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</si>
  <si>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</si>
  <si>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</si>
  <si>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</si>
  <si>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</si>
  <si>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</si>
  <si>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</si>
  <si>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</si>
  <si>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</si>
  <si>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</si>
  <si>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</si>
  <si>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</si>
  <si>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</si>
  <si>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</si>
  <si>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</si>
  <si>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</si>
  <si>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</si>
  <si>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</si>
  <si>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</si>
  <si>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</si>
  <si>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</si>
  <si>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</si>
  <si>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</si>
  <si>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</si>
  <si>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</si>
  <si>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</si>
  <si>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</si>
  <si>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</si>
  <si>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</si>
  <si>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</si>
  <si>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</si>
  <si>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</si>
  <si>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</si>
  <si>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</si>
  <si>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</si>
  <si>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</si>
  <si>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</si>
  <si>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</si>
  <si>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</si>
  <si>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</si>
  <si>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</si>
  <si>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</si>
  <si>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</si>
  <si>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</si>
  <si>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</si>
  <si>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</si>
  <si>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</si>
  <si>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</si>
  <si>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</si>
  <si>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</si>
  <si>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</si>
  <si>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</si>
  <si>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</si>
  <si>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</si>
  <si>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</si>
  <si>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</si>
  <si>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</si>
  <si>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</si>
  <si>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</si>
  <si>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</si>
  <si>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</si>
  <si>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</si>
  <si>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</si>
  <si>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</si>
  <si>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</si>
  <si>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</si>
  <si>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</si>
  <si>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</si>
  <si>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</si>
  <si>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</si>
  <si>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</si>
  <si>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</si>
  <si>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</si>
  <si>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</si>
  <si>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</si>
  <si>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</si>
  <si>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</si>
  <si>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</si>
  <si>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</si>
  <si>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</si>
  <si>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</si>
  <si>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</si>
  <si>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</si>
  <si>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</si>
  <si>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</si>
  <si>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</si>
  <si>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</si>
  <si>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</si>
  <si>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</si>
  <si>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</si>
  <si>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</si>
  <si>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</si>
  <si>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</si>
  <si>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</si>
  <si>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</si>
  <si>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</si>
  <si>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</si>
  <si>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</si>
  <si>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</si>
  <si>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</si>
  <si>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</si>
  <si>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</si>
  <si>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</si>
  <si>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</si>
  <si>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</si>
  <si>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</si>
  <si>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</si>
  <si>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</si>
  <si>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</si>
  <si>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</si>
  <si>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</si>
  <si>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</si>
  <si>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</si>
  <si>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</si>
  <si>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</si>
  <si>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</si>
  <si>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</si>
  <si>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</si>
  <si>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</si>
  <si>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</si>
  <si>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</si>
  <si>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</si>
  <si>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</si>
  <si>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</si>
  <si>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</si>
  <si>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</si>
  <si>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</si>
  <si>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</si>
  <si>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</si>
  <si>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</si>
  <si>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</si>
  <si>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</si>
  <si>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</si>
  <si>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</si>
  <si>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</si>
  <si>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</si>
  <si>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</si>
  <si>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</si>
  <si>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</si>
  <si>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</si>
  <si>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</si>
  <si>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</si>
  <si>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</si>
  <si>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</si>
  <si>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</si>
  <si>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</si>
  <si>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</si>
  <si>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</si>
  <si>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</si>
  <si>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</si>
  <si>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</si>
  <si>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</si>
  <si>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</si>
  <si>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</si>
  <si>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</si>
  <si>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</si>
  <si>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</si>
  <si>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</si>
  <si>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</si>
  <si>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</si>
  <si>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</si>
  <si>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</si>
  <si>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</si>
  <si>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</si>
  <si>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</si>
  <si>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</si>
  <si>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</si>
  <si>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</si>
  <si>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</si>
  <si>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</si>
  <si>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</si>
  <si>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</si>
  <si>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</si>
  <si>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</si>
  <si>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</si>
  <si>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</si>
  <si>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</si>
  <si>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</si>
  <si>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</si>
  <si>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</si>
  <si>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</si>
  <si>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</si>
  <si>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</si>
  <si>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</si>
  <si>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</si>
  <si>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</si>
  <si>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</si>
  <si>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</si>
  <si>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</si>
  <si>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</si>
  <si>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</si>
  <si>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</si>
  <si>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</si>
  <si>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</si>
  <si>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</si>
  <si>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</si>
  <si>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</si>
  <si>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</si>
  <si>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</si>
  <si>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</si>
  <si>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</si>
  <si>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</si>
  <si>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</si>
  <si>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</si>
  <si>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</si>
  <si>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</si>
  <si>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</si>
  <si>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</si>
  <si>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</si>
  <si>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</si>
  <si>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</si>
  <si>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</si>
  <si>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</si>
  <si>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</si>
  <si>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</si>
  <si>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</si>
  <si>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</si>
  <si>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</si>
  <si>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</si>
  <si>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</si>
  <si>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</si>
  <si>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</si>
  <si>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</si>
  <si>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</si>
  <si>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</si>
  <si>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</si>
  <si>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</si>
  <si>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</si>
  <si>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</si>
  <si>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</si>
  <si>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</si>
  <si>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</si>
  <si>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</si>
  <si>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</si>
  <si>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</si>
  <si>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</si>
  <si>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</si>
  <si>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</si>
  <si>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</si>
  <si>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</si>
  <si>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</si>
  <si>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</si>
  <si>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</si>
  <si>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</si>
  <si>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</si>
  <si>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</si>
  <si>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</si>
  <si>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</si>
  <si>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</si>
  <si>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</si>
  <si>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</si>
  <si>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</si>
  <si>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</si>
  <si>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</si>
  <si>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</si>
  <si>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</si>
  <si>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</si>
  <si>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</si>
  <si>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</si>
  <si>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</si>
  <si>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</si>
  <si>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</si>
  <si>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</si>
  <si>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</si>
  <si>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</si>
  <si>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</si>
  <si>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</si>
  <si>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</si>
  <si>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</si>
  <si>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</si>
  <si>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</si>
  <si>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</si>
  <si>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</si>
  <si>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</si>
  <si>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</si>
  <si>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</si>
  <si>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</si>
  <si>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</si>
  <si>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</si>
  <si>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</si>
  <si>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</si>
  <si>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</si>
  <si>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</si>
  <si>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</si>
  <si>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</si>
  <si>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</si>
  <si>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</si>
  <si>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</si>
  <si>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</si>
  <si>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</si>
  <si>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</si>
  <si>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</si>
  <si>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</si>
  <si>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</si>
  <si>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</si>
  <si>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</si>
  <si>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</si>
  <si>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</si>
  <si>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</si>
  <si>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</si>
  <si>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</si>
  <si>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</si>
  <si>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</si>
  <si>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</si>
  <si>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</si>
  <si>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</si>
  <si>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</si>
  <si>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</si>
  <si>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</si>
  <si>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</si>
  <si>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</si>
  <si>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</si>
  <si>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</si>
  <si>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</si>
  <si>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</si>
  <si>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</si>
  <si>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</si>
  <si>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</si>
  <si>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</si>
  <si>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</si>
  <si>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</si>
  <si>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</si>
  <si>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</si>
  <si>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</si>
  <si>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</si>
  <si>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</si>
  <si>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</si>
  <si>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</si>
  <si>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</si>
  <si>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</si>
  <si>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</si>
  <si>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</si>
  <si>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</si>
  <si>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</si>
  <si>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</si>
  <si>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</si>
  <si>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</si>
  <si>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</si>
  <si>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</si>
  <si>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</si>
  <si>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</si>
  <si>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</si>
  <si>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</si>
  <si>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</si>
  <si>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</si>
  <si>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</si>
  <si>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</si>
  <si>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</si>
  <si>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</si>
  <si>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</si>
  <si>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</si>
  <si>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</si>
  <si>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</si>
  <si>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</si>
  <si>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</si>
  <si>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</si>
  <si>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</si>
  <si>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</si>
  <si>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</si>
  <si>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</si>
  <si>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</si>
  <si>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</si>
  <si>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</si>
  <si>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</si>
  <si>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</si>
  <si>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</si>
  <si>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</si>
  <si>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</si>
  <si>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</si>
  <si>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</si>
  <si>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</si>
  <si>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</si>
  <si>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</si>
  <si>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</si>
  <si>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</si>
  <si>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</si>
  <si>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</si>
  <si>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</si>
  <si>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</si>
  <si>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</si>
  <si>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</si>
  <si>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</si>
  <si>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</si>
  <si>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</si>
  <si>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</si>
  <si>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</si>
  <si>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</si>
  <si>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</si>
  <si>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</si>
  <si>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</si>
  <si>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</si>
  <si>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</si>
  <si>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</si>
  <si>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</si>
  <si>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</si>
  <si>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</si>
  <si>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</si>
  <si>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</si>
  <si>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</si>
  <si>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</si>
  <si>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</si>
  <si>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</si>
  <si>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</si>
  <si>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</si>
  <si>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</si>
  <si>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</si>
  <si>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</si>
  <si>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</si>
  <si>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</si>
  <si>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</si>
  <si>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</si>
  <si>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</si>
  <si>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</si>
  <si>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</si>
  <si>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</si>
  <si>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</si>
  <si>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</si>
  <si>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</si>
  <si>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</si>
  <si>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</si>
  <si>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</si>
  <si>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</si>
  <si>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</si>
  <si>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</si>
  <si>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</si>
  <si>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</si>
  <si>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</si>
  <si>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</si>
  <si>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</si>
  <si>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Count of state</t>
  </si>
  <si>
    <t>Column Labels</t>
  </si>
  <si>
    <t>Count of name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</si>
  <si>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</si>
  <si>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</si>
  <si>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</si>
  <si>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</si>
  <si>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</si>
  <si>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</si>
  <si>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</si>
  <si>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</si>
  <si>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</si>
  <si>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</si>
  <si>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</si>
  <si>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</si>
  <si>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</si>
  <si>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</si>
  <si>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</si>
  <si>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</si>
  <si>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</si>
  <si>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Project Status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</si>
  <si>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</si>
  <si>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</si>
  <si>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</si>
  <si>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</si>
  <si>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</si>
  <si>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</si>
  <si>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</si>
  <si>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</si>
  <si>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</si>
  <si>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</si>
  <si>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</si>
  <si>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</si>
  <si>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</si>
  <si>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</si>
  <si>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</si>
  <si>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</si>
  <si>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</si>
  <si>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</si>
  <si>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</si>
  <si>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</si>
  <si>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 Backers</t>
  </si>
  <si>
    <t>Mean</t>
  </si>
  <si>
    <t>Median</t>
  </si>
  <si>
    <t>Minimum</t>
  </si>
  <si>
    <t>Maximum</t>
  </si>
  <si>
    <t>Variance</t>
  </si>
  <si>
    <t>Standard Deviation</t>
  </si>
  <si>
    <t>Failed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</si>
</sst>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pivotButton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9" fontId="0" fillId="0" borderId="0" xfId="0" applyNumberForma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[excel-challenge.xlsx]Project Status -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 Status be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Status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Status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Status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B-3C46-831F-AE2686F42AF6}"/>
            </c:ext>
          </c:extLst>
        </c:ser>
        <c:ser>
          <c:idx val="1"/>
          <c:order val="1"/>
          <c:tx>
            <c:strRef>
              <c:f>'Project Status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Status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Status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1B-3C46-831F-AE2686F42AF6}"/>
            </c:ext>
          </c:extLst>
        </c:ser>
        <c:ser>
          <c:idx val="2"/>
          <c:order val="2"/>
          <c:tx>
            <c:strRef>
              <c:f>'Project Status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Status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Status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1B-3C46-831F-AE2686F42AF6}"/>
            </c:ext>
          </c:extLst>
        </c:ser>
        <c:ser>
          <c:idx val="3"/>
          <c:order val="3"/>
          <c:tx>
            <c:strRef>
              <c:f>'Project Status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Status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Status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1B-3C46-831F-AE2686F42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9329535"/>
        <c:axId val="1589331215"/>
      </c:barChart>
      <c:catAx>
        <c:axId val="15893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31215"/>
        <c:crosses val="autoZero"/>
        <c:auto val="1"/>
        <c:lblAlgn val="ctr"/>
        <c:lblOffset val="100"/>
        <c:noMultiLvlLbl val="0"/>
      </c:catAx>
      <c:valAx>
        <c:axId val="158933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[excel-challenge.xlsx]Project Status -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/>
              <a:t>Project Status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Status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Status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Status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D-3D4B-9F89-06970672004D}"/>
            </c:ext>
          </c:extLst>
        </c:ser>
        <c:ser>
          <c:idx val="1"/>
          <c:order val="1"/>
          <c:tx>
            <c:strRef>
              <c:f>'Project Status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Status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Status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D-3D4B-9F89-06970672004D}"/>
            </c:ext>
          </c:extLst>
        </c:ser>
        <c:ser>
          <c:idx val="2"/>
          <c:order val="2"/>
          <c:tx>
            <c:strRef>
              <c:f>'Project Status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Status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Status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D-3D4B-9F89-06970672004D}"/>
            </c:ext>
          </c:extLst>
        </c:ser>
        <c:ser>
          <c:idx val="3"/>
          <c:order val="3"/>
          <c:tx>
            <c:strRef>
              <c:f>'Project Status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Status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Status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D-3D4B-9F89-069706720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6008671"/>
        <c:axId val="1586168495"/>
      </c:barChart>
      <c:catAx>
        <c:axId val="158600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168495"/>
        <c:crosses val="autoZero"/>
        <c:auto val="1"/>
        <c:lblAlgn val="ctr"/>
        <c:lblOffset val="100"/>
        <c:noMultiLvlLbl val="0"/>
      </c:catAx>
      <c:valAx>
        <c:axId val="158616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00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[excel-challenge.xlsx]Project Status -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/>
              <a:t>Project Status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Status -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'Project Status -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Status -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9-F44A-9D20-1CB19C20ED78}"/>
            </c:ext>
          </c:extLst>
        </c:ser>
        <c:ser>
          <c:idx val="1"/>
          <c:order val="1"/>
          <c:tx>
            <c:strRef>
              <c:f>'Project Status -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'Project Status -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Status -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9-F44A-9D20-1CB19C20ED78}"/>
            </c:ext>
          </c:extLst>
        </c:ser>
        <c:ser>
          <c:idx val="2"/>
          <c:order val="2"/>
          <c:tx>
            <c:strRef>
              <c:f>'Project Status - Month'!$D$5:$D$6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'Project Status -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Status - Month'!$D$7:$D$19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9-F44A-9D20-1CB19C20ED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72863647"/>
        <c:axId val="1222187119"/>
      </c:lineChart>
      <c:catAx>
        <c:axId val="117286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87119"/>
        <c:crosses val="autoZero"/>
        <c:auto val="1"/>
        <c:lblAlgn val="ctr"/>
        <c:lblOffset val="100"/>
        <c:noMultiLvlLbl val="0"/>
      </c:catAx>
      <c:valAx>
        <c:axId val="122218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6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/>
              <a:t>Success Rate vs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Rate vs Goal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Rate vs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'Success Rate vs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B-BB47-91C6-391CBDF712F0}"/>
            </c:ext>
          </c:extLst>
        </c:ser>
        <c:ser>
          <c:idx val="1"/>
          <c:order val="1"/>
          <c:tx>
            <c:strRef>
              <c:f>'Success Rate vs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'Success Rate vs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'Success Rate vs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B-BB47-91C6-391CBDF712F0}"/>
            </c:ext>
          </c:extLst>
        </c:ser>
        <c:ser>
          <c:idx val="2"/>
          <c:order val="2"/>
          <c:tx>
            <c:strRef>
              <c:f>'Success Rate vs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 Rate vs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'Success Rate vs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B-BB47-91C6-391CBDF71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4896671"/>
        <c:axId val="1178686911"/>
      </c:lineChart>
      <c:catAx>
        <c:axId val="122489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86911"/>
        <c:crosses val="autoZero"/>
        <c:auto val="1"/>
        <c:lblAlgn val="ctr"/>
        <c:lblOffset val="100"/>
        <c:noMultiLvlLbl val="0"/>
      </c:catAx>
      <c:valAx>
        <c:axId val="1178686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9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</xdr:row>
      <xdr:rowOff>165100</xdr:rowOff>
    </xdr:from>
    <xdr:to>
      <xdr:col>18</xdr:col>
      <xdr:colOff>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8CBB2-1C23-1748-8B07-887E97C87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2</xdr:row>
      <xdr:rowOff>177800</xdr:rowOff>
    </xdr:from>
    <xdr:to>
      <xdr:col>19</xdr:col>
      <xdr:colOff>787400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9D14A-31B3-CE43-BA1C-4D021BF02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10583</xdr:colOff>
      <xdr:row>2</xdr:row>
      <xdr:rowOff>2116</xdr:rowOff>
    </xdr:from>
    <xdr:to>
      <xdr:col>15</xdr:col>
      <xdr:colOff>823383</xdr:colOff>
      <xdr:row>25</xdr:row>
      <xdr:rowOff>52916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159B2D-EECD-8D4E-9A3B-8DFBACCF3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14</xdr:row>
      <xdr:rowOff>0</xdr:rowOff>
    </xdr:from>
    <xdr:to>
      <xdr:col>12</xdr:col>
      <xdr:colOff>736600</xdr:colOff>
      <xdr:row>44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6402D-54BC-6C44-B6CE-CF60BE226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822802314811" createdVersion="6" refreshedVersion="6" minRefreshableVersion="3" recordCount="4115" xr:uid="{15ABF241-B38A-8E42-A33B-567D4F6A726F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870958796295" createdVersion="6" refreshedVersion="6" minRefreshableVersion="3" recordCount="4115" xr:uid="{85145EB1-30DE-404C-AEAF-4130E93FB4B1}">
  <cacheSource type="worksheet">
    <worksheetSource ref="A1:T1048576" sheet="raw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0032B-CCCD-4F46-BE55-7301539F857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52782-5B19-7642-A692-937F01CD538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39626-010A-4E4D-B35D-E5D0324070F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 colHeaderCaption="Project Status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Q3" sqref="Q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hidden="1" customWidth="1"/>
    <col min="15" max="15" width="14" style="6" bestFit="1" customWidth="1"/>
    <col min="16" max="16" width="15" bestFit="1" customWidth="1"/>
    <col min="17" max="17" width="22" bestFit="1" customWidth="1"/>
    <col min="18" max="18" width="11.33203125" bestFit="1" customWidth="1"/>
    <col min="19" max="19" width="27" style="12" customWidth="1"/>
    <col min="20" max="20" width="19.1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5F2A6CEF-4059-7A41-8CC3-6BAFAA058010}">
    <filterColumn colId="10">
      <filters>
        <filter val="TRUE"/>
      </filters>
    </filterColumn>
  </autoFilter>
  <conditionalFormatting sqref="F1:F1048576">
    <cfRule type="containsText" dxfId="11" priority="4" operator="containsText" text="successful">
      <formula>NOT(ISERROR(SEARCH("successful",F1)))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live">
      <formula>NOT(ISERROR(SEARCH("live",F1)))</formula>
    </cfRule>
    <cfRule type="containsText" dxfId="8" priority="7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max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CC4A8-F191-1E42-A925-1679F790AB28}">
  <dimension ref="A1:K2186"/>
  <sheetViews>
    <sheetView workbookViewId="0">
      <selection activeCell="K5" sqref="K5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5" max="5" width="12.33203125" bestFit="1" customWidth="1"/>
    <col min="7" max="7" width="15.6640625" bestFit="1" customWidth="1"/>
    <col min="8" max="8" width="12.1640625" bestFit="1" customWidth="1"/>
    <col min="10" max="10" width="15.6640625" bestFit="1" customWidth="1"/>
  </cols>
  <sheetData>
    <row r="1" spans="1:11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5" t="s">
        <v>8402</v>
      </c>
      <c r="J1" s="15" t="s">
        <v>8409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  <c r="G2" t="s">
        <v>8403</v>
      </c>
      <c r="H2" s="6">
        <f>AVERAGE(B:B)</f>
        <v>194.42517162471395</v>
      </c>
      <c r="J2" t="s">
        <v>8403</v>
      </c>
      <c r="K2" s="6">
        <f>AVERAGE(E:E)</f>
        <v>17.709803921568628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G3" t="s">
        <v>8404</v>
      </c>
      <c r="H3">
        <f>MEDIAN(B:B)</f>
        <v>62</v>
      </c>
      <c r="J3" t="s">
        <v>8404</v>
      </c>
      <c r="K3">
        <f>MEDIAN(E:E)</f>
        <v>4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G4" t="s">
        <v>8405</v>
      </c>
      <c r="H4">
        <f>MIN(B:B)</f>
        <v>1</v>
      </c>
      <c r="J4" t="s">
        <v>8405</v>
      </c>
      <c r="K4">
        <f>MIN(E:E)</f>
        <v>0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G5" t="s">
        <v>8406</v>
      </c>
      <c r="H5" s="19">
        <f>MAX(B:B)</f>
        <v>26457</v>
      </c>
      <c r="J5" t="s">
        <v>8406</v>
      </c>
      <c r="K5" s="19">
        <f>MAX(E:E)</f>
        <v>1293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  <c r="G6" t="s">
        <v>8407</v>
      </c>
      <c r="H6" s="19">
        <f>_xlfn.VAR.P(B:B)</f>
        <v>712840.9867348104</v>
      </c>
      <c r="J6" t="s">
        <v>8407</v>
      </c>
      <c r="K6" s="19">
        <f>_xlfn.VAR.P(E:E)</f>
        <v>3773.2216685890044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G7" t="s">
        <v>8408</v>
      </c>
      <c r="H7" s="6">
        <f>STDEV(B:B)</f>
        <v>844.49237955591047</v>
      </c>
      <c r="J7" t="s">
        <v>8408</v>
      </c>
      <c r="K7" s="6">
        <f>STDEV(E:E)</f>
        <v>61.446638959868842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successful">
      <formula>NOT(ISERROR(SEARCH("successful",A1)))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live">
      <formula>NOT(ISERROR(SEARCH("live",A1)))</formula>
    </cfRule>
    <cfRule type="containsText" dxfId="4" priority="8" operator="containsText" text="failed">
      <formula>NOT(ISERROR(SEARCH("failed",A1)))</formula>
    </cfRule>
  </conditionalFormatting>
  <conditionalFormatting sqref="D1:D1045992">
    <cfRule type="containsText" dxfId="3" priority="1" operator="containsText" text="successful">
      <formula>NOT(ISERROR(SEARCH("successful",D1)))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live">
      <formula>NOT(ISERROR(SEARCH("live",D1)))</formula>
    </cfRule>
    <cfRule type="containsText" dxfId="0" priority="4" operator="containsText" text="failed">
      <formula>NOT(ISERROR(SEARCH("failed",D1)))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D0FD1-D8F7-A44D-B2AD-FC293DDD9F18}">
  <dimension ref="A1:F14"/>
  <sheetViews>
    <sheetView workbookViewId="0">
      <selection activeCell="U15" sqref="U1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075C-3FC3-5A44-B8D2-D82897E9CE95}">
  <dimension ref="A1:F47"/>
  <sheetViews>
    <sheetView workbookViewId="0">
      <selection activeCell="A5" sqref="A5:E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8308</v>
      </c>
      <c r="B1" t="s">
        <v>8364</v>
      </c>
    </row>
    <row r="2" spans="1:6" x14ac:dyDescent="0.2">
      <c r="A2" s="11" t="s">
        <v>8223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4757D-5465-454E-8E51-36F506D3EA96}">
  <dimension ref="A2:E19"/>
  <sheetViews>
    <sheetView zoomScale="120" zoomScaleNormal="120" workbookViewId="0">
      <selection activeCell="S18" sqref="S18"/>
    </sheetView>
  </sheetViews>
  <sheetFormatPr baseColWidth="10" defaultRowHeight="15" x14ac:dyDescent="0.2"/>
  <cols>
    <col min="1" max="1" width="11.83203125" bestFit="1" customWidth="1"/>
    <col min="2" max="2" width="14.3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9" t="s">
        <v>8308</v>
      </c>
      <c r="B2" t="s">
        <v>8364</v>
      </c>
    </row>
    <row r="3" spans="1:5" x14ac:dyDescent="0.2">
      <c r="A3" s="9" t="s">
        <v>8379</v>
      </c>
      <c r="B3" t="s">
        <v>8364</v>
      </c>
    </row>
    <row r="5" spans="1:5" x14ac:dyDescent="0.2">
      <c r="A5" s="9" t="s">
        <v>8361</v>
      </c>
      <c r="B5" s="9" t="s">
        <v>8381</v>
      </c>
    </row>
    <row r="6" spans="1:5" x14ac:dyDescent="0.2">
      <c r="A6" s="9" t="s">
        <v>8380</v>
      </c>
      <c r="B6" t="s">
        <v>8220</v>
      </c>
      <c r="C6" t="s">
        <v>8221</v>
      </c>
      <c r="D6" t="s">
        <v>8219</v>
      </c>
      <c r="E6" t="s">
        <v>8360</v>
      </c>
    </row>
    <row r="7" spans="1:5" x14ac:dyDescent="0.2">
      <c r="A7" s="10" t="s">
        <v>8373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2">
      <c r="A8" s="10" t="s">
        <v>8374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2">
      <c r="A9" s="10" t="s">
        <v>8375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2">
      <c r="A10" s="10" t="s">
        <v>8376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2">
      <c r="A11" s="10" t="s">
        <v>8367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2">
      <c r="A12" s="10" t="s">
        <v>8377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2">
      <c r="A13" s="10" t="s">
        <v>8368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2">
      <c r="A14" s="10" t="s">
        <v>8369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2">
      <c r="A15" s="10" t="s">
        <v>8370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2">
      <c r="A16" s="10" t="s">
        <v>8371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2">
      <c r="A17" s="10" t="s">
        <v>8372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2">
      <c r="A18" s="10" t="s">
        <v>8378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2">
      <c r="A19" s="10" t="s">
        <v>8360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2F61E-37F6-4143-887C-A92FC83DADDC}">
  <dimension ref="A1:H13"/>
  <sheetViews>
    <sheetView tabSelected="1" workbookViewId="0">
      <selection activeCell="N39" sqref="N3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7" bestFit="1" customWidth="1"/>
    <col min="7" max="7" width="14.33203125" style="17" bestFit="1" customWidth="1"/>
    <col min="8" max="8" width="17.6640625" style="17" bestFit="1" customWidth="1"/>
  </cols>
  <sheetData>
    <row r="1" spans="1:8" x14ac:dyDescent="0.2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2">
      <c r="A2" s="14" t="s">
        <v>8390</v>
      </c>
      <c r="B2">
        <f>COUNTIFS(raw_data!$F:$F, "successful", raw_data!$D:$D, "&lt;1000")</f>
        <v>322</v>
      </c>
      <c r="C2">
        <f>COUNTIFS(raw_data!$F:$F, "failed", raw_data!$D:$D, "&lt;1000")</f>
        <v>113</v>
      </c>
      <c r="D2">
        <f>COUNTIFS(raw_data!$F:$F, "canceled", raw_data!$D:$D,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s="14" t="s">
        <v>8391</v>
      </c>
      <c r="B3">
        <f>COUNTIFS(raw_data!F:F,"successful",raw_data!D:D,"&gt;=1000",raw_data!D:D,"&lt;=4999")</f>
        <v>932</v>
      </c>
      <c r="C3">
        <f>COUNTIFS(raw_data!$F:$F,"failed",raw_data!$D:$D,"&gt;=1000",raw_data!$D:$D,"&lt;=4999")</f>
        <v>420</v>
      </c>
      <c r="D3">
        <f>COUNTIFS(raw_data!$F:$F,"canceled",raw_data!$D:$D,"&gt;=1000",raw_data!$D:$D,"&lt;=4999")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s="14" t="s">
        <v>8392</v>
      </c>
      <c r="B4">
        <f>COUNTIFS(raw_data!$F:$F,"successful",raw_data!$D:$D,"&gt;=5000",raw_data!$D:$D,"&lt;=9999")</f>
        <v>381</v>
      </c>
      <c r="C4">
        <f>COUNTIFS(raw_data!$F:$F,"failed",raw_data!$D:$D,"&gt;=5000",raw_data!$D:$D,"&lt;=9999")</f>
        <v>283</v>
      </c>
      <c r="D4">
        <f>COUNTIFS(raw_data!$F:$F,"canceled",raw_data!$D:$D,"&gt;=5000",raw_data!$D:$D,"&lt;=9999")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s="14" t="s">
        <v>8393</v>
      </c>
      <c r="B5">
        <f>COUNTIFS(raw_data!$F:$F,"successful",raw_data!$D:$D,"&gt;=10000",raw_data!$D:$D,"&lt;=14999")</f>
        <v>168</v>
      </c>
      <c r="C5">
        <f>COUNTIFS(raw_data!$F:$F,"failed",raw_data!$D:$D,"&gt;=10000",raw_data!$D:$D,"&lt;=14999")</f>
        <v>144</v>
      </c>
      <c r="D5">
        <f>COUNTIFS(raw_data!$F:$F,"canceled",raw_data!$D:$D,"&gt;=10000",raw_data!$D:$D,"&lt;=14999")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s="14" t="s">
        <v>8394</v>
      </c>
      <c r="B6">
        <f>COUNTIFS(raw_data!$F:$F,"successful",raw_data!$D:$D,"&gt;=15000",raw_data!$D:$D,"&lt;=19999")</f>
        <v>94</v>
      </c>
      <c r="C6">
        <f>COUNTIFS(raw_data!$F:$F,"failed",raw_data!$D:$D,"&gt;=15000",raw_data!$D:$D,"&lt;=19999")</f>
        <v>90</v>
      </c>
      <c r="D6">
        <f>COUNTIFS(raw_data!$F:$F,"canceled",raw_data!$D:$D,"&gt;=15000",raw_data!$D:$D,"&lt;=19999")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s="14" t="s">
        <v>8395</v>
      </c>
      <c r="B7">
        <f>COUNTIFS(raw_data!$F:$F,"successful",raw_data!$D:$D,"&gt;=20000",raw_data!$D:$D,"&lt;=24999")</f>
        <v>62</v>
      </c>
      <c r="C7">
        <f>COUNTIFS(raw_data!$F:$F,"failed",raw_data!$D:$D,"&gt;=20000",raw_data!$D:$D,"&lt;=24999")</f>
        <v>72</v>
      </c>
      <c r="D7">
        <f>COUNTIFS(raw_data!$F:$F,"canceled",raw_data!$D:$D,"&gt;=20000",raw_data!$D:$D,"&lt;=24999")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s="14" t="s">
        <v>8396</v>
      </c>
      <c r="B8">
        <f>COUNTIFS(raw_data!$F:$F,"successful",raw_data!$D:$D,"&gt;=25000",raw_data!$D:$D,"&lt;=29999")</f>
        <v>55</v>
      </c>
      <c r="C8">
        <f>COUNTIFS(raw_data!$F:$F,"failed",raw_data!$D:$D,"&gt;=25000",raw_data!$D:$D,"&lt;=29999")</f>
        <v>64</v>
      </c>
      <c r="D8">
        <f>COUNTIFS(raw_data!$F:$F,"canceled",raw_data!$D:$D,"&gt;=25000",raw_data!$D:$D,"&lt;=29999")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s="14" t="s">
        <v>8397</v>
      </c>
      <c r="B9">
        <f>COUNTIFS(raw_data!$F:$F,"successful",raw_data!$D:$D,"&gt;=30000",raw_data!$D:$D,"&lt;=34999")</f>
        <v>32</v>
      </c>
      <c r="C9">
        <f>COUNTIFS(raw_data!$F:$F,"failed",raw_data!$D:$D,"&gt;=30000",raw_data!$D:$D,"&lt;=34999")</f>
        <v>37</v>
      </c>
      <c r="D9">
        <f>COUNTIFS(raw_data!$F:$F,"canceled",raw_data!$D:$D,"&gt;=30000",raw_data!$D:$D,"&lt;=34999")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s="14" t="s">
        <v>8398</v>
      </c>
      <c r="B10">
        <f>COUNTIFS(raw_data!$F:$F,"successful",raw_data!$D:$D,"&gt;=35000",raw_data!$D:$D,"&lt;=39999")</f>
        <v>26</v>
      </c>
      <c r="C10">
        <f>COUNTIFS(raw_data!$F:$F,"failed",raw_data!$D:$D,"&gt;=35000",raw_data!$D:$D,"&lt;=39999")</f>
        <v>22</v>
      </c>
      <c r="D10">
        <f>COUNTIFS(raw_data!$F:$F,"canceled",raw_data!$D:$D,"&gt;=35000",raw_data!$D:$D,"&lt;=39999")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s="14" t="s">
        <v>8399</v>
      </c>
      <c r="B11">
        <f>COUNTIFS(raw_data!$F:$F,"successful",raw_data!$D:$D,"&gt;=40000",raw_data!$D:$D,"&lt;=44999")</f>
        <v>21</v>
      </c>
      <c r="C11">
        <f>COUNTIFS(raw_data!$F:$F,"failed",raw_data!$D:$D,"&gt;=40000",raw_data!$D:$D,"&lt;=44999")</f>
        <v>16</v>
      </c>
      <c r="D11">
        <f>COUNTIFS(raw_data!$F:$F,"canceled",raw_data!$D:$D,"&gt;=40000",raw_data!$D:$D,"&lt;=44999")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s="14" t="s">
        <v>8400</v>
      </c>
      <c r="B12">
        <f>COUNTIFS(raw_data!$F:$F,"successful",raw_data!$D:$D,"&gt;=45000",raw_data!$D:$D,"&lt;=49999")</f>
        <v>6</v>
      </c>
      <c r="C12">
        <f>COUNTIFS(raw_data!$F:$F,"failed",raw_data!$D:$D,"&gt;=45000",raw_data!$D:$D,"&lt;=49999")</f>
        <v>11</v>
      </c>
      <c r="D12">
        <f>COUNTIFS(raw_data!$F:$F,"canceled",raw_data!$D:$D,"&gt;=45000",raw_data!$D:$D,"&lt;=49999")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s="14" t="s">
        <v>8401</v>
      </c>
      <c r="B13">
        <f>COUNTIFS(raw_data!$F:$F,"successful",raw_data!$D:$D,"&gt;=50000")</f>
        <v>86</v>
      </c>
      <c r="C13">
        <f>COUNTIFS(raw_data!$F:$F,"failed",raw_data!$D:$D,"&gt;=50000")</f>
        <v>258</v>
      </c>
      <c r="D13">
        <f>COUNTIFS(raw_data!$F:$F,"canceled",raw_data!$D:$D,"&gt;=50000")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Backers - Stats</vt:lpstr>
      <vt:lpstr>Project Status - Category</vt:lpstr>
      <vt:lpstr>Project Status - Subcategory</vt:lpstr>
      <vt:lpstr>Project Status - Month</vt:lpstr>
      <vt:lpstr>Success Rate vs Goal 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2021-09-18T14:04:49Z</dcterms:modified>
</cp:coreProperties>
</file>