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ria\Desktop\Гроші\Pasha\Варіант №2\"/>
    </mc:Choice>
  </mc:AlternateContent>
  <xr:revisionPtr revIDLastSave="0" documentId="13_ncr:1_{A4456ACA-4F97-427E-ADB3-34B373CA7747}" xr6:coauthVersionLast="47" xr6:coauthVersionMax="47" xr10:uidLastSave="{00000000-0000-0000-0000-000000000000}"/>
  <bookViews>
    <workbookView xWindow="0" yWindow="0" windowWidth="11520" windowHeight="12360" firstSheet="4" activeTab="6" xr2:uid="{00000000-000D-0000-FFFF-FFFF00000000}"/>
  </bookViews>
  <sheets>
    <sheet name="Завдання_1" sheetId="1" r:id="rId1"/>
    <sheet name="Завдання_2" sheetId="5" r:id="rId2"/>
    <sheet name="Завдання_3" sheetId="6" r:id="rId3"/>
    <sheet name="Завдання_4" sheetId="2" r:id="rId4"/>
    <sheet name="Завдання_5" sheetId="7" r:id="rId5"/>
    <sheet name="Завдвння_6" sheetId="4" r:id="rId6"/>
    <sheet name="Завдання_7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7" l="1"/>
  <c r="B3" i="7"/>
  <c r="B1" i="7" s="1"/>
  <c r="F16" i="2"/>
  <c r="A20" i="2"/>
  <c r="B15" i="6"/>
  <c r="B16" i="6"/>
  <c r="B17" i="6"/>
  <c r="B18" i="6"/>
  <c r="B19" i="6"/>
  <c r="B20" i="6"/>
  <c r="B21" i="6"/>
  <c r="B14" i="6"/>
  <c r="B2" i="6"/>
  <c r="B3" i="6"/>
  <c r="B4" i="6"/>
  <c r="B5" i="6"/>
  <c r="B6" i="6"/>
  <c r="B7" i="6"/>
  <c r="B8" i="6"/>
  <c r="B9" i="6"/>
  <c r="A21" i="5" l="1"/>
  <c r="A9" i="8" l="1"/>
  <c r="B9" i="8" s="1"/>
  <c r="A8" i="8"/>
  <c r="B8" i="8" s="1"/>
  <c r="A7" i="8"/>
  <c r="B7" i="8" s="1"/>
  <c r="A6" i="8"/>
  <c r="B6" i="8" s="1"/>
  <c r="A5" i="8"/>
  <c r="B5" i="8" s="1"/>
  <c r="A4" i="8"/>
  <c r="B4" i="8" s="1"/>
  <c r="A3" i="8"/>
  <c r="B3" i="8" s="1"/>
  <c r="A2" i="8"/>
  <c r="B2" i="8" s="1"/>
  <c r="A21" i="8"/>
  <c r="B21" i="8" s="1"/>
  <c r="A20" i="8"/>
  <c r="B20" i="8" s="1"/>
  <c r="A19" i="8"/>
  <c r="B19" i="8" s="1"/>
  <c r="A18" i="8"/>
  <c r="B18" i="8" s="1"/>
  <c r="A17" i="8"/>
  <c r="B17" i="8" s="1"/>
  <c r="A16" i="8"/>
  <c r="B16" i="8" s="1"/>
  <c r="A15" i="8"/>
  <c r="B15" i="8" s="1"/>
  <c r="A14" i="8"/>
  <c r="B14" i="8" s="1"/>
  <c r="B2" i="7"/>
  <c r="A9" i="2"/>
  <c r="A4" i="2"/>
  <c r="A5" i="2"/>
  <c r="A6" i="2"/>
  <c r="A7" i="2"/>
  <c r="A8" i="2"/>
  <c r="A3" i="2"/>
  <c r="A2" i="2"/>
  <c r="H10" i="5"/>
  <c r="A3" i="5"/>
  <c r="A4" i="5"/>
  <c r="A5" i="5"/>
  <c r="A6" i="5"/>
  <c r="A7" i="5"/>
  <c r="A8" i="5"/>
  <c r="A9" i="5"/>
  <c r="A2" i="5"/>
  <c r="C2" i="5" s="1"/>
  <c r="H22" i="5"/>
  <c r="A16" i="5"/>
  <c r="C16" i="5" s="1"/>
  <c r="I28" i="1"/>
  <c r="D2" i="1"/>
  <c r="K2" i="5" l="1"/>
  <c r="K3" i="5" s="1"/>
  <c r="K4" i="5" s="1"/>
  <c r="C9" i="6"/>
  <c r="D9" i="6" s="1"/>
  <c r="E9" i="6" s="1"/>
  <c r="F9" i="6"/>
  <c r="G9" i="6" s="1"/>
  <c r="F3" i="6"/>
  <c r="G3" i="6" s="1"/>
  <c r="F4" i="6"/>
  <c r="G4" i="6" s="1"/>
  <c r="F5" i="6"/>
  <c r="G5" i="6" s="1"/>
  <c r="F6" i="6"/>
  <c r="G6" i="6" s="1"/>
  <c r="F7" i="6"/>
  <c r="G7" i="6" s="1"/>
  <c r="F8" i="6"/>
  <c r="G8" i="6" s="1"/>
  <c r="F2" i="6"/>
  <c r="G2" i="6" s="1"/>
  <c r="C3" i="6"/>
  <c r="C4" i="6"/>
  <c r="C5" i="6"/>
  <c r="C6" i="6"/>
  <c r="C7" i="6"/>
  <c r="C8" i="6"/>
  <c r="C2" i="6"/>
  <c r="D2" i="6" s="1"/>
  <c r="E2" i="6" s="1"/>
  <c r="G2" i="5" l="1"/>
  <c r="G8" i="5"/>
  <c r="G4" i="5"/>
  <c r="G3" i="5"/>
  <c r="G5" i="5"/>
  <c r="G7" i="5"/>
  <c r="G6" i="5"/>
  <c r="G9" i="5"/>
  <c r="D2" i="5"/>
  <c r="G10" i="6"/>
  <c r="D3" i="6"/>
  <c r="E3" i="6" s="1"/>
  <c r="D4" i="6"/>
  <c r="E4" i="6" s="1"/>
  <c r="D5" i="6"/>
  <c r="E5" i="6" s="1"/>
  <c r="D6" i="6"/>
  <c r="E6" i="6" s="1"/>
  <c r="D7" i="6"/>
  <c r="E7" i="6" s="1"/>
  <c r="D8" i="6"/>
  <c r="E8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14" i="6"/>
  <c r="G14" i="6" s="1"/>
  <c r="E10" i="6" l="1"/>
  <c r="G22" i="6"/>
  <c r="C15" i="6"/>
  <c r="C16" i="6"/>
  <c r="C17" i="6"/>
  <c r="C18" i="6"/>
  <c r="C19" i="6"/>
  <c r="C20" i="6"/>
  <c r="C21" i="6"/>
  <c r="C14" i="6"/>
  <c r="D14" i="6" s="1"/>
  <c r="E14" i="6" s="1"/>
  <c r="D17" i="6" l="1"/>
  <c r="E17" i="6" s="1"/>
  <c r="D21" i="6"/>
  <c r="E21" i="6" s="1"/>
  <c r="D19" i="6"/>
  <c r="E19" i="6" s="1"/>
  <c r="D16" i="6"/>
  <c r="E16" i="6" s="1"/>
  <c r="D20" i="6"/>
  <c r="E20" i="6" s="1"/>
  <c r="D18" i="6"/>
  <c r="E18" i="6" s="1"/>
  <c r="D15" i="6"/>
  <c r="E15" i="6" s="1"/>
  <c r="B2" i="4"/>
  <c r="B1" i="4"/>
  <c r="B4" i="4" l="1"/>
  <c r="E22" i="6"/>
  <c r="I34" i="1"/>
  <c r="A13" i="2"/>
  <c r="C3" i="5" l="1"/>
  <c r="D3" i="5" s="1"/>
  <c r="A14" i="2"/>
  <c r="A15" i="5"/>
  <c r="C15" i="5" s="1"/>
  <c r="A14" i="5"/>
  <c r="C14" i="5" s="1"/>
  <c r="A15" i="2" l="1"/>
  <c r="C4" i="5"/>
  <c r="D4" i="5" s="1"/>
  <c r="I29" i="1"/>
  <c r="I30" i="1"/>
  <c r="I31" i="1"/>
  <c r="I32" i="1"/>
  <c r="I33" i="1"/>
  <c r="I27" i="1"/>
  <c r="I3" i="1"/>
  <c r="I4" i="1"/>
  <c r="I5" i="1"/>
  <c r="I6" i="1"/>
  <c r="I7" i="1"/>
  <c r="I8" i="1"/>
  <c r="I9" i="1"/>
  <c r="I2" i="1"/>
  <c r="E27" i="1"/>
  <c r="D27" i="1"/>
  <c r="E2" i="1"/>
  <c r="C5" i="5" l="1"/>
  <c r="D5" i="5" s="1"/>
  <c r="A17" i="5"/>
  <c r="C17" i="5" s="1"/>
  <c r="A16" i="2" l="1"/>
  <c r="A17" i="2"/>
  <c r="A18" i="5"/>
  <c r="C18" i="5" s="1"/>
  <c r="C7" i="5" l="1"/>
  <c r="D7" i="5" s="1"/>
  <c r="C6" i="5"/>
  <c r="D6" i="5" s="1"/>
  <c r="K14" i="2"/>
  <c r="A18" i="2"/>
  <c r="C18" i="2" l="1"/>
  <c r="F18" i="2" s="1"/>
  <c r="A19" i="5"/>
  <c r="C19" i="5" s="1"/>
  <c r="C13" i="2"/>
  <c r="C14" i="2"/>
  <c r="C15" i="2"/>
  <c r="A20" i="5"/>
  <c r="C20" i="5" s="1"/>
  <c r="A19" i="2"/>
  <c r="C19" i="2" s="1"/>
  <c r="C17" i="2"/>
  <c r="K2" i="2"/>
  <c r="C6" i="2" s="1"/>
  <c r="C16" i="2"/>
  <c r="C8" i="5"/>
  <c r="D8" i="5" s="1"/>
  <c r="D15" i="2" l="1"/>
  <c r="E15" i="2"/>
  <c r="F15" i="2"/>
  <c r="F14" i="2"/>
  <c r="D14" i="2"/>
  <c r="E14" i="2"/>
  <c r="D13" i="2"/>
  <c r="E13" i="2"/>
  <c r="F13" i="2"/>
  <c r="D16" i="2"/>
  <c r="E16" i="2"/>
  <c r="F17" i="2"/>
  <c r="E17" i="2"/>
  <c r="D17" i="2"/>
  <c r="E18" i="2"/>
  <c r="D18" i="2"/>
  <c r="C7" i="2"/>
  <c r="D7" i="2" s="1"/>
  <c r="C9" i="5"/>
  <c r="D9" i="5" s="1"/>
  <c r="D6" i="2"/>
  <c r="F6" i="2"/>
  <c r="E6" i="2"/>
  <c r="C2" i="2"/>
  <c r="C4" i="2"/>
  <c r="C3" i="2"/>
  <c r="C5" i="2"/>
  <c r="E19" i="2"/>
  <c r="F19" i="2"/>
  <c r="D19" i="2"/>
  <c r="C8" i="2"/>
  <c r="C21" i="5" l="1"/>
  <c r="K14" i="5"/>
  <c r="K15" i="5" s="1"/>
  <c r="K16" i="5" s="1"/>
  <c r="C20" i="2"/>
  <c r="D20" i="2" s="1"/>
  <c r="D21" i="2" s="1"/>
  <c r="K15" i="2" s="1"/>
  <c r="F7" i="2"/>
  <c r="E7" i="2"/>
  <c r="F2" i="2"/>
  <c r="E2" i="2"/>
  <c r="D2" i="2"/>
  <c r="E5" i="2"/>
  <c r="D5" i="2"/>
  <c r="F8" i="2"/>
  <c r="D8" i="2"/>
  <c r="E8" i="2"/>
  <c r="D3" i="2"/>
  <c r="F3" i="2"/>
  <c r="E3" i="2"/>
  <c r="D4" i="2"/>
  <c r="F4" i="2"/>
  <c r="E4" i="2"/>
  <c r="C9" i="2"/>
  <c r="G19" i="5" l="1"/>
  <c r="G18" i="5"/>
  <c r="G17" i="5"/>
  <c r="G15" i="5"/>
  <c r="G21" i="5"/>
  <c r="G16" i="5"/>
  <c r="G20" i="5"/>
  <c r="G14" i="5"/>
  <c r="D16" i="5"/>
  <c r="D14" i="5"/>
  <c r="D15" i="5"/>
  <c r="D17" i="5"/>
  <c r="D18" i="5"/>
  <c r="D20" i="5"/>
  <c r="D19" i="5"/>
  <c r="D21" i="5"/>
  <c r="F20" i="2"/>
  <c r="F21" i="2" s="1"/>
  <c r="E20" i="2"/>
  <c r="E21" i="2" s="1"/>
  <c r="K16" i="2" s="1"/>
  <c r="K19" i="2" s="1"/>
  <c r="E9" i="2"/>
  <c r="E10" i="2" s="1"/>
  <c r="K4" i="2" s="1"/>
  <c r="D9" i="2"/>
  <c r="F9" i="2"/>
  <c r="F10" i="2" s="1"/>
  <c r="K18" i="2"/>
  <c r="D10" i="2" l="1"/>
  <c r="K3" i="2" s="1"/>
  <c r="K6" i="2" l="1"/>
  <c r="K7" i="2"/>
</calcChain>
</file>

<file path=xl/sharedStrings.xml><?xml version="1.0" encoding="utf-8"?>
<sst xmlns="http://schemas.openxmlformats.org/spreadsheetml/2006/main" count="60" uniqueCount="46">
  <si>
    <t>X</t>
  </si>
  <si>
    <t>Y</t>
  </si>
  <si>
    <t>Xmax</t>
  </si>
  <si>
    <t>Xmin</t>
  </si>
  <si>
    <t>Ymax</t>
  </si>
  <si>
    <t>Ymin</t>
  </si>
  <si>
    <t>Част.інт.</t>
  </si>
  <si>
    <t>Сума ч.</t>
  </si>
  <si>
    <t>Густина</t>
  </si>
  <si>
    <t>hx</t>
  </si>
  <si>
    <t>hy</t>
  </si>
  <si>
    <t>Обрахунок част.інт</t>
  </si>
  <si>
    <t>n</t>
  </si>
  <si>
    <t>M1</t>
  </si>
  <si>
    <t>M2</t>
  </si>
  <si>
    <t>xв</t>
  </si>
  <si>
    <t>D(x)</t>
  </si>
  <si>
    <t>yв</t>
  </si>
  <si>
    <t>D(y)</t>
  </si>
  <si>
    <t>C</t>
  </si>
  <si>
    <t>S^2(X)</t>
  </si>
  <si>
    <t>S^2(Y)</t>
  </si>
  <si>
    <t>F(emp)</t>
  </si>
  <si>
    <t>Temp</t>
  </si>
  <si>
    <t>S[x]</t>
  </si>
  <si>
    <t>S[y]</t>
  </si>
  <si>
    <t>Xв</t>
  </si>
  <si>
    <t>Yв</t>
  </si>
  <si>
    <t>Dх</t>
  </si>
  <si>
    <t>Sх</t>
  </si>
  <si>
    <t>0,553 – 1,271</t>
  </si>
  <si>
    <t>1,271 – 1,989</t>
  </si>
  <si>
    <t>1,989 – 2,707</t>
  </si>
  <si>
    <t>-2,319 – -1,601</t>
  </si>
  <si>
    <t>-0,883 – -0,165</t>
  </si>
  <si>
    <t>-0,165 – 0,553</t>
  </si>
  <si>
    <t>-1,601 - -0,883</t>
  </si>
  <si>
    <t>2,707 - 3,425</t>
  </si>
  <si>
    <t>-0,032 – 0,883</t>
  </si>
  <si>
    <t>0,883 – 1,701</t>
  </si>
  <si>
    <t>1,701 – 2,566</t>
  </si>
  <si>
    <t>2,566– 3,431</t>
  </si>
  <si>
    <t>- 0,897 – -0,032</t>
  </si>
  <si>
    <t>-1,762 –  -0,897</t>
  </si>
  <si>
    <t>-2,627 – -1,762</t>
  </si>
  <si>
    <t>- 3,492 – -2,627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</si>
</sst>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000000_-;\-* #,##0.0000000000_-;_-* &quot;-&quot;??_-;_-@_-"/>
  </numFmts>
  <fonts count="4" x14ac:knownFonts="1">
    <font>
      <sz val="10"/>
      <color theme="1"/>
      <name val="Times New Roman"/>
      <family val="2"/>
      <charset val="204"/>
    </font>
    <font>
      <sz val="10"/>
      <color theme="1"/>
      <name val="Times New Roman"/>
      <family val="1"/>
      <charset val="204"/>
    </font>
    <font>
      <sz val="10"/>
      <color theme="1"/>
      <name val="Times New Roman"/>
      <family val="2"/>
      <charset val="204"/>
    </font>
    <font>
      <sz val="8"/>
      <name val="Times New Roman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/>
    <xf numFmtId="2" fontId="0" fillId="0" borderId="0" xfId="0" applyNumberFormat="1"/>
    <xf numFmtId="164" fontId="0" fillId="0" borderId="0" xfId="1" applyNumberFormat="1" applyFont="1"/>
    <xf numFmtId="2" fontId="1" fillId="3" borderId="1" xfId="0" applyNumberFormat="1" applyFont="1" applyFill="1" applyBorder="1" applyAlignment="1">
      <alignment horizontal="center" vertical="center" wrapText="1"/>
    </xf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Завдання_1!$G$2:$G$9</c:f>
              <c:strCache>
                <c:ptCount val="8"/>
                <c:pt idx="0">
                  <c:v>-2,319 – -1,601</c:v>
                </c:pt>
                <c:pt idx="1">
                  <c:v>-1,601 - -0,883</c:v>
                </c:pt>
                <c:pt idx="2">
                  <c:v>-0,883 – -0,165</c:v>
                </c:pt>
                <c:pt idx="3">
                  <c:v>-0,165 – 0,553</c:v>
                </c:pt>
                <c:pt idx="4">
                  <c:v>0,553 – 1,271</c:v>
                </c:pt>
                <c:pt idx="5">
                  <c:v>1,271 – 1,989</c:v>
                </c:pt>
                <c:pt idx="6">
                  <c:v>1,989 – 2,707</c:v>
                </c:pt>
                <c:pt idx="7">
                  <c:v>2,707 - 3,425</c:v>
                </c:pt>
              </c:strCache>
            </c:strRef>
          </c:cat>
          <c:val>
            <c:numRef>
              <c:f>Завдання_1!$I$2:$I$9</c:f>
              <c:numCache>
                <c:formatCode>General</c:formatCode>
                <c:ptCount val="8"/>
                <c:pt idx="0">
                  <c:v>4.1782729805013927</c:v>
                </c:pt>
                <c:pt idx="1">
                  <c:v>5.5710306406685239</c:v>
                </c:pt>
                <c:pt idx="2">
                  <c:v>22.284122562674096</c:v>
                </c:pt>
                <c:pt idx="3">
                  <c:v>13.92757660167131</c:v>
                </c:pt>
                <c:pt idx="4">
                  <c:v>16.713091922005571</c:v>
                </c:pt>
                <c:pt idx="5">
                  <c:v>4.1782729805013927</c:v>
                </c:pt>
                <c:pt idx="6">
                  <c:v>1.392757660167131</c:v>
                </c:pt>
                <c:pt idx="7">
                  <c:v>1.392757660167131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7B4-97C6-93417661B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298304"/>
        <c:axId val="121304192"/>
      </c:barChart>
      <c:catAx>
        <c:axId val="12129830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304192"/>
        <c:crosses val="autoZero"/>
        <c:auto val="1"/>
        <c:lblAlgn val="ctr"/>
        <c:lblOffset val="100"/>
        <c:noMultiLvlLbl val="0"/>
      </c:catAx>
      <c:valAx>
        <c:axId val="121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Завдання_1!$G$27:$G$34</c:f>
              <c:strCache>
                <c:ptCount val="8"/>
                <c:pt idx="0">
                  <c:v>- 3,492 – -2,627</c:v>
                </c:pt>
                <c:pt idx="1">
                  <c:v>-2,627 – -1,762</c:v>
                </c:pt>
                <c:pt idx="2">
                  <c:v>-1,762 –  -0,897</c:v>
                </c:pt>
                <c:pt idx="3">
                  <c:v>- 0,897 – -0,032</c:v>
                </c:pt>
                <c:pt idx="4">
                  <c:v>-0,032 – 0,883</c:v>
                </c:pt>
                <c:pt idx="5">
                  <c:v>0,883 – 1,701</c:v>
                </c:pt>
                <c:pt idx="6">
                  <c:v>1,701 – 2,566</c:v>
                </c:pt>
                <c:pt idx="7">
                  <c:v>2,566– 3,431</c:v>
                </c:pt>
              </c:strCache>
            </c:strRef>
          </c:cat>
          <c:val>
            <c:numRef>
              <c:f>Завдання_1!$I$27:$I$34</c:f>
              <c:numCache>
                <c:formatCode>General</c:formatCode>
                <c:ptCount val="8"/>
                <c:pt idx="0">
                  <c:v>1.1560693641618498</c:v>
                </c:pt>
                <c:pt idx="1">
                  <c:v>2.3121387283236996</c:v>
                </c:pt>
                <c:pt idx="2">
                  <c:v>8.0924855491329488</c:v>
                </c:pt>
                <c:pt idx="3">
                  <c:v>13.872832369942197</c:v>
                </c:pt>
                <c:pt idx="4">
                  <c:v>15.028901734104046</c:v>
                </c:pt>
                <c:pt idx="5">
                  <c:v>9.2485549132947984</c:v>
                </c:pt>
                <c:pt idx="6">
                  <c:v>6.9364161849710984</c:v>
                </c:pt>
                <c:pt idx="7">
                  <c:v>1.1560693641618498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C-42B1-9B34-F3F427C4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1298304"/>
        <c:axId val="121304192"/>
      </c:barChart>
      <c:catAx>
        <c:axId val="121298304"/>
        <c:scaling>
          <c:orientation val="minMax"/>
        </c:scaling>
        <c:delete val="0"/>
        <c:axPos val="b"/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304192"/>
        <c:crosses val="autoZero"/>
        <c:auto val="1"/>
        <c:lblAlgn val="ctr"/>
        <c:lblOffset val="100"/>
        <c:noMultiLvlLbl val="0"/>
      </c:catAx>
      <c:valAx>
        <c:axId val="1213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12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Завдання_2!$A$2:$A$9</c:f>
              <c:numCache>
                <c:formatCode>General</c:formatCode>
                <c:ptCount val="8"/>
                <c:pt idx="0">
                  <c:v>-1.96</c:v>
                </c:pt>
                <c:pt idx="1">
                  <c:v>-1.242</c:v>
                </c:pt>
                <c:pt idx="2">
                  <c:v>-0.52400000000000002</c:v>
                </c:pt>
                <c:pt idx="3">
                  <c:v>0.19400000000000001</c:v>
                </c:pt>
                <c:pt idx="4">
                  <c:v>0.91199999999999992</c:v>
                </c:pt>
                <c:pt idx="5">
                  <c:v>1.63</c:v>
                </c:pt>
                <c:pt idx="6">
                  <c:v>2.3479999999999999</c:v>
                </c:pt>
                <c:pt idx="7">
                  <c:v>3.0659999999999998</c:v>
                </c:pt>
              </c:numCache>
            </c:numRef>
          </c:xVal>
          <c:yVal>
            <c:numRef>
              <c:f>Завдання_2!$B$2:$B$9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10</c:v>
                </c:pt>
                <c:pt idx="4">
                  <c:v>12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DE-4598-AD03-4A3C11D371BB}"/>
            </c:ext>
          </c:extLst>
        </c:ser>
        <c:ser>
          <c:idx val="1"/>
          <c:order val="1"/>
          <c:xVal>
            <c:numRef>
              <c:f>Завдання_2!$A$2:$A$9</c:f>
              <c:numCache>
                <c:formatCode>General</c:formatCode>
                <c:ptCount val="8"/>
                <c:pt idx="0">
                  <c:v>-1.96</c:v>
                </c:pt>
                <c:pt idx="1">
                  <c:v>-1.242</c:v>
                </c:pt>
                <c:pt idx="2">
                  <c:v>-0.52400000000000002</c:v>
                </c:pt>
                <c:pt idx="3">
                  <c:v>0.19400000000000001</c:v>
                </c:pt>
                <c:pt idx="4">
                  <c:v>0.91199999999999992</c:v>
                </c:pt>
                <c:pt idx="5">
                  <c:v>1.63</c:v>
                </c:pt>
                <c:pt idx="6">
                  <c:v>2.3479999999999999</c:v>
                </c:pt>
                <c:pt idx="7">
                  <c:v>3.0659999999999998</c:v>
                </c:pt>
              </c:numCache>
            </c:numRef>
          </c:xVal>
          <c:yVal>
            <c:numRef>
              <c:f>Завдання_2!$H$2:$H$8</c:f>
              <c:numCache>
                <c:formatCode>General</c:formatCode>
                <c:ptCount val="7"/>
                <c:pt idx="0">
                  <c:v>2.38</c:v>
                </c:pt>
                <c:pt idx="1">
                  <c:v>6.81</c:v>
                </c:pt>
                <c:pt idx="2">
                  <c:v>12.05</c:v>
                </c:pt>
                <c:pt idx="3">
                  <c:v>13.43</c:v>
                </c:pt>
                <c:pt idx="4">
                  <c:v>9.35</c:v>
                </c:pt>
                <c:pt idx="5">
                  <c:v>4.1100000000000003</c:v>
                </c:pt>
                <c:pt idx="6">
                  <c:v>1.1100000000000001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E-4598-AD03-4A3C11D3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768"/>
        <c:axId val="121362304"/>
      </c:scatterChart>
      <c:valAx>
        <c:axId val="121360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uk-UA"/>
          </a:p>
        </c:txPr>
        <c:crossAx val="121362304"/>
        <c:crosses val="autoZero"/>
        <c:crossBetween val="midCat"/>
      </c:valAx>
      <c:valAx>
        <c:axId val="12136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uk-UA"/>
          </a:p>
        </c:txPr>
        <c:crossAx val="121360768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xVal>
            <c:numRef>
              <c:f>Завдання_2!$A$14:$A$21</c:f>
              <c:numCache>
                <c:formatCode>General</c:formatCode>
                <c:ptCount val="8"/>
                <c:pt idx="0">
                  <c:v>-3.0594999999999999</c:v>
                </c:pt>
                <c:pt idx="1">
                  <c:v>-2.1944999999999997</c:v>
                </c:pt>
                <c:pt idx="2">
                  <c:v>-1.3294999999999999</c:v>
                </c:pt>
                <c:pt idx="3">
                  <c:v>-0.46450000000000002</c:v>
                </c:pt>
                <c:pt idx="4">
                  <c:v>0.42549999999999999</c:v>
                </c:pt>
                <c:pt idx="5">
                  <c:v>1.292</c:v>
                </c:pt>
                <c:pt idx="6">
                  <c:v>2.1334999999999997</c:v>
                </c:pt>
                <c:pt idx="7">
                  <c:v>2.9984999999999999</c:v>
                </c:pt>
              </c:numCache>
            </c:numRef>
          </c:xVal>
          <c:yVal>
            <c:numRef>
              <c:f>Завдання_2!$H$14:$H$21</c:f>
              <c:numCache>
                <c:formatCode>General</c:formatCode>
                <c:ptCount val="8"/>
                <c:pt idx="0">
                  <c:v>0.82</c:v>
                </c:pt>
                <c:pt idx="1">
                  <c:v>3.19</c:v>
                </c:pt>
                <c:pt idx="2">
                  <c:v>7.72</c:v>
                </c:pt>
                <c:pt idx="3">
                  <c:v>12.46</c:v>
                </c:pt>
                <c:pt idx="4">
                  <c:v>12.6</c:v>
                </c:pt>
                <c:pt idx="5">
                  <c:v>8.06</c:v>
                </c:pt>
                <c:pt idx="6">
                  <c:v>3.47</c:v>
                </c:pt>
                <c:pt idx="7">
                  <c:v>0.92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E-4E4F-9E25-CEC47295FA8A}"/>
            </c:ext>
          </c:extLst>
        </c:ser>
        <c:ser>
          <c:idx val="0"/>
          <c:order val="1"/>
          <c:xVal>
            <c:numRef>
              <c:f>Завдання_2!$A$14:$A$21</c:f>
              <c:numCache>
                <c:formatCode>General</c:formatCode>
                <c:ptCount val="8"/>
                <c:pt idx="0">
                  <c:v>-3.0594999999999999</c:v>
                </c:pt>
                <c:pt idx="1">
                  <c:v>-2.1944999999999997</c:v>
                </c:pt>
                <c:pt idx="2">
                  <c:v>-1.3294999999999999</c:v>
                </c:pt>
                <c:pt idx="3">
                  <c:v>-0.46450000000000002</c:v>
                </c:pt>
                <c:pt idx="4">
                  <c:v>0.42549999999999999</c:v>
                </c:pt>
                <c:pt idx="5">
                  <c:v>1.292</c:v>
                </c:pt>
                <c:pt idx="6">
                  <c:v>2.1334999999999997</c:v>
                </c:pt>
                <c:pt idx="7">
                  <c:v>2.9984999999999999</c:v>
                </c:pt>
              </c:numCache>
            </c:numRef>
          </c:xVal>
          <c:yVal>
            <c:numRef>
              <c:f>Завдання_2!$B$14:$B$21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12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E-4E4F-9E25-CEC47295F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60768"/>
        <c:axId val="121362304"/>
      </c:scatterChart>
      <c:valAx>
        <c:axId val="12136076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uk-UA"/>
          </a:p>
        </c:txPr>
        <c:crossAx val="121362304"/>
        <c:crosses val="autoZero"/>
        <c:crossBetween val="midCat"/>
      </c:valAx>
      <c:valAx>
        <c:axId val="121362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uk-UA"/>
          </a:p>
        </c:txPr>
        <c:crossAx val="121360768"/>
        <c:crosses val="autoZero"/>
        <c:crossBetween val="midCat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2" Type="http://schemas.openxmlformats.org/officeDocument/2006/relationships/image" Target="../media/image11.png"/><Relationship Id="rId1" Type="http://schemas.openxmlformats.org/officeDocument/2006/relationships/image" Target="../media/image2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image" Target="../media/image17.png"/><Relationship Id="rId7" Type="http://schemas.openxmlformats.org/officeDocument/2006/relationships/image" Target="../media/image1.png"/><Relationship Id="rId12" Type="http://schemas.openxmlformats.org/officeDocument/2006/relationships/image" Target="../media/image24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2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0" Type="http://schemas.openxmlformats.org/officeDocument/2006/relationships/image" Target="../media/image22.png"/><Relationship Id="rId4" Type="http://schemas.openxmlformats.org/officeDocument/2006/relationships/image" Target="../media/image18.png"/><Relationship Id="rId9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211456</xdr:colOff>
      <xdr:row>9</xdr:row>
      <xdr:rowOff>169544</xdr:rowOff>
    </xdr:from>
    <xdr:to>
      <xdr:col>9</xdr:col>
      <xdr:colOff>318136</xdr:colOff>
      <xdr:row>23</xdr:row>
      <xdr:rowOff>17145</xdr:rowOff>
    </xdr:to>
    <xdr:graphicFrame macro="">
      <xdr:nvGraphicFramePr>
        <xdr:cNvPr id="2" name="Диаграмма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434340</xdr:colOff>
      <xdr:row>34</xdr:row>
      <xdr:rowOff>167640</xdr:rowOff>
    </xdr:from>
    <xdr:to>
      <xdr:col>9</xdr:col>
      <xdr:colOff>403860</xdr:colOff>
      <xdr:row>48</xdr:row>
      <xdr:rowOff>11431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0</xdr:rowOff>
    </xdr:from>
    <xdr:to>
      <xdr:col>0</xdr:col>
      <xdr:colOff>440436</xdr:colOff>
      <xdr:row>0</xdr:row>
      <xdr:rowOff>268433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" y="0"/>
          <a:ext cx="143256" cy="2684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240030</xdr:colOff>
      <xdr:row>0</xdr:row>
      <xdr:rowOff>9527</xdr:rowOff>
    </xdr:from>
    <xdr:to>
      <xdr:col>1</xdr:col>
      <xdr:colOff>417181</xdr:colOff>
      <xdr:row>0</xdr:row>
      <xdr:rowOff>236221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630" y="9527"/>
          <a:ext cx="177151" cy="226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127636</xdr:colOff>
      <xdr:row>0</xdr:row>
      <xdr:rowOff>38099</xdr:rowOff>
    </xdr:from>
    <xdr:to>
      <xdr:col>2</xdr:col>
      <xdr:colOff>518160</xdr:colOff>
      <xdr:row>0</xdr:row>
      <xdr:rowOff>214088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6" y="38099"/>
          <a:ext cx="390524" cy="1759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19051</xdr:colOff>
      <xdr:row>0</xdr:row>
      <xdr:rowOff>0</xdr:rowOff>
    </xdr:from>
    <xdr:to>
      <xdr:col>4</xdr:col>
      <xdr:colOff>480060</xdr:colOff>
      <xdr:row>0</xdr:row>
      <xdr:rowOff>290265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1" y="0"/>
          <a:ext cx="461009" cy="2902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140970</xdr:colOff>
      <xdr:row>0</xdr:row>
      <xdr:rowOff>22861</xdr:rowOff>
    </xdr:from>
    <xdr:to>
      <xdr:col>5</xdr:col>
      <xdr:colOff>510540</xdr:colOff>
      <xdr:row>0</xdr:row>
      <xdr:rowOff>270029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8970" y="22861"/>
          <a:ext cx="369570" cy="247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26671</xdr:colOff>
      <xdr:row>0</xdr:row>
      <xdr:rowOff>1</xdr:rowOff>
    </xdr:from>
    <xdr:to>
      <xdr:col>3</xdr:col>
      <xdr:colOff>533400</xdr:colOff>
      <xdr:row>1</xdr:row>
      <xdr:rowOff>7157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5471" y="1"/>
          <a:ext cx="506729" cy="304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95250</xdr:colOff>
      <xdr:row>0</xdr:row>
      <xdr:rowOff>0</xdr:rowOff>
    </xdr:from>
    <xdr:to>
      <xdr:col>18</xdr:col>
      <xdr:colOff>257175</xdr:colOff>
      <xdr:row>18</xdr:row>
      <xdr:rowOff>33339</xdr:rowOff>
    </xdr:to>
    <xdr:graphicFrame macro="">
      <xdr:nvGraphicFramePr>
        <xdr:cNvPr id="33" name="Диаграмма 4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62865</xdr:colOff>
      <xdr:row>0</xdr:row>
      <xdr:rowOff>0</xdr:rowOff>
    </xdr:from>
    <xdr:to>
      <xdr:col>6</xdr:col>
      <xdr:colOff>595929</xdr:colOff>
      <xdr:row>0</xdr:row>
      <xdr:rowOff>281940</xdr:rowOff>
    </xdr:to>
    <xdr:pic>
      <xdr:nvPicPr>
        <xdr:cNvPr id="43" name="Рисунок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6685" y="0"/>
          <a:ext cx="533064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83820</xdr:colOff>
      <xdr:row>0</xdr:row>
      <xdr:rowOff>15240</xdr:rowOff>
    </xdr:from>
    <xdr:to>
      <xdr:col>7</xdr:col>
      <xdr:colOff>571500</xdr:colOff>
      <xdr:row>1</xdr:row>
      <xdr:rowOff>16894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1020" y="15240"/>
          <a:ext cx="487680" cy="298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335280</xdr:colOff>
      <xdr:row>12</xdr:row>
      <xdr:rowOff>4762</xdr:rowOff>
    </xdr:from>
    <xdr:to>
      <xdr:col>0</xdr:col>
      <xdr:colOff>479425</xdr:colOff>
      <xdr:row>12</xdr:row>
      <xdr:rowOff>220980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" y="2145982"/>
          <a:ext cx="144145" cy="2162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281941</xdr:colOff>
      <xdr:row>12</xdr:row>
      <xdr:rowOff>14287</xdr:rowOff>
    </xdr:from>
    <xdr:to>
      <xdr:col>1</xdr:col>
      <xdr:colOff>437953</xdr:colOff>
      <xdr:row>13</xdr:row>
      <xdr:rowOff>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1" y="2155507"/>
          <a:ext cx="156012" cy="252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127635</xdr:colOff>
      <xdr:row>12</xdr:row>
      <xdr:rowOff>18097</xdr:rowOff>
    </xdr:from>
    <xdr:to>
      <xdr:col>2</xdr:col>
      <xdr:colOff>524813</xdr:colOff>
      <xdr:row>12</xdr:row>
      <xdr:rowOff>198120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6835" y="2159317"/>
          <a:ext cx="397178" cy="180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28576</xdr:colOff>
      <xdr:row>11</xdr:row>
      <xdr:rowOff>162363</xdr:rowOff>
    </xdr:from>
    <xdr:to>
      <xdr:col>3</xdr:col>
      <xdr:colOff>534230</xdr:colOff>
      <xdr:row>13</xdr:row>
      <xdr:rowOff>1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3596" y="2135943"/>
          <a:ext cx="505654" cy="271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11431</xdr:colOff>
      <xdr:row>12</xdr:row>
      <xdr:rowOff>36196</xdr:rowOff>
    </xdr:from>
    <xdr:to>
      <xdr:col>6</xdr:col>
      <xdr:colOff>571501</xdr:colOff>
      <xdr:row>12</xdr:row>
      <xdr:rowOff>253920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9031" y="2177416"/>
          <a:ext cx="560070" cy="217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45720</xdr:colOff>
      <xdr:row>12</xdr:row>
      <xdr:rowOff>30480</xdr:rowOff>
    </xdr:from>
    <xdr:to>
      <xdr:col>7</xdr:col>
      <xdr:colOff>547769</xdr:colOff>
      <xdr:row>12</xdr:row>
      <xdr:rowOff>255271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12920" y="2171700"/>
          <a:ext cx="502049" cy="22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114300</xdr:colOff>
      <xdr:row>12</xdr:row>
      <xdr:rowOff>26671</xdr:rowOff>
    </xdr:from>
    <xdr:to>
      <xdr:col>5</xdr:col>
      <xdr:colOff>425399</xdr:colOff>
      <xdr:row>12</xdr:row>
      <xdr:rowOff>198121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2167891"/>
          <a:ext cx="311099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41910</xdr:colOff>
      <xdr:row>11</xdr:row>
      <xdr:rowOff>165077</xdr:rowOff>
    </xdr:from>
    <xdr:to>
      <xdr:col>4</xdr:col>
      <xdr:colOff>556260</xdr:colOff>
      <xdr:row>13</xdr:row>
      <xdr:rowOff>15240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6530" y="2138657"/>
          <a:ext cx="514350" cy="284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95250</xdr:colOff>
      <xdr:row>18</xdr:row>
      <xdr:rowOff>38100</xdr:rowOff>
    </xdr:from>
    <xdr:to>
      <xdr:col>18</xdr:col>
      <xdr:colOff>257175</xdr:colOff>
      <xdr:row>36</xdr:row>
      <xdr:rowOff>71439</xdr:rowOff>
    </xdr:to>
    <xdr:graphicFrame macro="">
      <xdr:nvGraphicFramePr>
        <xdr:cNvPr id="64" name="Диаграмма 4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152399</xdr:rowOff>
    </xdr:from>
    <xdr:to>
      <xdr:col>0</xdr:col>
      <xdr:colOff>464820</xdr:colOff>
      <xdr:row>12</xdr:row>
      <xdr:rowOff>290634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308859"/>
          <a:ext cx="198120" cy="305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243840</xdr:colOff>
      <xdr:row>11</xdr:row>
      <xdr:rowOff>152400</xdr:rowOff>
    </xdr:from>
    <xdr:to>
      <xdr:col>1</xdr:col>
      <xdr:colOff>432542</xdr:colOff>
      <xdr:row>12</xdr:row>
      <xdr:rowOff>281940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" y="2308860"/>
          <a:ext cx="188702" cy="297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152398</xdr:colOff>
      <xdr:row>11</xdr:row>
      <xdr:rowOff>152399</xdr:rowOff>
    </xdr:from>
    <xdr:to>
      <xdr:col>2</xdr:col>
      <xdr:colOff>525779</xdr:colOff>
      <xdr:row>12</xdr:row>
      <xdr:rowOff>281940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2308859"/>
          <a:ext cx="373381" cy="29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83819</xdr:colOff>
      <xdr:row>12</xdr:row>
      <xdr:rowOff>7619</xdr:rowOff>
    </xdr:from>
    <xdr:to>
      <xdr:col>3</xdr:col>
      <xdr:colOff>563880</xdr:colOff>
      <xdr:row>12</xdr:row>
      <xdr:rowOff>297180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2619" y="2331719"/>
          <a:ext cx="480061" cy="289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112395</xdr:colOff>
      <xdr:row>12</xdr:row>
      <xdr:rowOff>7622</xdr:rowOff>
    </xdr:from>
    <xdr:to>
      <xdr:col>4</xdr:col>
      <xdr:colOff>568008</xdr:colOff>
      <xdr:row>13</xdr:row>
      <xdr:rowOff>7620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0395" y="2331722"/>
          <a:ext cx="455613" cy="3200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228600</xdr:colOff>
      <xdr:row>11</xdr:row>
      <xdr:rowOff>140970</xdr:rowOff>
    </xdr:from>
    <xdr:to>
      <xdr:col>5</xdr:col>
      <xdr:colOff>450286</xdr:colOff>
      <xdr:row>12</xdr:row>
      <xdr:rowOff>282056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297430"/>
          <a:ext cx="221686" cy="308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219074</xdr:colOff>
      <xdr:row>11</xdr:row>
      <xdr:rowOff>133351</xdr:rowOff>
    </xdr:from>
    <xdr:to>
      <xdr:col>6</xdr:col>
      <xdr:colOff>411480</xdr:colOff>
      <xdr:row>13</xdr:row>
      <xdr:rowOff>13454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4" y="2289811"/>
          <a:ext cx="192406" cy="3677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259080</xdr:colOff>
      <xdr:row>0</xdr:row>
      <xdr:rowOff>0</xdr:rowOff>
    </xdr:from>
    <xdr:to>
      <xdr:col>0</xdr:col>
      <xdr:colOff>412092</xdr:colOff>
      <xdr:row>0</xdr:row>
      <xdr:rowOff>281940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8AF81CB-5042-42E8-82B8-1147794F4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" y="0"/>
          <a:ext cx="153012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266700</xdr:colOff>
      <xdr:row>0</xdr:row>
      <xdr:rowOff>0</xdr:rowOff>
    </xdr:from>
    <xdr:to>
      <xdr:col>1</xdr:col>
      <xdr:colOff>461789</xdr:colOff>
      <xdr:row>0</xdr:row>
      <xdr:rowOff>281940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36E9EEF-F9F8-4E18-A5B6-1E994A928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0"/>
          <a:ext cx="195089" cy="281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144780</xdr:colOff>
      <xdr:row>0</xdr:row>
      <xdr:rowOff>0</xdr:rowOff>
    </xdr:from>
    <xdr:to>
      <xdr:col>2</xdr:col>
      <xdr:colOff>533400</xdr:colOff>
      <xdr:row>1</xdr:row>
      <xdr:rowOff>24876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693983A-FC0B-4575-A88D-3E272A6AF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980" y="0"/>
          <a:ext cx="388620" cy="1925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68580</xdr:colOff>
      <xdr:row>0</xdr:row>
      <xdr:rowOff>15240</xdr:rowOff>
    </xdr:from>
    <xdr:to>
      <xdr:col>3</xdr:col>
      <xdr:colOff>548641</xdr:colOff>
      <xdr:row>1</xdr:row>
      <xdr:rowOff>13167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DF84D08-EE16-482F-9D4B-65BE055AD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7380" y="15240"/>
          <a:ext cx="480061" cy="1655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129540</xdr:colOff>
      <xdr:row>0</xdr:row>
      <xdr:rowOff>7620</xdr:rowOff>
    </xdr:from>
    <xdr:to>
      <xdr:col>4</xdr:col>
      <xdr:colOff>520068</xdr:colOff>
      <xdr:row>0</xdr:row>
      <xdr:rowOff>281940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204FEE8-8307-45AE-B714-B5B874AA4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7620"/>
          <a:ext cx="390528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243840</xdr:colOff>
      <xdr:row>0</xdr:row>
      <xdr:rowOff>0</xdr:rowOff>
    </xdr:from>
    <xdr:to>
      <xdr:col>5</xdr:col>
      <xdr:colOff>457200</xdr:colOff>
      <xdr:row>1</xdr:row>
      <xdr:rowOff>19050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DF8436E9-AA9B-4F28-9506-C29CC8FE8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11040" y="0"/>
          <a:ext cx="213360" cy="331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251460</xdr:colOff>
      <xdr:row>0</xdr:row>
      <xdr:rowOff>0</xdr:rowOff>
    </xdr:from>
    <xdr:to>
      <xdr:col>6</xdr:col>
      <xdr:colOff>388620</xdr:colOff>
      <xdr:row>1</xdr:row>
      <xdr:rowOff>18011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0540957-1300-4000-B83A-805C850B7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8260" y="0"/>
          <a:ext cx="137160" cy="3304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152400</xdr:rowOff>
    </xdr:from>
    <xdr:to>
      <xdr:col>0</xdr:col>
      <xdr:colOff>438150</xdr:colOff>
      <xdr:row>11</xdr:row>
      <xdr:rowOff>147638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933575"/>
          <a:ext cx="104775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333375</xdr:colOff>
      <xdr:row>11</xdr:row>
      <xdr:rowOff>0</xdr:rowOff>
    </xdr:from>
    <xdr:to>
      <xdr:col>1</xdr:col>
      <xdr:colOff>444698</xdr:colOff>
      <xdr:row>11</xdr:row>
      <xdr:rowOff>157162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1943100"/>
          <a:ext cx="111323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342900</xdr:colOff>
      <xdr:row>11</xdr:row>
      <xdr:rowOff>9525</xdr:rowOff>
    </xdr:from>
    <xdr:to>
      <xdr:col>2</xdr:col>
      <xdr:colOff>454223</xdr:colOff>
      <xdr:row>12</xdr:row>
      <xdr:rowOff>4762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1952625"/>
          <a:ext cx="111323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276225</xdr:colOff>
      <xdr:row>10</xdr:row>
      <xdr:rowOff>152400</xdr:rowOff>
    </xdr:from>
    <xdr:to>
      <xdr:col>3</xdr:col>
      <xdr:colOff>492323</xdr:colOff>
      <xdr:row>11</xdr:row>
      <xdr:rowOff>147637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6425" y="1933575"/>
          <a:ext cx="216098" cy="157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276225</xdr:colOff>
      <xdr:row>11</xdr:row>
      <xdr:rowOff>0</xdr:rowOff>
    </xdr:from>
    <xdr:to>
      <xdr:col>4</xdr:col>
      <xdr:colOff>511969</xdr:colOff>
      <xdr:row>12</xdr:row>
      <xdr:rowOff>1786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943100"/>
          <a:ext cx="235744" cy="163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38100</xdr:colOff>
      <xdr:row>10</xdr:row>
      <xdr:rowOff>152400</xdr:rowOff>
    </xdr:from>
    <xdr:to>
      <xdr:col>6</xdr:col>
      <xdr:colOff>94060</xdr:colOff>
      <xdr:row>11</xdr:row>
      <xdr:rowOff>147638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1933575"/>
          <a:ext cx="589360" cy="157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352425</xdr:colOff>
      <xdr:row>0</xdr:row>
      <xdr:rowOff>9526</xdr:rowOff>
    </xdr:from>
    <xdr:to>
      <xdr:col>0</xdr:col>
      <xdr:colOff>449961</xdr:colOff>
      <xdr:row>1</xdr:row>
      <xdr:rowOff>1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526"/>
          <a:ext cx="97536" cy="158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323851</xdr:colOff>
      <xdr:row>0</xdr:row>
      <xdr:rowOff>9526</xdr:rowOff>
    </xdr:from>
    <xdr:to>
      <xdr:col>1</xdr:col>
      <xdr:colOff>427483</xdr:colOff>
      <xdr:row>1</xdr:row>
      <xdr:rowOff>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1" y="9526"/>
          <a:ext cx="103632" cy="158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381001</xdr:colOff>
      <xdr:row>0</xdr:row>
      <xdr:rowOff>9526</xdr:rowOff>
    </xdr:from>
    <xdr:to>
      <xdr:col>2</xdr:col>
      <xdr:colOff>484633</xdr:colOff>
      <xdr:row>1</xdr:row>
      <xdr:rowOff>1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1" y="9526"/>
          <a:ext cx="103632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285751</xdr:colOff>
      <xdr:row>0</xdr:row>
      <xdr:rowOff>19051</xdr:rowOff>
    </xdr:from>
    <xdr:to>
      <xdr:col>3</xdr:col>
      <xdr:colOff>486919</xdr:colOff>
      <xdr:row>1</xdr:row>
      <xdr:rowOff>9526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1" y="19051"/>
          <a:ext cx="201168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266700</xdr:colOff>
      <xdr:row>0</xdr:row>
      <xdr:rowOff>19051</xdr:rowOff>
    </xdr:from>
    <xdr:to>
      <xdr:col>4</xdr:col>
      <xdr:colOff>486156</xdr:colOff>
      <xdr:row>1</xdr:row>
      <xdr:rowOff>21718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051"/>
          <a:ext cx="219456" cy="1645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9525</xdr:colOff>
      <xdr:row>0</xdr:row>
      <xdr:rowOff>28576</xdr:rowOff>
    </xdr:from>
    <xdr:to>
      <xdr:col>6</xdr:col>
      <xdr:colOff>24765</xdr:colOff>
      <xdr:row>1</xdr:row>
      <xdr:rowOff>19051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" y="28576"/>
          <a:ext cx="54864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9526</xdr:rowOff>
    </xdr:from>
    <xdr:to>
      <xdr:col>0</xdr:col>
      <xdr:colOff>449961</xdr:colOff>
      <xdr:row>1</xdr:row>
      <xdr:rowOff>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57F34B7-9895-434D-A511-777702384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526"/>
          <a:ext cx="97536" cy="158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327660</xdr:colOff>
      <xdr:row>11</xdr:row>
      <xdr:rowOff>160020</xdr:rowOff>
    </xdr:from>
    <xdr:to>
      <xdr:col>0</xdr:col>
      <xdr:colOff>432435</xdr:colOff>
      <xdr:row>12</xdr:row>
      <xdr:rowOff>155258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B7281A-EE51-43E5-A242-1C8E2029A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660" y="2004060"/>
          <a:ext cx="104775" cy="162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zoomScaleNormal="100" workbookViewId="0">
      <selection activeCell="H34" sqref="H27:H34"/>
    </sheetView>
  </sheetViews>
  <sheetFormatPr defaultRowHeight="13.2" x14ac:dyDescent="0.25"/>
  <cols>
    <col min="1" max="1" width="8.44140625" customWidth="1"/>
    <col min="3" max="3" width="9.77734375" bestFit="1" customWidth="1"/>
    <col min="7" max="7" width="14.88671875" customWidth="1"/>
    <col min="8" max="8" width="7.44140625" customWidth="1"/>
    <col min="9" max="9" width="7.109375" customWidth="1"/>
  </cols>
  <sheetData>
    <row r="1" spans="1:11" ht="13.8" thickBot="1" x14ac:dyDescent="0.3">
      <c r="A1" t="s">
        <v>0</v>
      </c>
      <c r="B1" t="s">
        <v>1</v>
      </c>
      <c r="D1" t="s">
        <v>2</v>
      </c>
      <c r="E1" t="s">
        <v>3</v>
      </c>
      <c r="G1" t="s">
        <v>6</v>
      </c>
      <c r="H1" t="s">
        <v>7</v>
      </c>
      <c r="I1" t="s">
        <v>8</v>
      </c>
      <c r="K1" t="s">
        <v>11</v>
      </c>
    </row>
    <row r="2" spans="1:11" ht="13.8" thickBot="1" x14ac:dyDescent="0.3">
      <c r="A2" s="6">
        <v>-1.9586522962024902</v>
      </c>
      <c r="B2" s="6">
        <v>-3.0552699849475169</v>
      </c>
      <c r="C2" s="4"/>
      <c r="D2">
        <f>MAX(A2:A51)</f>
        <v>2.8056219212478024</v>
      </c>
      <c r="E2">
        <f>MIN(A2:A51)</f>
        <v>-1.9586522962024902</v>
      </c>
      <c r="G2" s="3" t="s">
        <v>33</v>
      </c>
      <c r="H2">
        <v>3</v>
      </c>
      <c r="I2">
        <f t="shared" ref="I2:I9" si="0">H2/$D$5</f>
        <v>4.1782729805013927</v>
      </c>
      <c r="K2" s="3">
        <v>-2.319</v>
      </c>
    </row>
    <row r="3" spans="1:11" ht="13.8" thickBot="1" x14ac:dyDescent="0.3">
      <c r="A3" s="6">
        <v>-1.8067847799509764</v>
      </c>
      <c r="B3" s="6">
        <v>-2.1678259822190733</v>
      </c>
      <c r="C3" s="4"/>
      <c r="G3" s="3" t="s">
        <v>36</v>
      </c>
      <c r="H3">
        <v>4</v>
      </c>
      <c r="I3">
        <f t="shared" si="0"/>
        <v>5.5710306406685239</v>
      </c>
      <c r="K3" s="3">
        <v>-1.601</v>
      </c>
    </row>
    <row r="4" spans="1:11" ht="13.8" thickBot="1" x14ac:dyDescent="0.3">
      <c r="A4" s="6">
        <v>-1.5273966477659995</v>
      </c>
      <c r="B4" s="6">
        <v>-2.0959055058890952</v>
      </c>
      <c r="C4" s="4"/>
      <c r="D4" t="s">
        <v>9</v>
      </c>
      <c r="G4" s="3" t="s">
        <v>34</v>
      </c>
      <c r="H4">
        <v>16</v>
      </c>
      <c r="I4">
        <f t="shared" si="0"/>
        <v>22.284122562674096</v>
      </c>
      <c r="K4" s="3">
        <v>-0.88300000000000001</v>
      </c>
    </row>
    <row r="5" spans="1:11" ht="13.8" thickBot="1" x14ac:dyDescent="0.3">
      <c r="A5" s="6">
        <v>-1.1754662631981772</v>
      </c>
      <c r="B5" s="6">
        <v>-1.6172664113080826</v>
      </c>
      <c r="C5" s="4"/>
      <c r="D5">
        <v>0.71799999999999997</v>
      </c>
      <c r="G5" s="3" t="s">
        <v>35</v>
      </c>
      <c r="H5">
        <v>10</v>
      </c>
      <c r="I5">
        <f t="shared" si="0"/>
        <v>13.92757660167131</v>
      </c>
      <c r="K5" s="3">
        <v>-0.16500000000000001</v>
      </c>
    </row>
    <row r="6" spans="1:11" ht="13.8" thickBot="1" x14ac:dyDescent="0.3">
      <c r="A6" s="6">
        <v>-1.0902058642794143</v>
      </c>
      <c r="B6" s="6">
        <v>-1.5462657524447421</v>
      </c>
      <c r="C6" s="4"/>
      <c r="G6" s="3" t="s">
        <v>30</v>
      </c>
      <c r="H6">
        <v>12</v>
      </c>
      <c r="I6">
        <f t="shared" si="0"/>
        <v>16.713091922005571</v>
      </c>
      <c r="K6" s="3">
        <v>0.55300000000000005</v>
      </c>
    </row>
    <row r="7" spans="1:11" ht="13.8" thickBot="1" x14ac:dyDescent="0.3">
      <c r="A7" s="6">
        <v>-1.0575677601489586</v>
      </c>
      <c r="B7" s="6">
        <v>-1.2969900803407652</v>
      </c>
      <c r="C7" s="4"/>
      <c r="G7" s="3" t="s">
        <v>31</v>
      </c>
      <c r="H7">
        <v>3</v>
      </c>
      <c r="I7">
        <f t="shared" si="0"/>
        <v>4.1782729805013927</v>
      </c>
      <c r="K7" s="3">
        <v>1.2709999999999999</v>
      </c>
    </row>
    <row r="8" spans="1:11" ht="13.8" thickBot="1" x14ac:dyDescent="0.3">
      <c r="A8" s="6">
        <v>-0.94892138753930344</v>
      </c>
      <c r="B8" s="6">
        <v>-1.2379367712535894</v>
      </c>
      <c r="C8" s="4"/>
      <c r="G8" s="3" t="s">
        <v>32</v>
      </c>
      <c r="H8">
        <v>1</v>
      </c>
      <c r="I8">
        <f t="shared" si="0"/>
        <v>1.392757660167131</v>
      </c>
      <c r="K8" s="3">
        <v>1.9890000000000001</v>
      </c>
    </row>
    <row r="9" spans="1:11" ht="13.8" thickBot="1" x14ac:dyDescent="0.3">
      <c r="A9" s="6">
        <v>-0.74702145361225103</v>
      </c>
      <c r="B9" s="6">
        <v>-0.96087130663800058</v>
      </c>
      <c r="C9" s="4"/>
      <c r="G9" s="3" t="s">
        <v>37</v>
      </c>
      <c r="H9">
        <v>1</v>
      </c>
      <c r="I9">
        <f t="shared" si="0"/>
        <v>1.392757660167131</v>
      </c>
      <c r="K9">
        <v>2.7069999999999999</v>
      </c>
    </row>
    <row r="10" spans="1:11" ht="13.8" thickBot="1" x14ac:dyDescent="0.3">
      <c r="A10" s="6">
        <v>-0.71138495008635783</v>
      </c>
      <c r="B10" s="6">
        <v>-0.95255184027773798</v>
      </c>
      <c r="C10" s="4"/>
      <c r="K10">
        <v>3.4249999999999998</v>
      </c>
    </row>
    <row r="11" spans="1:11" ht="13.8" thickBot="1" x14ac:dyDescent="0.3">
      <c r="A11" s="6">
        <v>-0.69532026095184829</v>
      </c>
      <c r="B11" s="6">
        <v>-0.94241843220952437</v>
      </c>
      <c r="C11" s="4"/>
    </row>
    <row r="12" spans="1:11" ht="13.8" thickBot="1" x14ac:dyDescent="0.3">
      <c r="A12" s="6">
        <v>-0.63960707115693349</v>
      </c>
      <c r="B12" s="6">
        <v>-0.83845079593156702</v>
      </c>
      <c r="C12" s="4"/>
    </row>
    <row r="13" spans="1:11" ht="13.8" thickBot="1" x14ac:dyDescent="0.3">
      <c r="A13" s="6">
        <v>-0.61889961620618106</v>
      </c>
      <c r="B13" s="6">
        <v>-0.77507074769964657</v>
      </c>
      <c r="C13" s="4"/>
    </row>
    <row r="14" spans="1:11" ht="13.8" thickBot="1" x14ac:dyDescent="0.3">
      <c r="A14" s="6">
        <v>-0.6132895004564487</v>
      </c>
      <c r="B14" s="6">
        <v>-0.77218796781817201</v>
      </c>
      <c r="C14" s="4"/>
    </row>
    <row r="15" spans="1:11" ht="13.8" thickBot="1" x14ac:dyDescent="0.3">
      <c r="A15" s="6">
        <v>-0.58762582234048732</v>
      </c>
      <c r="B15" s="6">
        <v>-0.67371354311471787</v>
      </c>
      <c r="C15" s="4"/>
    </row>
    <row r="16" spans="1:11" ht="13.8" thickBot="1" x14ac:dyDescent="0.3">
      <c r="A16" s="6">
        <v>-0.58080684033920971</v>
      </c>
      <c r="B16" s="6">
        <v>-0.6352841859959879</v>
      </c>
      <c r="C16" s="4"/>
    </row>
    <row r="17" spans="1:11" ht="13.8" thickBot="1" x14ac:dyDescent="0.3">
      <c r="A17" s="6">
        <v>-0.5106206567186744</v>
      </c>
      <c r="B17" s="6">
        <v>-0.59735327744856459</v>
      </c>
      <c r="C17" s="4"/>
    </row>
    <row r="18" spans="1:11" ht="13.8" thickBot="1" x14ac:dyDescent="0.3">
      <c r="A18" s="6">
        <v>-0.47556482008512818</v>
      </c>
      <c r="B18" s="6">
        <v>-0.56420901677920465</v>
      </c>
      <c r="C18" s="4"/>
    </row>
    <row r="19" spans="1:11" ht="13.8" thickBot="1" x14ac:dyDescent="0.3">
      <c r="A19" s="6">
        <v>-0.46422896907170058</v>
      </c>
      <c r="B19" s="6">
        <v>-0.47370463057159201</v>
      </c>
      <c r="C19" s="4"/>
    </row>
    <row r="20" spans="1:11" ht="13.8" thickBot="1" x14ac:dyDescent="0.3">
      <c r="A20" s="6">
        <v>-0.44449914134456764</v>
      </c>
      <c r="B20" s="6">
        <v>-0.45091730903077393</v>
      </c>
      <c r="C20" s="4"/>
    </row>
    <row r="21" spans="1:11" ht="13.8" thickBot="1" x14ac:dyDescent="0.3">
      <c r="A21" s="6">
        <v>-0.37401491631026146</v>
      </c>
      <c r="B21" s="6">
        <v>-0.38812306633626575</v>
      </c>
      <c r="C21" s="4"/>
    </row>
    <row r="22" spans="1:11" ht="13.8" thickBot="1" x14ac:dyDescent="0.3">
      <c r="A22" s="6">
        <v>-0.20672889554116403</v>
      </c>
      <c r="B22" s="6">
        <v>-7.8149718724307593E-2</v>
      </c>
      <c r="C22" s="4"/>
    </row>
    <row r="23" spans="1:11" ht="13.8" thickBot="1" x14ac:dyDescent="0.3">
      <c r="A23" s="6">
        <v>-0.18128360984046588</v>
      </c>
      <c r="B23" s="6">
        <v>-4.2285830154287357E-2</v>
      </c>
      <c r="C23" s="4"/>
    </row>
    <row r="24" spans="1:11" ht="13.8" thickBot="1" x14ac:dyDescent="0.3">
      <c r="A24" s="6">
        <v>-0.16722042295878048</v>
      </c>
      <c r="B24" s="6">
        <v>3.0848651072301475E-2</v>
      </c>
      <c r="C24" s="4"/>
    </row>
    <row r="25" spans="1:11" ht="13.8" thickBot="1" x14ac:dyDescent="0.3">
      <c r="A25" s="6">
        <v>-0.13980446687564829</v>
      </c>
      <c r="B25" s="6">
        <v>0.17531908775272315</v>
      </c>
      <c r="C25" s="4"/>
    </row>
    <row r="26" spans="1:11" ht="13.8" thickBot="1" x14ac:dyDescent="0.3">
      <c r="A26" s="6">
        <v>2.2102677171642465E-2</v>
      </c>
      <c r="B26" s="6">
        <v>0.2156895680447633</v>
      </c>
      <c r="C26" s="4"/>
      <c r="D26" t="s">
        <v>4</v>
      </c>
      <c r="E26" t="s">
        <v>5</v>
      </c>
      <c r="G26" t="s">
        <v>6</v>
      </c>
      <c r="H26" t="s">
        <v>7</v>
      </c>
      <c r="I26" t="s">
        <v>8</v>
      </c>
      <c r="K26" t="s">
        <v>11</v>
      </c>
    </row>
    <row r="27" spans="1:11" ht="13.8" thickBot="1" x14ac:dyDescent="0.3">
      <c r="A27" s="6">
        <v>4.7179265088925643E-2</v>
      </c>
      <c r="B27" s="6">
        <v>0.25322608558344656</v>
      </c>
      <c r="C27" s="4"/>
      <c r="D27">
        <f>MAX(B2:B51)</f>
        <v>2.6934144676080902</v>
      </c>
      <c r="E27">
        <f>MIN(B2:B51)</f>
        <v>-3.0552699849475169</v>
      </c>
      <c r="G27" s="3" t="s">
        <v>45</v>
      </c>
      <c r="H27">
        <v>1</v>
      </c>
      <c r="I27">
        <f t="shared" ref="I27:I34" si="1">H27/$D$30</f>
        <v>1.1560693641618498</v>
      </c>
      <c r="K27" s="3">
        <v>-3.492</v>
      </c>
    </row>
    <row r="28" spans="1:11" ht="13.8" thickBot="1" x14ac:dyDescent="0.3">
      <c r="A28" s="6">
        <v>0.10562364473589698</v>
      </c>
      <c r="B28" s="6">
        <v>0.345234810133843</v>
      </c>
      <c r="C28" s="4"/>
      <c r="G28" s="3" t="s">
        <v>44</v>
      </c>
      <c r="H28">
        <v>2</v>
      </c>
      <c r="I28">
        <f t="shared" si="1"/>
        <v>2.3121387283236996</v>
      </c>
      <c r="K28" s="3">
        <v>-2.6269999999999998</v>
      </c>
    </row>
    <row r="29" spans="1:11" ht="13.8" thickBot="1" x14ac:dyDescent="0.3">
      <c r="A29" s="2">
        <v>0.18845988784523798</v>
      </c>
      <c r="B29" s="6">
        <v>0.36390736163884863</v>
      </c>
      <c r="C29" s="4"/>
      <c r="D29" t="s">
        <v>10</v>
      </c>
      <c r="G29" s="3" t="s">
        <v>43</v>
      </c>
      <c r="H29">
        <v>7</v>
      </c>
      <c r="I29">
        <f t="shared" si="1"/>
        <v>8.0924855491329488</v>
      </c>
      <c r="K29" s="3">
        <v>-1.762</v>
      </c>
    </row>
    <row r="30" spans="1:11" ht="13.8" thickBot="1" x14ac:dyDescent="0.3">
      <c r="A30" s="2">
        <v>0.19260934373523925</v>
      </c>
      <c r="B30" s="6">
        <v>0.36731556797822118</v>
      </c>
      <c r="C30" s="4"/>
      <c r="D30">
        <v>0.86499999999999999</v>
      </c>
      <c r="G30" s="3" t="s">
        <v>42</v>
      </c>
      <c r="H30">
        <v>12</v>
      </c>
      <c r="I30">
        <f t="shared" si="1"/>
        <v>13.872832369942197</v>
      </c>
      <c r="K30" s="3">
        <v>-0.89700000000000002</v>
      </c>
    </row>
    <row r="31" spans="1:11" ht="13.8" thickBot="1" x14ac:dyDescent="0.3">
      <c r="A31" s="6">
        <v>0.25547552746065777</v>
      </c>
      <c r="B31" s="6">
        <v>0.41185348941799016</v>
      </c>
      <c r="C31" s="4"/>
      <c r="G31" s="3" t="s">
        <v>38</v>
      </c>
      <c r="H31">
        <v>13</v>
      </c>
      <c r="I31">
        <f t="shared" si="1"/>
        <v>15.028901734104046</v>
      </c>
      <c r="K31" s="3">
        <v>-3.2000000000000001E-2</v>
      </c>
    </row>
    <row r="32" spans="1:11" ht="13.8" thickBot="1" x14ac:dyDescent="0.3">
      <c r="A32" s="6">
        <v>0.28683025498612552</v>
      </c>
      <c r="B32" s="6">
        <v>0.4893905048040324</v>
      </c>
      <c r="C32" s="4"/>
      <c r="G32" s="3" t="s">
        <v>39</v>
      </c>
      <c r="H32">
        <v>8</v>
      </c>
      <c r="I32">
        <f t="shared" si="1"/>
        <v>9.2485549132947984</v>
      </c>
      <c r="K32" s="3">
        <v>0.88300000000000001</v>
      </c>
    </row>
    <row r="33" spans="1:11" ht="13.8" thickBot="1" x14ac:dyDescent="0.3">
      <c r="A33" s="6">
        <v>0.43415520900016413</v>
      </c>
      <c r="B33" s="6">
        <v>0.62968707703039395</v>
      </c>
      <c r="C33" s="4"/>
      <c r="G33" s="3" t="s">
        <v>40</v>
      </c>
      <c r="H33">
        <v>6</v>
      </c>
      <c r="I33">
        <f t="shared" si="1"/>
        <v>6.9364161849710984</v>
      </c>
      <c r="K33" s="3">
        <v>1.7010000000000001</v>
      </c>
    </row>
    <row r="34" spans="1:11" ht="13.8" thickBot="1" x14ac:dyDescent="0.3">
      <c r="A34" s="6">
        <v>0.54614170090208058</v>
      </c>
      <c r="B34" s="6">
        <v>0.70933093689309312</v>
      </c>
      <c r="C34" s="4"/>
      <c r="G34" t="s">
        <v>41</v>
      </c>
      <c r="H34">
        <v>1</v>
      </c>
      <c r="I34">
        <f t="shared" si="1"/>
        <v>1.1560693641618498</v>
      </c>
      <c r="K34">
        <v>2.5659999999999998</v>
      </c>
    </row>
    <row r="35" spans="1:11" ht="13.8" thickBot="1" x14ac:dyDescent="0.3">
      <c r="A35" s="6">
        <v>0.60147720028471663</v>
      </c>
      <c r="B35" s="6">
        <v>0.72103163170613693</v>
      </c>
      <c r="C35" s="4"/>
      <c r="K35">
        <v>3.431</v>
      </c>
    </row>
    <row r="36" spans="1:11" ht="13.8" thickBot="1" x14ac:dyDescent="0.3">
      <c r="A36" s="2">
        <v>0.64954665554541857</v>
      </c>
      <c r="B36" s="6">
        <v>0.73076037147548045</v>
      </c>
      <c r="C36" s="4"/>
    </row>
    <row r="37" spans="1:11" ht="13.8" thickBot="1" x14ac:dyDescent="0.3">
      <c r="A37" s="2">
        <v>0.64982799636272826</v>
      </c>
      <c r="B37" s="6">
        <v>0.99292505006378629</v>
      </c>
      <c r="C37" s="4"/>
    </row>
    <row r="38" spans="1:11" ht="13.8" thickBot="1" x14ac:dyDescent="0.3">
      <c r="A38" s="6">
        <v>0.76518158544349713</v>
      </c>
      <c r="B38" s="6">
        <v>0.99968365298554995</v>
      </c>
      <c r="C38" s="4"/>
    </row>
    <row r="39" spans="1:11" ht="13.8" thickBot="1" x14ac:dyDescent="0.3">
      <c r="A39" s="6">
        <v>0.81131120219215513</v>
      </c>
      <c r="B39" s="6">
        <v>1.0199119292839895</v>
      </c>
      <c r="C39" s="4"/>
    </row>
    <row r="40" spans="1:11" ht="13.8" thickBot="1" x14ac:dyDescent="0.3">
      <c r="A40" s="6">
        <v>0.82234772713054549</v>
      </c>
      <c r="B40" s="6">
        <v>1.0497803037244011</v>
      </c>
      <c r="C40" s="4"/>
    </row>
    <row r="41" spans="1:11" ht="13.8" thickBot="1" x14ac:dyDescent="0.3">
      <c r="A41" s="6">
        <v>0.9089364657986152</v>
      </c>
      <c r="B41" s="6">
        <v>1.1311494636676798</v>
      </c>
      <c r="C41" s="4"/>
    </row>
    <row r="42" spans="1:11" ht="13.8" thickBot="1" x14ac:dyDescent="0.3">
      <c r="A42" s="6">
        <v>1.04794580743619</v>
      </c>
      <c r="B42" s="6">
        <v>1.4998742249692438</v>
      </c>
      <c r="C42" s="4"/>
    </row>
    <row r="43" spans="1:11" ht="13.8" thickBot="1" x14ac:dyDescent="0.3">
      <c r="A43" s="6">
        <v>1.1159377896139631</v>
      </c>
      <c r="B43" s="6">
        <v>1.5532493312595759</v>
      </c>
      <c r="C43" s="4"/>
    </row>
    <row r="44" spans="1:11" ht="13.8" thickBot="1" x14ac:dyDescent="0.3">
      <c r="A44" s="6">
        <v>1.1389409342475119</v>
      </c>
      <c r="B44" s="6">
        <v>1.6893334991938898</v>
      </c>
      <c r="C44" s="4"/>
    </row>
    <row r="45" spans="1:11" ht="13.8" thickBot="1" x14ac:dyDescent="0.3">
      <c r="A45" s="6">
        <v>1.147268108575372</v>
      </c>
      <c r="B45" s="6">
        <v>1.751521381770726</v>
      </c>
      <c r="C45" s="4"/>
    </row>
    <row r="46" spans="1:11" ht="13.8" thickBot="1" x14ac:dyDescent="0.3">
      <c r="A46" s="6">
        <v>1.1619646334613207</v>
      </c>
      <c r="B46" s="6">
        <v>1.8563446024520087</v>
      </c>
      <c r="C46" s="4"/>
    </row>
    <row r="47" spans="1:11" ht="13.8" thickBot="1" x14ac:dyDescent="0.3">
      <c r="A47" s="6">
        <v>1.3899765922862568</v>
      </c>
      <c r="B47" s="6">
        <v>1.9834387108450753</v>
      </c>
      <c r="C47" s="4"/>
    </row>
    <row r="48" spans="1:11" ht="13.8" thickBot="1" x14ac:dyDescent="0.3">
      <c r="A48" s="6">
        <v>1.6913966651874941</v>
      </c>
      <c r="B48" s="6">
        <v>2.0726507278188362</v>
      </c>
      <c r="C48" s="4"/>
    </row>
    <row r="49" spans="1:4" ht="13.8" thickBot="1" x14ac:dyDescent="0.3">
      <c r="A49" s="6">
        <v>1.7341784546762935</v>
      </c>
      <c r="B49" s="6">
        <v>2.0899319911724885</v>
      </c>
      <c r="C49" s="4"/>
    </row>
    <row r="50" spans="1:4" ht="13.8" thickBot="1" x14ac:dyDescent="0.3">
      <c r="A50" s="6">
        <v>2.0488433852326122</v>
      </c>
      <c r="B50" s="6">
        <v>2.106951183627825</v>
      </c>
      <c r="C50" s="4"/>
    </row>
    <row r="51" spans="1:4" ht="13.8" thickBot="1" x14ac:dyDescent="0.3">
      <c r="A51" s="6">
        <v>2.8056219212478024</v>
      </c>
      <c r="B51" s="6">
        <v>2.6934144676080902</v>
      </c>
      <c r="C51" s="4"/>
      <c r="D51" s="4"/>
    </row>
    <row r="52" spans="1:4" x14ac:dyDescent="0.25">
      <c r="A52" s="4"/>
      <c r="B52" s="4"/>
    </row>
  </sheetData>
  <sortState xmlns:xlrd2="http://schemas.microsoft.com/office/spreadsheetml/2017/richdata2" ref="B2:B51">
    <sortCondition ref="B51"/>
  </sortState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activeCell="A6" sqref="A6"/>
    </sheetView>
  </sheetViews>
  <sheetFormatPr defaultRowHeight="13.2" x14ac:dyDescent="0.25"/>
  <cols>
    <col min="1" max="1" width="12.33203125" bestFit="1" customWidth="1"/>
  </cols>
  <sheetData>
    <row r="1" spans="1:11" ht="23.4" customHeight="1" x14ac:dyDescent="0.25"/>
    <row r="2" spans="1:11" x14ac:dyDescent="0.25">
      <c r="A2">
        <f>(Завдання_1!K2+Завдання_1!K3)/2</f>
        <v>-1.96</v>
      </c>
      <c r="B2">
        <v>3</v>
      </c>
      <c r="C2" s="4">
        <f>Завдання_2!A2-Завдання_1!A52</f>
        <v>-1.96</v>
      </c>
      <c r="D2">
        <f>C2/K4</f>
        <v>-1.8685026623590728</v>
      </c>
      <c r="E2">
        <v>-1.87</v>
      </c>
      <c r="F2">
        <v>6.9400000000000003E-2</v>
      </c>
      <c r="G2">
        <f>((50*Завдання_1!$D$5)/K4)*F2</f>
        <v>2.3751528791638443</v>
      </c>
      <c r="H2">
        <v>2.38</v>
      </c>
      <c r="J2" t="s">
        <v>26</v>
      </c>
      <c r="K2">
        <f>(A2*B2+A3*B3+A4*B4+A5*B5+A6*B6+A7*B7+A8*B8+A9*B9)/50</f>
        <v>7.912000000000001E-2</v>
      </c>
    </row>
    <row r="3" spans="1:11" x14ac:dyDescent="0.25">
      <c r="A3">
        <f>(Завдання_1!K3+Завдання_1!K4)/2</f>
        <v>-1.242</v>
      </c>
      <c r="B3">
        <v>4</v>
      </c>
      <c r="C3" s="4">
        <f>Завдання_2!A3-Завдання_1!$A$52</f>
        <v>-1.242</v>
      </c>
      <c r="D3">
        <f>C3/$K$4</f>
        <v>-1.1840205646173307</v>
      </c>
      <c r="E3">
        <v>-1.18</v>
      </c>
      <c r="F3">
        <v>0.19889999999999999</v>
      </c>
      <c r="G3">
        <f>((50*Завдання_1!$D$5)/$K$4)*F3</f>
        <v>6.8071744620416226</v>
      </c>
      <c r="H3">
        <v>6.81</v>
      </c>
      <c r="J3" t="s">
        <v>28</v>
      </c>
      <c r="K3">
        <f>(A2^2*B2+A3^2*B3+A4^2*B4+A5^2*B5+A6^2*B6+A7^2*B7+A8^2*B8+A9^2*B9)/50-K2^2</f>
        <v>1.1003344255999998</v>
      </c>
    </row>
    <row r="4" spans="1:11" x14ac:dyDescent="0.25">
      <c r="A4">
        <f>(Завдання_1!K4+Завдання_1!K5)/2</f>
        <v>-0.52400000000000002</v>
      </c>
      <c r="B4">
        <v>16</v>
      </c>
      <c r="C4" s="4">
        <f>Завдання_2!A4-Завдання_1!$A$52</f>
        <v>-0.52400000000000002</v>
      </c>
      <c r="D4">
        <f t="shared" ref="D4:D9" si="0">C4/$K$4</f>
        <v>-0.49953846687558889</v>
      </c>
      <c r="E4">
        <v>-0.5</v>
      </c>
      <c r="F4">
        <v>0.35210000000000002</v>
      </c>
      <c r="G4">
        <f>((50*Завдання_1!$D$5)/$K$4)*F4</f>
        <v>12.050307330743367</v>
      </c>
      <c r="H4">
        <v>12.05</v>
      </c>
      <c r="J4" t="s">
        <v>29</v>
      </c>
      <c r="K4">
        <f>SQRT(K3)</f>
        <v>1.0489682672035412</v>
      </c>
    </row>
    <row r="5" spans="1:11" x14ac:dyDescent="0.25">
      <c r="A5">
        <f>(Завдання_1!K5+Завдання_1!K6)/2</f>
        <v>0.19400000000000001</v>
      </c>
      <c r="B5">
        <v>10</v>
      </c>
      <c r="C5" s="4">
        <f>Завдання_2!A5-Завдання_1!$A$52</f>
        <v>0.19400000000000001</v>
      </c>
      <c r="D5">
        <f t="shared" si="0"/>
        <v>0.18494363086615312</v>
      </c>
      <c r="E5">
        <v>0.18</v>
      </c>
      <c r="F5">
        <v>0.39250000000000002</v>
      </c>
      <c r="G5">
        <f>((50*Завдання_1!$D$5)/$K$4)*F5</f>
        <v>13.432961168181684</v>
      </c>
      <c r="H5">
        <v>13.43</v>
      </c>
    </row>
    <row r="6" spans="1:11" x14ac:dyDescent="0.25">
      <c r="A6">
        <f>(Завдання_1!K6+Завдання_1!K7)/2</f>
        <v>0.91199999999999992</v>
      </c>
      <c r="B6">
        <v>12</v>
      </c>
      <c r="C6" s="4">
        <f>Завдання_2!A6-Завдання_1!$A$52</f>
        <v>0.91199999999999992</v>
      </c>
      <c r="D6">
        <f t="shared" si="0"/>
        <v>0.86942572860789502</v>
      </c>
      <c r="E6">
        <v>0.87</v>
      </c>
      <c r="F6">
        <v>0.2732</v>
      </c>
      <c r="G6">
        <f>((50*Завдання_1!$D$5)/$K$4)*F6</f>
        <v>9.3500254551521937</v>
      </c>
      <c r="H6">
        <v>9.35</v>
      </c>
    </row>
    <row r="7" spans="1:11" x14ac:dyDescent="0.25">
      <c r="A7">
        <f>(Завдання_1!K7+Завдання_1!K8)/2</f>
        <v>1.63</v>
      </c>
      <c r="B7">
        <v>3</v>
      </c>
      <c r="C7" s="4">
        <f>Завдання_2!A7-Завдання_1!$A$52</f>
        <v>1.63</v>
      </c>
      <c r="D7">
        <f t="shared" si="0"/>
        <v>1.5539078263496371</v>
      </c>
      <c r="E7">
        <v>1.55</v>
      </c>
      <c r="F7">
        <v>0.12</v>
      </c>
      <c r="G7">
        <f>((50*Завдання_1!$D$5)/$K$4)*F7</f>
        <v>4.1068925864504511</v>
      </c>
      <c r="H7">
        <v>4.1100000000000003</v>
      </c>
    </row>
    <row r="8" spans="1:11" x14ac:dyDescent="0.25">
      <c r="A8">
        <f>(Завдання_1!K8+Завдання_1!K9)/2</f>
        <v>2.3479999999999999</v>
      </c>
      <c r="B8">
        <v>1</v>
      </c>
      <c r="C8" s="4">
        <f>Завдання_2!A8-Завдання_1!$A$52</f>
        <v>2.3479999999999999</v>
      </c>
      <c r="D8">
        <f t="shared" si="0"/>
        <v>2.2383899240913787</v>
      </c>
      <c r="E8">
        <v>2.2400000000000002</v>
      </c>
      <c r="F8">
        <v>3.2500000000000001E-2</v>
      </c>
      <c r="G8">
        <f>((50*Завдання_1!$D$5)/$K$4)*F8</f>
        <v>1.1122834088303306</v>
      </c>
      <c r="H8">
        <v>1.1100000000000001</v>
      </c>
    </row>
    <row r="9" spans="1:11" x14ac:dyDescent="0.25">
      <c r="A9">
        <f>(Завдання_1!K9+Завдання_1!K10)/2</f>
        <v>3.0659999999999998</v>
      </c>
      <c r="B9">
        <v>1</v>
      </c>
      <c r="C9" s="4">
        <f>Завдання_2!A9-Завдання_1!$A$52</f>
        <v>3.0659999999999998</v>
      </c>
      <c r="D9">
        <f t="shared" si="0"/>
        <v>2.922872021833121</v>
      </c>
      <c r="E9">
        <v>2.92</v>
      </c>
      <c r="F9">
        <v>5.5999999999999999E-3</v>
      </c>
      <c r="G9">
        <f>((50*Завдання_1!$D$5)/$K$4)*F9</f>
        <v>0.19165498736768771</v>
      </c>
      <c r="H9">
        <v>0.19</v>
      </c>
    </row>
    <row r="10" spans="1:11" x14ac:dyDescent="0.25">
      <c r="H10">
        <f>SUM(H2:H9)</f>
        <v>49.43</v>
      </c>
    </row>
    <row r="13" spans="1:11" ht="21" customHeight="1" x14ac:dyDescent="0.25"/>
    <row r="14" spans="1:11" x14ac:dyDescent="0.25">
      <c r="A14">
        <f>(Завдання_1!K27+Завдання_1!K28)/2</f>
        <v>-3.0594999999999999</v>
      </c>
      <c r="B14">
        <v>1</v>
      </c>
      <c r="C14" s="4">
        <f>A14-Завдання_1!B52</f>
        <v>-3.0594999999999999</v>
      </c>
      <c r="D14">
        <f>C14/K16</f>
        <v>-2.3573697594623524</v>
      </c>
      <c r="E14">
        <v>-2.36</v>
      </c>
      <c r="F14">
        <v>2.46E-2</v>
      </c>
      <c r="G14">
        <f>((50*Завдання_1!$D$30)/$K$16)*F14</f>
        <v>0.81978217211308058</v>
      </c>
      <c r="H14">
        <v>0.82</v>
      </c>
      <c r="J14" t="s">
        <v>26</v>
      </c>
      <c r="K14">
        <f>(A14*B14+A15*B15+A16*B16+A17*B17+A18*B18+A19*B19+A20*B20+A21*B21)/50</f>
        <v>0.18675999999999998</v>
      </c>
    </row>
    <row r="15" spans="1:11" x14ac:dyDescent="0.25">
      <c r="A15">
        <f>(Завдання_1!K28+Завдання_1!K29)/2</f>
        <v>-2.1944999999999997</v>
      </c>
      <c r="B15">
        <v>2</v>
      </c>
      <c r="C15" s="4">
        <f>A15-Завдання_1!$B$52</f>
        <v>-2.1944999999999997</v>
      </c>
      <c r="D15">
        <f>C15/$K$16</f>
        <v>-1.6908801886387097</v>
      </c>
      <c r="E15">
        <v>-1.69</v>
      </c>
      <c r="F15">
        <v>9.5699999999999993E-2</v>
      </c>
      <c r="G15">
        <f>((50*Завдання_1!$D$30)/$K$16)*F15</f>
        <v>3.1891525963911302</v>
      </c>
      <c r="H15">
        <v>3.19</v>
      </c>
      <c r="J15" t="s">
        <v>28</v>
      </c>
      <c r="K15">
        <f>(A14^2*B14+A15^2*B15+A16^2*B16+A17^2*B17+A18^2*B18+A19^2*B19+A20^2*B20+A21^2*B21)/50-K14^2</f>
        <v>1.6844010323999996</v>
      </c>
    </row>
    <row r="16" spans="1:11" x14ac:dyDescent="0.25">
      <c r="A16">
        <f>(Завдання_1!K29+Завдання_1!K30)/2</f>
        <v>-1.3294999999999999</v>
      </c>
      <c r="B16">
        <v>7</v>
      </c>
      <c r="C16" s="4">
        <f>A16-Завдання_1!$B$52</f>
        <v>-1.3294999999999999</v>
      </c>
      <c r="D16">
        <f t="shared" ref="D16:D21" si="1">C16/$K$16</f>
        <v>-1.024390617815067</v>
      </c>
      <c r="E16">
        <v>-1.02</v>
      </c>
      <c r="F16">
        <v>0.23169999999999999</v>
      </c>
      <c r="G16">
        <f>((50*Завдання_1!$D$30)/$K$16)*F16</f>
        <v>7.7212816779919011</v>
      </c>
      <c r="H16">
        <v>7.72</v>
      </c>
      <c r="J16" t="s">
        <v>29</v>
      </c>
      <c r="K16">
        <f>SQRT(K15)</f>
        <v>1.2978447643689901</v>
      </c>
    </row>
    <row r="17" spans="1:8" x14ac:dyDescent="0.25">
      <c r="A17">
        <f>(Завдання_1!K30+Завдання_1!K31)/2</f>
        <v>-0.46450000000000002</v>
      </c>
      <c r="B17">
        <v>12</v>
      </c>
      <c r="C17" s="4">
        <f>A17-Завдання_1!$B$52</f>
        <v>-0.46450000000000002</v>
      </c>
      <c r="D17">
        <f t="shared" si="1"/>
        <v>-0.35790104699142439</v>
      </c>
      <c r="E17">
        <v>-0.36</v>
      </c>
      <c r="F17">
        <v>0.37390000000000001</v>
      </c>
      <c r="G17">
        <f>((50*Завдання_1!$D$30)/$K$16)*F17</f>
        <v>12.460022526548002</v>
      </c>
      <c r="H17">
        <v>12.46</v>
      </c>
    </row>
    <row r="18" spans="1:8" x14ac:dyDescent="0.25">
      <c r="A18">
        <f>(Завдання_1!K31+Завдання_1!K32)/2</f>
        <v>0.42549999999999999</v>
      </c>
      <c r="B18">
        <v>13</v>
      </c>
      <c r="C18" s="4">
        <f>A18-Завдання_1!$B$52</f>
        <v>0.42549999999999999</v>
      </c>
      <c r="D18">
        <f t="shared" si="1"/>
        <v>0.32785122819128321</v>
      </c>
      <c r="E18">
        <v>0.33</v>
      </c>
      <c r="F18">
        <v>0.378</v>
      </c>
      <c r="G18">
        <f>((50*Завдання_1!$D$30)/$K$16)*F18</f>
        <v>12.596652888566849</v>
      </c>
      <c r="H18">
        <v>12.6</v>
      </c>
    </row>
    <row r="19" spans="1:8" x14ac:dyDescent="0.25">
      <c r="A19">
        <f>(Завдання_1!K32+Завдання_1!K33)/2</f>
        <v>1.292</v>
      </c>
      <c r="B19">
        <v>8</v>
      </c>
      <c r="C19" s="4">
        <f>A19-Завдання_1!$B$52</f>
        <v>1.292</v>
      </c>
      <c r="D19">
        <f t="shared" si="1"/>
        <v>0.9954965612764699</v>
      </c>
      <c r="E19">
        <v>1</v>
      </c>
      <c r="F19">
        <v>0.24199999999999999</v>
      </c>
      <c r="G19">
        <f>((50*Завдання_1!$D$30)/$K$16)*F19</f>
        <v>8.0645238069660774</v>
      </c>
      <c r="H19">
        <v>8.06</v>
      </c>
    </row>
    <row r="20" spans="1:8" x14ac:dyDescent="0.25">
      <c r="A20">
        <f>(Завдання_1!K33+Завдання_1!K34)/2</f>
        <v>2.1334999999999997</v>
      </c>
      <c r="B20">
        <v>6</v>
      </c>
      <c r="C20" s="4">
        <f>A20-Завдання_1!$B$52</f>
        <v>2.1334999999999997</v>
      </c>
      <c r="D20">
        <f t="shared" si="1"/>
        <v>1.6438791900025915</v>
      </c>
      <c r="E20">
        <v>1.64</v>
      </c>
      <c r="F20">
        <v>0.104</v>
      </c>
      <c r="G20">
        <f>((50*Завдання_1!$D$30)/$K$16)*F20</f>
        <v>3.4657457682829422</v>
      </c>
      <c r="H20">
        <v>3.47</v>
      </c>
    </row>
    <row r="21" spans="1:8" x14ac:dyDescent="0.25">
      <c r="A21">
        <f>(Завдання_1!K34+Завдання_1!K35)/2</f>
        <v>2.9984999999999999</v>
      </c>
      <c r="B21">
        <v>1</v>
      </c>
      <c r="C21" s="4">
        <f>A21-Завдання_1!$B$52</f>
        <v>2.9984999999999999</v>
      </c>
      <c r="D21">
        <f t="shared" si="1"/>
        <v>2.3103687608262344</v>
      </c>
      <c r="E21">
        <v>2.31</v>
      </c>
      <c r="F21">
        <v>2.7699999999999999E-2</v>
      </c>
      <c r="G21">
        <f>((50*Завдання_1!$D$30)/$K$16)*F21</f>
        <v>0.92308805559074525</v>
      </c>
      <c r="H21">
        <v>0.92</v>
      </c>
    </row>
    <row r="22" spans="1:8" x14ac:dyDescent="0.25">
      <c r="H22">
        <f>SUM(H14:H21)</f>
        <v>49.24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"/>
  <sheetViews>
    <sheetView workbookViewId="0">
      <selection activeCell="A14" sqref="A14:A21"/>
    </sheetView>
  </sheetViews>
  <sheetFormatPr defaultRowHeight="13.2" x14ac:dyDescent="0.25"/>
  <cols>
    <col min="2" max="2" width="12.33203125" bestFit="1" customWidth="1"/>
  </cols>
  <sheetData>
    <row r="1" spans="1:7" ht="24.6" customHeight="1" x14ac:dyDescent="0.25"/>
    <row r="2" spans="1:7" x14ac:dyDescent="0.25">
      <c r="A2">
        <v>3</v>
      </c>
      <c r="B2">
        <f>((50*Завдання_1!$D$5)/Завдання_2!$K$4)*Завдання_2!F2</f>
        <v>2.3751528791638443</v>
      </c>
      <c r="C2">
        <f>A2-B2</f>
        <v>0.62484712083615568</v>
      </c>
      <c r="D2">
        <f>C2^2</f>
        <v>0.39043392441723335</v>
      </c>
      <c r="E2">
        <f>D2/B2</f>
        <v>0.16438264999374813</v>
      </c>
      <c r="F2">
        <f t="shared" ref="F2:F9" si="0">A2^2</f>
        <v>9</v>
      </c>
      <c r="G2">
        <f t="shared" ref="G2:G9" si="1">F2/B2</f>
        <v>3.7892297708299036</v>
      </c>
    </row>
    <row r="3" spans="1:7" x14ac:dyDescent="0.25">
      <c r="A3">
        <v>4</v>
      </c>
      <c r="B3">
        <f>((50*Завдання_1!$D$5)/Завдання_2!$K$4)*Завдання_2!F3</f>
        <v>6.8071744620416226</v>
      </c>
      <c r="C3">
        <f t="shared" ref="C3:C9" si="2">A3-B3</f>
        <v>-2.8071744620416226</v>
      </c>
      <c r="D3">
        <f t="shared" ref="D3:D9" si="3">C3^2</f>
        <v>7.8802284603386727</v>
      </c>
      <c r="E3">
        <f>D3/B3</f>
        <v>1.1576357421542003</v>
      </c>
      <c r="F3">
        <f t="shared" si="0"/>
        <v>16</v>
      </c>
      <c r="G3">
        <f t="shared" si="1"/>
        <v>2.3504612801125777</v>
      </c>
    </row>
    <row r="4" spans="1:7" x14ac:dyDescent="0.25">
      <c r="A4">
        <v>16</v>
      </c>
      <c r="B4">
        <f>((50*Завдання_1!$D$5)/Завдання_2!$K$4)*Завдання_2!F4</f>
        <v>12.050307330743367</v>
      </c>
      <c r="C4">
        <f t="shared" si="2"/>
        <v>3.949692669256633</v>
      </c>
      <c r="D4">
        <f t="shared" si="3"/>
        <v>15.600072181579586</v>
      </c>
      <c r="E4">
        <f t="shared" ref="E4:E9" si="4">D4/B4</f>
        <v>1.2945787815535521</v>
      </c>
      <c r="F4">
        <f t="shared" si="0"/>
        <v>256</v>
      </c>
      <c r="G4">
        <f t="shared" si="1"/>
        <v>21.244271450810185</v>
      </c>
    </row>
    <row r="5" spans="1:7" x14ac:dyDescent="0.25">
      <c r="A5">
        <v>10</v>
      </c>
      <c r="B5">
        <f>((50*Завдання_1!$D$5)/Завдання_2!$K$4)*Завдання_2!F5</f>
        <v>13.432961168181684</v>
      </c>
      <c r="C5">
        <f t="shared" si="2"/>
        <v>-3.4329611681816843</v>
      </c>
      <c r="D5">
        <f t="shared" si="3"/>
        <v>11.785222382243354</v>
      </c>
      <c r="E5">
        <f t="shared" si="4"/>
        <v>0.87733614611785771</v>
      </c>
      <c r="F5">
        <f t="shared" si="0"/>
        <v>100</v>
      </c>
      <c r="G5">
        <f t="shared" si="1"/>
        <v>7.4443749779361736</v>
      </c>
    </row>
    <row r="6" spans="1:7" x14ac:dyDescent="0.25">
      <c r="A6">
        <v>12</v>
      </c>
      <c r="B6">
        <f>((50*Завдання_1!$D$5)/Завдання_2!$K$4)*Завдання_2!F6</f>
        <v>9.3500254551521937</v>
      </c>
      <c r="C6">
        <f t="shared" si="2"/>
        <v>2.6499745448478063</v>
      </c>
      <c r="D6">
        <f t="shared" si="3"/>
        <v>7.0223650883413375</v>
      </c>
      <c r="E6">
        <f t="shared" si="4"/>
        <v>0.7510530449381575</v>
      </c>
      <c r="F6">
        <f t="shared" si="0"/>
        <v>144</v>
      </c>
      <c r="G6">
        <f t="shared" si="1"/>
        <v>15.401027589785963</v>
      </c>
    </row>
    <row r="7" spans="1:7" x14ac:dyDescent="0.25">
      <c r="A7">
        <v>3</v>
      </c>
      <c r="B7">
        <f>((50*Завдання_1!$D$5)/Завдання_2!$K$4)*Завдання_2!F7</f>
        <v>4.1068925864504511</v>
      </c>
      <c r="C7">
        <f t="shared" si="2"/>
        <v>-1.1068925864504511</v>
      </c>
      <c r="D7">
        <f t="shared" si="3"/>
        <v>1.2252111979389693</v>
      </c>
      <c r="E7">
        <f t="shared" si="4"/>
        <v>0.29833047058041218</v>
      </c>
      <c r="F7">
        <f t="shared" si="0"/>
        <v>9</v>
      </c>
      <c r="G7">
        <f t="shared" si="1"/>
        <v>2.1914378841299613</v>
      </c>
    </row>
    <row r="8" spans="1:7" x14ac:dyDescent="0.25">
      <c r="A8">
        <v>1</v>
      </c>
      <c r="B8">
        <f>((50*Завдання_1!$D$5)/Завдання_2!$K$4)*Завдання_2!F8</f>
        <v>1.1122834088303306</v>
      </c>
      <c r="C8">
        <f t="shared" si="2"/>
        <v>-0.11228340883033061</v>
      </c>
      <c r="D8">
        <f t="shared" si="3"/>
        <v>1.2607563898559167E-2</v>
      </c>
      <c r="E8">
        <f t="shared" si="4"/>
        <v>1.1334848473391499E-2</v>
      </c>
      <c r="F8">
        <f t="shared" si="0"/>
        <v>1</v>
      </c>
      <c r="G8">
        <f t="shared" si="1"/>
        <v>0.89905143964306089</v>
      </c>
    </row>
    <row r="9" spans="1:7" x14ac:dyDescent="0.25">
      <c r="A9">
        <v>1</v>
      </c>
      <c r="B9">
        <f>((50*Завдання_1!$D$5)/Завдання_2!$K$4)*Завдання_2!F9</f>
        <v>0.19165498736768771</v>
      </c>
      <c r="C9">
        <f t="shared" si="2"/>
        <v>0.80834501263231229</v>
      </c>
      <c r="D9">
        <f t="shared" si="3"/>
        <v>0.65342165944753317</v>
      </c>
      <c r="E9">
        <f t="shared" si="4"/>
        <v>3.4093642352961671</v>
      </c>
      <c r="F9">
        <f t="shared" si="0"/>
        <v>1</v>
      </c>
      <c r="G9">
        <f t="shared" si="1"/>
        <v>5.2177092479284788</v>
      </c>
    </row>
    <row r="10" spans="1:7" x14ac:dyDescent="0.25">
      <c r="E10">
        <f>SUM(E1:E9)</f>
        <v>7.9640159191074869</v>
      </c>
      <c r="G10">
        <f>SUM(G2:G9)</f>
        <v>58.537563641176305</v>
      </c>
    </row>
    <row r="13" spans="1:7" ht="25.2" customHeight="1" x14ac:dyDescent="0.25"/>
    <row r="14" spans="1:7" x14ac:dyDescent="0.25">
      <c r="A14">
        <v>1</v>
      </c>
      <c r="B14">
        <f>((50*Завдання_1!$D$5)/Завдання_2!$K$4)*Завдання_2!F14</f>
        <v>0.84191298022234251</v>
      </c>
      <c r="C14">
        <f>A14-B14</f>
        <v>0.15808701977765749</v>
      </c>
      <c r="D14">
        <f>C14^2</f>
        <v>2.4991505822181469E-2</v>
      </c>
      <c r="E14">
        <f>D14/B14</f>
        <v>2.9684191132890492E-2</v>
      </c>
      <c r="F14">
        <f t="shared" ref="F14:F21" si="5">A14^2</f>
        <v>1</v>
      </c>
      <c r="G14">
        <f t="shared" ref="G14:G21" si="6">F14/B14</f>
        <v>1.187771210910548</v>
      </c>
    </row>
    <row r="15" spans="1:7" x14ac:dyDescent="0.25">
      <c r="A15">
        <v>2</v>
      </c>
      <c r="B15">
        <f>((50*Завдання_1!$D$5)/Завдання_2!$K$4)*Завдання_2!F15</f>
        <v>3.2752468376942345</v>
      </c>
      <c r="C15">
        <f t="shared" ref="C15:C21" si="7">A15-B15</f>
        <v>-1.2752468376942345</v>
      </c>
      <c r="D15">
        <f t="shared" ref="D15:D21" si="8">C15^2</f>
        <v>1.6262544970491453</v>
      </c>
      <c r="E15">
        <f>D15/B15</f>
        <v>0.4965288351195003</v>
      </c>
      <c r="F15">
        <f t="shared" si="5"/>
        <v>4</v>
      </c>
      <c r="G15">
        <f t="shared" si="6"/>
        <v>1.2212819974252658</v>
      </c>
    </row>
    <row r="16" spans="1:7" x14ac:dyDescent="0.25">
      <c r="A16">
        <v>7</v>
      </c>
      <c r="B16">
        <f>((50*Завдання_1!$D$5)/Завдання_2!$K$4)*Завдання_2!F16</f>
        <v>7.9297251023380797</v>
      </c>
      <c r="C16">
        <f t="shared" si="7"/>
        <v>-0.9297251023380797</v>
      </c>
      <c r="D16">
        <f t="shared" si="8"/>
        <v>0.86438876591755276</v>
      </c>
      <c r="E16">
        <f t="shared" ref="E16:E21" si="9">D16/B16</f>
        <v>0.10900614520201812</v>
      </c>
      <c r="F16">
        <f t="shared" si="5"/>
        <v>49</v>
      </c>
      <c r="G16">
        <f t="shared" si="6"/>
        <v>6.1792810428639386</v>
      </c>
    </row>
    <row r="17" spans="1:7" x14ac:dyDescent="0.25">
      <c r="A17">
        <v>12</v>
      </c>
      <c r="B17">
        <f>((50*Завдання_1!$D$5)/Завдання_2!$K$4)*Завдання_2!F17</f>
        <v>12.796392817281864</v>
      </c>
      <c r="C17">
        <f t="shared" si="7"/>
        <v>-0.7963928172818644</v>
      </c>
      <c r="D17">
        <f t="shared" si="8"/>
        <v>0.63424151941814499</v>
      </c>
      <c r="E17">
        <f t="shared" si="9"/>
        <v>4.9564086416727153E-2</v>
      </c>
      <c r="F17">
        <f t="shared" si="5"/>
        <v>144</v>
      </c>
      <c r="G17">
        <f t="shared" si="6"/>
        <v>11.253171269134862</v>
      </c>
    </row>
    <row r="18" spans="1:7" x14ac:dyDescent="0.25">
      <c r="A18">
        <v>13</v>
      </c>
      <c r="B18">
        <f>((50*Завдання_1!$D$5)/Завдання_2!$K$4)*Завдання_2!F18</f>
        <v>12.936711647318921</v>
      </c>
      <c r="C18">
        <f t="shared" si="7"/>
        <v>6.3288352681079019E-2</v>
      </c>
      <c r="D18">
        <f t="shared" si="8"/>
        <v>4.0054155850846422E-3</v>
      </c>
      <c r="E18">
        <f t="shared" si="9"/>
        <v>3.0961620651989626E-4</v>
      </c>
      <c r="F18">
        <f t="shared" si="5"/>
        <v>169</v>
      </c>
      <c r="G18">
        <f t="shared" si="6"/>
        <v>13.063597968887599</v>
      </c>
    </row>
    <row r="19" spans="1:7" x14ac:dyDescent="0.25">
      <c r="A19">
        <v>8</v>
      </c>
      <c r="B19">
        <f>((50*Завдання_1!$D$5)/Завдання_2!$K$4)*Завдання_2!F19</f>
        <v>8.2822333826750771</v>
      </c>
      <c r="C19">
        <f t="shared" si="7"/>
        <v>-0.28223338267507714</v>
      </c>
      <c r="D19">
        <f t="shared" si="8"/>
        <v>7.9655682296216529E-2</v>
      </c>
      <c r="E19">
        <f t="shared" si="9"/>
        <v>9.6176572931211644E-3</v>
      </c>
      <c r="F19">
        <f t="shared" si="5"/>
        <v>64</v>
      </c>
      <c r="G19">
        <f t="shared" si="6"/>
        <v>7.7273842746180437</v>
      </c>
    </row>
    <row r="20" spans="1:7" x14ac:dyDescent="0.25">
      <c r="A20">
        <v>6</v>
      </c>
      <c r="B20">
        <f>((50*Завдання_1!$D$5)/Завдання_2!$K$4)*Завдання_2!F20</f>
        <v>3.5593069082570574</v>
      </c>
      <c r="C20">
        <f t="shared" si="7"/>
        <v>2.4406930917429426</v>
      </c>
      <c r="D20">
        <f t="shared" si="8"/>
        <v>5.9569827680817236</v>
      </c>
      <c r="E20">
        <f t="shared" si="9"/>
        <v>1.6736356042414939</v>
      </c>
      <c r="F20">
        <f t="shared" si="5"/>
        <v>36</v>
      </c>
      <c r="G20">
        <f t="shared" si="6"/>
        <v>10.114328695984437</v>
      </c>
    </row>
    <row r="21" spans="1:7" x14ac:dyDescent="0.25">
      <c r="A21">
        <v>1</v>
      </c>
      <c r="B21">
        <f>((50*Завдання_1!$D$5)/Завдання_2!$K$4)*Завдання_2!F21</f>
        <v>0.94800770537231249</v>
      </c>
      <c r="C21">
        <f t="shared" si="7"/>
        <v>5.1992294627687508E-2</v>
      </c>
      <c r="D21">
        <f t="shared" si="8"/>
        <v>2.7031987006522632E-3</v>
      </c>
      <c r="E21">
        <f t="shared" si="9"/>
        <v>2.8514522459399546E-3</v>
      </c>
      <c r="F21">
        <f t="shared" si="5"/>
        <v>1</v>
      </c>
      <c r="G21">
        <f t="shared" si="6"/>
        <v>1.0548437468736274</v>
      </c>
    </row>
    <row r="22" spans="1:7" x14ac:dyDescent="0.25">
      <c r="E22">
        <f>SUM(E14:E21)</f>
        <v>2.371197587858211</v>
      </c>
      <c r="G22">
        <f>SUM(G14:G21)</f>
        <v>51.80166020669833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topLeftCell="C1" workbookViewId="0">
      <selection activeCell="L6" sqref="L6"/>
    </sheetView>
  </sheetViews>
  <sheetFormatPr defaultRowHeight="13.2" x14ac:dyDescent="0.25"/>
  <sheetData>
    <row r="1" spans="1:12" x14ac:dyDescent="0.25">
      <c r="B1" s="1"/>
      <c r="C1" s="1"/>
      <c r="H1" t="s">
        <v>12</v>
      </c>
    </row>
    <row r="2" spans="1:12" x14ac:dyDescent="0.25">
      <c r="A2">
        <f>(Завдання_1!K2+Завдання_1!K3)/2</f>
        <v>-1.96</v>
      </c>
      <c r="B2">
        <v>3</v>
      </c>
      <c r="C2">
        <f>(A2-$K$2)/Завдання_1!$D$5</f>
        <v>-4</v>
      </c>
      <c r="D2">
        <f>B2*C2</f>
        <v>-12</v>
      </c>
      <c r="E2">
        <f>B2*C2^2</f>
        <v>48</v>
      </c>
      <c r="F2">
        <f>B2*(C2+1)^2</f>
        <v>27</v>
      </c>
      <c r="H2">
        <v>50</v>
      </c>
      <c r="J2" t="s">
        <v>19</v>
      </c>
      <c r="K2">
        <f>A6</f>
        <v>0.91199999999999992</v>
      </c>
    </row>
    <row r="3" spans="1:12" x14ac:dyDescent="0.25">
      <c r="A3">
        <f>(Завдання_1!K3+Завдання_1!K4)/2</f>
        <v>-1.242</v>
      </c>
      <c r="B3">
        <v>4</v>
      </c>
      <c r="C3">
        <f>(A3-$K$2)/Завдання_1!$D$5</f>
        <v>-3</v>
      </c>
      <c r="D3">
        <f t="shared" ref="D3:D9" si="0">B3*C3</f>
        <v>-12</v>
      </c>
      <c r="E3">
        <f t="shared" ref="E3:E9" si="1">B3*C3^2</f>
        <v>36</v>
      </c>
      <c r="F3">
        <f t="shared" ref="F3:F9" si="2">B3*(C3+1)^2</f>
        <v>16</v>
      </c>
      <c r="J3" t="s">
        <v>13</v>
      </c>
      <c r="K3">
        <f>D10/H2</f>
        <v>-1.1599999999999999</v>
      </c>
    </row>
    <row r="4" spans="1:12" x14ac:dyDescent="0.25">
      <c r="A4">
        <f>(Завдання_1!K4+Завдання_1!K5)/2</f>
        <v>-0.52400000000000002</v>
      </c>
      <c r="B4">
        <v>16</v>
      </c>
      <c r="C4">
        <f>(A4-$K$2)/Завдання_1!$D$5</f>
        <v>-2</v>
      </c>
      <c r="D4">
        <f t="shared" si="0"/>
        <v>-32</v>
      </c>
      <c r="E4">
        <f t="shared" si="1"/>
        <v>64</v>
      </c>
      <c r="F4">
        <f t="shared" si="2"/>
        <v>16</v>
      </c>
      <c r="J4" t="s">
        <v>14</v>
      </c>
      <c r="K4">
        <f>E10/H2</f>
        <v>3.48</v>
      </c>
    </row>
    <row r="5" spans="1:12" x14ac:dyDescent="0.25">
      <c r="A5">
        <f>(Завдання_1!K5+Завдання_1!K6)/2</f>
        <v>0.19400000000000001</v>
      </c>
      <c r="B5">
        <v>10</v>
      </c>
      <c r="C5">
        <f>(A5-$K$2)/Завдання_1!$D$5</f>
        <v>-1</v>
      </c>
      <c r="D5">
        <f t="shared" si="0"/>
        <v>-10</v>
      </c>
      <c r="E5">
        <f t="shared" si="1"/>
        <v>10</v>
      </c>
      <c r="F5">
        <v>0</v>
      </c>
    </row>
    <row r="6" spans="1:12" x14ac:dyDescent="0.25">
      <c r="A6">
        <f>(Завдання_1!K6+Завдання_1!K7)/2</f>
        <v>0.91199999999999992</v>
      </c>
      <c r="B6">
        <v>12</v>
      </c>
      <c r="C6">
        <f>(A6-$K$2)/Завдання_1!$D$5</f>
        <v>0</v>
      </c>
      <c r="D6">
        <f t="shared" si="0"/>
        <v>0</v>
      </c>
      <c r="E6">
        <f t="shared" si="1"/>
        <v>0</v>
      </c>
      <c r="F6">
        <f t="shared" si="2"/>
        <v>12</v>
      </c>
      <c r="J6" t="s">
        <v>15</v>
      </c>
      <c r="K6">
        <f>K3*Завдання_1!D5+Завдання_4!K2</f>
        <v>7.9119999999999968E-2</v>
      </c>
      <c r="L6">
        <v>7.9000000000000001E-2</v>
      </c>
    </row>
    <row r="7" spans="1:12" x14ac:dyDescent="0.25">
      <c r="A7">
        <f>(Завдання_1!K7+Завдання_1!K8)/2</f>
        <v>1.63</v>
      </c>
      <c r="B7">
        <v>3</v>
      </c>
      <c r="C7">
        <f>(A7-$K$2)/Завдання_1!$D$5</f>
        <v>1</v>
      </c>
      <c r="D7">
        <f t="shared" si="0"/>
        <v>3</v>
      </c>
      <c r="E7">
        <f t="shared" si="1"/>
        <v>3</v>
      </c>
      <c r="F7">
        <f t="shared" si="2"/>
        <v>12</v>
      </c>
      <c r="J7" t="s">
        <v>16</v>
      </c>
      <c r="K7">
        <f>(K4-K3^2)*Завдання_1!D5^2</f>
        <v>1.1003344256000001</v>
      </c>
      <c r="L7">
        <v>1.1000000000000001</v>
      </c>
    </row>
    <row r="8" spans="1:12" x14ac:dyDescent="0.25">
      <c r="A8">
        <f>(Завдання_1!K8+Завдання_1!K9)/2</f>
        <v>2.3479999999999999</v>
      </c>
      <c r="B8">
        <v>1</v>
      </c>
      <c r="C8">
        <f>(A8-$K$2)/Завдання_1!$D$5</f>
        <v>2</v>
      </c>
      <c r="D8">
        <f t="shared" si="0"/>
        <v>2</v>
      </c>
      <c r="E8">
        <f t="shared" si="1"/>
        <v>4</v>
      </c>
      <c r="F8">
        <f t="shared" si="2"/>
        <v>9</v>
      </c>
    </row>
    <row r="9" spans="1:12" x14ac:dyDescent="0.25">
      <c r="A9">
        <f>(Завдання_1!K9+Завдання_1!K10)/2</f>
        <v>3.0659999999999998</v>
      </c>
      <c r="B9">
        <v>1</v>
      </c>
      <c r="C9">
        <f>(A9-$K$2)/Завдання_1!$D$5</f>
        <v>3</v>
      </c>
      <c r="D9">
        <f t="shared" si="0"/>
        <v>3</v>
      </c>
      <c r="E9">
        <f t="shared" si="1"/>
        <v>9</v>
      </c>
      <c r="F9">
        <f t="shared" si="2"/>
        <v>16</v>
      </c>
    </row>
    <row r="10" spans="1:12" x14ac:dyDescent="0.25">
      <c r="D10">
        <f>SUM(D2:D9)</f>
        <v>-58</v>
      </c>
      <c r="E10">
        <f>SUM(E2:E9)</f>
        <v>174</v>
      </c>
      <c r="F10">
        <f>SUM(F2:F9)</f>
        <v>108</v>
      </c>
    </row>
    <row r="13" spans="1:12" x14ac:dyDescent="0.25">
      <c r="A13">
        <f>(Завдання_1!K27+Завдання_1!K28)/2</f>
        <v>-3.0594999999999999</v>
      </c>
      <c r="B13">
        <v>1</v>
      </c>
      <c r="C13">
        <f>(A13-$K$14)/Завдання_1!$D$30</f>
        <v>-4.0289017341040463</v>
      </c>
      <c r="D13">
        <f>B13*C13</f>
        <v>-4.0289017341040463</v>
      </c>
      <c r="E13">
        <f>B13*C13^2</f>
        <v>16.232049183066593</v>
      </c>
      <c r="F13">
        <f>B13*(C13+1)^2</f>
        <v>9.1742457148584986</v>
      </c>
    </row>
    <row r="14" spans="1:12" x14ac:dyDescent="0.25">
      <c r="A14">
        <f>(Завдання_1!K28+Завдання_1!K29)/2</f>
        <v>-2.1944999999999997</v>
      </c>
      <c r="B14">
        <v>2</v>
      </c>
      <c r="C14">
        <f>(A14-$K$14)/Завдання_1!$D$30</f>
        <v>-3.0289017341040458</v>
      </c>
      <c r="D14">
        <f t="shared" ref="D14:D20" si="3">B14*C14</f>
        <v>-6.0578034682080917</v>
      </c>
      <c r="E14">
        <f t="shared" ref="E14:E20" si="4">B14*C14^2</f>
        <v>18.348491429716994</v>
      </c>
      <c r="F14">
        <f t="shared" ref="F14:F20" si="5">B14*(C14+1)^2</f>
        <v>8.2328844933008085</v>
      </c>
      <c r="J14" t="s">
        <v>19</v>
      </c>
      <c r="K14">
        <f>A17</f>
        <v>0.42549999999999999</v>
      </c>
    </row>
    <row r="15" spans="1:12" x14ac:dyDescent="0.25">
      <c r="A15">
        <f>(Завдання_1!K29+Завдання_1!K30)/2</f>
        <v>-1.3294999999999999</v>
      </c>
      <c r="B15">
        <v>7</v>
      </c>
      <c r="C15">
        <f>(A15-$K$14)/Завдання_1!$D$30</f>
        <v>-2.0289017341040463</v>
      </c>
      <c r="D15">
        <f t="shared" si="3"/>
        <v>-14.202312138728324</v>
      </c>
      <c r="E15">
        <f t="shared" si="4"/>
        <v>28.81509572655284</v>
      </c>
      <c r="F15">
        <f t="shared" si="5"/>
        <v>7.4104714490961943</v>
      </c>
      <c r="J15" t="s">
        <v>13</v>
      </c>
      <c r="K15">
        <f>D21/H2</f>
        <v>-0.27600000000000008</v>
      </c>
    </row>
    <row r="16" spans="1:12" x14ac:dyDescent="0.25">
      <c r="A16">
        <f>(Завдання_1!K30+Завдання_1!K31)/2</f>
        <v>-0.46450000000000002</v>
      </c>
      <c r="B16">
        <v>12</v>
      </c>
      <c r="C16">
        <f>(A16-$K$14)/Завдання_1!$D$30</f>
        <v>-1.0289017341040463</v>
      </c>
      <c r="D16">
        <f t="shared" si="3"/>
        <v>-12.346820809248555</v>
      </c>
      <c r="E16">
        <f t="shared" si="4"/>
        <v>12.703665341307762</v>
      </c>
      <c r="F16">
        <f t="shared" si="5"/>
        <v>1.0023722810651904E-2</v>
      </c>
      <c r="J16" t="s">
        <v>14</v>
      </c>
      <c r="K16">
        <f>E21/H2</f>
        <v>2.3273718734337931</v>
      </c>
    </row>
    <row r="17" spans="1:12" x14ac:dyDescent="0.25">
      <c r="A17">
        <f>(Завдання_1!K31+Завдання_1!K32)/2</f>
        <v>0.42549999999999999</v>
      </c>
      <c r="B17">
        <v>13</v>
      </c>
      <c r="C17">
        <f>(A17-$K$14)/Завдання_1!$D$30</f>
        <v>0</v>
      </c>
      <c r="D17">
        <f t="shared" si="3"/>
        <v>0</v>
      </c>
      <c r="E17">
        <f t="shared" si="4"/>
        <v>0</v>
      </c>
      <c r="F17">
        <f t="shared" si="5"/>
        <v>13</v>
      </c>
    </row>
    <row r="18" spans="1:12" x14ac:dyDescent="0.25">
      <c r="A18">
        <f>(Завдання_1!K32+Завдання_1!K33)/2</f>
        <v>1.292</v>
      </c>
      <c r="B18">
        <v>8</v>
      </c>
      <c r="C18">
        <f>(A18-$K$14)/Завдання_1!$D$30</f>
        <v>1.0017341040462429</v>
      </c>
      <c r="D18">
        <f t="shared" si="3"/>
        <v>8.0138728323699429</v>
      </c>
      <c r="E18">
        <f t="shared" si="4"/>
        <v>8.0277697216746304</v>
      </c>
      <c r="F18">
        <f t="shared" si="5"/>
        <v>32.055515386414513</v>
      </c>
      <c r="J18" t="s">
        <v>17</v>
      </c>
      <c r="K18">
        <f>K15*Завдання_1!D30+Завдання_4!K14</f>
        <v>0.18675999999999993</v>
      </c>
      <c r="L18">
        <v>0.187</v>
      </c>
    </row>
    <row r="19" spans="1:12" x14ac:dyDescent="0.25">
      <c r="A19">
        <f>(Завдання_1!K33+Завдання_1!K34)/2</f>
        <v>2.1334999999999997</v>
      </c>
      <c r="B19">
        <v>6</v>
      </c>
      <c r="C19">
        <f>(A19-$K$14)/Завдання_1!$D$30</f>
        <v>1.974566473988439</v>
      </c>
      <c r="D19">
        <f t="shared" si="3"/>
        <v>11.847398843930634</v>
      </c>
      <c r="E19">
        <f t="shared" si="4"/>
        <v>23.39347656119482</v>
      </c>
      <c r="F19">
        <f t="shared" si="5"/>
        <v>53.088274249056084</v>
      </c>
      <c r="J19" t="s">
        <v>18</v>
      </c>
      <c r="K19">
        <f>(K16-K15^2)*Завдання_1!D30^2</f>
        <v>1.6844010323999998</v>
      </c>
      <c r="L19">
        <v>1.6839999999999999</v>
      </c>
    </row>
    <row r="20" spans="1:12" x14ac:dyDescent="0.25">
      <c r="A20">
        <f>(Завдання_1!K34+Завдання_1!K35)/2</f>
        <v>2.9984999999999999</v>
      </c>
      <c r="B20">
        <v>1</v>
      </c>
      <c r="C20">
        <f>(A20-$K$14)/Завдання_1!$D$30</f>
        <v>2.9745664739884394</v>
      </c>
      <c r="D20">
        <f t="shared" si="3"/>
        <v>2.9745664739884394</v>
      </c>
      <c r="E20">
        <f t="shared" si="4"/>
        <v>8.8480457081760164</v>
      </c>
      <c r="F20">
        <f t="shared" si="5"/>
        <v>15.797178656152896</v>
      </c>
    </row>
    <row r="21" spans="1:12" x14ac:dyDescent="0.25">
      <c r="D21">
        <f>SUM(D13:D20)</f>
        <v>-13.800000000000004</v>
      </c>
      <c r="E21">
        <f>SUM(E13:E20)</f>
        <v>116.36859367168965</v>
      </c>
      <c r="F21">
        <f>SUM(F13:F20)</f>
        <v>138.76859367168964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selection activeCell="B2" sqref="B2"/>
    </sheetView>
  </sheetViews>
  <sheetFormatPr defaultRowHeight="13.2" x14ac:dyDescent="0.25"/>
  <cols>
    <col min="2" max="2" width="12.33203125" bestFit="1" customWidth="1"/>
  </cols>
  <sheetData>
    <row r="1" spans="1:3" x14ac:dyDescent="0.25">
      <c r="A1" t="s">
        <v>23</v>
      </c>
      <c r="B1">
        <f>Завдання_4!L6*SQRT(50)/B3</f>
        <v>0.5271846797370241</v>
      </c>
      <c r="C1">
        <v>0.52700000000000002</v>
      </c>
    </row>
    <row r="2" spans="1:3" x14ac:dyDescent="0.25">
      <c r="A2" t="s">
        <v>23</v>
      </c>
      <c r="B2">
        <f>Завдання_4!L18*SQRT(50)/B4</f>
        <v>1.008595200240634</v>
      </c>
      <c r="C2">
        <v>1.01</v>
      </c>
    </row>
    <row r="3" spans="1:3" x14ac:dyDescent="0.25">
      <c r="A3" t="s">
        <v>24</v>
      </c>
      <c r="B3">
        <f>SQRT((50/49)*Завдання_4!K7)</f>
        <v>1.0596179642701806</v>
      </c>
    </row>
    <row r="4" spans="1:3" x14ac:dyDescent="0.25">
      <c r="A4" t="s">
        <v>25</v>
      </c>
      <c r="B4">
        <f>SQRT((50/49)*Завдання_4!K19)</f>
        <v>1.3110211911610998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1" sqref="B1"/>
    </sheetView>
  </sheetViews>
  <sheetFormatPr defaultRowHeight="13.2" x14ac:dyDescent="0.25"/>
  <sheetData>
    <row r="1" spans="1:2" x14ac:dyDescent="0.25">
      <c r="A1" t="s">
        <v>20</v>
      </c>
      <c r="B1">
        <f>(50/49)*Завдання_4!L7</f>
        <v>1.1224489795918369</v>
      </c>
    </row>
    <row r="2" spans="1:2" x14ac:dyDescent="0.25">
      <c r="A2" t="s">
        <v>21</v>
      </c>
      <c r="B2">
        <f>(50/49)*Завдання_4!L19</f>
        <v>1.7183673469387755</v>
      </c>
    </row>
    <row r="4" spans="1:2" x14ac:dyDescent="0.25">
      <c r="A4" t="s">
        <v>22</v>
      </c>
      <c r="B4">
        <f>B2/B1</f>
        <v>1.5309090909090908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tabSelected="1" workbookViewId="0">
      <selection activeCell="A14" sqref="A14:B21"/>
    </sheetView>
  </sheetViews>
  <sheetFormatPr defaultRowHeight="13.2" x14ac:dyDescent="0.25"/>
  <cols>
    <col min="2" max="2" width="13.77734375" customWidth="1"/>
  </cols>
  <sheetData>
    <row r="1" spans="1:5" x14ac:dyDescent="0.25">
      <c r="D1" t="s">
        <v>20</v>
      </c>
      <c r="E1">
        <v>1.1220000000000001</v>
      </c>
    </row>
    <row r="2" spans="1:5" x14ac:dyDescent="0.25">
      <c r="A2">
        <f>(Завдання_1!K2+Завдання_1!K3)/2</f>
        <v>-1.96</v>
      </c>
      <c r="B2" s="5">
        <f>(1/($E$1*SQRT(2*PI())))*(2.7183^(-((A2-$E$3)^2)/(2*$E$1^2)))</f>
        <v>6.8198353600694095E-2</v>
      </c>
      <c r="D2" t="s">
        <v>21</v>
      </c>
      <c r="E2">
        <v>1.72</v>
      </c>
    </row>
    <row r="3" spans="1:5" x14ac:dyDescent="0.25">
      <c r="A3">
        <f>(Завдання_1!K3+Завдання_1!K4)/2</f>
        <v>-1.242</v>
      </c>
      <c r="B3" s="5">
        <f t="shared" ref="B3:B9" si="0">(1/($E$1*SQRT(2*PI())))*(2.7183^(-((A3-$E$3)^2)/(2*$E$1^2)))</f>
        <v>0.17779102397884217</v>
      </c>
      <c r="D3" t="s">
        <v>26</v>
      </c>
      <c r="E3">
        <v>7.9000000000000001E-2</v>
      </c>
    </row>
    <row r="4" spans="1:5" x14ac:dyDescent="0.25">
      <c r="A4">
        <f>(Завдання_1!K4+Завдання_1!K5)/2</f>
        <v>-0.52400000000000002</v>
      </c>
      <c r="B4" s="5">
        <f t="shared" si="0"/>
        <v>0.30774938761076553</v>
      </c>
      <c r="D4" t="s">
        <v>27</v>
      </c>
      <c r="E4">
        <v>0.187</v>
      </c>
    </row>
    <row r="5" spans="1:5" x14ac:dyDescent="0.25">
      <c r="A5">
        <f>(Завдання_1!K5+Завдання_1!K6)/2</f>
        <v>0.19400000000000001</v>
      </c>
      <c r="B5" s="5">
        <f t="shared" si="0"/>
        <v>0.35370075660598937</v>
      </c>
    </row>
    <row r="6" spans="1:5" x14ac:dyDescent="0.25">
      <c r="A6">
        <f>(Завдання_1!K6+Завдання_1!K7)/2</f>
        <v>0.91199999999999992</v>
      </c>
      <c r="B6" s="5">
        <f t="shared" si="0"/>
        <v>0.26991449359862657</v>
      </c>
    </row>
    <row r="7" spans="1:5" x14ac:dyDescent="0.25">
      <c r="A7">
        <f>(Завдання_1!K7+Завдання_1!K8)/2</f>
        <v>1.63</v>
      </c>
      <c r="B7" s="5">
        <f t="shared" si="0"/>
        <v>0.13676275708427199</v>
      </c>
    </row>
    <row r="8" spans="1:5" x14ac:dyDescent="0.25">
      <c r="A8">
        <f>(Завдання_1!K8+Завдання_1!K9)/2</f>
        <v>2.3479999999999999</v>
      </c>
      <c r="B8" s="5">
        <f t="shared" si="0"/>
        <v>4.6010919727197515E-2</v>
      </c>
    </row>
    <row r="9" spans="1:5" x14ac:dyDescent="0.25">
      <c r="A9">
        <f>(Завдання_1!K9+Завдання_1!K10)/2</f>
        <v>3.0659999999999998</v>
      </c>
      <c r="B9" s="5">
        <f t="shared" si="0"/>
        <v>1.0277924119945183E-2</v>
      </c>
    </row>
    <row r="14" spans="1:5" x14ac:dyDescent="0.25">
      <c r="A14">
        <f>(Завдання_1!K28+Завдання_1!K29)/2</f>
        <v>-2.1944999999999997</v>
      </c>
      <c r="B14" s="5">
        <f>(1/($E$2*SQRT(2*PI())))*(2.7183^(-((A14-$E$4)^2)/(2*$E$2^2)))</f>
        <v>8.8937789159460684E-2</v>
      </c>
    </row>
    <row r="15" spans="1:5" x14ac:dyDescent="0.25">
      <c r="A15">
        <f>(Завдання_1!K29+Завдання_1!K30)/2</f>
        <v>-1.3294999999999999</v>
      </c>
      <c r="B15" s="5">
        <f t="shared" ref="B15:B21" si="1">(1/($E$2*SQRT(2*PI())))*(2.7183^(-((A15-$E$4)^2)/(2*$E$2^2)))</f>
        <v>0.15724493957800087</v>
      </c>
    </row>
    <row r="16" spans="1:5" x14ac:dyDescent="0.25">
      <c r="A16">
        <f>(Завдання_1!K30+Завдання_1!K31)/2</f>
        <v>-0.46450000000000002</v>
      </c>
      <c r="B16" s="5">
        <f t="shared" si="1"/>
        <v>0.21588701314851078</v>
      </c>
    </row>
    <row r="17" spans="1:2" x14ac:dyDescent="0.25">
      <c r="A17">
        <f>(Завдання_1!K31+Завдання_1!K32)/2</f>
        <v>0.42549999999999999</v>
      </c>
      <c r="B17" s="5">
        <f t="shared" si="1"/>
        <v>0.22972402701019992</v>
      </c>
    </row>
    <row r="18" spans="1:2" x14ac:dyDescent="0.25">
      <c r="A18">
        <f>(Завдання_1!K32+Завдання_1!K33)/2</f>
        <v>1.292</v>
      </c>
      <c r="B18" s="5">
        <f t="shared" si="1"/>
        <v>0.18869374488760657</v>
      </c>
    </row>
    <row r="19" spans="1:2" x14ac:dyDescent="0.25">
      <c r="A19">
        <f>(Завдання_1!K33+Завдання_1!K34)/2</f>
        <v>2.1334999999999997</v>
      </c>
      <c r="B19" s="5">
        <f t="shared" si="1"/>
        <v>0.12225774990949756</v>
      </c>
    </row>
    <row r="20" spans="1:2" x14ac:dyDescent="0.25">
      <c r="A20">
        <f>(Завдання_1!K34+Завдання_1!K35)/2</f>
        <v>2.9984999999999999</v>
      </c>
      <c r="B20" s="5">
        <f t="shared" si="1"/>
        <v>6.0979415013234846E-2</v>
      </c>
    </row>
    <row r="21" spans="1:2" x14ac:dyDescent="0.25">
      <c r="A21">
        <f>(Завдання_1!K35+Завдання_1!K36)/2</f>
        <v>1.7155</v>
      </c>
      <c r="B21" s="5">
        <f t="shared" si="1"/>
        <v>0.1562768380765093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7</vt:i4>
      </vt:variant>
    </vt:vector>
  </HeadingPairs>
  <TitlesOfParts>
    <vt:vector size="7" baseType="lpstr">
      <vt:lpstr>Завдання_1</vt:lpstr>
      <vt:lpstr>Завдання_2</vt:lpstr>
      <vt:lpstr>Завдання_3</vt:lpstr>
      <vt:lpstr>Завдання_4</vt:lpstr>
      <vt:lpstr>Завдання_5</vt:lpstr>
      <vt:lpstr>Завдвння_6</vt:lpstr>
      <vt:lpstr>Завдання_7</vt:lpstr>
    </vt:vector>
  </TitlesOfParts>
  <Company>Інститут Модернізації та Змісту освіти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Користувач Windows</dc:creator>
  <cp:lastModifiedBy>Maria</cp:lastModifiedBy>
  <dcterms:created xsi:type="dcterms:W3CDTF">2019-11-16T07:17:13Z</dcterms:created>
  <dcterms:modified xsi:type="dcterms:W3CDTF">2023-11-17T17:21:14Z</dcterms:modified>
</cp:coreProperties>
</file>