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ria\Desktop\Гроші\Pasha\Варіант №24\"/>
    </mc:Choice>
  </mc:AlternateContent>
  <xr:revisionPtr revIDLastSave="0" documentId="13_ncr:1_{587A33AE-B406-4377-B1EB-4327CEB266B6}" xr6:coauthVersionLast="47" xr6:coauthVersionMax="47" xr10:uidLastSave="{00000000-0000-0000-0000-000000000000}"/>
  <bookViews>
    <workbookView xWindow="0" yWindow="0" windowWidth="11520" windowHeight="12360" firstSheet="4" activeTab="6" xr2:uid="{00000000-000D-0000-FFFF-FFFF00000000}"/>
  </bookViews>
  <sheets>
    <sheet name="Завдання_1" sheetId="1" r:id="rId1"/>
    <sheet name="Завдання_2" sheetId="5" r:id="rId2"/>
    <sheet name="Завдання_3" sheetId="6" r:id="rId3"/>
    <sheet name="Завдання_4" sheetId="2" r:id="rId4"/>
    <sheet name="Завдання_5" sheetId="7" r:id="rId5"/>
    <sheet name="Завдвння_6" sheetId="4" r:id="rId6"/>
    <sheet name="Завдання_7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4" l="1"/>
  <c r="B4" i="7"/>
  <c r="B3" i="7"/>
  <c r="B1" i="7" s="1"/>
  <c r="B15" i="6"/>
  <c r="B16" i="6"/>
  <c r="B17" i="6"/>
  <c r="B18" i="6"/>
  <c r="B19" i="6"/>
  <c r="B20" i="6"/>
  <c r="B21" i="6"/>
  <c r="B14" i="6"/>
  <c r="B2" i="6"/>
  <c r="B3" i="6"/>
  <c r="B4" i="6"/>
  <c r="B5" i="6"/>
  <c r="B6" i="6"/>
  <c r="B7" i="6"/>
  <c r="B8" i="6"/>
  <c r="B9" i="6"/>
  <c r="K29" i="1"/>
  <c r="K30" i="1" s="1"/>
  <c r="K31" i="1" s="1"/>
  <c r="K32" i="1" s="1"/>
  <c r="K33" i="1" s="1"/>
  <c r="K34" i="1" s="1"/>
  <c r="K35" i="1" s="1"/>
  <c r="K28" i="1"/>
  <c r="K27" i="1"/>
  <c r="D30" i="1"/>
  <c r="A21" i="8" l="1"/>
  <c r="B21" i="8" s="1"/>
  <c r="B4" i="4"/>
  <c r="B2" i="7"/>
  <c r="H10" i="5"/>
  <c r="H22" i="5"/>
  <c r="I28" i="1"/>
  <c r="D2" i="1"/>
  <c r="A20" i="8" l="1"/>
  <c r="B20" i="8" s="1"/>
  <c r="A16" i="5"/>
  <c r="C16" i="5" s="1"/>
  <c r="A16" i="8"/>
  <c r="B16" i="8" s="1"/>
  <c r="A14" i="8"/>
  <c r="B14" i="8" s="1"/>
  <c r="A15" i="8"/>
  <c r="B15" i="8" s="1"/>
  <c r="A17" i="8"/>
  <c r="B17" i="8" s="1"/>
  <c r="A18" i="8"/>
  <c r="B18" i="8" s="1"/>
  <c r="A19" i="8"/>
  <c r="B19" i="8" s="1"/>
  <c r="C9" i="6"/>
  <c r="D9" i="6" s="1"/>
  <c r="E9" i="6" s="1"/>
  <c r="F9" i="6"/>
  <c r="G9" i="6" s="1"/>
  <c r="F3" i="6"/>
  <c r="G3" i="6" s="1"/>
  <c r="F4" i="6"/>
  <c r="G4" i="6" s="1"/>
  <c r="F5" i="6"/>
  <c r="G5" i="6" s="1"/>
  <c r="F6" i="6"/>
  <c r="G6" i="6" s="1"/>
  <c r="F7" i="6"/>
  <c r="G7" i="6" s="1"/>
  <c r="F8" i="6"/>
  <c r="G8" i="6" s="1"/>
  <c r="F2" i="6"/>
  <c r="G2" i="6" s="1"/>
  <c r="C3" i="6"/>
  <c r="C4" i="6"/>
  <c r="C5" i="6"/>
  <c r="C6" i="6"/>
  <c r="C7" i="6"/>
  <c r="C8" i="6"/>
  <c r="C2" i="6"/>
  <c r="D2" i="6" s="1"/>
  <c r="E2" i="6" s="1"/>
  <c r="G10" i="6" l="1"/>
  <c r="D3" i="6"/>
  <c r="E3" i="6" s="1"/>
  <c r="D4" i="6"/>
  <c r="E4" i="6" s="1"/>
  <c r="D5" i="6"/>
  <c r="E5" i="6" s="1"/>
  <c r="D6" i="6"/>
  <c r="E6" i="6" s="1"/>
  <c r="D7" i="6"/>
  <c r="E7" i="6" s="1"/>
  <c r="D8" i="6"/>
  <c r="E8" i="6" s="1"/>
  <c r="F15" i="6"/>
  <c r="G15" i="6" s="1"/>
  <c r="F16" i="6"/>
  <c r="G16" i="6" s="1"/>
  <c r="F17" i="6"/>
  <c r="G17" i="6" s="1"/>
  <c r="F18" i="6"/>
  <c r="G18" i="6" s="1"/>
  <c r="F19" i="6"/>
  <c r="G19" i="6" s="1"/>
  <c r="F20" i="6"/>
  <c r="G20" i="6" s="1"/>
  <c r="F21" i="6"/>
  <c r="G21" i="6" s="1"/>
  <c r="F14" i="6"/>
  <c r="G14" i="6" s="1"/>
  <c r="E10" i="6" l="1"/>
  <c r="G22" i="6"/>
  <c r="C15" i="6"/>
  <c r="C16" i="6"/>
  <c r="C17" i="6"/>
  <c r="C18" i="6"/>
  <c r="C19" i="6"/>
  <c r="C20" i="6"/>
  <c r="C21" i="6"/>
  <c r="C14" i="6"/>
  <c r="D14" i="6" s="1"/>
  <c r="E14" i="6" s="1"/>
  <c r="D17" i="6" l="1"/>
  <c r="E17" i="6" s="1"/>
  <c r="D21" i="6"/>
  <c r="E21" i="6" s="1"/>
  <c r="D19" i="6"/>
  <c r="E19" i="6" s="1"/>
  <c r="D16" i="6"/>
  <c r="E16" i="6" s="1"/>
  <c r="D20" i="6"/>
  <c r="E20" i="6" s="1"/>
  <c r="D18" i="6"/>
  <c r="E18" i="6" s="1"/>
  <c r="D15" i="6"/>
  <c r="E15" i="6" s="1"/>
  <c r="B1" i="4"/>
  <c r="E22" i="6" l="1"/>
  <c r="I34" i="1"/>
  <c r="A13" i="2"/>
  <c r="A14" i="2" l="1"/>
  <c r="A15" i="5"/>
  <c r="C15" i="5" s="1"/>
  <c r="A14" i="5"/>
  <c r="C14" i="5" l="1"/>
  <c r="A15" i="2"/>
  <c r="I29" i="1"/>
  <c r="I30" i="1"/>
  <c r="I31" i="1"/>
  <c r="I32" i="1"/>
  <c r="I33" i="1"/>
  <c r="I27" i="1"/>
  <c r="E27" i="1"/>
  <c r="D27" i="1"/>
  <c r="E2" i="1"/>
  <c r="D5" i="1" l="1"/>
  <c r="A17" i="5"/>
  <c r="I3" i="1" l="1"/>
  <c r="I5" i="1"/>
  <c r="I7" i="1"/>
  <c r="I8" i="1"/>
  <c r="I9" i="1"/>
  <c r="I2" i="1"/>
  <c r="I4" i="1"/>
  <c r="I6" i="1"/>
  <c r="K2" i="1"/>
  <c r="C17" i="5"/>
  <c r="A16" i="2"/>
  <c r="A17" i="2"/>
  <c r="A18" i="5"/>
  <c r="C18" i="5" s="1"/>
  <c r="K3" i="1" l="1"/>
  <c r="A2" i="5"/>
  <c r="A2" i="8"/>
  <c r="B2" i="8" s="1"/>
  <c r="A2" i="2"/>
  <c r="K14" i="2"/>
  <c r="A18" i="2"/>
  <c r="K4" i="1" l="1"/>
  <c r="A3" i="8"/>
  <c r="B3" i="8" s="1"/>
  <c r="C18" i="2"/>
  <c r="F18" i="2" s="1"/>
  <c r="A19" i="5"/>
  <c r="C13" i="2"/>
  <c r="C14" i="2"/>
  <c r="C15" i="2"/>
  <c r="A20" i="5"/>
  <c r="C20" i="5" s="1"/>
  <c r="A19" i="2"/>
  <c r="C19" i="2" s="1"/>
  <c r="C17" i="2"/>
  <c r="C16" i="2"/>
  <c r="K5" i="1" l="1"/>
  <c r="A4" i="5"/>
  <c r="A4" i="2"/>
  <c r="A4" i="8"/>
  <c r="B4" i="8" s="1"/>
  <c r="A3" i="2"/>
  <c r="A3" i="5"/>
  <c r="C19" i="5"/>
  <c r="D15" i="2"/>
  <c r="E15" i="2"/>
  <c r="F15" i="2"/>
  <c r="F14" i="2"/>
  <c r="E14" i="2"/>
  <c r="D14" i="2"/>
  <c r="D13" i="2"/>
  <c r="F13" i="2"/>
  <c r="E13" i="2"/>
  <c r="F17" i="2"/>
  <c r="D17" i="2"/>
  <c r="E17" i="2"/>
  <c r="E16" i="2"/>
  <c r="D16" i="2"/>
  <c r="E18" i="2"/>
  <c r="D18" i="2"/>
  <c r="A21" i="5"/>
  <c r="C21" i="5" s="1"/>
  <c r="E19" i="2"/>
  <c r="F19" i="2"/>
  <c r="D19" i="2"/>
  <c r="K6" i="1" l="1"/>
  <c r="A5" i="5" s="1"/>
  <c r="K14" i="5"/>
  <c r="K15" i="5" s="1"/>
  <c r="K16" i="5" s="1"/>
  <c r="A20" i="2"/>
  <c r="C20" i="2" s="1"/>
  <c r="D20" i="2" s="1"/>
  <c r="D21" i="2" s="1"/>
  <c r="K15" i="2" s="1"/>
  <c r="A5" i="2" l="1"/>
  <c r="A5" i="8"/>
  <c r="B5" i="8" s="1"/>
  <c r="K7" i="1"/>
  <c r="A6" i="5"/>
  <c r="A6" i="8"/>
  <c r="B6" i="8" s="1"/>
  <c r="A6" i="2"/>
  <c r="K2" i="2" s="1"/>
  <c r="G18" i="5"/>
  <c r="G19" i="5"/>
  <c r="G17" i="5"/>
  <c r="G15" i="5"/>
  <c r="G16" i="5"/>
  <c r="G14" i="5"/>
  <c r="G21" i="5"/>
  <c r="G20" i="5"/>
  <c r="D16" i="5"/>
  <c r="D15" i="5"/>
  <c r="D14" i="5"/>
  <c r="D17" i="5"/>
  <c r="D18" i="5"/>
  <c r="D20" i="5"/>
  <c r="D21" i="5"/>
  <c r="D19" i="5"/>
  <c r="F20" i="2"/>
  <c r="F21" i="2" s="1"/>
  <c r="E20" i="2"/>
  <c r="E21" i="2" s="1"/>
  <c r="K16" i="2" s="1"/>
  <c r="K19" i="2" s="1"/>
  <c r="K18" i="2"/>
  <c r="K8" i="1" l="1"/>
  <c r="A7" i="5" s="1"/>
  <c r="A7" i="2"/>
  <c r="C7" i="2" s="1"/>
  <c r="A7" i="8"/>
  <c r="B7" i="8" s="1"/>
  <c r="C6" i="2"/>
  <c r="C2" i="2"/>
  <c r="C4" i="2"/>
  <c r="C3" i="2"/>
  <c r="C5" i="2"/>
  <c r="D3" i="2" l="1"/>
  <c r="F3" i="2"/>
  <c r="E3" i="2"/>
  <c r="F2" i="2"/>
  <c r="E2" i="2"/>
  <c r="D2" i="2"/>
  <c r="D7" i="2"/>
  <c r="E7" i="2"/>
  <c r="F7" i="2"/>
  <c r="D6" i="2"/>
  <c r="E6" i="2"/>
  <c r="F6" i="2"/>
  <c r="E4" i="2"/>
  <c r="D4" i="2"/>
  <c r="F4" i="2"/>
  <c r="D5" i="2"/>
  <c r="E5" i="2"/>
  <c r="K9" i="1"/>
  <c r="A8" i="5" s="1"/>
  <c r="A8" i="2"/>
  <c r="C8" i="2" s="1"/>
  <c r="A8" i="8"/>
  <c r="B8" i="8" s="1"/>
  <c r="F8" i="2" l="1"/>
  <c r="E8" i="2"/>
  <c r="D8" i="2"/>
  <c r="K10" i="1"/>
  <c r="A9" i="5"/>
  <c r="A9" i="8"/>
  <c r="B9" i="8" s="1"/>
  <c r="A9" i="2"/>
  <c r="C9" i="2" s="1"/>
  <c r="E9" i="2" l="1"/>
  <c r="E10" i="2" s="1"/>
  <c r="K4" i="2" s="1"/>
  <c r="D9" i="2"/>
  <c r="D10" i="2" s="1"/>
  <c r="K3" i="2" s="1"/>
  <c r="K6" i="2" s="1"/>
  <c r="F9" i="2"/>
  <c r="F10" i="2" s="1"/>
  <c r="K7" i="2" l="1"/>
  <c r="C2" i="5" l="1"/>
  <c r="K2" i="5"/>
  <c r="K3" i="5" s="1"/>
  <c r="K4" i="5" s="1"/>
  <c r="C3" i="5"/>
  <c r="C7" i="5"/>
  <c r="C8" i="5"/>
  <c r="C4" i="5"/>
  <c r="C9" i="5"/>
  <c r="C5" i="5"/>
  <c r="C6" i="5"/>
  <c r="D9" i="5" l="1"/>
  <c r="D4" i="5"/>
  <c r="D3" i="5"/>
  <c r="G5" i="5"/>
  <c r="G2" i="5"/>
  <c r="G6" i="5"/>
  <c r="G8" i="5"/>
  <c r="G7" i="5"/>
  <c r="G4" i="5"/>
  <c r="G9" i="5"/>
  <c r="G3" i="5"/>
  <c r="D2" i="5"/>
  <c r="D8" i="5"/>
  <c r="D7" i="5"/>
  <c r="D6" i="5"/>
  <c r="D5" i="5"/>
</calcChain>
</file>

<file path=xl/sharedStrings.xml><?xml version="1.0" encoding="utf-8"?>
<sst xmlns="http://schemas.openxmlformats.org/spreadsheetml/2006/main" count="60" uniqueCount="49">
  <si>
    <t>X</t>
  </si>
  <si>
    <t>Y</t>
  </si>
  <si>
    <t>Xmax</t>
  </si>
  <si>
    <t>Xmin</t>
  </si>
  <si>
    <t>Ymax</t>
  </si>
  <si>
    <t>Ymin</t>
  </si>
  <si>
    <t>Част.інт.</t>
  </si>
  <si>
    <t>Сума ч.</t>
  </si>
  <si>
    <t>Густина</t>
  </si>
  <si>
    <t>hx</t>
  </si>
  <si>
    <t>hy</t>
  </si>
  <si>
    <t>Обрахунок част.інт</t>
  </si>
  <si>
    <t>n</t>
  </si>
  <si>
    <t>M1</t>
  </si>
  <si>
    <t>M2</t>
  </si>
  <si>
    <t>xв</t>
  </si>
  <si>
    <t>D(x)</t>
  </si>
  <si>
    <t>yв</t>
  </si>
  <si>
    <t>D(y)</t>
  </si>
  <si>
    <t>C</t>
  </si>
  <si>
    <t>S^2(X)</t>
  </si>
  <si>
    <t>S^2(Y)</t>
  </si>
  <si>
    <t>F(emp)</t>
  </si>
  <si>
    <t>Temp</t>
  </si>
  <si>
    <t>S[x]</t>
  </si>
  <si>
    <t>S[y]</t>
  </si>
  <si>
    <t>Xв</t>
  </si>
  <si>
    <t>Yв</t>
  </si>
  <si>
    <t>Dх</t>
  </si>
  <si>
    <t>Sх</t>
  </si>
  <si>
    <t>-13,0908 – -10,7048</t>
  </si>
  <si>
    <t>-10,7048– -8,3188</t>
  </si>
  <si>
    <t>-8,3188 – -5,9328</t>
  </si>
  <si>
    <t>-5,9328 – -3,5468</t>
  </si>
  <si>
    <t>-3,5468 – -1,1608</t>
  </si>
  <si>
    <t>-1,1608 – 1,2251</t>
  </si>
  <si>
    <t>1,2251 – 3,6111</t>
  </si>
  <si>
    <t>3,6111 – 5,9971</t>
  </si>
  <si>
    <t>-2,4793 – -1,6223</t>
  </si>
  <si>
    <t>-1,6223 – -0,7653</t>
  </si>
  <si>
    <t>-0,7653 – 0,0916</t>
  </si>
  <si>
    <t>0,0916 – 0,9486</t>
  </si>
  <si>
    <t>0,0916 – 1,8055</t>
  </si>
  <si>
    <t>1,8055 – 2,6625</t>
  </si>
  <si>
    <t>2,6625 – 3,5194</t>
  </si>
  <si>
    <t>3,5194 – 4,3764</t>
  </si>
  <si>
    <t>Xy</t>
  </si>
  <si>
    <t>Dy</t>
  </si>
  <si>
    <t>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</si>
</sst>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00000_-;\-* #,##0.0000000000_-;_-* &quot;-&quot;??_-;_-@_-"/>
  </numFmts>
  <fonts count="3" x14ac:knownFonts="1">
    <font>
      <sz val="10"/>
      <color theme="1"/>
      <name val="Times New Roman"/>
      <family val="2"/>
      <charset val="204"/>
    </font>
    <font>
      <sz val="10"/>
      <color theme="1"/>
      <name val="Times New Roman"/>
      <family val="1"/>
      <charset val="204"/>
    </font>
    <font>
      <sz val="10"/>
      <color theme="1"/>
      <name val="Times New Roman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2" fontId="1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/>
    <xf numFmtId="2" fontId="0" fillId="0" borderId="0" xfId="0" applyNumberFormat="1"/>
    <xf numFmtId="164" fontId="0" fillId="0" borderId="0" xfId="1" applyNumberFormat="1" applyFont="1"/>
    <xf numFmtId="2" fontId="1" fillId="3" borderId="1" xfId="0" applyNumberFormat="1" applyFont="1" applyFill="1" applyBorder="1" applyAlignment="1">
      <alignment horizontal="center" vertical="center" wrapText="1"/>
    </xf>
  </cellXfs>
  <cellStyles count="2">
    <cellStyle name="Звичайний" xfId="0" builtinId="0"/>
    <cellStyle name="Фінансови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Завдання_1!$G$2:$G$9</c:f>
              <c:strCache>
                <c:ptCount val="8"/>
                <c:pt idx="0">
                  <c:v>-13,0908 – -10,7048</c:v>
                </c:pt>
                <c:pt idx="1">
                  <c:v>-10,7048– -8,3188</c:v>
                </c:pt>
                <c:pt idx="2">
                  <c:v>-8,3188 – -5,9328</c:v>
                </c:pt>
                <c:pt idx="3">
                  <c:v>-5,9328 – -3,5468</c:v>
                </c:pt>
                <c:pt idx="4">
                  <c:v>-3,5468 – -1,1608</c:v>
                </c:pt>
                <c:pt idx="5">
                  <c:v>-1,1608 – 1,2251</c:v>
                </c:pt>
                <c:pt idx="6">
                  <c:v>1,2251 – 3,6111</c:v>
                </c:pt>
                <c:pt idx="7">
                  <c:v>3,6111 – 5,9971</c:v>
                </c:pt>
              </c:strCache>
            </c:strRef>
          </c:cat>
          <c:val>
            <c:numRef>
              <c:f>Завдання_1!$I$2:$I$9</c:f>
              <c:numCache>
                <c:formatCode>General</c:formatCode>
                <c:ptCount val="8"/>
                <c:pt idx="0">
                  <c:v>0.41911416839489413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1.6764566735795765</c:v>
                </c:pt>
                <c:pt idx="5">
                  <c:v>13.411653388636612</c:v>
                </c:pt>
                <c:pt idx="6">
                  <c:v>5.02937002073873</c:v>
                </c:pt>
                <c:pt idx="7">
                  <c:v>0.41911416839489413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2B-47B4-97C6-93417661B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21298304"/>
        <c:axId val="121304192"/>
      </c:barChart>
      <c:catAx>
        <c:axId val="121298304"/>
        <c:scaling>
          <c:orientation val="minMax"/>
        </c:scaling>
        <c:delete val="0"/>
        <c:axPos val="b"/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21304192"/>
        <c:crosses val="autoZero"/>
        <c:auto val="1"/>
        <c:lblAlgn val="ctr"/>
        <c:lblOffset val="100"/>
        <c:noMultiLvlLbl val="0"/>
      </c:catAx>
      <c:valAx>
        <c:axId val="12130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21298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Завдання_1!$G$27:$G$34</c:f>
              <c:strCache>
                <c:ptCount val="8"/>
                <c:pt idx="0">
                  <c:v>-2,4793 – -1,6223</c:v>
                </c:pt>
                <c:pt idx="1">
                  <c:v>-1,6223 – -0,7653</c:v>
                </c:pt>
                <c:pt idx="2">
                  <c:v>-0,7653 – 0,0916</c:v>
                </c:pt>
                <c:pt idx="3">
                  <c:v>0,0916 – 0,9486</c:v>
                </c:pt>
                <c:pt idx="4">
                  <c:v>0,0916 – 1,8055</c:v>
                </c:pt>
                <c:pt idx="5">
                  <c:v>1,8055 – 2,6625</c:v>
                </c:pt>
                <c:pt idx="6">
                  <c:v>2,6625 – 3,5194</c:v>
                </c:pt>
                <c:pt idx="7">
                  <c:v>3,5194 – 4,3764</c:v>
                </c:pt>
              </c:strCache>
            </c:strRef>
          </c:cat>
          <c:val>
            <c:numRef>
              <c:f>Завдання_1!$I$27:$I$34</c:f>
              <c:numCache>
                <c:formatCode>General</c:formatCode>
                <c:ptCount val="8"/>
                <c:pt idx="0">
                  <c:v>4.6676843944065025</c:v>
                </c:pt>
                <c:pt idx="1">
                  <c:v>8.1684476902113801</c:v>
                </c:pt>
                <c:pt idx="2">
                  <c:v>8.1684476902113801</c:v>
                </c:pt>
                <c:pt idx="3">
                  <c:v>18.67073757762601</c:v>
                </c:pt>
                <c:pt idx="4">
                  <c:v>12.836132084617883</c:v>
                </c:pt>
                <c:pt idx="5">
                  <c:v>2.3338421972032513</c:v>
                </c:pt>
                <c:pt idx="6">
                  <c:v>5.8346054930081284</c:v>
                </c:pt>
                <c:pt idx="7">
                  <c:v>1.1669210986016256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EC-42B1-9B34-F3F427C42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21298304"/>
        <c:axId val="121304192"/>
      </c:barChart>
      <c:catAx>
        <c:axId val="121298304"/>
        <c:scaling>
          <c:orientation val="minMax"/>
        </c:scaling>
        <c:delete val="0"/>
        <c:axPos val="b"/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21304192"/>
        <c:crosses val="autoZero"/>
        <c:auto val="1"/>
        <c:lblAlgn val="ctr"/>
        <c:lblOffset val="100"/>
        <c:noMultiLvlLbl val="0"/>
      </c:catAx>
      <c:valAx>
        <c:axId val="12130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21298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15"/>
    </mc:Choice>
    <mc:Fallback>
      <c:style val="15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xVal>
            <c:numRef>
              <c:f>Завдання_2!$A$2:$A$9</c:f>
              <c:numCache>
                <c:formatCode>General</c:formatCode>
                <c:ptCount val="8"/>
                <c:pt idx="0">
                  <c:v>-11.8977661132812</c:v>
                </c:pt>
                <c:pt idx="1">
                  <c:v>-9.5117813973987513</c:v>
                </c:pt>
                <c:pt idx="2">
                  <c:v>-7.1257966815163041</c:v>
                </c:pt>
                <c:pt idx="3">
                  <c:v>-4.7398119656338551</c:v>
                </c:pt>
                <c:pt idx="4">
                  <c:v>-2.3538272497514074</c:v>
                </c:pt>
                <c:pt idx="5">
                  <c:v>3.2157466131040646E-2</c:v>
                </c:pt>
                <c:pt idx="6">
                  <c:v>2.4181421820134887</c:v>
                </c:pt>
                <c:pt idx="7">
                  <c:v>4.8041268978959373</c:v>
                </c:pt>
              </c:numCache>
            </c:numRef>
          </c:xVal>
          <c:yVal>
            <c:numRef>
              <c:f>Завдання_2!$B$2:$B$9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32</c:v>
                </c:pt>
                <c:pt idx="6">
                  <c:v>12</c:v>
                </c:pt>
                <c:pt idx="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DE-4598-AD03-4A3C11D371BB}"/>
            </c:ext>
          </c:extLst>
        </c:ser>
        <c:ser>
          <c:idx val="1"/>
          <c:order val="1"/>
          <c:xVal>
            <c:numRef>
              <c:f>Завдання_2!$A$2:$A$9</c:f>
              <c:numCache>
                <c:formatCode>General</c:formatCode>
                <c:ptCount val="8"/>
                <c:pt idx="0">
                  <c:v>-11.8977661132812</c:v>
                </c:pt>
                <c:pt idx="1">
                  <c:v>-9.5117813973987513</c:v>
                </c:pt>
                <c:pt idx="2">
                  <c:v>-7.1257966815163041</c:v>
                </c:pt>
                <c:pt idx="3">
                  <c:v>-4.7398119656338551</c:v>
                </c:pt>
                <c:pt idx="4">
                  <c:v>-2.3538272497514074</c:v>
                </c:pt>
                <c:pt idx="5">
                  <c:v>3.2157466131040646E-2</c:v>
                </c:pt>
                <c:pt idx="6">
                  <c:v>2.4181421820134887</c:v>
                </c:pt>
                <c:pt idx="7">
                  <c:v>4.8041268978959373</c:v>
                </c:pt>
              </c:numCache>
            </c:numRef>
          </c:xVal>
          <c:yVal>
            <c:numRef>
              <c:f>Завдання_2!$H$2:$H$8</c:f>
              <c:numCache>
                <c:formatCode>General</c:formatCode>
                <c:ptCount val="7"/>
                <c:pt idx="0">
                  <c:v>5.3E-3</c:v>
                </c:pt>
                <c:pt idx="1">
                  <c:v>5.3E-3</c:v>
                </c:pt>
                <c:pt idx="2">
                  <c:v>0.13800000000000001</c:v>
                </c:pt>
                <c:pt idx="3">
                  <c:v>2.2839999999999998</c:v>
                </c:pt>
                <c:pt idx="4">
                  <c:v>12.185</c:v>
                </c:pt>
                <c:pt idx="5">
                  <c:v>21.141999999999999</c:v>
                </c:pt>
                <c:pt idx="6">
                  <c:v>11.933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5DE-4598-AD03-4A3C11D37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360768"/>
        <c:axId val="121362304"/>
      </c:scatterChart>
      <c:valAx>
        <c:axId val="121360768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uk-UA"/>
          </a:p>
        </c:txPr>
        <c:crossAx val="121362304"/>
        <c:crosses val="autoZero"/>
        <c:crossBetween val="midCat"/>
      </c:valAx>
      <c:valAx>
        <c:axId val="12136230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uk-UA"/>
          </a:p>
        </c:txPr>
        <c:crossAx val="121360768"/>
        <c:crosses val="autoZero"/>
        <c:crossBetween val="midCat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uk-UA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15"/>
    </mc:Choice>
    <mc:Fallback>
      <c:style val="15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xVal>
            <c:numRef>
              <c:f>Завдання_2!$A$14:$A$21</c:f>
              <c:numCache>
                <c:formatCode>General</c:formatCode>
                <c:ptCount val="8"/>
                <c:pt idx="0">
                  <c:v>-2.05078703048639</c:v>
                </c:pt>
                <c:pt idx="1">
                  <c:v>-1.1938310621708412</c:v>
                </c:pt>
                <c:pt idx="2">
                  <c:v>-0.33687509385529263</c:v>
                </c:pt>
                <c:pt idx="3">
                  <c:v>0.52008087446025608</c:v>
                </c:pt>
                <c:pt idx="4">
                  <c:v>1.3770368427758046</c:v>
                </c:pt>
                <c:pt idx="5">
                  <c:v>2.2339928110913534</c:v>
                </c:pt>
                <c:pt idx="6">
                  <c:v>3.0909487794069022</c:v>
                </c:pt>
                <c:pt idx="7">
                  <c:v>3.9479047477224509</c:v>
                </c:pt>
              </c:numCache>
            </c:numRef>
          </c:xVal>
          <c:yVal>
            <c:numRef>
              <c:f>Завдання_2!$H$14:$H$21</c:f>
              <c:numCache>
                <c:formatCode>General</c:formatCode>
                <c:ptCount val="8"/>
                <c:pt idx="0">
                  <c:v>4.4470000000000001</c:v>
                </c:pt>
                <c:pt idx="1">
                  <c:v>8.3040000000000003</c:v>
                </c:pt>
                <c:pt idx="2">
                  <c:v>11.225</c:v>
                </c:pt>
                <c:pt idx="3">
                  <c:v>10.840999999999999</c:v>
                </c:pt>
                <c:pt idx="4">
                  <c:v>7.4630000000000001</c:v>
                </c:pt>
                <c:pt idx="5">
                  <c:v>3.6869999999999998</c:v>
                </c:pt>
                <c:pt idx="6">
                  <c:v>1.3260000000000001</c:v>
                </c:pt>
                <c:pt idx="7">
                  <c:v>0.33500000000000002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CFE-4E4F-9E25-CEC47295FA8A}"/>
            </c:ext>
          </c:extLst>
        </c:ser>
        <c:ser>
          <c:idx val="0"/>
          <c:order val="1"/>
          <c:xVal>
            <c:numRef>
              <c:f>Завдання_2!$A$14:$A$21</c:f>
              <c:numCache>
                <c:formatCode>General</c:formatCode>
                <c:ptCount val="8"/>
                <c:pt idx="0">
                  <c:v>-2.05078703048639</c:v>
                </c:pt>
                <c:pt idx="1">
                  <c:v>-1.1938310621708412</c:v>
                </c:pt>
                <c:pt idx="2">
                  <c:v>-0.33687509385529263</c:v>
                </c:pt>
                <c:pt idx="3">
                  <c:v>0.52008087446025608</c:v>
                </c:pt>
                <c:pt idx="4">
                  <c:v>1.3770368427758046</c:v>
                </c:pt>
                <c:pt idx="5">
                  <c:v>2.2339928110913534</c:v>
                </c:pt>
                <c:pt idx="6">
                  <c:v>3.0909487794069022</c:v>
                </c:pt>
                <c:pt idx="7">
                  <c:v>3.9479047477224509</c:v>
                </c:pt>
              </c:numCache>
            </c:numRef>
          </c:xVal>
          <c:yVal>
            <c:numRef>
              <c:f>Завдання_2!$B$14:$B$21</c:f>
              <c:numCache>
                <c:formatCode>General</c:formatCode>
                <c:ptCount val="8"/>
                <c:pt idx="0">
                  <c:v>4</c:v>
                </c:pt>
                <c:pt idx="1">
                  <c:v>7</c:v>
                </c:pt>
                <c:pt idx="2">
                  <c:v>7</c:v>
                </c:pt>
                <c:pt idx="3">
                  <c:v>16</c:v>
                </c:pt>
                <c:pt idx="4">
                  <c:v>11</c:v>
                </c:pt>
                <c:pt idx="5">
                  <c:v>2</c:v>
                </c:pt>
                <c:pt idx="6">
                  <c:v>5</c:v>
                </c:pt>
                <c:pt idx="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FE-4E4F-9E25-CEC47295F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360768"/>
        <c:axId val="121362304"/>
      </c:scatterChart>
      <c:valAx>
        <c:axId val="121360768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uk-UA"/>
          </a:p>
        </c:txPr>
        <c:crossAx val="121362304"/>
        <c:crosses val="autoZero"/>
        <c:crossBetween val="midCat"/>
      </c:valAx>
      <c:valAx>
        <c:axId val="12136230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uk-UA"/>
          </a:p>
        </c:txPr>
        <c:crossAx val="121360768"/>
        <c:crosses val="autoZero"/>
        <c:crossBetween val="midCat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uk-UA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12" Type="http://schemas.openxmlformats.org/officeDocument/2006/relationships/chart" Target="../charts/chart4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3.xml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" Type="http://schemas.openxmlformats.org/officeDocument/2006/relationships/image" Target="../media/image2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3" Type="http://schemas.openxmlformats.org/officeDocument/2006/relationships/image" Target="../media/image17.png"/><Relationship Id="rId7" Type="http://schemas.openxmlformats.org/officeDocument/2006/relationships/image" Target="../media/image1.png"/><Relationship Id="rId12" Type="http://schemas.openxmlformats.org/officeDocument/2006/relationships/image" Target="../media/image24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20.png"/><Relationship Id="rId11" Type="http://schemas.openxmlformats.org/officeDocument/2006/relationships/image" Target="../media/image23.png"/><Relationship Id="rId5" Type="http://schemas.openxmlformats.org/officeDocument/2006/relationships/image" Target="../media/image19.png"/><Relationship Id="rId10" Type="http://schemas.openxmlformats.org/officeDocument/2006/relationships/image" Target="../media/image22.png"/><Relationship Id="rId4" Type="http://schemas.openxmlformats.org/officeDocument/2006/relationships/image" Target="../media/image18.png"/><Relationship Id="rId9" Type="http://schemas.openxmlformats.org/officeDocument/2006/relationships/image" Target="../media/image2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211456</xdr:colOff>
      <xdr:row>9</xdr:row>
      <xdr:rowOff>169544</xdr:rowOff>
    </xdr:from>
    <xdr:to>
      <xdr:col>9</xdr:col>
      <xdr:colOff>318136</xdr:colOff>
      <xdr:row>23</xdr:row>
      <xdr:rowOff>17145</xdr:rowOff>
    </xdr:to>
    <xdr:graphicFrame macro="">
      <xdr:nvGraphicFramePr>
        <xdr:cNvPr id="2" name="Диаграмма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434340</xdr:colOff>
      <xdr:row>34</xdr:row>
      <xdr:rowOff>167640</xdr:rowOff>
    </xdr:from>
    <xdr:to>
      <xdr:col>9</xdr:col>
      <xdr:colOff>403860</xdr:colOff>
      <xdr:row>48</xdr:row>
      <xdr:rowOff>11431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297180</xdr:colOff>
      <xdr:row>0</xdr:row>
      <xdr:rowOff>0</xdr:rowOff>
    </xdr:from>
    <xdr:to>
      <xdr:col>0</xdr:col>
      <xdr:colOff>440436</xdr:colOff>
      <xdr:row>0</xdr:row>
      <xdr:rowOff>268433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" y="0"/>
          <a:ext cx="143256" cy="2684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240030</xdr:colOff>
      <xdr:row>0</xdr:row>
      <xdr:rowOff>9527</xdr:rowOff>
    </xdr:from>
    <xdr:to>
      <xdr:col>1</xdr:col>
      <xdr:colOff>417181</xdr:colOff>
      <xdr:row>0</xdr:row>
      <xdr:rowOff>236221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9630" y="9527"/>
          <a:ext cx="177151" cy="226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127636</xdr:colOff>
      <xdr:row>0</xdr:row>
      <xdr:rowOff>38099</xdr:rowOff>
    </xdr:from>
    <xdr:to>
      <xdr:col>2</xdr:col>
      <xdr:colOff>518160</xdr:colOff>
      <xdr:row>0</xdr:row>
      <xdr:rowOff>214088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836" y="38099"/>
          <a:ext cx="390524" cy="1759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19051</xdr:colOff>
      <xdr:row>0</xdr:row>
      <xdr:rowOff>0</xdr:rowOff>
    </xdr:from>
    <xdr:to>
      <xdr:col>4</xdr:col>
      <xdr:colOff>480060</xdr:colOff>
      <xdr:row>0</xdr:row>
      <xdr:rowOff>290265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1" y="0"/>
          <a:ext cx="461009" cy="290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140970</xdr:colOff>
      <xdr:row>0</xdr:row>
      <xdr:rowOff>22861</xdr:rowOff>
    </xdr:from>
    <xdr:to>
      <xdr:col>5</xdr:col>
      <xdr:colOff>510540</xdr:colOff>
      <xdr:row>0</xdr:row>
      <xdr:rowOff>270029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8970" y="22861"/>
          <a:ext cx="369570" cy="2471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26671</xdr:colOff>
      <xdr:row>0</xdr:row>
      <xdr:rowOff>1</xdr:rowOff>
    </xdr:from>
    <xdr:to>
      <xdr:col>3</xdr:col>
      <xdr:colOff>533400</xdr:colOff>
      <xdr:row>1</xdr:row>
      <xdr:rowOff>7157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5471" y="1"/>
          <a:ext cx="506729" cy="304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95250</xdr:colOff>
      <xdr:row>0</xdr:row>
      <xdr:rowOff>0</xdr:rowOff>
    </xdr:from>
    <xdr:to>
      <xdr:col>18</xdr:col>
      <xdr:colOff>257175</xdr:colOff>
      <xdr:row>18</xdr:row>
      <xdr:rowOff>33339</xdr:rowOff>
    </xdr:to>
    <xdr:graphicFrame macro="">
      <xdr:nvGraphicFramePr>
        <xdr:cNvPr id="33" name="Диаграмма 4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62865</xdr:colOff>
      <xdr:row>0</xdr:row>
      <xdr:rowOff>0</xdr:rowOff>
    </xdr:from>
    <xdr:to>
      <xdr:col>6</xdr:col>
      <xdr:colOff>595929</xdr:colOff>
      <xdr:row>0</xdr:row>
      <xdr:rowOff>281940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6685" y="0"/>
          <a:ext cx="533064" cy="28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83820</xdr:colOff>
      <xdr:row>0</xdr:row>
      <xdr:rowOff>15240</xdr:rowOff>
    </xdr:from>
    <xdr:to>
      <xdr:col>7</xdr:col>
      <xdr:colOff>571500</xdr:colOff>
      <xdr:row>1</xdr:row>
      <xdr:rowOff>16894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1020" y="15240"/>
          <a:ext cx="487680" cy="2988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335280</xdr:colOff>
      <xdr:row>12</xdr:row>
      <xdr:rowOff>4762</xdr:rowOff>
    </xdr:from>
    <xdr:to>
      <xdr:col>0</xdr:col>
      <xdr:colOff>479425</xdr:colOff>
      <xdr:row>12</xdr:row>
      <xdr:rowOff>220980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" y="2145982"/>
          <a:ext cx="144145" cy="216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281941</xdr:colOff>
      <xdr:row>12</xdr:row>
      <xdr:rowOff>14287</xdr:rowOff>
    </xdr:from>
    <xdr:to>
      <xdr:col>1</xdr:col>
      <xdr:colOff>437953</xdr:colOff>
      <xdr:row>13</xdr:row>
      <xdr:rowOff>0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1" y="2155507"/>
          <a:ext cx="156012" cy="252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127635</xdr:colOff>
      <xdr:row>12</xdr:row>
      <xdr:rowOff>18097</xdr:rowOff>
    </xdr:from>
    <xdr:to>
      <xdr:col>2</xdr:col>
      <xdr:colOff>524813</xdr:colOff>
      <xdr:row>12</xdr:row>
      <xdr:rowOff>198120</xdr:rowOff>
    </xdr:to>
    <xdr:pic>
      <xdr:nvPicPr>
        <xdr:cNvPr id="54" name="Рисунок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835" y="2159317"/>
          <a:ext cx="397178" cy="180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28576</xdr:colOff>
      <xdr:row>11</xdr:row>
      <xdr:rowOff>162363</xdr:rowOff>
    </xdr:from>
    <xdr:to>
      <xdr:col>3</xdr:col>
      <xdr:colOff>534230</xdr:colOff>
      <xdr:row>13</xdr:row>
      <xdr:rowOff>1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3596" y="2135943"/>
          <a:ext cx="505654" cy="2719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11431</xdr:colOff>
      <xdr:row>12</xdr:row>
      <xdr:rowOff>36196</xdr:rowOff>
    </xdr:from>
    <xdr:to>
      <xdr:col>6</xdr:col>
      <xdr:colOff>571501</xdr:colOff>
      <xdr:row>12</xdr:row>
      <xdr:rowOff>253920</xdr:rowOff>
    </xdr:to>
    <xdr:pic>
      <xdr:nvPicPr>
        <xdr:cNvPr id="57" name="Рисунок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9031" y="2177416"/>
          <a:ext cx="560070" cy="217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45720</xdr:colOff>
      <xdr:row>12</xdr:row>
      <xdr:rowOff>30480</xdr:rowOff>
    </xdr:from>
    <xdr:to>
      <xdr:col>7</xdr:col>
      <xdr:colOff>547769</xdr:colOff>
      <xdr:row>12</xdr:row>
      <xdr:rowOff>255271</xdr:rowOff>
    </xdr:to>
    <xdr:pic>
      <xdr:nvPicPr>
        <xdr:cNvPr id="58" name="Рисунок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2920" y="2171700"/>
          <a:ext cx="502049" cy="2247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114300</xdr:colOff>
      <xdr:row>12</xdr:row>
      <xdr:rowOff>26671</xdr:rowOff>
    </xdr:from>
    <xdr:to>
      <xdr:col>5</xdr:col>
      <xdr:colOff>425399</xdr:colOff>
      <xdr:row>12</xdr:row>
      <xdr:rowOff>198121</xdr:rowOff>
    </xdr:to>
    <xdr:pic>
      <xdr:nvPicPr>
        <xdr:cNvPr id="59" name="Рисунок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2300" y="2167891"/>
          <a:ext cx="311099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41910</xdr:colOff>
      <xdr:row>11</xdr:row>
      <xdr:rowOff>165077</xdr:rowOff>
    </xdr:from>
    <xdr:to>
      <xdr:col>4</xdr:col>
      <xdr:colOff>556260</xdr:colOff>
      <xdr:row>13</xdr:row>
      <xdr:rowOff>15240</xdr:rowOff>
    </xdr:to>
    <xdr:pic>
      <xdr:nvPicPr>
        <xdr:cNvPr id="60" name="Рисунок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6530" y="2138657"/>
          <a:ext cx="514350" cy="2845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95250</xdr:colOff>
      <xdr:row>18</xdr:row>
      <xdr:rowOff>38100</xdr:rowOff>
    </xdr:from>
    <xdr:to>
      <xdr:col>18</xdr:col>
      <xdr:colOff>257175</xdr:colOff>
      <xdr:row>36</xdr:row>
      <xdr:rowOff>71439</xdr:rowOff>
    </xdr:to>
    <xdr:graphicFrame macro="">
      <xdr:nvGraphicFramePr>
        <xdr:cNvPr id="64" name="Диаграмма 4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11</xdr:row>
      <xdr:rowOff>152399</xdr:rowOff>
    </xdr:from>
    <xdr:to>
      <xdr:col>0</xdr:col>
      <xdr:colOff>464820</xdr:colOff>
      <xdr:row>12</xdr:row>
      <xdr:rowOff>290634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308859"/>
          <a:ext cx="198120" cy="305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243840</xdr:colOff>
      <xdr:row>11</xdr:row>
      <xdr:rowOff>152400</xdr:rowOff>
    </xdr:from>
    <xdr:to>
      <xdr:col>1</xdr:col>
      <xdr:colOff>432542</xdr:colOff>
      <xdr:row>12</xdr:row>
      <xdr:rowOff>281940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" y="2308860"/>
          <a:ext cx="188702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152398</xdr:colOff>
      <xdr:row>11</xdr:row>
      <xdr:rowOff>152399</xdr:rowOff>
    </xdr:from>
    <xdr:to>
      <xdr:col>2</xdr:col>
      <xdr:colOff>525779</xdr:colOff>
      <xdr:row>12</xdr:row>
      <xdr:rowOff>281940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598" y="2308859"/>
          <a:ext cx="373381" cy="29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83819</xdr:colOff>
      <xdr:row>12</xdr:row>
      <xdr:rowOff>7619</xdr:rowOff>
    </xdr:from>
    <xdr:to>
      <xdr:col>3</xdr:col>
      <xdr:colOff>563880</xdr:colOff>
      <xdr:row>12</xdr:row>
      <xdr:rowOff>297180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2619" y="2331719"/>
          <a:ext cx="480061" cy="289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112395</xdr:colOff>
      <xdr:row>12</xdr:row>
      <xdr:rowOff>7622</xdr:rowOff>
    </xdr:from>
    <xdr:to>
      <xdr:col>4</xdr:col>
      <xdr:colOff>568008</xdr:colOff>
      <xdr:row>13</xdr:row>
      <xdr:rowOff>7620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0395" y="2331722"/>
          <a:ext cx="455613" cy="32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228600</xdr:colOff>
      <xdr:row>11</xdr:row>
      <xdr:rowOff>140970</xdr:rowOff>
    </xdr:from>
    <xdr:to>
      <xdr:col>5</xdr:col>
      <xdr:colOff>450286</xdr:colOff>
      <xdr:row>12</xdr:row>
      <xdr:rowOff>282056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297430"/>
          <a:ext cx="221686" cy="3087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219074</xdr:colOff>
      <xdr:row>11</xdr:row>
      <xdr:rowOff>133351</xdr:rowOff>
    </xdr:from>
    <xdr:to>
      <xdr:col>6</xdr:col>
      <xdr:colOff>411480</xdr:colOff>
      <xdr:row>13</xdr:row>
      <xdr:rowOff>13454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874" y="2289811"/>
          <a:ext cx="192406" cy="367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259080</xdr:colOff>
      <xdr:row>0</xdr:row>
      <xdr:rowOff>0</xdr:rowOff>
    </xdr:from>
    <xdr:to>
      <xdr:col>0</xdr:col>
      <xdr:colOff>412092</xdr:colOff>
      <xdr:row>0</xdr:row>
      <xdr:rowOff>281940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8AF81CB-5042-42E8-82B8-1147794F4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" y="0"/>
          <a:ext cx="153012" cy="28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266700</xdr:colOff>
      <xdr:row>0</xdr:row>
      <xdr:rowOff>0</xdr:rowOff>
    </xdr:from>
    <xdr:to>
      <xdr:col>1</xdr:col>
      <xdr:colOff>461789</xdr:colOff>
      <xdr:row>0</xdr:row>
      <xdr:rowOff>281940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36E9EEF-F9F8-4E18-A5B6-1E994A928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0"/>
          <a:ext cx="195089" cy="28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144780</xdr:colOff>
      <xdr:row>0</xdr:row>
      <xdr:rowOff>0</xdr:rowOff>
    </xdr:from>
    <xdr:to>
      <xdr:col>2</xdr:col>
      <xdr:colOff>533400</xdr:colOff>
      <xdr:row>1</xdr:row>
      <xdr:rowOff>24876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693983A-FC0B-4575-A88D-3E272A6AF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980" y="0"/>
          <a:ext cx="388620" cy="192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68580</xdr:colOff>
      <xdr:row>0</xdr:row>
      <xdr:rowOff>15240</xdr:rowOff>
    </xdr:from>
    <xdr:to>
      <xdr:col>3</xdr:col>
      <xdr:colOff>548641</xdr:colOff>
      <xdr:row>1</xdr:row>
      <xdr:rowOff>13167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ADF84D08-EE16-482F-9D4B-65BE055AD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7380" y="15240"/>
          <a:ext cx="480061" cy="165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129540</xdr:colOff>
      <xdr:row>0</xdr:row>
      <xdr:rowOff>7620</xdr:rowOff>
    </xdr:from>
    <xdr:to>
      <xdr:col>4</xdr:col>
      <xdr:colOff>520068</xdr:colOff>
      <xdr:row>0</xdr:row>
      <xdr:rowOff>281940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1204FEE8-8307-45AE-B714-B5B874AA4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7540" y="7620"/>
          <a:ext cx="390528" cy="274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243840</xdr:colOff>
      <xdr:row>0</xdr:row>
      <xdr:rowOff>0</xdr:rowOff>
    </xdr:from>
    <xdr:to>
      <xdr:col>5</xdr:col>
      <xdr:colOff>457200</xdr:colOff>
      <xdr:row>1</xdr:row>
      <xdr:rowOff>19050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DF8436E9-AA9B-4F28-9506-C29CC8FE8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0"/>
          <a:ext cx="213360" cy="3314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251460</xdr:colOff>
      <xdr:row>0</xdr:row>
      <xdr:rowOff>0</xdr:rowOff>
    </xdr:from>
    <xdr:to>
      <xdr:col>6</xdr:col>
      <xdr:colOff>388620</xdr:colOff>
      <xdr:row>1</xdr:row>
      <xdr:rowOff>18011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F0540957-1300-4000-B83A-805C850B7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8260" y="0"/>
          <a:ext cx="137160" cy="330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10</xdr:row>
      <xdr:rowOff>152400</xdr:rowOff>
    </xdr:from>
    <xdr:to>
      <xdr:col>0</xdr:col>
      <xdr:colOff>438150</xdr:colOff>
      <xdr:row>11</xdr:row>
      <xdr:rowOff>147638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33575"/>
          <a:ext cx="104775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333375</xdr:colOff>
      <xdr:row>11</xdr:row>
      <xdr:rowOff>0</xdr:rowOff>
    </xdr:from>
    <xdr:to>
      <xdr:col>1</xdr:col>
      <xdr:colOff>444698</xdr:colOff>
      <xdr:row>11</xdr:row>
      <xdr:rowOff>157162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" y="1943100"/>
          <a:ext cx="111323" cy="1571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342900</xdr:colOff>
      <xdr:row>11</xdr:row>
      <xdr:rowOff>9525</xdr:rowOff>
    </xdr:from>
    <xdr:to>
      <xdr:col>2</xdr:col>
      <xdr:colOff>454223</xdr:colOff>
      <xdr:row>12</xdr:row>
      <xdr:rowOff>4762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952625"/>
          <a:ext cx="111323" cy="1571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276225</xdr:colOff>
      <xdr:row>10</xdr:row>
      <xdr:rowOff>152400</xdr:rowOff>
    </xdr:from>
    <xdr:to>
      <xdr:col>3</xdr:col>
      <xdr:colOff>492323</xdr:colOff>
      <xdr:row>11</xdr:row>
      <xdr:rowOff>147637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5" y="1933575"/>
          <a:ext cx="216098" cy="1571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276225</xdr:colOff>
      <xdr:row>11</xdr:row>
      <xdr:rowOff>0</xdr:rowOff>
    </xdr:from>
    <xdr:to>
      <xdr:col>4</xdr:col>
      <xdr:colOff>511969</xdr:colOff>
      <xdr:row>12</xdr:row>
      <xdr:rowOff>1786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943100"/>
          <a:ext cx="235744" cy="163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38100</xdr:colOff>
      <xdr:row>10</xdr:row>
      <xdr:rowOff>152400</xdr:rowOff>
    </xdr:from>
    <xdr:to>
      <xdr:col>6</xdr:col>
      <xdr:colOff>94060</xdr:colOff>
      <xdr:row>11</xdr:row>
      <xdr:rowOff>147638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0" y="1933575"/>
          <a:ext cx="589360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352425</xdr:colOff>
      <xdr:row>0</xdr:row>
      <xdr:rowOff>9526</xdr:rowOff>
    </xdr:from>
    <xdr:to>
      <xdr:col>0</xdr:col>
      <xdr:colOff>449961</xdr:colOff>
      <xdr:row>1</xdr:row>
      <xdr:rowOff>1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9526"/>
          <a:ext cx="97536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323851</xdr:colOff>
      <xdr:row>0</xdr:row>
      <xdr:rowOff>9526</xdr:rowOff>
    </xdr:from>
    <xdr:to>
      <xdr:col>1</xdr:col>
      <xdr:colOff>427483</xdr:colOff>
      <xdr:row>1</xdr:row>
      <xdr:rowOff>1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1" y="9526"/>
          <a:ext cx="103632" cy="158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381001</xdr:colOff>
      <xdr:row>0</xdr:row>
      <xdr:rowOff>9526</xdr:rowOff>
    </xdr:from>
    <xdr:to>
      <xdr:col>2</xdr:col>
      <xdr:colOff>484633</xdr:colOff>
      <xdr:row>1</xdr:row>
      <xdr:rowOff>1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1" y="9526"/>
          <a:ext cx="103632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285751</xdr:colOff>
      <xdr:row>0</xdr:row>
      <xdr:rowOff>19051</xdr:rowOff>
    </xdr:from>
    <xdr:to>
      <xdr:col>3</xdr:col>
      <xdr:colOff>486919</xdr:colOff>
      <xdr:row>1</xdr:row>
      <xdr:rowOff>9526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1" y="19051"/>
          <a:ext cx="201168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266700</xdr:colOff>
      <xdr:row>0</xdr:row>
      <xdr:rowOff>19051</xdr:rowOff>
    </xdr:from>
    <xdr:to>
      <xdr:col>4</xdr:col>
      <xdr:colOff>486156</xdr:colOff>
      <xdr:row>1</xdr:row>
      <xdr:rowOff>21718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19051"/>
          <a:ext cx="219456" cy="1645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9525</xdr:colOff>
      <xdr:row>0</xdr:row>
      <xdr:rowOff>28576</xdr:rowOff>
    </xdr:from>
    <xdr:to>
      <xdr:col>6</xdr:col>
      <xdr:colOff>24765</xdr:colOff>
      <xdr:row>1</xdr:row>
      <xdr:rowOff>19051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28576"/>
          <a:ext cx="54864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323851</xdr:colOff>
      <xdr:row>0</xdr:row>
      <xdr:rowOff>9526</xdr:rowOff>
    </xdr:from>
    <xdr:to>
      <xdr:col>1</xdr:col>
      <xdr:colOff>427483</xdr:colOff>
      <xdr:row>1</xdr:row>
      <xdr:rowOff>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859D02E-3B58-46FB-9D16-9A27FEC1C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1" y="9526"/>
          <a:ext cx="103632" cy="158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0</xdr:row>
      <xdr:rowOff>9526</xdr:rowOff>
    </xdr:from>
    <xdr:to>
      <xdr:col>0</xdr:col>
      <xdr:colOff>449961</xdr:colOff>
      <xdr:row>1</xdr:row>
      <xdr:rowOff>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57F34B7-9895-434D-A511-777702384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9526"/>
          <a:ext cx="97536" cy="158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327660</xdr:colOff>
      <xdr:row>11</xdr:row>
      <xdr:rowOff>160020</xdr:rowOff>
    </xdr:from>
    <xdr:to>
      <xdr:col>0</xdr:col>
      <xdr:colOff>432435</xdr:colOff>
      <xdr:row>12</xdr:row>
      <xdr:rowOff>155258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EB7281A-EE51-43E5-A242-1C8E2029A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" y="2004060"/>
          <a:ext cx="104775" cy="1628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zoomScaleNormal="100" workbookViewId="0">
      <selection activeCell="K10" sqref="K10"/>
    </sheetView>
  </sheetViews>
  <sheetFormatPr defaultRowHeight="13.2" x14ac:dyDescent="0.25"/>
  <cols>
    <col min="1" max="1" width="8.44140625" customWidth="1"/>
    <col min="3" max="3" width="9.77734375" bestFit="1" customWidth="1"/>
    <col min="7" max="7" width="17" customWidth="1"/>
    <col min="8" max="8" width="7.44140625" customWidth="1"/>
    <col min="9" max="9" width="7.109375" customWidth="1"/>
  </cols>
  <sheetData>
    <row r="1" spans="1:11" ht="13.8" thickBot="1" x14ac:dyDescent="0.3">
      <c r="A1" t="s">
        <v>0</v>
      </c>
      <c r="B1" t="s">
        <v>1</v>
      </c>
      <c r="D1" t="s">
        <v>2</v>
      </c>
      <c r="E1" t="s">
        <v>3</v>
      </c>
      <c r="G1" t="s">
        <v>6</v>
      </c>
      <c r="H1" t="s">
        <v>7</v>
      </c>
      <c r="I1" t="s">
        <v>8</v>
      </c>
      <c r="K1" t="s">
        <v>11</v>
      </c>
    </row>
    <row r="2" spans="1:11" ht="13.8" thickBot="1" x14ac:dyDescent="0.3">
      <c r="A2" s="6">
        <v>-11.8977661132812</v>
      </c>
      <c r="B2" s="6">
        <v>-2.05078703048639</v>
      </c>
      <c r="C2" s="4"/>
      <c r="D2">
        <f>MAX(A2:A51)</f>
        <v>3.9546646929811686</v>
      </c>
      <c r="E2">
        <f>MIN(A2:A51)</f>
        <v>-11.8977661132812</v>
      </c>
      <c r="G2" s="3" t="s">
        <v>30</v>
      </c>
      <c r="H2">
        <v>1</v>
      </c>
      <c r="I2">
        <f t="shared" ref="I2:I9" si="0">H2/$D$5</f>
        <v>0.41911416839489413</v>
      </c>
      <c r="K2" s="3">
        <f>E2-0.5*$D$5</f>
        <v>-13.090758471222424</v>
      </c>
    </row>
    <row r="3" spans="1:11" ht="13.8" thickBot="1" x14ac:dyDescent="0.3">
      <c r="A3" s="6">
        <v>-1.7991252990323119</v>
      </c>
      <c r="B3" s="6">
        <v>-1.7598064788326155</v>
      </c>
      <c r="C3" s="4"/>
      <c r="G3" s="3" t="s">
        <v>31</v>
      </c>
      <c r="H3">
        <v>0</v>
      </c>
      <c r="I3">
        <f t="shared" si="0"/>
        <v>0</v>
      </c>
      <c r="K3" s="3">
        <f>K2+$D$5</f>
        <v>-10.704773755339975</v>
      </c>
    </row>
    <row r="4" spans="1:11" ht="13.8" thickBot="1" x14ac:dyDescent="0.3">
      <c r="A4" s="6">
        <v>-1.7046501726435963</v>
      </c>
      <c r="B4" s="6">
        <v>-1.6742580429418012</v>
      </c>
      <c r="C4" s="4"/>
      <c r="D4" t="s">
        <v>9</v>
      </c>
      <c r="G4" s="3" t="s">
        <v>32</v>
      </c>
      <c r="H4">
        <v>0</v>
      </c>
      <c r="I4">
        <f t="shared" si="0"/>
        <v>0</v>
      </c>
      <c r="K4" s="3">
        <f t="shared" ref="K4:K10" si="1">K3+$D$5</f>
        <v>-8.3187890394575277</v>
      </c>
    </row>
    <row r="5" spans="1:11" ht="13.8" thickBot="1" x14ac:dyDescent="0.3">
      <c r="A5" s="6">
        <v>-1.5339671209512744</v>
      </c>
      <c r="B5" s="6">
        <v>-1.6516339074878488</v>
      </c>
      <c r="C5" s="4"/>
      <c r="D5">
        <f>(D2-E2)/(1+3.322*LOG10(50))</f>
        <v>2.3859847158824481</v>
      </c>
      <c r="G5" s="3" t="s">
        <v>33</v>
      </c>
      <c r="H5">
        <v>0</v>
      </c>
      <c r="I5">
        <f t="shared" si="0"/>
        <v>0</v>
      </c>
      <c r="K5" s="3">
        <f t="shared" si="1"/>
        <v>-5.9328043235750796</v>
      </c>
    </row>
    <row r="6" spans="1:11" ht="13.8" thickBot="1" x14ac:dyDescent="0.3">
      <c r="A6" s="6">
        <v>-1.3123901099897921</v>
      </c>
      <c r="B6" s="6">
        <v>-1.5302545635786373</v>
      </c>
      <c r="C6" s="4"/>
      <c r="G6" s="3" t="s">
        <v>34</v>
      </c>
      <c r="H6">
        <v>4</v>
      </c>
      <c r="I6">
        <f t="shared" si="0"/>
        <v>1.6764566735795765</v>
      </c>
      <c r="K6" s="3">
        <f t="shared" si="1"/>
        <v>-3.5468196076926315</v>
      </c>
    </row>
    <row r="7" spans="1:11" ht="13.8" thickBot="1" x14ac:dyDescent="0.3">
      <c r="A7" s="6">
        <v>-0.71008383757725824</v>
      </c>
      <c r="B7" s="6">
        <v>-1.4187300495104864</v>
      </c>
      <c r="C7" s="4"/>
      <c r="G7" s="3" t="s">
        <v>35</v>
      </c>
      <c r="H7">
        <v>32</v>
      </c>
      <c r="I7">
        <f t="shared" si="0"/>
        <v>13.411653388636612</v>
      </c>
      <c r="K7" s="3">
        <f t="shared" si="1"/>
        <v>-1.1608348918101834</v>
      </c>
    </row>
    <row r="8" spans="1:11" ht="13.8" thickBot="1" x14ac:dyDescent="0.3">
      <c r="A8" s="6">
        <v>-0.67823742584732827</v>
      </c>
      <c r="B8" s="6">
        <v>-1.3315085981157608</v>
      </c>
      <c r="C8" s="4"/>
      <c r="G8" s="3" t="s">
        <v>36</v>
      </c>
      <c r="H8">
        <v>12</v>
      </c>
      <c r="I8">
        <f t="shared" si="0"/>
        <v>5.02937002073873</v>
      </c>
      <c r="K8" s="3">
        <f t="shared" si="1"/>
        <v>1.2251498240722647</v>
      </c>
    </row>
    <row r="9" spans="1:11" ht="13.8" thickBot="1" x14ac:dyDescent="0.3">
      <c r="A9" s="6">
        <v>-0.67434456115006469</v>
      </c>
      <c r="B9" s="6">
        <v>-1.1208446140808519</v>
      </c>
      <c r="C9" s="4"/>
      <c r="G9" t="s">
        <v>37</v>
      </c>
      <c r="H9">
        <v>1</v>
      </c>
      <c r="I9">
        <f t="shared" si="0"/>
        <v>0.41911416839489413</v>
      </c>
      <c r="K9" s="3">
        <f t="shared" si="1"/>
        <v>3.6111345399547128</v>
      </c>
    </row>
    <row r="10" spans="1:11" ht="13.8" thickBot="1" x14ac:dyDescent="0.3">
      <c r="A10" s="6">
        <v>-0.63786632027768064</v>
      </c>
      <c r="B10" s="6">
        <v>-0.90823271976842079</v>
      </c>
      <c r="C10" s="4"/>
      <c r="K10" s="3">
        <f t="shared" si="1"/>
        <v>5.9971192558371609</v>
      </c>
    </row>
    <row r="11" spans="1:11" ht="13.8" thickBot="1" x14ac:dyDescent="0.3">
      <c r="A11" s="6">
        <v>-0.52525700640399009</v>
      </c>
      <c r="B11" s="6">
        <v>-0.8801313798467163</v>
      </c>
      <c r="C11" s="4"/>
    </row>
    <row r="12" spans="1:11" ht="13.8" thickBot="1" x14ac:dyDescent="0.3">
      <c r="A12" s="6">
        <v>-0.32323299466224853</v>
      </c>
      <c r="B12" s="6">
        <v>-0.7950351901963586</v>
      </c>
      <c r="C12" s="4"/>
    </row>
    <row r="13" spans="1:11" ht="13.8" thickBot="1" x14ac:dyDescent="0.3">
      <c r="A13" s="6">
        <v>-0.27351546678983141</v>
      </c>
      <c r="B13" s="6">
        <v>-0.71792868412740063</v>
      </c>
      <c r="C13" s="4"/>
    </row>
    <row r="14" spans="1:11" ht="13.8" thickBot="1" x14ac:dyDescent="0.3">
      <c r="A14" s="6">
        <v>-0.2380688202829333</v>
      </c>
      <c r="B14" s="6">
        <v>-0.57459027276490815</v>
      </c>
      <c r="C14" s="4"/>
    </row>
    <row r="15" spans="1:11" ht="13.8" thickBot="1" x14ac:dyDescent="0.3">
      <c r="A15" s="6">
        <v>-0.22606508183525875</v>
      </c>
      <c r="B15" s="6">
        <v>-0.54615492091397755</v>
      </c>
      <c r="C15" s="4"/>
    </row>
    <row r="16" spans="1:11" ht="13.8" thickBot="1" x14ac:dyDescent="0.3">
      <c r="A16" s="6">
        <v>-5.0395498066791333E-2</v>
      </c>
      <c r="B16" s="2">
        <v>-0.52960507319949102</v>
      </c>
      <c r="C16" s="4"/>
    </row>
    <row r="17" spans="1:11" ht="13.8" thickBot="1" x14ac:dyDescent="0.3">
      <c r="A17" s="6">
        <v>-3.1525301994406618E-2</v>
      </c>
      <c r="B17" s="2">
        <v>-0.52851731753617059</v>
      </c>
      <c r="C17" s="4"/>
    </row>
    <row r="18" spans="1:11" ht="13.8" thickBot="1" x14ac:dyDescent="0.3">
      <c r="A18" s="6">
        <v>-7.8281901660375297E-3</v>
      </c>
      <c r="B18" s="6">
        <v>-0.31837652032845654</v>
      </c>
      <c r="C18" s="4"/>
    </row>
    <row r="19" spans="1:11" ht="13.8" thickBot="1" x14ac:dyDescent="0.3">
      <c r="A19" s="6">
        <v>3.2610900132567622E-2</v>
      </c>
      <c r="B19" s="6">
        <v>-0.14435482727276394</v>
      </c>
      <c r="C19" s="4"/>
    </row>
    <row r="20" spans="1:11" ht="13.8" thickBot="1" x14ac:dyDescent="0.3">
      <c r="A20" s="6">
        <v>3.8123574893688783E-2</v>
      </c>
      <c r="B20" s="6">
        <v>5.3557586295937654E-2</v>
      </c>
      <c r="C20" s="4"/>
    </row>
    <row r="21" spans="1:11" ht="13.8" thickBot="1" x14ac:dyDescent="0.3">
      <c r="A21" s="6">
        <v>5.7880528300302103E-2</v>
      </c>
      <c r="B21" s="6">
        <v>0.18205611367011443</v>
      </c>
      <c r="C21" s="4"/>
    </row>
    <row r="22" spans="1:11" ht="13.8" thickBot="1" x14ac:dyDescent="0.3">
      <c r="A22" s="6">
        <v>0.10553486744174734</v>
      </c>
      <c r="B22" s="6">
        <v>0.21454394653846975</v>
      </c>
      <c r="C22" s="4"/>
    </row>
    <row r="23" spans="1:11" ht="13.8" thickBot="1" x14ac:dyDescent="0.3">
      <c r="A23" s="6">
        <v>0.23275203046796378</v>
      </c>
      <c r="B23" s="6">
        <v>0.27477250467927661</v>
      </c>
      <c r="C23" s="4"/>
    </row>
    <row r="24" spans="1:11" ht="13.8" thickBot="1" x14ac:dyDescent="0.3">
      <c r="A24" s="6">
        <v>0.35004933478194289</v>
      </c>
      <c r="B24" s="6">
        <v>0.29725180310197175</v>
      </c>
      <c r="C24" s="4"/>
    </row>
    <row r="25" spans="1:11" ht="13.8" thickBot="1" x14ac:dyDescent="0.3">
      <c r="A25" s="6">
        <v>0.37255228006688412</v>
      </c>
      <c r="B25" s="6">
        <v>0.46195515450381208</v>
      </c>
      <c r="C25" s="4"/>
    </row>
    <row r="26" spans="1:11" ht="13.8" thickBot="1" x14ac:dyDescent="0.3">
      <c r="A26" s="6">
        <v>0.39461923632916296</v>
      </c>
      <c r="B26" s="6">
        <v>0.46653230027732207</v>
      </c>
      <c r="C26" s="4"/>
      <c r="D26" t="s">
        <v>4</v>
      </c>
      <c r="E26" t="s">
        <v>5</v>
      </c>
      <c r="G26" t="s">
        <v>6</v>
      </c>
      <c r="H26" t="s">
        <v>7</v>
      </c>
      <c r="I26" t="s">
        <v>8</v>
      </c>
      <c r="K26" t="s">
        <v>11</v>
      </c>
    </row>
    <row r="27" spans="1:11" ht="13.8" thickBot="1" x14ac:dyDescent="0.3">
      <c r="A27" s="6">
        <v>0.53824288796749897</v>
      </c>
      <c r="B27" s="6">
        <v>0.51665773652348435</v>
      </c>
      <c r="C27" s="4"/>
      <c r="D27">
        <f>MAX(B2:B51)</f>
        <v>3.6428098736796528</v>
      </c>
      <c r="E27">
        <f>MIN(B2:B51)</f>
        <v>-2.05078703048639</v>
      </c>
      <c r="G27" s="3" t="s">
        <v>38</v>
      </c>
      <c r="H27">
        <v>4</v>
      </c>
      <c r="I27">
        <f t="shared" ref="I27:I34" si="2">H27/$D$30</f>
        <v>4.6676843944065025</v>
      </c>
      <c r="K27" s="3">
        <f>E27-0.5*$D$30</f>
        <v>-2.4792650146441644</v>
      </c>
    </row>
    <row r="28" spans="1:11" ht="13.8" thickBot="1" x14ac:dyDescent="0.3">
      <c r="A28" s="6">
        <v>0.55466267793963198</v>
      </c>
      <c r="B28" s="6">
        <v>0.56272625796555076</v>
      </c>
      <c r="C28" s="4"/>
      <c r="G28" s="3" t="s">
        <v>39</v>
      </c>
      <c r="H28">
        <v>7</v>
      </c>
      <c r="I28">
        <f t="shared" si="2"/>
        <v>8.1684476902113801</v>
      </c>
      <c r="K28" s="3">
        <f>K27+$D$30</f>
        <v>-1.6223090463286156</v>
      </c>
    </row>
    <row r="29" spans="1:11" ht="13.8" thickBot="1" x14ac:dyDescent="0.3">
      <c r="A29" s="6">
        <v>0.60079179446620401</v>
      </c>
      <c r="B29" s="6">
        <v>0.63764395134785445</v>
      </c>
      <c r="C29" s="4"/>
      <c r="D29" t="s">
        <v>10</v>
      </c>
      <c r="G29" s="3" t="s">
        <v>40</v>
      </c>
      <c r="H29">
        <v>7</v>
      </c>
      <c r="I29">
        <f t="shared" si="2"/>
        <v>8.1684476902113801</v>
      </c>
      <c r="K29" s="3">
        <f t="shared" ref="K29:K35" si="3">K28+$D$30</f>
        <v>-0.76535307801306696</v>
      </c>
    </row>
    <row r="30" spans="1:11" ht="13.8" thickBot="1" x14ac:dyDescent="0.3">
      <c r="A30" s="6">
        <v>0.60797452887345571</v>
      </c>
      <c r="B30" s="2">
        <v>0.69530239114828873</v>
      </c>
      <c r="C30" s="4"/>
      <c r="D30">
        <f>(D27-E27)/(1+3.322*LOG10(50))</f>
        <v>0.85695596831554866</v>
      </c>
      <c r="G30" s="3" t="s">
        <v>41</v>
      </c>
      <c r="H30">
        <v>16</v>
      </c>
      <c r="I30">
        <f t="shared" si="2"/>
        <v>18.67073757762601</v>
      </c>
      <c r="K30" s="3">
        <f t="shared" si="3"/>
        <v>9.1602890302481699E-2</v>
      </c>
    </row>
    <row r="31" spans="1:11" ht="13.8" thickBot="1" x14ac:dyDescent="0.3">
      <c r="A31" s="6">
        <v>0.64714851204189472</v>
      </c>
      <c r="B31" s="2">
        <v>0.69630738279374782</v>
      </c>
      <c r="C31" s="4"/>
      <c r="G31" s="3" t="s">
        <v>42</v>
      </c>
      <c r="H31">
        <v>11</v>
      </c>
      <c r="I31">
        <f t="shared" si="2"/>
        <v>12.836132084617883</v>
      </c>
      <c r="K31" s="3">
        <f t="shared" si="3"/>
        <v>0.94855885861803035</v>
      </c>
    </row>
    <row r="32" spans="1:11" ht="13.8" thickBot="1" x14ac:dyDescent="0.3">
      <c r="A32" s="6">
        <v>0.69761682779062539</v>
      </c>
      <c r="B32" s="6">
        <v>0.79197963158367202</v>
      </c>
      <c r="C32" s="4"/>
      <c r="G32" s="3" t="s">
        <v>43</v>
      </c>
      <c r="H32">
        <v>2</v>
      </c>
      <c r="I32">
        <f t="shared" si="2"/>
        <v>2.3338421972032513</v>
      </c>
      <c r="K32" s="3">
        <f t="shared" si="3"/>
        <v>1.805514826933579</v>
      </c>
    </row>
    <row r="33" spans="1:11" ht="13.8" thickBot="1" x14ac:dyDescent="0.3">
      <c r="A33" s="6">
        <v>0.77121029688714771</v>
      </c>
      <c r="B33" s="6">
        <v>0.80218768642953364</v>
      </c>
      <c r="C33" s="4"/>
      <c r="G33" s="3" t="s">
        <v>44</v>
      </c>
      <c r="H33">
        <v>5</v>
      </c>
      <c r="I33">
        <f t="shared" si="2"/>
        <v>5.8346054930081284</v>
      </c>
      <c r="K33" s="3">
        <f t="shared" si="3"/>
        <v>2.6624707952491278</v>
      </c>
    </row>
    <row r="34" spans="1:11" ht="13.8" thickBot="1" x14ac:dyDescent="0.3">
      <c r="A34" s="6">
        <v>0.81077593121153768</v>
      </c>
      <c r="B34" s="6">
        <v>0.81353965823655017</v>
      </c>
      <c r="C34" s="4"/>
      <c r="G34" t="s">
        <v>45</v>
      </c>
      <c r="H34">
        <v>1</v>
      </c>
      <c r="I34">
        <f t="shared" si="2"/>
        <v>1.1669210986016256</v>
      </c>
      <c r="K34" s="3">
        <f t="shared" si="3"/>
        <v>3.5194267635646765</v>
      </c>
    </row>
    <row r="35" spans="1:11" ht="13.8" thickBot="1" x14ac:dyDescent="0.3">
      <c r="A35" s="6">
        <v>0.88001394386810716</v>
      </c>
      <c r="B35" s="6">
        <v>0.93664522308972664</v>
      </c>
      <c r="C35" s="4"/>
      <c r="K35" s="3">
        <f t="shared" si="3"/>
        <v>4.3763827318802253</v>
      </c>
    </row>
    <row r="36" spans="1:11" ht="13.8" thickBot="1" x14ac:dyDescent="0.3">
      <c r="A36" s="6">
        <v>1.0791382591269212</v>
      </c>
      <c r="B36" s="2">
        <v>0.95996989683771972</v>
      </c>
      <c r="C36" s="4"/>
    </row>
    <row r="37" spans="1:11" ht="13.8" thickBot="1" x14ac:dyDescent="0.3">
      <c r="A37" s="6">
        <v>1.1538180059578735</v>
      </c>
      <c r="B37" s="2">
        <v>0.9648426283893059</v>
      </c>
      <c r="C37" s="4"/>
    </row>
    <row r="38" spans="1:11" ht="13.8" thickBot="1" x14ac:dyDescent="0.3">
      <c r="A38" s="6">
        <v>1.1900760354255908</v>
      </c>
      <c r="B38" s="2">
        <v>1.2982279157658922</v>
      </c>
      <c r="C38" s="4"/>
    </row>
    <row r="39" spans="1:11" ht="13.8" thickBot="1" x14ac:dyDescent="0.3">
      <c r="A39" s="6">
        <v>1.3401966624660417</v>
      </c>
      <c r="B39" s="2">
        <v>1.2983476280060131</v>
      </c>
      <c r="C39" s="4"/>
    </row>
    <row r="40" spans="1:11" ht="13.8" thickBot="1" x14ac:dyDescent="0.3">
      <c r="A40" s="6">
        <v>1.4044717899087118</v>
      </c>
      <c r="B40" s="6">
        <v>1.3352988061233191</v>
      </c>
      <c r="C40" s="4"/>
    </row>
    <row r="41" spans="1:11" ht="13.8" thickBot="1" x14ac:dyDescent="0.3">
      <c r="A41" s="6">
        <v>1.4239553264706046</v>
      </c>
      <c r="B41" s="2">
        <v>1.406245304577169</v>
      </c>
      <c r="C41" s="4"/>
    </row>
    <row r="42" spans="1:11" ht="13.8" thickBot="1" x14ac:dyDescent="0.3">
      <c r="A42" s="6">
        <v>1.4277994195144856</v>
      </c>
      <c r="B42" s="2">
        <v>1.4111963663599454</v>
      </c>
      <c r="C42" s="4"/>
    </row>
    <row r="43" spans="1:11" ht="13.8" thickBot="1" x14ac:dyDescent="0.3">
      <c r="A43" s="6">
        <v>1.5401190593256615</v>
      </c>
      <c r="B43" s="6">
        <v>1.4235710649591056</v>
      </c>
      <c r="C43" s="4"/>
    </row>
    <row r="44" spans="1:11" ht="13.8" thickBot="1" x14ac:dyDescent="0.3">
      <c r="A44" s="6">
        <v>1.5916160135820974</v>
      </c>
      <c r="B44" s="6">
        <v>1.6099748462584103</v>
      </c>
      <c r="C44" s="4"/>
    </row>
    <row r="45" spans="1:11" ht="13.8" thickBot="1" x14ac:dyDescent="0.3">
      <c r="A45" s="6">
        <v>1.610835000872612</v>
      </c>
      <c r="B45" s="6">
        <v>1.7191612768219784</v>
      </c>
      <c r="C45" s="4"/>
    </row>
    <row r="46" spans="1:11" ht="13.8" thickBot="1" x14ac:dyDescent="0.3">
      <c r="A46" s="6">
        <v>1.7342184163571801</v>
      </c>
      <c r="B46" s="6">
        <v>1.7570405942824436</v>
      </c>
      <c r="C46" s="4"/>
    </row>
    <row r="47" spans="1:11" ht="13.8" thickBot="1" x14ac:dyDescent="0.3">
      <c r="A47" s="6">
        <v>2.8447046260116622</v>
      </c>
      <c r="B47" s="6">
        <v>1.8412618500296958</v>
      </c>
      <c r="C47" s="4"/>
    </row>
    <row r="48" spans="1:11" ht="13.8" thickBot="1" x14ac:dyDescent="0.3">
      <c r="A48" s="6">
        <v>2.9048267732723616</v>
      </c>
      <c r="B48" s="6">
        <v>2.0152613741520327</v>
      </c>
      <c r="C48" s="4"/>
    </row>
    <row r="49" spans="1:4" ht="13.8" thickBot="1" x14ac:dyDescent="0.3">
      <c r="A49" s="6">
        <v>3.3153954190202057</v>
      </c>
      <c r="B49" s="6">
        <v>2.6897171791351866</v>
      </c>
      <c r="C49" s="4"/>
    </row>
    <row r="50" spans="1:4" ht="13.8" thickBot="1" x14ac:dyDescent="0.3">
      <c r="A50" s="6">
        <v>3.4565435397671536</v>
      </c>
      <c r="B50" s="6">
        <v>2.7207359506865032</v>
      </c>
      <c r="C50" s="4"/>
    </row>
    <row r="51" spans="1:4" ht="13.8" thickBot="1" x14ac:dyDescent="0.3">
      <c r="A51" s="6">
        <v>3.9546646929811686</v>
      </c>
      <c r="B51" s="6">
        <v>3.6428098736796528</v>
      </c>
      <c r="C51" s="4"/>
      <c r="D51" s="4"/>
    </row>
    <row r="52" spans="1:4" x14ac:dyDescent="0.25">
      <c r="A52" s="4"/>
      <c r="B52" s="4"/>
    </row>
  </sheetData>
  <sortState xmlns:xlrd2="http://schemas.microsoft.com/office/spreadsheetml/2017/richdata2" ref="B2:B53">
    <sortCondition ref="B1:B53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2"/>
  <sheetViews>
    <sheetView workbookViewId="0">
      <selection activeCell="F14" sqref="F14"/>
    </sheetView>
  </sheetViews>
  <sheetFormatPr defaultRowHeight="13.2" x14ac:dyDescent="0.25"/>
  <cols>
    <col min="1" max="1" width="12.33203125" bestFit="1" customWidth="1"/>
  </cols>
  <sheetData>
    <row r="1" spans="1:11" ht="23.4" customHeight="1" x14ac:dyDescent="0.25"/>
    <row r="2" spans="1:11" x14ac:dyDescent="0.25">
      <c r="A2">
        <f>(Завдання_1!K2+Завдання_1!K3)/2</f>
        <v>-11.8977661132812</v>
      </c>
      <c r="B2">
        <v>1</v>
      </c>
      <c r="C2" s="4">
        <f>Завдання_2!A2-Завдання_1!A52</f>
        <v>-11.8977661132812</v>
      </c>
      <c r="D2">
        <f>C2/K4</f>
        <v>-5.2857031199486224</v>
      </c>
      <c r="E2">
        <v>-5.29</v>
      </c>
      <c r="F2">
        <v>1E-4</v>
      </c>
      <c r="G2">
        <f>((50*Завдання_1!$D$5)/K4)*F2</f>
        <v>5.2999894000318008E-3</v>
      </c>
      <c r="H2">
        <v>5.3E-3</v>
      </c>
      <c r="J2" t="s">
        <v>26</v>
      </c>
      <c r="K2">
        <f>(A2*B2+A3*B3+A4*B4+A5*B5+A6*B6+A7*B7+A8*B8+A9*B9)/50</f>
        <v>0.27075593771928547</v>
      </c>
    </row>
    <row r="3" spans="1:11" x14ac:dyDescent="0.25">
      <c r="A3">
        <f>(Завдання_1!K3+Завдання_1!K4)/2</f>
        <v>-9.5117813973987513</v>
      </c>
      <c r="B3">
        <v>0</v>
      </c>
      <c r="C3" s="4">
        <f>Завдання_2!A3-Завдання_1!$A$52</f>
        <v>-9.5117813973987513</v>
      </c>
      <c r="D3">
        <f>C3/$K$4</f>
        <v>-4.2257052399422621</v>
      </c>
      <c r="E3">
        <v>-4.2300000000000004</v>
      </c>
      <c r="F3">
        <v>1E-4</v>
      </c>
      <c r="G3">
        <f>((50*Завдання_1!$D$5)/$K$4)*F3</f>
        <v>5.2999894000318008E-3</v>
      </c>
      <c r="H3">
        <v>5.3E-3</v>
      </c>
      <c r="J3" t="s">
        <v>28</v>
      </c>
      <c r="K3">
        <f>(A2^2*B2+A3^2*B3+A4^2*B4+A5^2*B5+A6^2*B6+A7^2*B7+A8^2*B8+A9^2*B9)/50-K2^2</f>
        <v>5.0667015273379343</v>
      </c>
    </row>
    <row r="4" spans="1:11" x14ac:dyDescent="0.25">
      <c r="A4">
        <f>(Завдання_1!K4+Завдання_1!K5)/2</f>
        <v>-7.1257966815163041</v>
      </c>
      <c r="B4">
        <v>0</v>
      </c>
      <c r="C4" s="4">
        <f>Завдання_2!A4-Завдання_1!$A$52</f>
        <v>-7.1257966815163041</v>
      </c>
      <c r="D4">
        <f t="shared" ref="D4:E9" si="0">C4/$K$4</f>
        <v>-3.1657073599359022</v>
      </c>
      <c r="E4">
        <v>-3.17</v>
      </c>
      <c r="F4">
        <v>2.5999999999999999E-3</v>
      </c>
      <c r="G4">
        <f>((50*Завдання_1!$D$5)/$K$4)*F4</f>
        <v>0.13779972440082683</v>
      </c>
      <c r="H4">
        <v>0.13800000000000001</v>
      </c>
      <c r="J4" t="s">
        <v>29</v>
      </c>
      <c r="K4">
        <f>SQRT(K3)</f>
        <v>2.2509334791010449</v>
      </c>
    </row>
    <row r="5" spans="1:11" x14ac:dyDescent="0.25">
      <c r="A5">
        <f>(Завдання_1!K5+Завдання_1!K6)/2</f>
        <v>-4.7398119656338551</v>
      </c>
      <c r="B5">
        <v>0</v>
      </c>
      <c r="C5" s="4">
        <f>Завдання_2!A5-Завдання_1!$A$52</f>
        <v>-4.7398119656338551</v>
      </c>
      <c r="D5">
        <f t="shared" si="0"/>
        <v>-2.1057094799295415</v>
      </c>
      <c r="E5">
        <v>-2.11</v>
      </c>
      <c r="F5">
        <v>4.3099999999999999E-2</v>
      </c>
      <c r="G5">
        <f>((50*Завдання_1!$D$5)/$K$4)*F5</f>
        <v>2.2842954314137063</v>
      </c>
      <c r="H5">
        <v>2.2839999999999998</v>
      </c>
    </row>
    <row r="6" spans="1:11" x14ac:dyDescent="0.25">
      <c r="A6">
        <f>(Завдання_1!K6+Завдання_1!K7)/2</f>
        <v>-2.3538272497514074</v>
      </c>
      <c r="B6">
        <v>4</v>
      </c>
      <c r="C6" s="4">
        <f>Завдання_2!A6-Завдання_1!$A$52</f>
        <v>-2.3538272497514074</v>
      </c>
      <c r="D6">
        <f t="shared" si="0"/>
        <v>-1.0457115999231816</v>
      </c>
      <c r="E6">
        <v>-1.05</v>
      </c>
      <c r="F6">
        <v>0.22989999999999999</v>
      </c>
      <c r="G6">
        <f>((50*Завдання_1!$D$5)/$K$4)*F6</f>
        <v>12.184675630673111</v>
      </c>
      <c r="H6">
        <v>12.185</v>
      </c>
    </row>
    <row r="7" spans="1:11" x14ac:dyDescent="0.25">
      <c r="A7">
        <f>(Завдання_1!K7+Завдання_1!K8)/2</f>
        <v>3.2157466131040646E-2</v>
      </c>
      <c r="B7">
        <v>32</v>
      </c>
      <c r="C7" s="4">
        <f>Завдання_2!A7-Завдання_1!$A$52</f>
        <v>3.2157466131040646E-2</v>
      </c>
      <c r="D7">
        <f t="shared" si="0"/>
        <v>1.4286280083178367E-2</v>
      </c>
      <c r="E7">
        <v>0.01</v>
      </c>
      <c r="F7">
        <v>0.39889999999999998</v>
      </c>
      <c r="G7">
        <f>((50*Завдання_1!$D$5)/$K$4)*F7</f>
        <v>21.141657716726851</v>
      </c>
      <c r="H7">
        <v>21.141999999999999</v>
      </c>
    </row>
    <row r="8" spans="1:11" x14ac:dyDescent="0.25">
      <c r="A8">
        <f>(Завдання_1!K8+Завдання_1!K9)/2</f>
        <v>2.4181421820134887</v>
      </c>
      <c r="B8">
        <v>12</v>
      </c>
      <c r="C8" s="4">
        <f>Завдання_2!A8-Завдання_1!$A$52</f>
        <v>2.4181421820134887</v>
      </c>
      <c r="D8">
        <f t="shared" si="0"/>
        <v>1.0742841600895385</v>
      </c>
      <c r="E8">
        <v>1.07</v>
      </c>
      <c r="F8">
        <v>0.22509999999999999</v>
      </c>
      <c r="G8">
        <f>((50*Завдання_1!$D$5)/$K$4)*F8</f>
        <v>11.930276139471584</v>
      </c>
      <c r="H8">
        <v>11.933</v>
      </c>
    </row>
    <row r="9" spans="1:11" x14ac:dyDescent="0.25">
      <c r="A9">
        <f>(Завдання_1!K9+Завдання_1!K10)/2</f>
        <v>4.8041268978959373</v>
      </c>
      <c r="B9">
        <v>1</v>
      </c>
      <c r="C9" s="4">
        <f>Завдання_2!A9-Завдання_1!$A$52</f>
        <v>4.8041268978959373</v>
      </c>
      <c r="D9">
        <f t="shared" si="0"/>
        <v>2.1342820400958988</v>
      </c>
      <c r="E9">
        <v>2.13</v>
      </c>
      <c r="F9">
        <v>4.1300000000000003E-2</v>
      </c>
      <c r="G9">
        <f>((50*Завдання_1!$D$5)/$K$4)*F9</f>
        <v>2.1888956222131339</v>
      </c>
      <c r="H9">
        <v>2.1890000000000001</v>
      </c>
    </row>
    <row r="10" spans="1:11" x14ac:dyDescent="0.25">
      <c r="H10">
        <f>SUM(H2:H9)</f>
        <v>49.881599999999999</v>
      </c>
    </row>
    <row r="13" spans="1:11" ht="21" customHeight="1" x14ac:dyDescent="0.25"/>
    <row r="14" spans="1:11" x14ac:dyDescent="0.25">
      <c r="A14">
        <f>(Завдання_1!K27+Завдання_1!K28)/2</f>
        <v>-2.05078703048639</v>
      </c>
      <c r="B14">
        <v>4</v>
      </c>
      <c r="C14" s="4">
        <f>A14-Завдання_1!B52</f>
        <v>-2.05078703048639</v>
      </c>
      <c r="D14">
        <f>C14/K16</f>
        <v>-1.3828786247410054</v>
      </c>
      <c r="E14">
        <v>-1.38</v>
      </c>
      <c r="F14">
        <v>0.15390000000000001</v>
      </c>
      <c r="G14">
        <f>((50*Завдання_1!$D$30)/$K$16)*F14</f>
        <v>4.4466263118148577</v>
      </c>
      <c r="H14">
        <v>4.4470000000000001</v>
      </c>
      <c r="J14" t="s">
        <v>46</v>
      </c>
      <c r="K14">
        <f>(A14*B14+A15*B15+A16*B16+A17*B17+A18*B18+A19*B19+A20*B20+A21*B21)/50</f>
        <v>0.56842484629418233</v>
      </c>
    </row>
    <row r="15" spans="1:11" x14ac:dyDescent="0.25">
      <c r="A15">
        <f>(Завдання_1!K28+Завдання_1!K29)/2</f>
        <v>-1.1938310621708412</v>
      </c>
      <c r="B15">
        <v>7</v>
      </c>
      <c r="C15" s="4">
        <f>A15-Завдання_1!$B$52</f>
        <v>-1.1938310621708412</v>
      </c>
      <c r="D15">
        <f>C15/$K$16</f>
        <v>-0.8050194549145131</v>
      </c>
      <c r="E15">
        <v>-0.81</v>
      </c>
      <c r="F15">
        <v>0.28739999999999999</v>
      </c>
      <c r="G15">
        <f>((50*Завдання_1!$D$30)/$K$16)*F15</f>
        <v>8.303836270406693</v>
      </c>
      <c r="H15">
        <v>8.3040000000000003</v>
      </c>
      <c r="J15" t="s">
        <v>47</v>
      </c>
      <c r="K15">
        <f>(A14^2*B14+A15^2*B15+A16^2*B16+A17^2*B17+A18^2*B18+A19^2*B19+A20^2*B20+A21^2*B21)/50-K14^2</f>
        <v>2.1992418789561121</v>
      </c>
    </row>
    <row r="16" spans="1:11" x14ac:dyDescent="0.25">
      <c r="A16">
        <f>(Завдання_1!K29+Завдання_1!K30)/2</f>
        <v>-0.33687509385529263</v>
      </c>
      <c r="B16">
        <v>7</v>
      </c>
      <c r="C16" s="4">
        <f>A16-Завдання_1!$B$52</f>
        <v>-0.33687509385529263</v>
      </c>
      <c r="D16">
        <f t="shared" ref="D16:E21" si="1">C16/$K$16</f>
        <v>-0.22716028508802091</v>
      </c>
      <c r="E16">
        <v>-0.23</v>
      </c>
      <c r="F16">
        <v>0.38850000000000001</v>
      </c>
      <c r="G16">
        <f>((50*Завдання_1!$D$30)/$K$16)*F16</f>
        <v>11.224914373879612</v>
      </c>
      <c r="H16">
        <v>11.225</v>
      </c>
      <c r="J16" t="s">
        <v>48</v>
      </c>
      <c r="K16">
        <f>SQRT(K15)</f>
        <v>1.4829841128468342</v>
      </c>
    </row>
    <row r="17" spans="1:8" x14ac:dyDescent="0.25">
      <c r="A17">
        <f>(Завдання_1!K30+Завдання_1!K31)/2</f>
        <v>0.52008087446025608</v>
      </c>
      <c r="B17">
        <v>16</v>
      </c>
      <c r="C17" s="4">
        <f>A17-Завдання_1!$B$52</f>
        <v>0.52008087446025608</v>
      </c>
      <c r="D17">
        <f t="shared" si="1"/>
        <v>0.35069888473847133</v>
      </c>
      <c r="E17">
        <v>0.35</v>
      </c>
      <c r="F17">
        <v>0.37519999999999998</v>
      </c>
      <c r="G17">
        <f>((50*Завдання_1!$D$30)/$K$16)*F17</f>
        <v>10.840638025944992</v>
      </c>
      <c r="H17">
        <v>10.840999999999999</v>
      </c>
    </row>
    <row r="18" spans="1:8" x14ac:dyDescent="0.25">
      <c r="A18">
        <f>(Завдання_1!K31+Завдання_1!K32)/2</f>
        <v>1.3770368427758046</v>
      </c>
      <c r="B18">
        <v>11</v>
      </c>
      <c r="C18" s="4">
        <f>A18-Завдання_1!$B$52</f>
        <v>1.3770368427758046</v>
      </c>
      <c r="D18">
        <f t="shared" si="1"/>
        <v>0.92855805456496354</v>
      </c>
      <c r="E18">
        <v>0.93</v>
      </c>
      <c r="F18">
        <v>0.25829999999999997</v>
      </c>
      <c r="G18">
        <f>((50*Завдання_1!$D$30)/$K$16)*F18</f>
        <v>7.4630511783091462</v>
      </c>
      <c r="H18">
        <v>7.4630000000000001</v>
      </c>
    </row>
    <row r="19" spans="1:8" x14ac:dyDescent="0.25">
      <c r="A19">
        <f>(Завдання_1!K32+Завдання_1!K33)/2</f>
        <v>2.2339928110913534</v>
      </c>
      <c r="B19">
        <v>2</v>
      </c>
      <c r="C19" s="4">
        <f>A19-Завдання_1!$B$52</f>
        <v>2.2339928110913534</v>
      </c>
      <c r="D19">
        <f t="shared" si="1"/>
        <v>1.5064172243914558</v>
      </c>
      <c r="E19">
        <v>1.51</v>
      </c>
      <c r="F19">
        <v>0.12759999999999999</v>
      </c>
      <c r="G19">
        <f>((50*Завдання_1!$D$30)/$K$16)*F19</f>
        <v>3.6867415034930198</v>
      </c>
      <c r="H19">
        <v>3.6869999999999998</v>
      </c>
    </row>
    <row r="20" spans="1:8" x14ac:dyDescent="0.25">
      <c r="A20">
        <f>(Завдання_1!K33+Завдання_1!K34)/2</f>
        <v>3.0909487794069022</v>
      </c>
      <c r="B20">
        <v>5</v>
      </c>
      <c r="C20" s="4">
        <f>A20-Завдання_1!$B$52</f>
        <v>3.0909487794069022</v>
      </c>
      <c r="D20">
        <f t="shared" si="1"/>
        <v>2.0842763942179481</v>
      </c>
      <c r="E20">
        <v>2.08</v>
      </c>
      <c r="F20">
        <v>4.5900000000000003E-2</v>
      </c>
      <c r="G20">
        <f>((50*Завдання_1!$D$30)/$K$16)*F20</f>
        <v>1.3261867947517996</v>
      </c>
      <c r="H20">
        <v>1.3260000000000001</v>
      </c>
    </row>
    <row r="21" spans="1:8" x14ac:dyDescent="0.25">
      <c r="A21">
        <f>(Завдання_1!K34+Завдання_1!K35)/2</f>
        <v>3.9479047477224509</v>
      </c>
      <c r="B21">
        <v>1</v>
      </c>
      <c r="C21" s="4">
        <f>A21-Завдання_1!$B$52</f>
        <v>3.9479047477224509</v>
      </c>
      <c r="D21">
        <f t="shared" si="1"/>
        <v>2.6621355640444402</v>
      </c>
      <c r="E21">
        <v>2.66</v>
      </c>
      <c r="F21">
        <v>1.1599999999999999E-2</v>
      </c>
      <c r="G21">
        <f>((50*Завдання_1!$D$30)/$K$16)*F21</f>
        <v>0.33515831849936545</v>
      </c>
      <c r="H21">
        <v>0.33500000000000002</v>
      </c>
    </row>
    <row r="22" spans="1:8" x14ac:dyDescent="0.25">
      <c r="H22">
        <f>SUM(H14:H21)</f>
        <v>47.628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2"/>
  <sheetViews>
    <sheetView workbookViewId="0">
      <selection activeCell="A14" sqref="A14:A21"/>
    </sheetView>
  </sheetViews>
  <sheetFormatPr defaultRowHeight="13.2" x14ac:dyDescent="0.25"/>
  <sheetData>
    <row r="1" spans="1:7" ht="24.6" customHeight="1" x14ac:dyDescent="0.25"/>
    <row r="2" spans="1:7" x14ac:dyDescent="0.25">
      <c r="A2">
        <v>1</v>
      </c>
      <c r="B2">
        <f>((50*Завдання_1!$D$5)/Завдання_2!$K$4)*Завдання_2!F2</f>
        <v>5.2999894000318008E-3</v>
      </c>
      <c r="C2">
        <f>A2-B2</f>
        <v>0.99470001059996815</v>
      </c>
      <c r="D2">
        <f>C2^2</f>
        <v>0.98942811108757678</v>
      </c>
      <c r="E2">
        <f>D2/B2</f>
        <v>186.68492263053207</v>
      </c>
      <c r="F2">
        <f t="shared" ref="F2:F9" si="0">A2^2</f>
        <v>1</v>
      </c>
      <c r="G2">
        <f t="shared" ref="G2:G9" si="1">F2/B2</f>
        <v>188.67962264113206</v>
      </c>
    </row>
    <row r="3" spans="1:7" x14ac:dyDescent="0.25">
      <c r="A3">
        <v>0</v>
      </c>
      <c r="B3">
        <f>((50*Завдання_1!$D$5)/Завдання_2!$K$4)*Завдання_2!F3</f>
        <v>5.2999894000318008E-3</v>
      </c>
      <c r="C3">
        <f t="shared" ref="C3:C9" si="2">A3-B3</f>
        <v>-5.2999894000318008E-3</v>
      </c>
      <c r="D3">
        <f t="shared" ref="D3:D9" si="3">C3^2</f>
        <v>2.8089887640449449E-5</v>
      </c>
      <c r="E3">
        <f>D3/B3</f>
        <v>5.2999894000318008E-3</v>
      </c>
      <c r="F3">
        <f t="shared" si="0"/>
        <v>0</v>
      </c>
      <c r="G3">
        <f t="shared" si="1"/>
        <v>0</v>
      </c>
    </row>
    <row r="4" spans="1:7" x14ac:dyDescent="0.25">
      <c r="A4">
        <v>0</v>
      </c>
      <c r="B4">
        <f>((50*Завдання_1!$D$5)/Завдання_2!$K$4)*Завдання_2!F4</f>
        <v>0.13779972440082683</v>
      </c>
      <c r="C4">
        <f t="shared" si="2"/>
        <v>-0.13779972440082683</v>
      </c>
      <c r="D4">
        <f t="shared" si="3"/>
        <v>1.8988764044943828E-2</v>
      </c>
      <c r="E4">
        <f t="shared" ref="E4:E9" si="4">D4/B4</f>
        <v>0.13779972440082683</v>
      </c>
      <c r="F4">
        <f t="shared" si="0"/>
        <v>0</v>
      </c>
      <c r="G4">
        <f t="shared" si="1"/>
        <v>0</v>
      </c>
    </row>
    <row r="5" spans="1:7" x14ac:dyDescent="0.25">
      <c r="A5">
        <v>0</v>
      </c>
      <c r="B5">
        <f>((50*Завдання_1!$D$5)/Завдання_2!$K$4)*Завдання_2!F5</f>
        <v>2.2842954314137063</v>
      </c>
      <c r="C5">
        <f t="shared" si="2"/>
        <v>-2.2842954314137063</v>
      </c>
      <c r="D5">
        <f t="shared" si="3"/>
        <v>5.2180056179775303</v>
      </c>
      <c r="E5">
        <f t="shared" si="4"/>
        <v>2.2842954314137063</v>
      </c>
      <c r="F5">
        <f t="shared" si="0"/>
        <v>0</v>
      </c>
      <c r="G5">
        <f t="shared" si="1"/>
        <v>0</v>
      </c>
    </row>
    <row r="6" spans="1:7" x14ac:dyDescent="0.25">
      <c r="A6">
        <v>4</v>
      </c>
      <c r="B6">
        <f>((50*Завдання_1!$D$5)/Завдання_2!$K$4)*Завдання_2!F6</f>
        <v>12.184675630673111</v>
      </c>
      <c r="C6">
        <f t="shared" si="2"/>
        <v>-8.1846756306731105</v>
      </c>
      <c r="D6">
        <f t="shared" si="3"/>
        <v>66.988915179334285</v>
      </c>
      <c r="E6">
        <f t="shared" si="4"/>
        <v>5.4978004511420595</v>
      </c>
      <c r="F6">
        <f t="shared" si="0"/>
        <v>16</v>
      </c>
      <c r="G6">
        <f t="shared" si="1"/>
        <v>1.3131248204689485</v>
      </c>
    </row>
    <row r="7" spans="1:7" x14ac:dyDescent="0.25">
      <c r="A7">
        <v>32</v>
      </c>
      <c r="B7">
        <f>((50*Завдання_1!$D$5)/Завдання_2!$K$4)*Завдання_2!F7</f>
        <v>21.141657716726851</v>
      </c>
      <c r="C7">
        <f t="shared" si="2"/>
        <v>10.858342283273149</v>
      </c>
      <c r="D7">
        <f t="shared" si="3"/>
        <v>117.90359714071755</v>
      </c>
      <c r="E7">
        <f t="shared" si="4"/>
        <v>5.5768378582458373</v>
      </c>
      <c r="F7">
        <f t="shared" si="0"/>
        <v>1024</v>
      </c>
      <c r="G7">
        <f t="shared" si="1"/>
        <v>48.435180141518984</v>
      </c>
    </row>
    <row r="8" spans="1:7" x14ac:dyDescent="0.25">
      <c r="A8">
        <v>12</v>
      </c>
      <c r="B8">
        <f>((50*Завдання_1!$D$5)/Завдання_2!$K$4)*Завдання_2!F8</f>
        <v>11.930276139471584</v>
      </c>
      <c r="C8">
        <f t="shared" si="2"/>
        <v>6.9723860528416282E-2</v>
      </c>
      <c r="D8">
        <f t="shared" si="3"/>
        <v>4.8614167269860464E-3</v>
      </c>
      <c r="E8">
        <f t="shared" si="4"/>
        <v>4.0748568349578608E-4</v>
      </c>
      <c r="F8">
        <f t="shared" si="0"/>
        <v>144</v>
      </c>
      <c r="G8">
        <f t="shared" si="1"/>
        <v>12.070131346211912</v>
      </c>
    </row>
    <row r="9" spans="1:7" x14ac:dyDescent="0.25">
      <c r="A9">
        <v>1</v>
      </c>
      <c r="B9">
        <f>((50*Завдання_1!$D$5)/Завдання_2!$K$4)*Завдання_2!F9</f>
        <v>2.1888956222131339</v>
      </c>
      <c r="C9">
        <f t="shared" si="2"/>
        <v>-1.1888956222131339</v>
      </c>
      <c r="D9">
        <f t="shared" si="3"/>
        <v>1.413472800517555</v>
      </c>
      <c r="E9">
        <f t="shared" si="4"/>
        <v>0.64574700875340518</v>
      </c>
      <c r="F9">
        <f t="shared" si="0"/>
        <v>1</v>
      </c>
      <c r="G9">
        <f t="shared" si="1"/>
        <v>0.45685138654027124</v>
      </c>
    </row>
    <row r="10" spans="1:7" x14ac:dyDescent="0.25">
      <c r="E10">
        <f>SUM(E1:E9)</f>
        <v>200.83311057957144</v>
      </c>
      <c r="G10">
        <f>SUM(G2:G9)</f>
        <v>250.9549103358722</v>
      </c>
    </row>
    <row r="13" spans="1:7" ht="25.2" customHeight="1" x14ac:dyDescent="0.25"/>
    <row r="14" spans="1:7" x14ac:dyDescent="0.25">
      <c r="A14">
        <v>4</v>
      </c>
      <c r="B14">
        <f>((50*Завдання_1!$D$30)/Завдання_2!$K$16)*Завдання_2!F14</f>
        <v>4.4466263118148577</v>
      </c>
      <c r="C14">
        <f>A14-B14</f>
        <v>-0.44662631181485768</v>
      </c>
      <c r="D14">
        <f>C14^2</f>
        <v>0.19947506240534249</v>
      </c>
      <c r="E14">
        <f>D14/B14</f>
        <v>4.4859866428471749E-2</v>
      </c>
      <c r="F14">
        <f t="shared" ref="F14:F21" si="5">A14^2</f>
        <v>16</v>
      </c>
      <c r="G14">
        <f t="shared" ref="G14:G21" si="6">F14/B14</f>
        <v>3.5982335546136142</v>
      </c>
    </row>
    <row r="15" spans="1:7" x14ac:dyDescent="0.25">
      <c r="A15">
        <v>7</v>
      </c>
      <c r="B15">
        <f>((50*Завдання_1!$D$30)/Завдання_2!$K$16)*Завдання_2!F15</f>
        <v>8.303836270406693</v>
      </c>
      <c r="C15">
        <f t="shared" ref="C15:C21" si="7">A15-B15</f>
        <v>-1.303836270406693</v>
      </c>
      <c r="D15">
        <f t="shared" ref="D15:D21" si="8">C15^2</f>
        <v>1.6999890200280352</v>
      </c>
      <c r="E15">
        <f>D15/B15</f>
        <v>0.20472333084004504</v>
      </c>
      <c r="F15">
        <f t="shared" si="5"/>
        <v>49</v>
      </c>
      <c r="G15">
        <f t="shared" si="6"/>
        <v>5.9008870604333516</v>
      </c>
    </row>
    <row r="16" spans="1:7" x14ac:dyDescent="0.25">
      <c r="A16">
        <v>7</v>
      </c>
      <c r="B16">
        <f>((50*Завдання_1!$D$30)/Завдання_2!$K$16)*Завдання_2!F16</f>
        <v>11.224914373879612</v>
      </c>
      <c r="C16">
        <f t="shared" si="7"/>
        <v>-4.2249143738796118</v>
      </c>
      <c r="D16">
        <f t="shared" si="8"/>
        <v>17.849901466614551</v>
      </c>
      <c r="E16">
        <f t="shared" ref="E16:E21" si="9">D16/B16</f>
        <v>1.590203797736871</v>
      </c>
      <c r="F16">
        <f t="shared" si="5"/>
        <v>49</v>
      </c>
      <c r="G16">
        <f t="shared" si="6"/>
        <v>4.3652894238572593</v>
      </c>
    </row>
    <row r="17" spans="1:7" x14ac:dyDescent="0.25">
      <c r="A17">
        <v>16</v>
      </c>
      <c r="B17">
        <f>((50*Завдання_1!$D$30)/Завдання_2!$K$16)*Завдання_2!F17</f>
        <v>10.840638025944992</v>
      </c>
      <c r="C17">
        <f t="shared" si="7"/>
        <v>5.1593619740550078</v>
      </c>
      <c r="D17">
        <f t="shared" si="8"/>
        <v>26.619015979324786</v>
      </c>
      <c r="E17">
        <f t="shared" si="9"/>
        <v>2.4554842543047064</v>
      </c>
      <c r="F17">
        <f t="shared" si="5"/>
        <v>256</v>
      </c>
      <c r="G17">
        <f t="shared" si="6"/>
        <v>23.614846228359713</v>
      </c>
    </row>
    <row r="18" spans="1:7" x14ac:dyDescent="0.25">
      <c r="A18">
        <v>11</v>
      </c>
      <c r="B18">
        <f>((50*Завдання_1!$D$30)/Завдання_2!$K$16)*Завдання_2!F18</f>
        <v>7.4630511783091462</v>
      </c>
      <c r="C18">
        <f t="shared" si="7"/>
        <v>3.5369488216908538</v>
      </c>
      <c r="D18">
        <f t="shared" si="8"/>
        <v>12.510006967260319</v>
      </c>
      <c r="E18">
        <f t="shared" si="9"/>
        <v>1.6762590351275908</v>
      </c>
      <c r="F18">
        <f t="shared" si="5"/>
        <v>121</v>
      </c>
      <c r="G18">
        <f t="shared" si="6"/>
        <v>16.213207856818446</v>
      </c>
    </row>
    <row r="19" spans="1:7" x14ac:dyDescent="0.25">
      <c r="A19">
        <v>2</v>
      </c>
      <c r="B19">
        <f>((50*Завдання_1!$D$30)/Завдання_2!$K$16)*Завдання_2!F19</f>
        <v>3.6867415034930198</v>
      </c>
      <c r="C19">
        <f t="shared" si="7"/>
        <v>-1.6867415034930198</v>
      </c>
      <c r="D19">
        <f t="shared" si="8"/>
        <v>2.8450968996058927</v>
      </c>
      <c r="E19">
        <f t="shared" si="9"/>
        <v>0.77171043777012649</v>
      </c>
      <c r="F19">
        <f t="shared" si="5"/>
        <v>4</v>
      </c>
      <c r="G19">
        <f t="shared" si="6"/>
        <v>1.0849689342771067</v>
      </c>
    </row>
    <row r="20" spans="1:7" x14ac:dyDescent="0.25">
      <c r="A20">
        <v>5</v>
      </c>
      <c r="B20">
        <f>((50*Завдання_1!$D$30)/Завдання_2!$K$16)*Завдання_2!F20</f>
        <v>1.3261867947517996</v>
      </c>
      <c r="C20">
        <f t="shared" si="7"/>
        <v>3.6738132052482007</v>
      </c>
      <c r="D20">
        <f t="shared" si="8"/>
        <v>13.496903467056057</v>
      </c>
      <c r="E20">
        <f t="shared" si="9"/>
        <v>10.17722655697386</v>
      </c>
      <c r="F20">
        <f t="shared" si="5"/>
        <v>25</v>
      </c>
      <c r="G20">
        <f t="shared" si="6"/>
        <v>18.851039762222062</v>
      </c>
    </row>
    <row r="21" spans="1:7" x14ac:dyDescent="0.25">
      <c r="A21">
        <v>1</v>
      </c>
      <c r="B21">
        <f>((50*Завдання_1!$D$30)/Завдання_2!$K$16)*Завдання_2!F21</f>
        <v>0.33515831849936545</v>
      </c>
      <c r="C21">
        <f t="shared" si="7"/>
        <v>0.66484168150063461</v>
      </c>
      <c r="D21">
        <f t="shared" si="8"/>
        <v>0.44201446146059126</v>
      </c>
      <c r="E21">
        <f t="shared" si="9"/>
        <v>1.3188228877614092</v>
      </c>
      <c r="F21">
        <f t="shared" si="5"/>
        <v>1</v>
      </c>
      <c r="G21">
        <f t="shared" si="6"/>
        <v>2.9836645692620434</v>
      </c>
    </row>
    <row r="22" spans="1:7" x14ac:dyDescent="0.25">
      <c r="E22">
        <f>SUM(E14:E21)</f>
        <v>18.239290166943082</v>
      </c>
      <c r="G22">
        <f>SUM(G14:G21)</f>
        <v>76.612137389843596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workbookViewId="0">
      <selection activeCell="K20" sqref="K20"/>
    </sheetView>
  </sheetViews>
  <sheetFormatPr defaultRowHeight="13.2" x14ac:dyDescent="0.25"/>
  <sheetData>
    <row r="1" spans="1:12" x14ac:dyDescent="0.25">
      <c r="B1" s="1"/>
      <c r="C1" s="1"/>
      <c r="H1" t="s">
        <v>12</v>
      </c>
    </row>
    <row r="2" spans="1:12" x14ac:dyDescent="0.25">
      <c r="A2">
        <f>(Завдання_1!K2+Завдання_1!K3)/2</f>
        <v>-11.8977661132812</v>
      </c>
      <c r="B2">
        <v>1</v>
      </c>
      <c r="C2">
        <f>(A2-$K$2)/Завдання_1!$D$5</f>
        <v>-4</v>
      </c>
      <c r="D2">
        <f>B2*C2</f>
        <v>-4</v>
      </c>
      <c r="E2">
        <f>B2*C2^2</f>
        <v>16</v>
      </c>
      <c r="F2">
        <f>B2*(C2+1)^2</f>
        <v>9</v>
      </c>
      <c r="H2">
        <v>50</v>
      </c>
      <c r="J2" t="s">
        <v>19</v>
      </c>
      <c r="K2">
        <f>A6</f>
        <v>-2.3538272497514074</v>
      </c>
    </row>
    <row r="3" spans="1:12" x14ac:dyDescent="0.25">
      <c r="A3">
        <f>(Завдання_1!K3+Завдання_1!K4)/2</f>
        <v>-9.5117813973987513</v>
      </c>
      <c r="B3">
        <v>0</v>
      </c>
      <c r="C3">
        <f>(A3-$K$2)/Завдання_1!$D$5</f>
        <v>-2.9999999999999996</v>
      </c>
      <c r="D3">
        <f t="shared" ref="D3:D9" si="0">B3*C3</f>
        <v>0</v>
      </c>
      <c r="E3">
        <f t="shared" ref="E3:E9" si="1">B3*C3^2</f>
        <v>0</v>
      </c>
      <c r="F3">
        <f t="shared" ref="F3:F9" si="2">B3*(C3+1)^2</f>
        <v>0</v>
      </c>
      <c r="J3" t="s">
        <v>13</v>
      </c>
      <c r="K3">
        <f>D10/H2</f>
        <v>1.1000000000000001</v>
      </c>
    </row>
    <row r="4" spans="1:12" x14ac:dyDescent="0.25">
      <c r="A4">
        <f>(Завдання_1!K4+Завдання_1!K5)/2</f>
        <v>-7.1257966815163041</v>
      </c>
      <c r="B4">
        <v>0</v>
      </c>
      <c r="C4">
        <f>(A4-$K$2)/Завдання_1!$D$5</f>
        <v>-2</v>
      </c>
      <c r="D4">
        <f t="shared" si="0"/>
        <v>0</v>
      </c>
      <c r="E4">
        <f t="shared" si="1"/>
        <v>0</v>
      </c>
      <c r="F4">
        <f t="shared" si="2"/>
        <v>0</v>
      </c>
      <c r="J4" t="s">
        <v>14</v>
      </c>
      <c r="K4">
        <f>E10/H2</f>
        <v>2.1</v>
      </c>
    </row>
    <row r="5" spans="1:12" x14ac:dyDescent="0.25">
      <c r="A5">
        <f>(Завдання_1!K5+Завдання_1!K6)/2</f>
        <v>-4.7398119656338551</v>
      </c>
      <c r="B5">
        <v>0</v>
      </c>
      <c r="C5">
        <f>(A5-$K$2)/Завдання_1!$D$5</f>
        <v>-0.99999999999999978</v>
      </c>
      <c r="D5">
        <f t="shared" si="0"/>
        <v>0</v>
      </c>
      <c r="E5">
        <f t="shared" si="1"/>
        <v>0</v>
      </c>
      <c r="F5">
        <v>0</v>
      </c>
    </row>
    <row r="6" spans="1:12" x14ac:dyDescent="0.25">
      <c r="A6">
        <f>(Завдання_1!K6+Завдання_1!K7)/2</f>
        <v>-2.3538272497514074</v>
      </c>
      <c r="B6">
        <v>4</v>
      </c>
      <c r="C6">
        <f>(A6-$K$2)/Завдання_1!$D$5</f>
        <v>0</v>
      </c>
      <c r="D6">
        <f t="shared" si="0"/>
        <v>0</v>
      </c>
      <c r="E6">
        <f t="shared" si="1"/>
        <v>0</v>
      </c>
      <c r="F6">
        <f t="shared" si="2"/>
        <v>4</v>
      </c>
      <c r="J6" t="s">
        <v>15</v>
      </c>
      <c r="K6">
        <f>K3*Завдання_1!D5+Завдання_4!K2</f>
        <v>0.27075593771928563</v>
      </c>
      <c r="L6">
        <v>0.16900000000000001</v>
      </c>
    </row>
    <row r="7" spans="1:12" x14ac:dyDescent="0.25">
      <c r="A7">
        <f>(Завдання_1!K7+Завдання_1!K8)/2</f>
        <v>3.2157466131040646E-2</v>
      </c>
      <c r="B7">
        <v>32</v>
      </c>
      <c r="C7">
        <f>(A7-$K$2)/Завдання_1!$D$5</f>
        <v>1</v>
      </c>
      <c r="D7">
        <f t="shared" si="0"/>
        <v>32</v>
      </c>
      <c r="E7">
        <f t="shared" si="1"/>
        <v>32</v>
      </c>
      <c r="F7">
        <f t="shared" si="2"/>
        <v>128</v>
      </c>
      <c r="J7" t="s">
        <v>16</v>
      </c>
      <c r="K7">
        <f>(K4-K3^2)*Завдання_1!D5^2</f>
        <v>5.0667015273379352</v>
      </c>
      <c r="L7">
        <v>1.5469999999999999</v>
      </c>
    </row>
    <row r="8" spans="1:12" x14ac:dyDescent="0.25">
      <c r="A8">
        <f>(Завдання_1!K8+Завдання_1!K9)/2</f>
        <v>2.4181421820134887</v>
      </c>
      <c r="B8">
        <v>12</v>
      </c>
      <c r="C8">
        <f>(A8-$K$2)/Завдання_1!$D$5</f>
        <v>2</v>
      </c>
      <c r="D8">
        <f t="shared" si="0"/>
        <v>24</v>
      </c>
      <c r="E8">
        <f t="shared" si="1"/>
        <v>48</v>
      </c>
      <c r="F8">
        <f t="shared" si="2"/>
        <v>108</v>
      </c>
    </row>
    <row r="9" spans="1:12" x14ac:dyDescent="0.25">
      <c r="A9">
        <f>(Завдання_1!K9+Завдання_1!K10)/2</f>
        <v>4.8041268978959373</v>
      </c>
      <c r="B9">
        <v>1</v>
      </c>
      <c r="C9">
        <f>(A9-$K$2)/Завдання_1!$D$5</f>
        <v>3.0000000000000004</v>
      </c>
      <c r="D9">
        <f t="shared" si="0"/>
        <v>3.0000000000000004</v>
      </c>
      <c r="E9">
        <f t="shared" si="1"/>
        <v>9.0000000000000036</v>
      </c>
      <c r="F9">
        <f t="shared" si="2"/>
        <v>16</v>
      </c>
    </row>
    <row r="10" spans="1:12" x14ac:dyDescent="0.25">
      <c r="D10">
        <f>SUM(D2:D9)</f>
        <v>55</v>
      </c>
      <c r="E10">
        <f>SUM(E2:E9)</f>
        <v>105</v>
      </c>
      <c r="F10">
        <f>SUM(F2:F9)</f>
        <v>265</v>
      </c>
    </row>
    <row r="13" spans="1:12" x14ac:dyDescent="0.25">
      <c r="A13">
        <f>(Завдання_1!K27+Завдання_1!K28)/2</f>
        <v>-2.05078703048639</v>
      </c>
      <c r="B13">
        <v>4</v>
      </c>
      <c r="C13">
        <f>(A13-$K$14)/Завдання_1!$D$30</f>
        <v>-4</v>
      </c>
      <c r="D13">
        <f>B13*C13</f>
        <v>-16</v>
      </c>
      <c r="E13">
        <f>B13*C13^2</f>
        <v>64</v>
      </c>
      <c r="F13">
        <f>B13*(C13+1)^2</f>
        <v>36</v>
      </c>
    </row>
    <row r="14" spans="1:12" x14ac:dyDescent="0.25">
      <c r="A14">
        <f>(Завдання_1!K28+Завдання_1!K29)/2</f>
        <v>-1.1938310621708412</v>
      </c>
      <c r="B14">
        <v>7</v>
      </c>
      <c r="C14">
        <f>(A14-$K$14)/Завдання_1!$D$30</f>
        <v>-3</v>
      </c>
      <c r="D14">
        <f t="shared" ref="D14:D20" si="3">B14*C14</f>
        <v>-21</v>
      </c>
      <c r="E14">
        <f t="shared" ref="E14:E20" si="4">B14*C14^2</f>
        <v>63</v>
      </c>
      <c r="F14">
        <f t="shared" ref="F14:F20" si="5">B14*(C14+1)^2</f>
        <v>28</v>
      </c>
      <c r="J14" t="s">
        <v>19</v>
      </c>
      <c r="K14">
        <f>A17</f>
        <v>1.3770368427758046</v>
      </c>
    </row>
    <row r="15" spans="1:12" x14ac:dyDescent="0.25">
      <c r="A15">
        <f>(Завдання_1!K29+Завдання_1!K30)/2</f>
        <v>-0.33687509385529263</v>
      </c>
      <c r="B15">
        <v>7</v>
      </c>
      <c r="C15">
        <f>(A15-$K$14)/Завдання_1!$D$30</f>
        <v>-2</v>
      </c>
      <c r="D15">
        <f t="shared" si="3"/>
        <v>-14</v>
      </c>
      <c r="E15">
        <f t="shared" si="4"/>
        <v>28</v>
      </c>
      <c r="F15">
        <f t="shared" si="5"/>
        <v>7</v>
      </c>
      <c r="J15" t="s">
        <v>13</v>
      </c>
      <c r="K15">
        <f>D21/H2</f>
        <v>-1.04</v>
      </c>
    </row>
    <row r="16" spans="1:12" x14ac:dyDescent="0.25">
      <c r="A16">
        <f>(Завдання_1!K30+Завдання_1!K31)/2</f>
        <v>0.52008087446025608</v>
      </c>
      <c r="B16">
        <v>16</v>
      </c>
      <c r="C16">
        <f>(A16-$K$14)/Завдання_1!$D$30</f>
        <v>-0.99999999999999989</v>
      </c>
      <c r="D16">
        <f t="shared" si="3"/>
        <v>-15.999999999999998</v>
      </c>
      <c r="E16">
        <f t="shared" si="4"/>
        <v>15.999999999999996</v>
      </c>
      <c r="F16">
        <v>0</v>
      </c>
      <c r="J16" t="s">
        <v>14</v>
      </c>
      <c r="K16">
        <f>E21/H2</f>
        <v>4.04</v>
      </c>
    </row>
    <row r="17" spans="1:12" x14ac:dyDescent="0.25">
      <c r="A17">
        <f>(Завдання_1!K31+Завдання_1!K32)/2</f>
        <v>1.3770368427758046</v>
      </c>
      <c r="B17">
        <v>11</v>
      </c>
      <c r="C17">
        <f>(A17-$K$14)/Завдання_1!$D$30</f>
        <v>0</v>
      </c>
      <c r="D17">
        <f t="shared" si="3"/>
        <v>0</v>
      </c>
      <c r="E17">
        <f t="shared" si="4"/>
        <v>0</v>
      </c>
      <c r="F17">
        <f t="shared" si="5"/>
        <v>11</v>
      </c>
    </row>
    <row r="18" spans="1:12" x14ac:dyDescent="0.25">
      <c r="A18">
        <f>(Завдання_1!K32+Завдання_1!K33)/2</f>
        <v>2.2339928110913534</v>
      </c>
      <c r="B18">
        <v>2</v>
      </c>
      <c r="C18">
        <f>(A18-$K$14)/Завдання_1!$D$30</f>
        <v>1.0000000000000002</v>
      </c>
      <c r="D18">
        <f t="shared" si="3"/>
        <v>2.0000000000000004</v>
      </c>
      <c r="E18">
        <f t="shared" si="4"/>
        <v>2.0000000000000009</v>
      </c>
      <c r="F18">
        <f t="shared" si="5"/>
        <v>8</v>
      </c>
      <c r="J18" t="s">
        <v>17</v>
      </c>
      <c r="K18">
        <f>K15*Завдання_1!D30+Завдання_4!K14</f>
        <v>0.48580263572763405</v>
      </c>
      <c r="L18">
        <v>-0.30099999999999999</v>
      </c>
    </row>
    <row r="19" spans="1:12" x14ac:dyDescent="0.25">
      <c r="A19">
        <f>(Завдання_1!K33+Завдання_1!K34)/2</f>
        <v>3.0909487794069022</v>
      </c>
      <c r="B19">
        <v>5</v>
      </c>
      <c r="C19">
        <f>(A19-$K$14)/Завдання_1!$D$30</f>
        <v>2.0000000000000004</v>
      </c>
      <c r="D19">
        <f t="shared" si="3"/>
        <v>10.000000000000002</v>
      </c>
      <c r="E19">
        <f t="shared" si="4"/>
        <v>20.000000000000007</v>
      </c>
      <c r="F19">
        <f t="shared" si="5"/>
        <v>45.000000000000014</v>
      </c>
      <c r="J19" t="s">
        <v>18</v>
      </c>
      <c r="K19">
        <f>(K16-K15^2)*Завдання_1!D30^2</f>
        <v>2.172570655979043</v>
      </c>
      <c r="L19">
        <v>1.92</v>
      </c>
    </row>
    <row r="20" spans="1:12" x14ac:dyDescent="0.25">
      <c r="A20">
        <f>(Завдання_1!K34+Завдання_1!K35)/2</f>
        <v>3.9479047477224509</v>
      </c>
      <c r="B20">
        <v>1</v>
      </c>
      <c r="C20">
        <f>(A20-$K$14)/Завдання_1!$D$30</f>
        <v>3.0000000000000004</v>
      </c>
      <c r="D20">
        <f t="shared" si="3"/>
        <v>3.0000000000000004</v>
      </c>
      <c r="E20">
        <f t="shared" si="4"/>
        <v>9.0000000000000036</v>
      </c>
      <c r="F20">
        <f t="shared" si="5"/>
        <v>16</v>
      </c>
    </row>
    <row r="21" spans="1:12" x14ac:dyDescent="0.25">
      <c r="D21">
        <f>SUM(D13:D20)</f>
        <v>-52</v>
      </c>
      <c r="E21">
        <f>SUM(E13:E20)</f>
        <v>202</v>
      </c>
      <c r="F21">
        <f>SUM(F13:F20)</f>
        <v>151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C3" sqref="C3"/>
    </sheetView>
  </sheetViews>
  <sheetFormatPr defaultRowHeight="13.2" x14ac:dyDescent="0.25"/>
  <cols>
    <col min="2" max="2" width="12.33203125" bestFit="1" customWidth="1"/>
  </cols>
  <sheetData>
    <row r="1" spans="1:3" x14ac:dyDescent="0.25">
      <c r="A1" t="s">
        <v>23</v>
      </c>
      <c r="B1">
        <f>Завдання_4!L6*SQRT(50)/B3</f>
        <v>0.52555973376541298</v>
      </c>
      <c r="C1">
        <v>0.52600000000000002</v>
      </c>
    </row>
    <row r="2" spans="1:3" x14ac:dyDescent="0.25">
      <c r="A2" t="s">
        <v>23</v>
      </c>
      <c r="B2">
        <f>Завдання_4!L18*SQRT(50)/B4</f>
        <v>-1.4294783457869913</v>
      </c>
      <c r="C2">
        <v>-1.429</v>
      </c>
    </row>
    <row r="3" spans="1:3" x14ac:dyDescent="0.25">
      <c r="A3" t="s">
        <v>24</v>
      </c>
      <c r="B3">
        <f>SQRT((50/49)*Завдання_4!K7)</f>
        <v>2.2737861815316811</v>
      </c>
    </row>
    <row r="4" spans="1:3" x14ac:dyDescent="0.25">
      <c r="A4" t="s">
        <v>25</v>
      </c>
      <c r="B4">
        <f>SQRT((50/49)*Завдання_4!K19)</f>
        <v>1.4889287533766271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4" sqref="B4"/>
    </sheetView>
  </sheetViews>
  <sheetFormatPr defaultRowHeight="13.2" x14ac:dyDescent="0.25"/>
  <sheetData>
    <row r="1" spans="1:2" x14ac:dyDescent="0.25">
      <c r="A1" t="s">
        <v>20</v>
      </c>
      <c r="B1">
        <f>(50/49)*Завдання_4!L7</f>
        <v>1.5785714285714285</v>
      </c>
    </row>
    <row r="2" spans="1:2" x14ac:dyDescent="0.25">
      <c r="A2" t="s">
        <v>21</v>
      </c>
      <c r="B2">
        <f>(50/49)*Завдання_4!L19</f>
        <v>1.9591836734693877</v>
      </c>
    </row>
    <row r="4" spans="1:2" x14ac:dyDescent="0.25">
      <c r="A4" t="s">
        <v>22</v>
      </c>
      <c r="B4">
        <f>B2/B1</f>
        <v>1.2411118293471235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1"/>
  <sheetViews>
    <sheetView tabSelected="1" workbookViewId="0">
      <selection activeCell="A14" sqref="A14:B21"/>
    </sheetView>
  </sheetViews>
  <sheetFormatPr defaultRowHeight="13.2" x14ac:dyDescent="0.25"/>
  <cols>
    <col min="2" max="2" width="13.77734375" customWidth="1"/>
  </cols>
  <sheetData>
    <row r="1" spans="1:5" x14ac:dyDescent="0.25">
      <c r="D1" t="s">
        <v>20</v>
      </c>
      <c r="E1">
        <v>1.5785714285714285</v>
      </c>
    </row>
    <row r="2" spans="1:5" x14ac:dyDescent="0.25">
      <c r="A2">
        <f>(Завдання_1!K2+Завдання_1!K3)/2</f>
        <v>-11.8977661132812</v>
      </c>
      <c r="B2" s="5">
        <f>(1/($E$1*SQRT(2*PI())))*(2.7183^(-((A2-$E$3)^2)/(2*$E$1^2)))</f>
        <v>3.156057989736853E-14</v>
      </c>
      <c r="D2" t="s">
        <v>21</v>
      </c>
      <c r="E2">
        <v>1.9591836734693877</v>
      </c>
    </row>
    <row r="3" spans="1:5" x14ac:dyDescent="0.25">
      <c r="A3">
        <f>(Завдання_1!K3+Завдання_1!K4)/2</f>
        <v>-9.5117813973987513</v>
      </c>
      <c r="B3" s="5">
        <f t="shared" ref="B3:B9" si="0">(1/($E$1*SQRT(2*PI())))*(2.7183^(-((A3-$E$3)^2)/(2*$E$1^2)))</f>
        <v>1.1567219310320582E-9</v>
      </c>
      <c r="D3" t="s">
        <v>26</v>
      </c>
      <c r="E3">
        <v>0.27079999999999999</v>
      </c>
    </row>
    <row r="4" spans="1:5" x14ac:dyDescent="0.25">
      <c r="A4">
        <f>(Завдання_1!K4+Завдання_1!K5)/2</f>
        <v>-7.1257966815163041</v>
      </c>
      <c r="B4" s="5">
        <f t="shared" si="0"/>
        <v>4.3164307265127918E-6</v>
      </c>
      <c r="D4" t="s">
        <v>27</v>
      </c>
      <c r="E4">
        <v>0.48580000000000001</v>
      </c>
    </row>
    <row r="5" spans="1:5" x14ac:dyDescent="0.25">
      <c r="A5">
        <f>(Завдання_1!K5+Завдання_1!K6)/2</f>
        <v>-4.7398119656338551</v>
      </c>
      <c r="B5" s="5">
        <f t="shared" si="0"/>
        <v>1.6399567375546093E-3</v>
      </c>
    </row>
    <row r="6" spans="1:5" x14ac:dyDescent="0.25">
      <c r="A6">
        <f>(Завдання_1!K6+Завдання_1!K7)/2</f>
        <v>-2.3538272497514074</v>
      </c>
      <c r="B6" s="5">
        <f t="shared" si="0"/>
        <v>6.3438341100019224E-2</v>
      </c>
    </row>
    <row r="7" spans="1:5" x14ac:dyDescent="0.25">
      <c r="A7">
        <f>(Завдання_1!K7+Завдання_1!K8)/2</f>
        <v>3.2157466131040646E-2</v>
      </c>
      <c r="B7" s="5">
        <f t="shared" si="0"/>
        <v>0.24985212898564096</v>
      </c>
    </row>
    <row r="8" spans="1:5" x14ac:dyDescent="0.25">
      <c r="A8">
        <f>(Завдання_1!K8+Завдання_1!K9)/2</f>
        <v>2.4181421820134887</v>
      </c>
      <c r="B8" s="5">
        <f t="shared" si="0"/>
        <v>0.10019039790550167</v>
      </c>
    </row>
    <row r="9" spans="1:5" x14ac:dyDescent="0.25">
      <c r="A9">
        <f>(Завдання_1!K9+Завдання_1!K10)/2</f>
        <v>4.8041268978959373</v>
      </c>
      <c r="B9" s="5">
        <f t="shared" si="0"/>
        <v>4.0905429659626623E-3</v>
      </c>
    </row>
    <row r="14" spans="1:5" x14ac:dyDescent="0.25">
      <c r="A14">
        <f>(Завдання_1!K28+Завдання_1!K29)/2</f>
        <v>-1.1938310621708412</v>
      </c>
      <c r="B14" s="5">
        <f>(1/($E$2*SQRT(2*PI())))*(2.7183^(-((A14-$E$4)^2)/(2*$E$2^2)))</f>
        <v>0.14100491255599815</v>
      </c>
    </row>
    <row r="15" spans="1:5" x14ac:dyDescent="0.25">
      <c r="A15">
        <f>(Завдання_1!K29+Завдання_1!K30)/2</f>
        <v>-0.33687509385529263</v>
      </c>
      <c r="B15" s="5">
        <f t="shared" ref="B15:B21" si="1">(1/($E$2*SQRT(2*PI())))*(2.7183^(-((A15-$E$4)^2)/(2*$E$2^2)))</f>
        <v>0.18644332127263599</v>
      </c>
    </row>
    <row r="16" spans="1:5" x14ac:dyDescent="0.25">
      <c r="A16">
        <f>(Завдання_1!K30+Завдання_1!K31)/2</f>
        <v>0.52008087446025608</v>
      </c>
      <c r="B16" s="5">
        <f t="shared" si="1"/>
        <v>0.20359561958258221</v>
      </c>
    </row>
    <row r="17" spans="1:2" x14ac:dyDescent="0.25">
      <c r="A17">
        <f>(Завдання_1!K31+Завдання_1!K32)/2</f>
        <v>1.3770368427758046</v>
      </c>
      <c r="B17" s="5">
        <f t="shared" si="1"/>
        <v>0.18361114573100695</v>
      </c>
    </row>
    <row r="18" spans="1:2" x14ac:dyDescent="0.25">
      <c r="A18">
        <f>(Завдання_1!K32+Завдання_1!K33)/2</f>
        <v>2.2339928110913534</v>
      </c>
      <c r="B18" s="5">
        <f t="shared" si="1"/>
        <v>0.13675356705438993</v>
      </c>
    </row>
    <row r="19" spans="1:2" x14ac:dyDescent="0.25">
      <c r="A19">
        <f>(Завдання_1!K33+Завдання_1!K34)/2</f>
        <v>3.0909487794069022</v>
      </c>
      <c r="B19" s="5">
        <f t="shared" si="1"/>
        <v>8.4117682217634035E-2</v>
      </c>
    </row>
    <row r="20" spans="1:2" x14ac:dyDescent="0.25">
      <c r="A20">
        <f>(Завдання_1!K34+Завдання_1!K35)/2</f>
        <v>3.9479047477224509</v>
      </c>
      <c r="B20" s="5">
        <f t="shared" si="1"/>
        <v>4.2731185706790825E-2</v>
      </c>
    </row>
    <row r="21" spans="1:2" x14ac:dyDescent="0.25">
      <c r="A21">
        <f>(Завдання_1!K35+Завдання_1!K36)/2</f>
        <v>2.1881913659401127</v>
      </c>
      <c r="B21" s="5">
        <f t="shared" si="1"/>
        <v>0.13959810129579714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7</vt:i4>
      </vt:variant>
    </vt:vector>
  </HeadingPairs>
  <TitlesOfParts>
    <vt:vector size="7" baseType="lpstr">
      <vt:lpstr>Завдання_1</vt:lpstr>
      <vt:lpstr>Завдання_2</vt:lpstr>
      <vt:lpstr>Завдання_3</vt:lpstr>
      <vt:lpstr>Завдання_4</vt:lpstr>
      <vt:lpstr>Завдання_5</vt:lpstr>
      <vt:lpstr>Завдвння_6</vt:lpstr>
      <vt:lpstr>Завдання_7</vt:lpstr>
    </vt:vector>
  </TitlesOfParts>
  <Company>Інститут Модернізації та Змісту освіти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 Windows</dc:creator>
  <cp:lastModifiedBy>Maria</cp:lastModifiedBy>
  <dcterms:created xsi:type="dcterms:W3CDTF">2019-11-16T07:17:13Z</dcterms:created>
  <dcterms:modified xsi:type="dcterms:W3CDTF">2023-11-17T21:36:48Z</dcterms:modified>
</cp:coreProperties>
</file>