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oycho/Library/CloudStorage/GoogleDrive-stoichorusinovchikarmaprofile@gmail.com/My Drive/Демографската криза като бариера за икономическия растеж/"/>
    </mc:Choice>
  </mc:AlternateContent>
  <xr:revisionPtr revIDLastSave="0" documentId="13_ncr:1_{5B1D9EB9-71CB-E54B-82E1-BA053E459507}" xr6:coauthVersionLast="47" xr6:coauthVersionMax="47" xr10:uidLastSave="{00000000-0000-0000-0000-000000000000}"/>
  <bookViews>
    <workbookView xWindow="1200" yWindow="500" windowWidth="27600" windowHeight="17500" xr2:uid="{84815E2F-4571-ED4B-BB98-65F4063E39D5}"/>
  </bookViews>
  <sheets>
    <sheet name="1889-1943" sheetId="1" r:id="rId1"/>
    <sheet name="заети-1889-1943" sheetId="8" r:id="rId2"/>
    <sheet name="1944-1989" sheetId="7" r:id="rId3"/>
  </sheets>
  <definedNames>
    <definedName name="solver_eng" localSheetId="2" hidden="1">1</definedName>
    <definedName name="solver_lin" localSheetId="2" hidden="1">2</definedName>
    <definedName name="solver_neg" localSheetId="2" hidden="1">1</definedName>
    <definedName name="solver_num" localSheetId="2" hidden="1">0</definedName>
    <definedName name="solver_opt" localSheetId="2" hidden="1">'1944-1989'!#REF!</definedName>
    <definedName name="solver_typ" localSheetId="2" hidden="1">1</definedName>
    <definedName name="solver_val" localSheetId="2" hidden="1">0</definedName>
    <definedName name="solver_ver" localSheetId="2" hidden="1">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1" i="1" l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3" i="1"/>
  <c r="C5" i="8"/>
  <c r="C4" i="8"/>
  <c r="C3" i="8"/>
  <c r="C2" i="8"/>
  <c r="M4" i="8" s="1"/>
  <c r="B5" i="8"/>
  <c r="B4" i="8"/>
  <c r="B3" i="8"/>
  <c r="B2" i="8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2" i="1"/>
  <c r="M53" i="1"/>
  <c r="M54" i="1"/>
  <c r="M55" i="1"/>
  <c r="M56" i="1"/>
  <c r="M57" i="1"/>
  <c r="C3" i="1"/>
  <c r="C9" i="1"/>
  <c r="N5" i="7"/>
  <c r="N6" i="7"/>
  <c r="N4" i="7"/>
  <c r="N3" i="7"/>
  <c r="N2" i="7"/>
  <c r="M2" i="7"/>
  <c r="H2" i="7"/>
  <c r="K9" i="7"/>
  <c r="L8" i="7"/>
  <c r="K3" i="7"/>
  <c r="L3" i="7"/>
  <c r="M3" i="7"/>
  <c r="K4" i="7"/>
  <c r="L4" i="7"/>
  <c r="M4" i="7"/>
  <c r="K5" i="7"/>
  <c r="L5" i="7"/>
  <c r="M5" i="7"/>
  <c r="K6" i="7"/>
  <c r="L6" i="7"/>
  <c r="M6" i="7"/>
  <c r="K7" i="7"/>
  <c r="L7" i="7"/>
  <c r="M7" i="7"/>
  <c r="K8" i="7"/>
  <c r="M8" i="7"/>
  <c r="L9" i="7"/>
  <c r="M9" i="7"/>
  <c r="K10" i="7"/>
  <c r="L10" i="7"/>
  <c r="M10" i="7"/>
  <c r="K11" i="7"/>
  <c r="L11" i="7"/>
  <c r="M11" i="7"/>
  <c r="K12" i="7"/>
  <c r="L12" i="7"/>
  <c r="M12" i="7"/>
  <c r="K13" i="7"/>
  <c r="L13" i="7"/>
  <c r="M13" i="7"/>
  <c r="K14" i="7"/>
  <c r="L14" i="7"/>
  <c r="M14" i="7"/>
  <c r="K15" i="7"/>
  <c r="L15" i="7"/>
  <c r="M15" i="7"/>
  <c r="K16" i="7"/>
  <c r="L16" i="7"/>
  <c r="M16" i="7"/>
  <c r="K17" i="7"/>
  <c r="L17" i="7"/>
  <c r="M17" i="7"/>
  <c r="K18" i="7"/>
  <c r="L18" i="7"/>
  <c r="M18" i="7"/>
  <c r="K19" i="7"/>
  <c r="L19" i="7"/>
  <c r="M19" i="7"/>
  <c r="K20" i="7"/>
  <c r="L20" i="7"/>
  <c r="M20" i="7"/>
  <c r="K21" i="7"/>
  <c r="L21" i="7"/>
  <c r="M21" i="7"/>
  <c r="K22" i="7"/>
  <c r="L22" i="7"/>
  <c r="M22" i="7"/>
  <c r="K23" i="7"/>
  <c r="L23" i="7"/>
  <c r="M23" i="7"/>
  <c r="K24" i="7"/>
  <c r="L24" i="7"/>
  <c r="M24" i="7"/>
  <c r="K25" i="7"/>
  <c r="L25" i="7"/>
  <c r="M25" i="7"/>
  <c r="K26" i="7"/>
  <c r="L26" i="7"/>
  <c r="M26" i="7"/>
  <c r="K27" i="7"/>
  <c r="L27" i="7"/>
  <c r="M27" i="7"/>
  <c r="K28" i="7"/>
  <c r="L28" i="7"/>
  <c r="M28" i="7"/>
  <c r="K29" i="7"/>
  <c r="L29" i="7"/>
  <c r="M29" i="7"/>
  <c r="K30" i="7"/>
  <c r="L30" i="7"/>
  <c r="M30" i="7"/>
  <c r="K31" i="7"/>
  <c r="L31" i="7"/>
  <c r="M31" i="7"/>
  <c r="K32" i="7"/>
  <c r="L32" i="7"/>
  <c r="M32" i="7"/>
  <c r="K33" i="7"/>
  <c r="L33" i="7"/>
  <c r="M33" i="7"/>
  <c r="K34" i="7"/>
  <c r="L34" i="7"/>
  <c r="M34" i="7"/>
  <c r="K35" i="7"/>
  <c r="L35" i="7"/>
  <c r="M35" i="7"/>
  <c r="K36" i="7"/>
  <c r="L36" i="7"/>
  <c r="M36" i="7"/>
  <c r="K37" i="7"/>
  <c r="L37" i="7"/>
  <c r="M37" i="7"/>
  <c r="K38" i="7"/>
  <c r="L38" i="7"/>
  <c r="M38" i="7"/>
  <c r="K39" i="7"/>
  <c r="L39" i="7"/>
  <c r="M39" i="7"/>
  <c r="K40" i="7"/>
  <c r="L40" i="7"/>
  <c r="M40" i="7"/>
  <c r="K41" i="7"/>
  <c r="L41" i="7"/>
  <c r="M41" i="7"/>
  <c r="K42" i="7"/>
  <c r="L42" i="7"/>
  <c r="M42" i="7"/>
  <c r="K43" i="7"/>
  <c r="L43" i="7"/>
  <c r="M43" i="7"/>
  <c r="L2" i="7"/>
  <c r="K2" i="7"/>
  <c r="I2" i="7"/>
  <c r="J2" i="7"/>
  <c r="J16" i="7"/>
  <c r="J17" i="7"/>
  <c r="J18" i="7"/>
  <c r="J19" i="7"/>
  <c r="J20" i="7"/>
  <c r="J21" i="7"/>
  <c r="J22" i="7"/>
  <c r="J23" i="7"/>
  <c r="J24" i="7"/>
  <c r="J25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H38" i="7"/>
  <c r="H39" i="7"/>
  <c r="H40" i="7"/>
  <c r="H41" i="7"/>
  <c r="H42" i="7"/>
  <c r="H43" i="7"/>
  <c r="D2" i="7"/>
  <c r="E2" i="7"/>
  <c r="B3" i="7"/>
  <c r="B2" i="7" s="1"/>
  <c r="D3" i="1"/>
  <c r="H7" i="7"/>
  <c r="E6" i="7"/>
  <c r="E4" i="7"/>
  <c r="I43" i="7"/>
  <c r="G26" i="7"/>
  <c r="J26" i="7" s="1"/>
  <c r="F26" i="7"/>
  <c r="I26" i="7" s="1"/>
  <c r="G12" i="7"/>
  <c r="J12" i="7" s="1"/>
  <c r="F12" i="7"/>
  <c r="I12" i="7" s="1"/>
  <c r="G10" i="7"/>
  <c r="J10" i="7" s="1"/>
  <c r="G7" i="7"/>
  <c r="J7" i="7" s="1"/>
  <c r="F4" i="7"/>
  <c r="F6" i="7"/>
  <c r="F5" i="7"/>
  <c r="H8" i="7"/>
  <c r="H9" i="7"/>
  <c r="H10" i="7"/>
  <c r="H11" i="7"/>
  <c r="H4" i="7"/>
  <c r="G15" i="7"/>
  <c r="J15" i="7" s="1"/>
  <c r="G14" i="7"/>
  <c r="J14" i="7" s="1"/>
  <c r="G13" i="7"/>
  <c r="J13" i="7" s="1"/>
  <c r="G11" i="7"/>
  <c r="J11" i="7" s="1"/>
  <c r="G9" i="7"/>
  <c r="J9" i="7" s="1"/>
  <c r="G8" i="7"/>
  <c r="J8" i="7" s="1"/>
  <c r="G3" i="7"/>
  <c r="J3" i="7" s="1"/>
  <c r="F15" i="7"/>
  <c r="I15" i="7" s="1"/>
  <c r="F14" i="7"/>
  <c r="I14" i="7" s="1"/>
  <c r="F13" i="7"/>
  <c r="I13" i="7" s="1"/>
  <c r="F11" i="7"/>
  <c r="I11" i="7" s="1"/>
  <c r="F10" i="7"/>
  <c r="I10" i="7" s="1"/>
  <c r="F9" i="7"/>
  <c r="I9" i="7" s="1"/>
  <c r="F8" i="7"/>
  <c r="I8" i="7" s="1"/>
  <c r="F7" i="7"/>
  <c r="I7" i="7" s="1"/>
  <c r="F3" i="7"/>
  <c r="I3" i="7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3" i="1"/>
  <c r="D57" i="1"/>
  <c r="D56" i="1"/>
  <c r="D53" i="1"/>
  <c r="D54" i="1"/>
  <c r="D55" i="1"/>
  <c r="G55" i="1" s="1"/>
  <c r="D52" i="1"/>
  <c r="D4" i="1"/>
  <c r="D5" i="1"/>
  <c r="D6" i="1"/>
  <c r="G6" i="1" s="1"/>
  <c r="D7" i="1"/>
  <c r="D8" i="1"/>
  <c r="D9" i="1"/>
  <c r="D10" i="1"/>
  <c r="G10" i="1" s="1"/>
  <c r="D11" i="1"/>
  <c r="D12" i="1"/>
  <c r="D13" i="1"/>
  <c r="G14" i="1" s="1"/>
  <c r="D14" i="1"/>
  <c r="D15" i="1"/>
  <c r="D16" i="1"/>
  <c r="D17" i="1"/>
  <c r="G17" i="1" s="1"/>
  <c r="D18" i="1"/>
  <c r="G18" i="1"/>
  <c r="D19" i="1"/>
  <c r="D20" i="1"/>
  <c r="G20" i="1" s="1"/>
  <c r="D21" i="1"/>
  <c r="D22" i="1"/>
  <c r="G22" i="1"/>
  <c r="D23" i="1"/>
  <c r="D24" i="1"/>
  <c r="D25" i="1"/>
  <c r="G25" i="1" s="1"/>
  <c r="D26" i="1"/>
  <c r="G26" i="1" s="1"/>
  <c r="D27" i="1"/>
  <c r="D28" i="1"/>
  <c r="G28" i="1" s="1"/>
  <c r="D29" i="1"/>
  <c r="D30" i="1"/>
  <c r="G30" i="1"/>
  <c r="D31" i="1"/>
  <c r="G31" i="1" s="1"/>
  <c r="D32" i="1"/>
  <c r="G32" i="1" s="1"/>
  <c r="D33" i="1"/>
  <c r="G33" i="1" s="1"/>
  <c r="D34" i="1"/>
  <c r="G34" i="1"/>
  <c r="D35" i="1"/>
  <c r="D36" i="1"/>
  <c r="G36" i="1" s="1"/>
  <c r="D37" i="1"/>
  <c r="G37" i="1" s="1"/>
  <c r="D38" i="1"/>
  <c r="G38" i="1" s="1"/>
  <c r="D39" i="1"/>
  <c r="D40" i="1"/>
  <c r="D41" i="1"/>
  <c r="G41" i="1" s="1"/>
  <c r="D42" i="1"/>
  <c r="G42" i="1"/>
  <c r="D43" i="1"/>
  <c r="G43" i="1" s="1"/>
  <c r="D44" i="1"/>
  <c r="D45" i="1"/>
  <c r="D46" i="1"/>
  <c r="G46" i="1"/>
  <c r="D47" i="1"/>
  <c r="G47" i="1" s="1"/>
  <c r="D48" i="1"/>
  <c r="D49" i="1"/>
  <c r="G50" i="1" s="1"/>
  <c r="G49" i="1"/>
  <c r="D50" i="1"/>
  <c r="D51" i="1"/>
  <c r="D2" i="1"/>
  <c r="I42" i="7"/>
  <c r="I41" i="7"/>
  <c r="I40" i="7"/>
  <c r="I39" i="7"/>
  <c r="I38" i="7"/>
  <c r="I16" i="7"/>
  <c r="I17" i="7"/>
  <c r="I18" i="7"/>
  <c r="I19" i="7"/>
  <c r="I20" i="7"/>
  <c r="I21" i="7"/>
  <c r="I22" i="7"/>
  <c r="I23" i="7"/>
  <c r="I24" i="7"/>
  <c r="I25" i="7"/>
  <c r="I27" i="7"/>
  <c r="I28" i="7"/>
  <c r="I29" i="7"/>
  <c r="I30" i="7"/>
  <c r="I31" i="7"/>
  <c r="I32" i="7"/>
  <c r="I33" i="7"/>
  <c r="I34" i="7"/>
  <c r="I35" i="7"/>
  <c r="I36" i="7"/>
  <c r="I37" i="7"/>
  <c r="H5" i="7"/>
  <c r="H6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G3" i="1"/>
  <c r="G9" i="1"/>
  <c r="G56" i="1"/>
  <c r="G48" i="1"/>
  <c r="G44" i="1"/>
  <c r="G12" i="1"/>
  <c r="G4" i="1"/>
  <c r="G51" i="1"/>
  <c r="G35" i="1"/>
  <c r="G19" i="1"/>
  <c r="G11" i="1"/>
  <c r="G52" i="1"/>
  <c r="G45" i="1"/>
  <c r="G29" i="1"/>
  <c r="G21" i="1"/>
  <c r="G5" i="1"/>
  <c r="G57" i="1"/>
  <c r="G40" i="1"/>
  <c r="G24" i="1"/>
  <c r="G16" i="1"/>
  <c r="G8" i="1"/>
  <c r="G54" i="1"/>
  <c r="G23" i="1"/>
  <c r="G15" i="1"/>
  <c r="G7" i="1"/>
  <c r="G53" i="1"/>
  <c r="G39" i="1" l="1"/>
  <c r="G13" i="1"/>
  <c r="G27" i="1"/>
  <c r="H3" i="7"/>
  <c r="G6" i="7"/>
  <c r="J6" i="7" s="1"/>
  <c r="G5" i="7"/>
  <c r="J5" i="7" s="1"/>
  <c r="G4" i="7"/>
  <c r="J4" i="7" s="1"/>
  <c r="I6" i="7" l="1"/>
  <c r="I5" i="7"/>
  <c r="I4" i="7"/>
</calcChain>
</file>

<file path=xl/sharedStrings.xml><?xml version="1.0" encoding="utf-8"?>
<sst xmlns="http://schemas.openxmlformats.org/spreadsheetml/2006/main" count="38" uniqueCount="35">
  <si>
    <t>Working_population</t>
  </si>
  <si>
    <t>Year</t>
  </si>
  <si>
    <t>Population</t>
  </si>
  <si>
    <t>GDP_Martin_approx_abs_val</t>
  </si>
  <si>
    <t>Кризи</t>
  </si>
  <si>
    <t>Брутен вътрешен продукт</t>
  </si>
  <si>
    <t>Относителни изменения в БВП</t>
  </si>
  <si>
    <t>Относителни изменения в населението</t>
  </si>
  <si>
    <t xml:space="preserve">Capital_investments </t>
  </si>
  <si>
    <t>GSP</t>
  </si>
  <si>
    <t>GNP</t>
  </si>
  <si>
    <t>BASE1956</t>
  </si>
  <si>
    <t xml:space="preserve">Workers </t>
  </si>
  <si>
    <t>All_employed</t>
  </si>
  <si>
    <t>Всички заети (млн)</t>
  </si>
  <si>
    <t>Работници (млн)</t>
  </si>
  <si>
    <t xml:space="preserve">Население (млн) </t>
  </si>
  <si>
    <t>Съвкупен обществен продукт</t>
  </si>
  <si>
    <t xml:space="preserve">Капиталови вложения (млн) </t>
  </si>
  <si>
    <t>Брутен национален доход</t>
  </si>
  <si>
    <t>&lt;-Заведения (индустриални, търговски и други), заети лица, механични двигатели и електропроизводителни мащини на 31.XII.1934 по видове стопанска дейност.</t>
  </si>
  <si>
    <t xml:space="preserve">&lt;-Преброяване на индустриалните и търговски заведения на 31.XII1926 година по стопански отразсли и заетите в тях лица, общо за Царството </t>
  </si>
  <si>
    <t>&lt;-Окончателни резултати от индустриална анкета проведена през 1922 година</t>
  </si>
  <si>
    <t xml:space="preserve">literate_population </t>
  </si>
  <si>
    <t>Born_alive</t>
  </si>
  <si>
    <t>&lt;-Окончателни резултати от индустриална анкета проведена през 1909 година</t>
  </si>
  <si>
    <t>Население/100000</t>
  </si>
  <si>
    <t>Естествен прираст/10000</t>
  </si>
  <si>
    <t xml:space="preserve">Година </t>
  </si>
  <si>
    <t>1909-1910</t>
  </si>
  <si>
    <t>1920-1922</t>
  </si>
  <si>
    <t>1934-1935</t>
  </si>
  <si>
    <t>1926-1927</t>
  </si>
  <si>
    <t xml:space="preserve">Брой заети в индустриалното производство </t>
  </si>
  <si>
    <t>Грамотно население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</si>
</sst>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wrapText="1"/>
    </xf>
    <xf numFmtId="2" fontId="0" fillId="0" borderId="0" xfId="0" applyNumberFormat="1"/>
    <xf numFmtId="9" fontId="0" fillId="0" borderId="0" xfId="1" applyFont="1"/>
    <xf numFmtId="1" fontId="0" fillId="0" borderId="0" xfId="0" applyNumberFormat="1"/>
    <xf numFmtId="164" fontId="0" fillId="0" borderId="0" xfId="0" applyNumberFormat="1"/>
    <xf numFmtId="0" fontId="0" fillId="0" borderId="2" xfId="0" applyBorder="1" applyAlignment="1">
      <alignment wrapText="1"/>
    </xf>
    <xf numFmtId="2" fontId="0" fillId="0" borderId="0" xfId="1" applyNumberFormat="1" applyFont="1"/>
    <xf numFmtId="1" fontId="0" fillId="2" borderId="0" xfId="0" applyNumberFormat="1" applyFill="1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5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bg-BG" sz="4400" b="1"/>
              <a:t>Съпоставка на измененията в брутния вътрешен продукт от 1889 до 1943 година</a:t>
            </a:r>
            <a:endParaRPr lang="en-GB" sz="4400" b="1"/>
          </a:p>
        </c:rich>
      </c:tx>
      <c:layout>
        <c:manualLayout>
          <c:xMode val="edge"/>
          <c:yMode val="edge"/>
          <c:x val="0.12931466484134049"/>
          <c:y val="9.650735643336601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en-BG"/>
        </a:p>
      </c:txPr>
    </c:title>
    <c:autoTitleDeleted val="0"/>
    <c:plotArea>
      <c:layout>
        <c:manualLayout>
          <c:layoutTarget val="inner"/>
          <c:xMode val="edge"/>
          <c:yMode val="edge"/>
          <c:x val="3.6847694356412719E-2"/>
          <c:y val="0.12736207987686499"/>
          <c:w val="0.92660277653705758"/>
          <c:h val="0.79950223665340403"/>
        </c:manualLayout>
      </c:layout>
      <c:areaChart>
        <c:grouping val="stacked"/>
        <c:varyColors val="0"/>
        <c:ser>
          <c:idx val="0"/>
          <c:order val="0"/>
          <c:tx>
            <c:strRef>
              <c:f>'1889-1943'!$D$1</c:f>
              <c:strCache>
                <c:ptCount val="1"/>
                <c:pt idx="0">
                  <c:v>Брутен вътрешен продукт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numRef>
              <c:f>'1889-1943'!$A$2:$A$57</c:f>
              <c:numCache>
                <c:formatCode>General</c:formatCode>
                <c:ptCount val="55"/>
                <c:pt idx="0">
                  <c:v>1889</c:v>
                </c:pt>
                <c:pt idx="1">
                  <c:v>1890</c:v>
                </c:pt>
                <c:pt idx="2">
                  <c:v>1891</c:v>
                </c:pt>
                <c:pt idx="3">
                  <c:v>1892</c:v>
                </c:pt>
                <c:pt idx="4">
                  <c:v>1893</c:v>
                </c:pt>
                <c:pt idx="5">
                  <c:v>1894</c:v>
                </c:pt>
                <c:pt idx="6">
                  <c:v>1895</c:v>
                </c:pt>
                <c:pt idx="7">
                  <c:v>1896</c:v>
                </c:pt>
                <c:pt idx="8">
                  <c:v>1897</c:v>
                </c:pt>
                <c:pt idx="9">
                  <c:v>1898</c:v>
                </c:pt>
                <c:pt idx="10">
                  <c:v>1899</c:v>
                </c:pt>
                <c:pt idx="11">
                  <c:v>1900</c:v>
                </c:pt>
                <c:pt idx="12">
                  <c:v>1901</c:v>
                </c:pt>
                <c:pt idx="13">
                  <c:v>1902</c:v>
                </c:pt>
                <c:pt idx="14">
                  <c:v>1903</c:v>
                </c:pt>
                <c:pt idx="15">
                  <c:v>1904</c:v>
                </c:pt>
                <c:pt idx="16">
                  <c:v>1905</c:v>
                </c:pt>
                <c:pt idx="17">
                  <c:v>1906</c:v>
                </c:pt>
                <c:pt idx="18">
                  <c:v>1907</c:v>
                </c:pt>
                <c:pt idx="19">
                  <c:v>1908</c:v>
                </c:pt>
                <c:pt idx="20">
                  <c:v>1909</c:v>
                </c:pt>
                <c:pt idx="21">
                  <c:v>1910</c:v>
                </c:pt>
                <c:pt idx="22">
                  <c:v>1911</c:v>
                </c:pt>
                <c:pt idx="23">
                  <c:v>1912</c:v>
                </c:pt>
                <c:pt idx="24">
                  <c:v>1913</c:v>
                </c:pt>
                <c:pt idx="25">
                  <c:v>1914</c:v>
                </c:pt>
                <c:pt idx="26">
                  <c:v>1915</c:v>
                </c:pt>
                <c:pt idx="27">
                  <c:v>1916</c:v>
                </c:pt>
                <c:pt idx="28">
                  <c:v>1917</c:v>
                </c:pt>
                <c:pt idx="29">
                  <c:v>1918</c:v>
                </c:pt>
                <c:pt idx="30">
                  <c:v>1919</c:v>
                </c:pt>
                <c:pt idx="31">
                  <c:v>1920</c:v>
                </c:pt>
                <c:pt idx="32">
                  <c:v>1921</c:v>
                </c:pt>
                <c:pt idx="33">
                  <c:v>1922</c:v>
                </c:pt>
                <c:pt idx="34">
                  <c:v>1923</c:v>
                </c:pt>
                <c:pt idx="35">
                  <c:v>1924</c:v>
                </c:pt>
                <c:pt idx="36">
                  <c:v>1925</c:v>
                </c:pt>
                <c:pt idx="37">
                  <c:v>1926</c:v>
                </c:pt>
                <c:pt idx="38">
                  <c:v>1927</c:v>
                </c:pt>
                <c:pt idx="39">
                  <c:v>1928</c:v>
                </c:pt>
                <c:pt idx="40">
                  <c:v>1929</c:v>
                </c:pt>
                <c:pt idx="41">
                  <c:v>1930</c:v>
                </c:pt>
                <c:pt idx="42">
                  <c:v>1931</c:v>
                </c:pt>
                <c:pt idx="43">
                  <c:v>1932</c:v>
                </c:pt>
                <c:pt idx="44">
                  <c:v>1933</c:v>
                </c:pt>
                <c:pt idx="45">
                  <c:v>1934</c:v>
                </c:pt>
                <c:pt idx="46">
                  <c:v>1935</c:v>
                </c:pt>
                <c:pt idx="47">
                  <c:v>1936</c:v>
                </c:pt>
                <c:pt idx="48">
                  <c:v>1937</c:v>
                </c:pt>
                <c:pt idx="49">
                  <c:v>1938</c:v>
                </c:pt>
                <c:pt idx="50">
                  <c:v>1939</c:v>
                </c:pt>
                <c:pt idx="51">
                  <c:v>1940</c:v>
                </c:pt>
                <c:pt idx="52">
                  <c:v>1941</c:v>
                </c:pt>
                <c:pt idx="53">
                  <c:v>1942</c:v>
                </c:pt>
                <c:pt idx="54">
                  <c:v>1943</c:v>
                </c:pt>
              </c:numCache>
            </c:numRef>
          </c:cat>
          <c:val>
            <c:numRef>
              <c:f>'1889-1943'!$D$2:$D$57</c:f>
              <c:numCache>
                <c:formatCode>0.0</c:formatCode>
                <c:ptCount val="55"/>
                <c:pt idx="0">
                  <c:v>40.003197658110849</c:v>
                </c:pt>
                <c:pt idx="1">
                  <c:v>38.967990338509232</c:v>
                </c:pt>
                <c:pt idx="2">
                  <c:v>43.382079391100206</c:v>
                </c:pt>
                <c:pt idx="3">
                  <c:v>43.413477149650234</c:v>
                </c:pt>
                <c:pt idx="4">
                  <c:v>41.768278349845538</c:v>
                </c:pt>
                <c:pt idx="5">
                  <c:v>42.029537651683903</c:v>
                </c:pt>
                <c:pt idx="6">
                  <c:v>42.164556426567593</c:v>
                </c:pt>
                <c:pt idx="7">
                  <c:v>45.109218600651367</c:v>
                </c:pt>
                <c:pt idx="8">
                  <c:v>42.222021391733747</c:v>
                </c:pt>
                <c:pt idx="9">
                  <c:v>47.233551234226368</c:v>
                </c:pt>
                <c:pt idx="10">
                  <c:v>44.154556795735232</c:v>
                </c:pt>
                <c:pt idx="11">
                  <c:v>44.458310759533994</c:v>
                </c:pt>
                <c:pt idx="12">
                  <c:v>46.409747075742999</c:v>
                </c:pt>
                <c:pt idx="13">
                  <c:v>48.761294485500279</c:v>
                </c:pt>
                <c:pt idx="14">
                  <c:v>50.337431677484645</c:v>
                </c:pt>
                <c:pt idx="15">
                  <c:v>51.180708840239156</c:v>
                </c:pt>
                <c:pt idx="16">
                  <c:v>49.250724293791883</c:v>
                </c:pt>
                <c:pt idx="17">
                  <c:v>52.982199826575339</c:v>
                </c:pt>
                <c:pt idx="18">
                  <c:v>47.477190100505467</c:v>
                </c:pt>
                <c:pt idx="19">
                  <c:v>53.611410234868359</c:v>
                </c:pt>
                <c:pt idx="20">
                  <c:v>53.767369261903987</c:v>
                </c:pt>
                <c:pt idx="21">
                  <c:v>55.552131603250658</c:v>
                </c:pt>
                <c:pt idx="22">
                  <c:v>60.455278604291898</c:v>
                </c:pt>
                <c:pt idx="23">
                  <c:v>56.622820409162266</c:v>
                </c:pt>
                <c:pt idx="24">
                  <c:v>52.734780104805246</c:v>
                </c:pt>
                <c:pt idx="25">
                  <c:v>54.900000494691369</c:v>
                </c:pt>
                <c:pt idx="26">
                  <c:v>53.437908172964434</c:v>
                </c:pt>
                <c:pt idx="27">
                  <c:v>47.29227311930876</c:v>
                </c:pt>
                <c:pt idx="28">
                  <c:v>45.63756581288208</c:v>
                </c:pt>
                <c:pt idx="29">
                  <c:v>43.586324670928441</c:v>
                </c:pt>
                <c:pt idx="30">
                  <c:v>48.519570445010565</c:v>
                </c:pt>
                <c:pt idx="31">
                  <c:v>49.029948918572693</c:v>
                </c:pt>
                <c:pt idx="32">
                  <c:v>54.067296939371403</c:v>
                </c:pt>
                <c:pt idx="33">
                  <c:v>56.853991033702044</c:v>
                </c:pt>
                <c:pt idx="34">
                  <c:v>60.681350878970662</c:v>
                </c:pt>
                <c:pt idx="35">
                  <c:v>60.453895487596931</c:v>
                </c:pt>
                <c:pt idx="36">
                  <c:v>64.724145451782277</c:v>
                </c:pt>
                <c:pt idx="37">
                  <c:v>63.833014470530316</c:v>
                </c:pt>
                <c:pt idx="38">
                  <c:v>64.366771318009583</c:v>
                </c:pt>
                <c:pt idx="39">
                  <c:v>65.780824732630251</c:v>
                </c:pt>
                <c:pt idx="40">
                  <c:v>66.227473832929661</c:v>
                </c:pt>
                <c:pt idx="41">
                  <c:v>73.78550659946896</c:v>
                </c:pt>
                <c:pt idx="42">
                  <c:v>75.502686359242105</c:v>
                </c:pt>
                <c:pt idx="43">
                  <c:v>72.80585110186783</c:v>
                </c:pt>
                <c:pt idx="44">
                  <c:v>73.222179322795782</c:v>
                </c:pt>
                <c:pt idx="45">
                  <c:v>68.795714572769896</c:v>
                </c:pt>
                <c:pt idx="46">
                  <c:v>75.180795394403134</c:v>
                </c:pt>
                <c:pt idx="47">
                  <c:v>83.618887478139769</c:v>
                </c:pt>
                <c:pt idx="48">
                  <c:v>88.961349022700176</c:v>
                </c:pt>
                <c:pt idx="49">
                  <c:v>90.81517297186717</c:v>
                </c:pt>
                <c:pt idx="50">
                  <c:v>100</c:v>
                </c:pt>
                <c:pt idx="51">
                  <c:v>95.519393466648069</c:v>
                </c:pt>
                <c:pt idx="52">
                  <c:v>104.04030092446375</c:v>
                </c:pt>
                <c:pt idx="53">
                  <c:v>99.958000029412261</c:v>
                </c:pt>
                <c:pt idx="54">
                  <c:v>109.94470494637865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5-834F-8F4A-F57DF9E1A9A2}"/>
            </c:ext>
          </c:extLst>
        </c:ser>
        <c:ser>
          <c:idx val="3"/>
          <c:order val="1"/>
          <c:tx>
            <c:v>кризи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val>
            <c:numRef>
              <c:f>'1889-1943'!$J$1:$J$57</c:f>
              <c:numCache>
                <c:formatCode>0.00</c:formatCode>
                <c:ptCount val="56"/>
                <c:pt idx="0" formatCode="General">
                  <c:v>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9-40A1-8ACE-B9F20FABE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065632"/>
        <c:axId val="1627070160"/>
      </c:areaChart>
      <c:lineChart>
        <c:grouping val="standard"/>
        <c:varyColors val="0"/>
        <c:ser>
          <c:idx val="1"/>
          <c:order val="2"/>
          <c:tx>
            <c:strRef>
              <c:f>'1889-1943'!$L$1</c:f>
              <c:strCache>
                <c:ptCount val="1"/>
                <c:pt idx="0">
                  <c:v>Население/100000</c:v>
                </c:pt>
              </c:strCache>
            </c:strRef>
          </c:tx>
          <c:spPr>
            <a:ln w="1333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val>
            <c:numRef>
              <c:f>'1889-1943'!$L$3:$L$57</c:f>
              <c:numCache>
                <c:formatCode>General</c:formatCode>
                <c:ptCount val="55"/>
                <c:pt idx="0">
                  <c:v>31.85041</c:v>
                </c:pt>
                <c:pt idx="1">
                  <c:v>32.160049999999998</c:v>
                </c:pt>
                <c:pt idx="2">
                  <c:v>32.47269</c:v>
                </c:pt>
                <c:pt idx="3">
                  <c:v>32.788379999999997</c:v>
                </c:pt>
                <c:pt idx="4">
                  <c:v>33.107129999999998</c:v>
                </c:pt>
                <c:pt idx="5">
                  <c:v>33.620359999999998</c:v>
                </c:pt>
                <c:pt idx="6">
                  <c:v>34.141550000000002</c:v>
                </c:pt>
                <c:pt idx="7">
                  <c:v>34.670819999999999</c:v>
                </c:pt>
                <c:pt idx="8">
                  <c:v>35.208289999999998</c:v>
                </c:pt>
                <c:pt idx="9">
                  <c:v>35.754100000000001</c:v>
                </c:pt>
                <c:pt idx="10">
                  <c:v>36.308369999999996</c:v>
                </c:pt>
                <c:pt idx="11">
                  <c:v>36.871229999999997</c:v>
                </c:pt>
                <c:pt idx="12">
                  <c:v>37.442830000000001</c:v>
                </c:pt>
                <c:pt idx="13">
                  <c:v>38.008090000000003</c:v>
                </c:pt>
                <c:pt idx="14">
                  <c:v>38.581879999999998</c:v>
                </c:pt>
                <c:pt idx="15">
                  <c:v>39.164340000000003</c:v>
                </c:pt>
                <c:pt idx="16">
                  <c:v>39.755589999999998</c:v>
                </c:pt>
                <c:pt idx="17">
                  <c:v>40.35575</c:v>
                </c:pt>
                <c:pt idx="18">
                  <c:v>40.926450000000003</c:v>
                </c:pt>
                <c:pt idx="19">
                  <c:v>41.505220000000001</c:v>
                </c:pt>
                <c:pt idx="20">
                  <c:v>42.092170000000003</c:v>
                </c:pt>
                <c:pt idx="21">
                  <c:v>42.687420000000003</c:v>
                </c:pt>
                <c:pt idx="22">
                  <c:v>43.291080000000001</c:v>
                </c:pt>
                <c:pt idx="23">
                  <c:v>44.006</c:v>
                </c:pt>
                <c:pt idx="24">
                  <c:v>44.645000000000003</c:v>
                </c:pt>
                <c:pt idx="25">
                  <c:v>48.283000000000001</c:v>
                </c:pt>
                <c:pt idx="26">
                  <c:v>48.753</c:v>
                </c:pt>
                <c:pt idx="27">
                  <c:v>49.786000000000001</c:v>
                </c:pt>
                <c:pt idx="28">
                  <c:v>50.268999999999998</c:v>
                </c:pt>
                <c:pt idx="29">
                  <c:v>50.758000000000003</c:v>
                </c:pt>
                <c:pt idx="30">
                  <c:v>51.252000000000002</c:v>
                </c:pt>
                <c:pt idx="31">
                  <c:v>48.039000000000001</c:v>
                </c:pt>
                <c:pt idx="32">
                  <c:v>48.469709999999999</c:v>
                </c:pt>
                <c:pt idx="33">
                  <c:v>49.469000000000001</c:v>
                </c:pt>
                <c:pt idx="34">
                  <c:v>50.49</c:v>
                </c:pt>
                <c:pt idx="35">
                  <c:v>51.531999999999996</c:v>
                </c:pt>
                <c:pt idx="36">
                  <c:v>52.594999999999999</c:v>
                </c:pt>
                <c:pt idx="37">
                  <c:v>53.68</c:v>
                </c:pt>
                <c:pt idx="38">
                  <c:v>54.787410000000001</c:v>
                </c:pt>
                <c:pt idx="39">
                  <c:v>55.503</c:v>
                </c:pt>
                <c:pt idx="40">
                  <c:v>56.228000000000002</c:v>
                </c:pt>
                <c:pt idx="41">
                  <c:v>56.962000000000003</c:v>
                </c:pt>
                <c:pt idx="42">
                  <c:v>57.706000000000003</c:v>
                </c:pt>
                <c:pt idx="43">
                  <c:v>58.459000000000003</c:v>
                </c:pt>
                <c:pt idx="44">
                  <c:v>59.222999999999999</c:v>
                </c:pt>
                <c:pt idx="45">
                  <c:v>59.996000000000002</c:v>
                </c:pt>
                <c:pt idx="46">
                  <c:v>60.779389999999999</c:v>
                </c:pt>
                <c:pt idx="47">
                  <c:v>61.26</c:v>
                </c:pt>
                <c:pt idx="48">
                  <c:v>61.823</c:v>
                </c:pt>
                <c:pt idx="49">
                  <c:v>62.323</c:v>
                </c:pt>
                <c:pt idx="50">
                  <c:v>62.728999999999999</c:v>
                </c:pt>
                <c:pt idx="51">
                  <c:v>63.076000000000001</c:v>
                </c:pt>
                <c:pt idx="52">
                  <c:v>68.760000000000005</c:v>
                </c:pt>
                <c:pt idx="53">
                  <c:v>66.760000000000005</c:v>
                </c:pt>
                <c:pt idx="54">
                  <c:v>67.344539999999995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DB-5340-A8B1-0A1499D02C01}"/>
            </c:ext>
          </c:extLst>
        </c:ser>
        <c:ser>
          <c:idx val="2"/>
          <c:order val="3"/>
          <c:tx>
            <c:strRef>
              <c:f>'1889-1943'!$M$1</c:f>
              <c:strCache>
                <c:ptCount val="1"/>
                <c:pt idx="0">
                  <c:v>Естествен прираст/10000</c:v>
                </c:pt>
              </c:strCache>
            </c:strRef>
          </c:tx>
          <c:spPr>
            <a:ln w="133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val>
            <c:numRef>
              <c:f>'1889-1943'!$M$3:$M$57</c:f>
              <c:numCache>
                <c:formatCode>General</c:formatCode>
                <c:ptCount val="55"/>
                <c:pt idx="0">
                  <c:v>4.0426200000000003</c:v>
                </c:pt>
                <c:pt idx="1">
                  <c:v>4.4917999999999996</c:v>
                </c:pt>
                <c:pt idx="2">
                  <c:v>4.6970199999999993</c:v>
                </c:pt>
                <c:pt idx="3">
                  <c:v>4.9022399999999999</c:v>
                </c:pt>
                <c:pt idx="4">
                  <c:v>5.1074599999999997</c:v>
                </c:pt>
                <c:pt idx="5">
                  <c:v>5.3126800000000003</c:v>
                </c:pt>
                <c:pt idx="6">
                  <c:v>5.4152899999999997</c:v>
                </c:pt>
                <c:pt idx="7">
                  <c:v>5.5179</c:v>
                </c:pt>
                <c:pt idx="8">
                  <c:v>5.9497</c:v>
                </c:pt>
                <c:pt idx="9">
                  <c:v>5.8320999999999996</c:v>
                </c:pt>
                <c:pt idx="10">
                  <c:v>5.7847999999999997</c:v>
                </c:pt>
                <c:pt idx="11">
                  <c:v>7.3295000000000003</c:v>
                </c:pt>
                <c:pt idx="12">
                  <c:v>5.4134000000000002</c:v>
                </c:pt>
                <c:pt idx="13">
                  <c:v>5.7625999999999999</c:v>
                </c:pt>
                <c:pt idx="14">
                  <c:v>7.085</c:v>
                </c:pt>
                <c:pt idx="15">
                  <c:v>8.3531999999999993</c:v>
                </c:pt>
                <c:pt idx="16">
                  <c:v>8.6884999999999994</c:v>
                </c:pt>
                <c:pt idx="17">
                  <c:v>8.8118999999999996</c:v>
                </c:pt>
                <c:pt idx="18">
                  <c:v>8.7866999999999997</c:v>
                </c:pt>
                <c:pt idx="19">
                  <c:v>6.7827999999999999</c:v>
                </c:pt>
                <c:pt idx="20">
                  <c:v>5.9367999999999999</c:v>
                </c:pt>
                <c:pt idx="21">
                  <c:v>7.9623999999999997</c:v>
                </c:pt>
                <c:pt idx="22">
                  <c:v>8.1580999999999992</c:v>
                </c:pt>
                <c:pt idx="23">
                  <c:v>9.3427000000000007</c:v>
                </c:pt>
                <c:pt idx="24">
                  <c:v>-1.3843000000000001</c:v>
                </c:pt>
                <c:pt idx="25">
                  <c:v>10.323399999999999</c:v>
                </c:pt>
                <c:pt idx="26">
                  <c:v>8.6850000000000005</c:v>
                </c:pt>
                <c:pt idx="27">
                  <c:v>0.2311</c:v>
                </c:pt>
                <c:pt idx="28">
                  <c:v>-1.8517999999999999</c:v>
                </c:pt>
                <c:pt idx="29">
                  <c:v>-5.1403999999999996</c:v>
                </c:pt>
                <c:pt idx="30">
                  <c:v>6.0190000000000001</c:v>
                </c:pt>
                <c:pt idx="31">
                  <c:v>8.9154</c:v>
                </c:pt>
                <c:pt idx="32">
                  <c:v>9.0717999999999996</c:v>
                </c:pt>
                <c:pt idx="33">
                  <c:v>9.6539000000000001</c:v>
                </c:pt>
                <c:pt idx="34">
                  <c:v>8.4131</c:v>
                </c:pt>
                <c:pt idx="35">
                  <c:v>9.9298999999999999</c:v>
                </c:pt>
                <c:pt idx="36">
                  <c:v>9.41</c:v>
                </c:pt>
                <c:pt idx="37">
                  <c:v>10.9321</c:v>
                </c:pt>
                <c:pt idx="38">
                  <c:v>7.1215000000000002</c:v>
                </c:pt>
                <c:pt idx="39">
                  <c:v>8.6476000000000006</c:v>
                </c:pt>
                <c:pt idx="40">
                  <c:v>7.0763999999999996</c:v>
                </c:pt>
                <c:pt idx="41">
                  <c:v>8.7202000000000002</c:v>
                </c:pt>
                <c:pt idx="42">
                  <c:v>7.2710999999999997</c:v>
                </c:pt>
                <c:pt idx="43">
                  <c:v>8.9398</c:v>
                </c:pt>
                <c:pt idx="44">
                  <c:v>8.141</c:v>
                </c:pt>
                <c:pt idx="45">
                  <c:v>9.6748999999999992</c:v>
                </c:pt>
                <c:pt idx="46">
                  <c:v>7.1864999999999997</c:v>
                </c:pt>
                <c:pt idx="47">
                  <c:v>7.1422999999999996</c:v>
                </c:pt>
                <c:pt idx="48">
                  <c:v>6.6097000000000001</c:v>
                </c:pt>
                <c:pt idx="49">
                  <c:v>5.7042000000000002</c:v>
                </c:pt>
                <c:pt idx="50">
                  <c:v>5.0682999999999998</c:v>
                </c:pt>
                <c:pt idx="51">
                  <c:v>5.5518000000000001</c:v>
                </c:pt>
                <c:pt idx="52">
                  <c:v>6.2282000000000002</c:v>
                </c:pt>
                <c:pt idx="53">
                  <c:v>6.5190000000000001</c:v>
                </c:pt>
                <c:pt idx="54">
                  <c:v>6.0453999999999999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DB-5340-A8B1-0A1499D02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7065632"/>
        <c:axId val="1627070160"/>
      </c:lineChart>
      <c:catAx>
        <c:axId val="162706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8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BG"/>
          </a:p>
        </c:txPr>
        <c:crossAx val="1627070160"/>
        <c:crosses val="autoZero"/>
        <c:auto val="1"/>
        <c:lblAlgn val="ctr"/>
        <c:lblOffset val="100"/>
        <c:noMultiLvlLbl val="0"/>
      </c:catAx>
      <c:valAx>
        <c:axId val="1627070160"/>
        <c:scaling>
          <c:orientation val="minMax"/>
          <c:max val="150"/>
          <c:min val="-10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BG"/>
          </a:p>
        </c:txPr>
        <c:crossAx val="162706563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egendEntry>
        <c:idx val="1"/>
        <c:delete val="1"/>
      </c:legendEntry>
      <c:layout>
        <c:manualLayout>
          <c:xMode val="edge"/>
          <c:yMode val="edge"/>
          <c:x val="0.10597057348230747"/>
          <c:y val="6.9639119074959163E-2"/>
          <c:w val="0.79575858777191877"/>
          <c:h val="3.73708409527802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BG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B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'заети-1889-1943'!$B$1</c:f>
              <c:strCache>
                <c:ptCount val="1"/>
                <c:pt idx="0">
                  <c:v>Брой заети в индустриалното производство 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'заети-1889-1943'!$A$2:$A$5</c:f>
              <c:strCache>
                <c:ptCount val="4"/>
                <c:pt idx="0">
                  <c:v>1909-1910</c:v>
                </c:pt>
                <c:pt idx="1">
                  <c:v>1920-1922</c:v>
                </c:pt>
                <c:pt idx="2">
                  <c:v>1926-1927</c:v>
                </c:pt>
                <c:pt idx="3">
                  <c:v>1934-1935</c:v>
                </c:pt>
              </c:strCache>
            </c:strRef>
          </c:cat>
          <c:val>
            <c:numRef>
              <c:f>'заети-1889-1943'!$B$2:$B$5</c:f>
              <c:numCache>
                <c:formatCode>General</c:formatCode>
                <c:ptCount val="4"/>
                <c:pt idx="0">
                  <c:v>13239</c:v>
                </c:pt>
                <c:pt idx="1">
                  <c:v>55717</c:v>
                </c:pt>
                <c:pt idx="2">
                  <c:v>368022</c:v>
                </c:pt>
                <c:pt idx="3">
                  <c:v>362811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5-BD40-A5DA-6CE1D308E6CE}"/>
            </c:ext>
          </c:extLst>
        </c:ser>
        <c:ser>
          <c:idx val="1"/>
          <c:order val="1"/>
          <c:tx>
            <c:strRef>
              <c:f>'заети-1889-1943'!$C$1</c:f>
              <c:strCache>
                <c:ptCount val="1"/>
                <c:pt idx="0">
                  <c:v>Грамотно население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'заети-1889-1943'!$A$2:$A$5</c:f>
              <c:strCache>
                <c:ptCount val="4"/>
                <c:pt idx="0">
                  <c:v>1909-1910</c:v>
                </c:pt>
                <c:pt idx="1">
                  <c:v>1920-1922</c:v>
                </c:pt>
                <c:pt idx="2">
                  <c:v>1926-1927</c:v>
                </c:pt>
                <c:pt idx="3">
                  <c:v>1934-1935</c:v>
                </c:pt>
              </c:strCache>
            </c:strRef>
          </c:cat>
          <c:val>
            <c:numRef>
              <c:f>'заети-1889-1943'!$C$2:$C$5</c:f>
              <c:numCache>
                <c:formatCode>General</c:formatCode>
                <c:ptCount val="4"/>
                <c:pt idx="0">
                  <c:v>452585</c:v>
                </c:pt>
                <c:pt idx="1">
                  <c:v>607825</c:v>
                </c:pt>
                <c:pt idx="2">
                  <c:v>724666</c:v>
                </c:pt>
                <c:pt idx="3">
                  <c:v>905061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5-BD40-A5DA-6CE1D308E6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37599328"/>
        <c:axId val="371105088"/>
      </c:barChart>
      <c:catAx>
        <c:axId val="43759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G"/>
          </a:p>
        </c:txPr>
        <c:crossAx val="371105088"/>
        <c:crosses val="autoZero"/>
        <c:auto val="1"/>
        <c:lblAlgn val="ctr"/>
        <c:lblOffset val="100"/>
        <c:noMultiLvlLbl val="0"/>
      </c:catAx>
      <c:valAx>
        <c:axId val="371105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G"/>
          </a:p>
        </c:txPr>
        <c:crossAx val="43759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bg-BG" sz="1800" b="1"/>
              <a:t>Икомомически</a:t>
            </a:r>
            <a:r>
              <a:rPr lang="bg-BG" sz="1800" b="1" baseline="0"/>
              <a:t> и демографски промени в България през периода 1947 до 1989 година</a:t>
            </a:r>
            <a:endParaRPr lang="en-GB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BG"/>
        </a:p>
      </c:txPr>
    </c:title>
    <c:autoTitleDeleted val="0"/>
    <c:plotArea>
      <c:layout/>
      <c:areaChart>
        <c:grouping val="stacked"/>
        <c:varyColors val="0"/>
        <c:ser>
          <c:idx val="5"/>
          <c:order val="5"/>
          <c:tx>
            <c:strRef>
              <c:f>'1944-1989'!$M$1</c:f>
              <c:strCache>
                <c:ptCount val="1"/>
                <c:pt idx="0">
                  <c:v>Население (млн) </c:v>
                </c:pt>
              </c:strCache>
            </c:strRef>
          </c:tx>
          <c:spPr>
            <a:pattFill prst="dkDnDiag">
              <a:fgClr>
                <a:schemeClr val="bg1">
                  <a:lumMod val="85000"/>
                </a:schemeClr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val>
            <c:numRef>
              <c:f>'1944-1989'!$M$2:$M$43</c:f>
              <c:numCache>
                <c:formatCode>General</c:formatCode>
                <c:ptCount val="42"/>
                <c:pt idx="0">
                  <c:v>7.0979999999999999</c:v>
                </c:pt>
                <c:pt idx="1">
                  <c:v>7.1622000000000003</c:v>
                </c:pt>
                <c:pt idx="2">
                  <c:v>7.2279</c:v>
                </c:pt>
                <c:pt idx="3">
                  <c:v>7.2731000000000003</c:v>
                </c:pt>
                <c:pt idx="4">
                  <c:v>7.2431999999999999</c:v>
                </c:pt>
                <c:pt idx="5">
                  <c:v>7.3067000000000002</c:v>
                </c:pt>
                <c:pt idx="6">
                  <c:v>7.3856000000000002</c:v>
                </c:pt>
                <c:pt idx="7">
                  <c:v>7.4610000000000003</c:v>
                </c:pt>
                <c:pt idx="8">
                  <c:v>7.5377999999999998</c:v>
                </c:pt>
                <c:pt idx="9">
                  <c:v>7.6137090000000001</c:v>
                </c:pt>
                <c:pt idx="10">
                  <c:v>7.6887999999999996</c:v>
                </c:pt>
                <c:pt idx="11">
                  <c:v>7.7663000000000002</c:v>
                </c:pt>
                <c:pt idx="12">
                  <c:v>7.8292000000000002</c:v>
                </c:pt>
                <c:pt idx="13">
                  <c:v>7.9055</c:v>
                </c:pt>
                <c:pt idx="14">
                  <c:v>7.9806999999999997</c:v>
                </c:pt>
                <c:pt idx="15">
                  <c:v>8.0451999999999995</c:v>
                </c:pt>
                <c:pt idx="16">
                  <c:v>8.1111000000000004</c:v>
                </c:pt>
                <c:pt idx="17">
                  <c:v>8.1775000000000002</c:v>
                </c:pt>
                <c:pt idx="18">
                  <c:v>8.2308000000000003</c:v>
                </c:pt>
                <c:pt idx="19">
                  <c:v>8.2852999999999994</c:v>
                </c:pt>
                <c:pt idx="20">
                  <c:v>8.3351000000000006</c:v>
                </c:pt>
                <c:pt idx="21">
                  <c:v>8.4040999999999997</c:v>
                </c:pt>
                <c:pt idx="22">
                  <c:v>8.4642999999999997</c:v>
                </c:pt>
                <c:pt idx="23">
                  <c:v>8.5149000000000008</c:v>
                </c:pt>
                <c:pt idx="24">
                  <c:v>8.5579000000000001</c:v>
                </c:pt>
                <c:pt idx="25">
                  <c:v>8.5945</c:v>
                </c:pt>
                <c:pt idx="26">
                  <c:v>8.6473999999999993</c:v>
                </c:pt>
                <c:pt idx="27">
                  <c:v>8.7100000000000009</c:v>
                </c:pt>
                <c:pt idx="28">
                  <c:v>8.7314000000000007</c:v>
                </c:pt>
                <c:pt idx="29">
                  <c:v>8.7857000000000003</c:v>
                </c:pt>
                <c:pt idx="30">
                  <c:v>8.8225999999999996</c:v>
                </c:pt>
                <c:pt idx="31">
                  <c:v>8.8055000000000003</c:v>
                </c:pt>
                <c:pt idx="32">
                  <c:v>8.8463999999999992</c:v>
                </c:pt>
                <c:pt idx="33">
                  <c:v>8.8765999999999998</c:v>
                </c:pt>
                <c:pt idx="34">
                  <c:v>8.9055999999999997</c:v>
                </c:pt>
                <c:pt idx="35">
                  <c:v>8.9292999999999996</c:v>
                </c:pt>
                <c:pt idx="36">
                  <c:v>8.9501000000000008</c:v>
                </c:pt>
                <c:pt idx="37">
                  <c:v>8.9711999999999996</c:v>
                </c:pt>
                <c:pt idx="38">
                  <c:v>8.9498999999999995</c:v>
                </c:pt>
                <c:pt idx="39">
                  <c:v>8.9664999999999999</c:v>
                </c:pt>
                <c:pt idx="40">
                  <c:v>8.9763000000000002</c:v>
                </c:pt>
                <c:pt idx="41">
                  <c:v>8.9865999999999993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4A2-0140-B6CC-8D9B4104B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669104"/>
        <c:axId val="427897712"/>
      </c:areaChart>
      <c:barChart>
        <c:barDir val="col"/>
        <c:grouping val="stacked"/>
        <c:varyColors val="0"/>
        <c:ser>
          <c:idx val="0"/>
          <c:order val="0"/>
          <c:tx>
            <c:strRef>
              <c:f>'1944-1989'!$H$1</c:f>
              <c:strCache>
                <c:ptCount val="1"/>
                <c:pt idx="0">
                  <c:v>Капиталови вложения (млн) 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numRef>
              <c:f>'1944-1989'!$A$2:$A$43</c:f>
              <c:numCache>
                <c:formatCode>General</c:formatCode>
                <c:ptCount val="42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</c:numCache>
            </c:numRef>
          </c:cat>
          <c:val>
            <c:numRef>
              <c:f>'1944-1989'!$H$2:$H$43</c:f>
              <c:numCache>
                <c:formatCode>General</c:formatCode>
                <c:ptCount val="42"/>
                <c:pt idx="0">
                  <c:v>0.28927491999999999</c:v>
                </c:pt>
                <c:pt idx="1">
                  <c:v>0.32502800000000004</c:v>
                </c:pt>
                <c:pt idx="2">
                  <c:v>0.36519999999999997</c:v>
                </c:pt>
                <c:pt idx="3">
                  <c:v>0.37119999999999997</c:v>
                </c:pt>
                <c:pt idx="4">
                  <c:v>0.46429999999999999</c:v>
                </c:pt>
                <c:pt idx="5">
                  <c:v>0.54900000000000004</c:v>
                </c:pt>
                <c:pt idx="6">
                  <c:v>0.6117999999999999</c:v>
                </c:pt>
                <c:pt idx="7">
                  <c:v>0.64449999999999996</c:v>
                </c:pt>
                <c:pt idx="8">
                  <c:v>0.69010000000000005</c:v>
                </c:pt>
                <c:pt idx="9">
                  <c:v>0.65249999999999997</c:v>
                </c:pt>
                <c:pt idx="10">
                  <c:v>0.64410000000000001</c:v>
                </c:pt>
                <c:pt idx="11">
                  <c:v>0.79</c:v>
                </c:pt>
                <c:pt idx="12">
                  <c:v>1.1737</c:v>
                </c:pt>
                <c:pt idx="13">
                  <c:v>1.3654000000000002</c:v>
                </c:pt>
                <c:pt idx="14">
                  <c:v>1.3939999999999999</c:v>
                </c:pt>
                <c:pt idx="15">
                  <c:v>1.4787999999999999</c:v>
                </c:pt>
                <c:pt idx="16">
                  <c:v>1.6835</c:v>
                </c:pt>
                <c:pt idx="17">
                  <c:v>1.849</c:v>
                </c:pt>
                <c:pt idx="18">
                  <c:v>1.9845999999999999</c:v>
                </c:pt>
                <c:pt idx="19">
                  <c:v>2.3774999999999999</c:v>
                </c:pt>
                <c:pt idx="20">
                  <c:v>2.9396999999999998</c:v>
                </c:pt>
                <c:pt idx="21">
                  <c:v>3.1943999999999999</c:v>
                </c:pt>
                <c:pt idx="22">
                  <c:v>3.2203000000000004</c:v>
                </c:pt>
                <c:pt idx="23">
                  <c:v>3.5516999999999999</c:v>
                </c:pt>
                <c:pt idx="24">
                  <c:v>3.6093000000000002</c:v>
                </c:pt>
                <c:pt idx="25">
                  <c:v>3.9526999999999997</c:v>
                </c:pt>
                <c:pt idx="26">
                  <c:v>4.2356999999999996</c:v>
                </c:pt>
                <c:pt idx="27">
                  <c:v>4.5774999999999997</c:v>
                </c:pt>
                <c:pt idx="28">
                  <c:v>5.3611000000000004</c:v>
                </c:pt>
                <c:pt idx="29">
                  <c:v>5.3731</c:v>
                </c:pt>
                <c:pt idx="30">
                  <c:v>6.1426999999999996</c:v>
                </c:pt>
                <c:pt idx="31">
                  <c:v>6.1859999999999999</c:v>
                </c:pt>
                <c:pt idx="32">
                  <c:v>6.0351999999999997</c:v>
                </c:pt>
                <c:pt idx="33">
                  <c:v>7.1956000000000007</c:v>
                </c:pt>
                <c:pt idx="34">
                  <c:v>7.4924999999999997</c:v>
                </c:pt>
                <c:pt idx="35">
                  <c:v>7.9287000000000001</c:v>
                </c:pt>
                <c:pt idx="36">
                  <c:v>7.9706999999999999</c:v>
                </c:pt>
                <c:pt idx="37">
                  <c:v>7.9931999999999999</c:v>
                </c:pt>
                <c:pt idx="38">
                  <c:v>8.6814</c:v>
                </c:pt>
                <c:pt idx="39">
                  <c:v>9.3610000000000007</c:v>
                </c:pt>
                <c:pt idx="40">
                  <c:v>10.0427</c:v>
                </c:pt>
                <c:pt idx="41">
                  <c:v>10.2881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2-0140-B6CC-8D9B4104B10C}"/>
            </c:ext>
          </c:extLst>
        </c:ser>
        <c:ser>
          <c:idx val="2"/>
          <c:order val="1"/>
          <c:tx>
            <c:strRef>
              <c:f>'1944-1989'!$I$1</c:f>
              <c:strCache>
                <c:ptCount val="1"/>
                <c:pt idx="0">
                  <c:v>Съвкупен обществен продукт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'1944-1989'!$A$2:$A$43</c:f>
              <c:numCache>
                <c:formatCode>General</c:formatCode>
                <c:ptCount val="42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</c:numCache>
            </c:numRef>
          </c:cat>
          <c:val>
            <c:numRef>
              <c:f>'1944-1989'!$I$2:$I$43</c:f>
              <c:numCache>
                <c:formatCode>General</c:formatCode>
                <c:ptCount val="42"/>
                <c:pt idx="0">
                  <c:v>0.4</c:v>
                </c:pt>
                <c:pt idx="1">
                  <c:v>0.48966993168161982</c:v>
                </c:pt>
                <c:pt idx="2">
                  <c:v>0.55149999999999999</c:v>
                </c:pt>
                <c:pt idx="3">
                  <c:v>0.61299999999999999</c:v>
                </c:pt>
                <c:pt idx="4">
                  <c:v>0.67449999999999988</c:v>
                </c:pt>
                <c:pt idx="5">
                  <c:v>0.73604411885751919</c:v>
                </c:pt>
                <c:pt idx="6">
                  <c:v>0.86523993744341099</c:v>
                </c:pt>
                <c:pt idx="7">
                  <c:v>0.89441106263890036</c:v>
                </c:pt>
                <c:pt idx="8">
                  <c:v>0.948917606387357</c:v>
                </c:pt>
                <c:pt idx="9">
                  <c:v>1</c:v>
                </c:pt>
                <c:pt idx="10">
                  <c:v>1.1232858671495596</c:v>
                </c:pt>
                <c:pt idx="11">
                  <c:v>1.2408593299860071</c:v>
                </c:pt>
                <c:pt idx="12">
                  <c:v>1.4798419623014241</c:v>
                </c:pt>
                <c:pt idx="13">
                  <c:v>1.6435262161494775</c:v>
                </c:pt>
                <c:pt idx="14">
                  <c:v>1.73</c:v>
                </c:pt>
                <c:pt idx="15">
                  <c:v>1.89</c:v>
                </c:pt>
                <c:pt idx="16">
                  <c:v>2.04</c:v>
                </c:pt>
                <c:pt idx="17">
                  <c:v>2.25</c:v>
                </c:pt>
                <c:pt idx="18">
                  <c:v>2.48</c:v>
                </c:pt>
                <c:pt idx="19">
                  <c:v>2.77</c:v>
                </c:pt>
                <c:pt idx="20">
                  <c:v>3.08</c:v>
                </c:pt>
                <c:pt idx="21">
                  <c:v>3.34</c:v>
                </c:pt>
                <c:pt idx="22">
                  <c:v>3.61</c:v>
                </c:pt>
                <c:pt idx="23">
                  <c:v>3.91</c:v>
                </c:pt>
                <c:pt idx="24">
                  <c:v>4.2164999999999999</c:v>
                </c:pt>
                <c:pt idx="25">
                  <c:v>4.5229999999999997</c:v>
                </c:pt>
                <c:pt idx="26">
                  <c:v>4.8760000000000003</c:v>
                </c:pt>
                <c:pt idx="27">
                  <c:v>5.2320000000000002</c:v>
                </c:pt>
                <c:pt idx="28">
                  <c:v>5.6820000000000004</c:v>
                </c:pt>
                <c:pt idx="29">
                  <c:v>6.0629999999999997</c:v>
                </c:pt>
                <c:pt idx="30">
                  <c:v>6.4390000000000001</c:v>
                </c:pt>
                <c:pt idx="31">
                  <c:v>6.819</c:v>
                </c:pt>
                <c:pt idx="32">
                  <c:v>7.1459999999999999</c:v>
                </c:pt>
                <c:pt idx="33">
                  <c:v>7.5750000000000002</c:v>
                </c:pt>
                <c:pt idx="34">
                  <c:v>8.0139999999999993</c:v>
                </c:pt>
                <c:pt idx="35">
                  <c:v>8.2859999999999996</c:v>
                </c:pt>
                <c:pt idx="36">
                  <c:v>8.5679999999999996</c:v>
                </c:pt>
                <c:pt idx="37">
                  <c:v>8.9450000000000003</c:v>
                </c:pt>
                <c:pt idx="38">
                  <c:v>9.1870000000000012</c:v>
                </c:pt>
                <c:pt idx="39">
                  <c:v>9.6</c:v>
                </c:pt>
                <c:pt idx="40">
                  <c:v>10</c:v>
                </c:pt>
                <c:pt idx="4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A2-0140-B6CC-8D9B4104B10C}"/>
            </c:ext>
          </c:extLst>
        </c:ser>
        <c:ser>
          <c:idx val="3"/>
          <c:order val="2"/>
          <c:tx>
            <c:strRef>
              <c:f>'1944-1989'!$J$1</c:f>
              <c:strCache>
                <c:ptCount val="1"/>
                <c:pt idx="0">
                  <c:v>Брутен национален доход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numRef>
              <c:f>'1944-1989'!$A$2:$A$43</c:f>
              <c:numCache>
                <c:formatCode>General</c:formatCode>
                <c:ptCount val="42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</c:numCache>
            </c:numRef>
          </c:cat>
          <c:val>
            <c:numRef>
              <c:f>'1944-1989'!$J$2:$J$43</c:f>
              <c:numCache>
                <c:formatCode>General</c:formatCode>
                <c:ptCount val="42"/>
                <c:pt idx="0">
                  <c:v>0.55000000000000004</c:v>
                </c:pt>
                <c:pt idx="1">
                  <c:v>0.56461337752547514</c:v>
                </c:pt>
                <c:pt idx="2">
                  <c:v>0.61349776100983744</c:v>
                </c:pt>
                <c:pt idx="3">
                  <c:v>0.66699552201967494</c:v>
                </c:pt>
                <c:pt idx="4">
                  <c:v>0.72049328302951243</c:v>
                </c:pt>
                <c:pt idx="5">
                  <c:v>0.7786044215648249</c:v>
                </c:pt>
                <c:pt idx="6">
                  <c:v>0.94573534078488064</c:v>
                </c:pt>
                <c:pt idx="7">
                  <c:v>0.9388949613906421</c:v>
                </c:pt>
                <c:pt idx="8">
                  <c:v>0.99122033778780716</c:v>
                </c:pt>
                <c:pt idx="9">
                  <c:v>1</c:v>
                </c:pt>
                <c:pt idx="10">
                  <c:v>1.1314481153696978</c:v>
                </c:pt>
                <c:pt idx="11">
                  <c:v>1.2088078699622722</c:v>
                </c:pt>
                <c:pt idx="12">
                  <c:v>1.4693064419449242</c:v>
                </c:pt>
                <c:pt idx="13">
                  <c:v>1.571524276294912</c:v>
                </c:pt>
                <c:pt idx="14">
                  <c:v>1.62</c:v>
                </c:pt>
                <c:pt idx="15">
                  <c:v>1.72</c:v>
                </c:pt>
                <c:pt idx="16">
                  <c:v>1.85</c:v>
                </c:pt>
                <c:pt idx="17">
                  <c:v>2.0299999999999998</c:v>
                </c:pt>
                <c:pt idx="18">
                  <c:v>2.17</c:v>
                </c:pt>
                <c:pt idx="19">
                  <c:v>2.41</c:v>
                </c:pt>
                <c:pt idx="20">
                  <c:v>2.64</c:v>
                </c:pt>
                <c:pt idx="21">
                  <c:v>2.81</c:v>
                </c:pt>
                <c:pt idx="22">
                  <c:v>3.09</c:v>
                </c:pt>
                <c:pt idx="23">
                  <c:v>3.31</c:v>
                </c:pt>
                <c:pt idx="24">
                  <c:v>3.5575000000000001</c:v>
                </c:pt>
                <c:pt idx="25">
                  <c:v>3.8050000000000002</c:v>
                </c:pt>
                <c:pt idx="26">
                  <c:v>4.1130000000000004</c:v>
                </c:pt>
                <c:pt idx="27">
                  <c:v>4.4260000000000002</c:v>
                </c:pt>
                <c:pt idx="28">
                  <c:v>4.8150000000000004</c:v>
                </c:pt>
                <c:pt idx="29">
                  <c:v>5.1279999999999992</c:v>
                </c:pt>
                <c:pt idx="30">
                  <c:v>5.4510000000000005</c:v>
                </c:pt>
                <c:pt idx="31">
                  <c:v>5.7460000000000004</c:v>
                </c:pt>
                <c:pt idx="32">
                  <c:v>6.1360000000000001</c:v>
                </c:pt>
                <c:pt idx="33">
                  <c:v>6.4860000000000007</c:v>
                </c:pt>
                <c:pt idx="34">
                  <c:v>6.81</c:v>
                </c:pt>
                <c:pt idx="35">
                  <c:v>7.0960000000000001</c:v>
                </c:pt>
                <c:pt idx="36">
                  <c:v>7.306</c:v>
                </c:pt>
                <c:pt idx="37">
                  <c:v>7.6550000000000002</c:v>
                </c:pt>
                <c:pt idx="38">
                  <c:v>7.7829999999999995</c:v>
                </c:pt>
                <c:pt idx="39">
                  <c:v>8.1950000000000003</c:v>
                </c:pt>
                <c:pt idx="40">
                  <c:v>8.6129999999999995</c:v>
                </c:pt>
                <c:pt idx="41">
                  <c:v>8.82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A2-0140-B6CC-8D9B4104B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136586431"/>
        <c:axId val="56357311"/>
      </c:barChart>
      <c:lineChart>
        <c:grouping val="standard"/>
        <c:varyColors val="0"/>
        <c:ser>
          <c:idx val="1"/>
          <c:order val="3"/>
          <c:tx>
            <c:strRef>
              <c:f>'1944-1989'!$K$1</c:f>
              <c:strCache>
                <c:ptCount val="1"/>
                <c:pt idx="0">
                  <c:v>Всички заети (млн)</c:v>
                </c:pt>
              </c:strCache>
            </c:strRef>
          </c:tx>
          <c:spPr>
            <a:ln w="57150" cap="rnd">
              <a:solidFill>
                <a:srgbClr val="FF0000"/>
              </a:solidFill>
              <a:round/>
              <a:headEnd type="none"/>
              <a:tailEnd type="none" w="med" len="sm"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dk1">
                    <a:tint val="55000"/>
                  </a:schemeClr>
                </a:solidFill>
                <a:prstDash val="dash"/>
              </a:ln>
              <a:effectLst/>
            </c:spPr>
          </c:marker>
          <c:val>
            <c:numRef>
              <c:f>'1944-1989'!$K$2:$K$43</c:f>
              <c:numCache>
                <c:formatCode>General</c:formatCode>
                <c:ptCount val="42"/>
                <c:pt idx="0">
                  <c:v>0.5662836</c:v>
                </c:pt>
                <c:pt idx="1">
                  <c:v>0.62920399999999999</c:v>
                </c:pt>
                <c:pt idx="2">
                  <c:v>0.77874399999999999</c:v>
                </c:pt>
                <c:pt idx="3">
                  <c:v>0.80592799999999998</c:v>
                </c:pt>
                <c:pt idx="4">
                  <c:v>0.90187700000000004</c:v>
                </c:pt>
                <c:pt idx="5">
                  <c:v>1.016008</c:v>
                </c:pt>
                <c:pt idx="6">
                  <c:v>1.086392</c:v>
                </c:pt>
                <c:pt idx="7">
                  <c:v>1.1739440000000001</c:v>
                </c:pt>
                <c:pt idx="8">
                  <c:v>1.229865</c:v>
                </c:pt>
                <c:pt idx="9">
                  <c:v>1.2625390000000001</c:v>
                </c:pt>
                <c:pt idx="10">
                  <c:v>1.339021</c:v>
                </c:pt>
                <c:pt idx="11">
                  <c:v>1.413889</c:v>
                </c:pt>
                <c:pt idx="12">
                  <c:v>1.579115</c:v>
                </c:pt>
                <c:pt idx="13">
                  <c:v>1.774251</c:v>
                </c:pt>
                <c:pt idx="14">
                  <c:v>1.838797</c:v>
                </c:pt>
                <c:pt idx="15">
                  <c:v>1.8828579999999999</c:v>
                </c:pt>
                <c:pt idx="16">
                  <c:v>1.9924980000000001</c:v>
                </c:pt>
                <c:pt idx="17">
                  <c:v>2.081369</c:v>
                </c:pt>
                <c:pt idx="18">
                  <c:v>2.1966060000000001</c:v>
                </c:pt>
                <c:pt idx="19">
                  <c:v>2.403972</c:v>
                </c:pt>
                <c:pt idx="20">
                  <c:v>2.5167190000000002</c:v>
                </c:pt>
                <c:pt idx="21">
                  <c:v>2.5594610000000002</c:v>
                </c:pt>
                <c:pt idx="22">
                  <c:v>2.648431</c:v>
                </c:pt>
                <c:pt idx="23">
                  <c:v>2.7487200000000001</c:v>
                </c:pt>
                <c:pt idx="24">
                  <c:v>2.8647019999999999</c:v>
                </c:pt>
                <c:pt idx="25">
                  <c:v>2.9933869999999998</c:v>
                </c:pt>
                <c:pt idx="26">
                  <c:v>3.2730610000000002</c:v>
                </c:pt>
                <c:pt idx="27">
                  <c:v>3.424785</c:v>
                </c:pt>
                <c:pt idx="28">
                  <c:v>3.6766320000000001</c:v>
                </c:pt>
                <c:pt idx="29">
                  <c:v>3.8868369999999999</c:v>
                </c:pt>
                <c:pt idx="30">
                  <c:v>3.8701120000000002</c:v>
                </c:pt>
                <c:pt idx="31">
                  <c:v>3.895642</c:v>
                </c:pt>
                <c:pt idx="32">
                  <c:v>3.9468899999999998</c:v>
                </c:pt>
                <c:pt idx="33">
                  <c:v>4.0248229999999996</c:v>
                </c:pt>
                <c:pt idx="34">
                  <c:v>4.0733160000000002</c:v>
                </c:pt>
                <c:pt idx="35">
                  <c:v>4.1002590000000003</c:v>
                </c:pt>
                <c:pt idx="36">
                  <c:v>4.1135460000000004</c:v>
                </c:pt>
                <c:pt idx="37">
                  <c:v>4.0979679999999998</c:v>
                </c:pt>
                <c:pt idx="38">
                  <c:v>4.0946639999999999</c:v>
                </c:pt>
                <c:pt idx="39">
                  <c:v>4.0764810000000002</c:v>
                </c:pt>
                <c:pt idx="40">
                  <c:v>4.1084589999999999</c:v>
                </c:pt>
                <c:pt idx="41">
                  <c:v>4.077604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4A2-0140-B6CC-8D9B4104B10C}"/>
            </c:ext>
          </c:extLst>
        </c:ser>
        <c:ser>
          <c:idx val="4"/>
          <c:order val="4"/>
          <c:tx>
            <c:strRef>
              <c:f>'1944-1989'!$L$1</c:f>
              <c:strCache>
                <c:ptCount val="1"/>
                <c:pt idx="0">
                  <c:v>Работници (млн)</c:v>
                </c:pt>
              </c:strCache>
            </c:strRef>
          </c:tx>
          <c:spPr>
            <a:ln w="66675" cap="rnd">
              <a:solidFill>
                <a:srgbClr val="FF0000"/>
              </a:solidFill>
              <a:prstDash val="sysDot"/>
              <a:round/>
              <a:tailEnd type="none"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dk1">
                    <a:tint val="30000"/>
                  </a:schemeClr>
                </a:solidFill>
              </a:ln>
              <a:effectLst/>
            </c:spPr>
          </c:marker>
          <c:val>
            <c:numRef>
              <c:f>'1944-1989'!$L$2:$L$43</c:f>
              <c:numCache>
                <c:formatCode>General</c:formatCode>
                <c:ptCount val="42"/>
                <c:pt idx="0">
                  <c:v>0.32756837</c:v>
                </c:pt>
                <c:pt idx="1">
                  <c:v>0.361954</c:v>
                </c:pt>
                <c:pt idx="2">
                  <c:v>0.41101349999999998</c:v>
                </c:pt>
                <c:pt idx="3">
                  <c:v>0.46007300000000001</c:v>
                </c:pt>
                <c:pt idx="4">
                  <c:v>0.5191055</c:v>
                </c:pt>
                <c:pt idx="5">
                  <c:v>0.57813800000000004</c:v>
                </c:pt>
                <c:pt idx="6">
                  <c:v>0.60504100000000005</c:v>
                </c:pt>
                <c:pt idx="7">
                  <c:v>0.64991299999999996</c:v>
                </c:pt>
                <c:pt idx="8">
                  <c:v>0.68281700000000001</c:v>
                </c:pt>
                <c:pt idx="9">
                  <c:v>0.72842600000000002</c:v>
                </c:pt>
                <c:pt idx="10">
                  <c:v>0.773648</c:v>
                </c:pt>
                <c:pt idx="11">
                  <c:v>0.82063699999999995</c:v>
                </c:pt>
                <c:pt idx="12">
                  <c:v>0.96212699999999995</c:v>
                </c:pt>
                <c:pt idx="13">
                  <c:v>1.1275679999999999</c:v>
                </c:pt>
                <c:pt idx="14">
                  <c:v>1.156668</c:v>
                </c:pt>
                <c:pt idx="15">
                  <c:v>1.175619</c:v>
                </c:pt>
                <c:pt idx="16">
                  <c:v>1.246793</c:v>
                </c:pt>
                <c:pt idx="17">
                  <c:v>1.3066720000000001</c:v>
                </c:pt>
                <c:pt idx="18">
                  <c:v>1.3818109999999999</c:v>
                </c:pt>
                <c:pt idx="19">
                  <c:v>1.5254829999999999</c:v>
                </c:pt>
                <c:pt idx="20">
                  <c:v>1.594951</c:v>
                </c:pt>
                <c:pt idx="21">
                  <c:v>1.6130850000000001</c:v>
                </c:pt>
                <c:pt idx="22">
                  <c:v>1.662606</c:v>
                </c:pt>
                <c:pt idx="23">
                  <c:v>1.70878</c:v>
                </c:pt>
                <c:pt idx="24">
                  <c:v>1.7652030000000001</c:v>
                </c:pt>
                <c:pt idx="25">
                  <c:v>1.8292250000000001</c:v>
                </c:pt>
                <c:pt idx="26">
                  <c:v>2.0170530000000002</c:v>
                </c:pt>
                <c:pt idx="27">
                  <c:v>2.0867640000000001</c:v>
                </c:pt>
                <c:pt idx="28">
                  <c:v>2.258054</c:v>
                </c:pt>
                <c:pt idx="29">
                  <c:v>2.4188420000000002</c:v>
                </c:pt>
                <c:pt idx="30">
                  <c:v>2.474326</c:v>
                </c:pt>
                <c:pt idx="31">
                  <c:v>2.4970059999999998</c:v>
                </c:pt>
                <c:pt idx="32">
                  <c:v>2.5298910000000001</c:v>
                </c:pt>
                <c:pt idx="33">
                  <c:v>2.5605289999999998</c:v>
                </c:pt>
                <c:pt idx="34">
                  <c:v>2.6296930000000001</c:v>
                </c:pt>
                <c:pt idx="35">
                  <c:v>2.6248290000000001</c:v>
                </c:pt>
                <c:pt idx="36">
                  <c:v>2.6198519999999998</c:v>
                </c:pt>
                <c:pt idx="37">
                  <c:v>2.6041569999999998</c:v>
                </c:pt>
                <c:pt idx="38">
                  <c:v>2.587828</c:v>
                </c:pt>
                <c:pt idx="39">
                  <c:v>2.5208159999999999</c:v>
                </c:pt>
                <c:pt idx="40">
                  <c:v>2.5327310000000001</c:v>
                </c:pt>
                <c:pt idx="41">
                  <c:v>2.4924089999999999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4A2-0140-B6CC-8D9B4104B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669104"/>
        <c:axId val="427897712"/>
      </c:lineChart>
      <c:catAx>
        <c:axId val="113658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14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BG"/>
          </a:p>
        </c:txPr>
        <c:crossAx val="56357311"/>
        <c:crosses val="autoZero"/>
        <c:auto val="1"/>
        <c:lblAlgn val="ctr"/>
        <c:lblOffset val="100"/>
        <c:noMultiLvlLbl val="0"/>
      </c:catAx>
      <c:valAx>
        <c:axId val="563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BG"/>
          </a:p>
        </c:txPr>
        <c:crossAx val="1136586431"/>
        <c:crosses val="autoZero"/>
        <c:crossBetween val="between"/>
      </c:valAx>
      <c:valAx>
        <c:axId val="427897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BG"/>
          </a:p>
        </c:txPr>
        <c:crossAx val="334669104"/>
        <c:crosses val="max"/>
        <c:crossBetween val="between"/>
      </c:valAx>
      <c:catAx>
        <c:axId val="334669104"/>
        <c:scaling>
          <c:orientation val="minMax"/>
        </c:scaling>
        <c:delete val="1"/>
        <c:axPos val="b"/>
        <c:majorTickMark val="out"/>
        <c:minorTickMark val="none"/>
        <c:tickLblPos val="nextTo"/>
        <c:crossAx val="427897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708270</xdr:colOff>
      <xdr:row>2</xdr:row>
      <xdr:rowOff>51777</xdr:rowOff>
    </xdr:from>
    <xdr:to>
      <xdr:col>43</xdr:col>
      <xdr:colOff>295349</xdr:colOff>
      <xdr:row>74</xdr:row>
      <xdr:rowOff>147674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2F4771-09FA-520A-669C-0E39DF564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0</xdr:row>
      <xdr:rowOff>482600</xdr:rowOff>
    </xdr:from>
    <xdr:to>
      <xdr:col>11</xdr:col>
      <xdr:colOff>152400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DA889A-ECDA-51F9-7666-2345A9BD4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476134</xdr:colOff>
      <xdr:row>5</xdr:row>
      <xdr:rowOff>196428</xdr:rowOff>
    </xdr:from>
    <xdr:to>
      <xdr:col>26</xdr:col>
      <xdr:colOff>99968</xdr:colOff>
      <xdr:row>37</xdr:row>
      <xdr:rowOff>140975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1D6B85-38D6-E693-AF14-13C0E6CA2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73175-FF44-3240-8B84-C0AC8C63BF64}">
  <dimension ref="A1:M57"/>
  <sheetViews>
    <sheetView tabSelected="1" topLeftCell="K1" zoomScale="43" zoomScaleNormal="56" workbookViewId="0">
      <selection activeCell="AS32" sqref="AS32"/>
    </sheetView>
  </sheetViews>
  <sheetFormatPr baseColWidth="10" defaultColWidth="11.1640625" defaultRowHeight="16" x14ac:dyDescent="0.2"/>
  <cols>
    <col min="4" max="4" width="11.83203125" bestFit="1" customWidth="1"/>
    <col min="5" max="6" width="11.83203125" customWidth="1"/>
    <col min="16" max="16" width="15.83203125" customWidth="1"/>
    <col min="17" max="20" width="12.1640625" bestFit="1" customWidth="1"/>
    <col min="21" max="21" width="11.33203125" bestFit="1" customWidth="1"/>
  </cols>
  <sheetData>
    <row r="1" spans="1:13" x14ac:dyDescent="0.2">
      <c r="A1" t="s">
        <v>1</v>
      </c>
      <c r="B1" t="s">
        <v>2</v>
      </c>
      <c r="C1" t="s">
        <v>24</v>
      </c>
      <c r="D1" t="s">
        <v>5</v>
      </c>
      <c r="E1" t="s">
        <v>0</v>
      </c>
      <c r="F1" t="s">
        <v>23</v>
      </c>
      <c r="G1" t="s">
        <v>6</v>
      </c>
      <c r="H1" t="s">
        <v>7</v>
      </c>
      <c r="I1" t="s">
        <v>3</v>
      </c>
      <c r="J1" t="s">
        <v>4</v>
      </c>
      <c r="L1" t="s">
        <v>26</v>
      </c>
      <c r="M1" t="s">
        <v>27</v>
      </c>
    </row>
    <row r="2" spans="1:13" hidden="1" x14ac:dyDescent="0.2">
      <c r="A2">
        <v>1888</v>
      </c>
      <c r="B2">
        <v>3154375</v>
      </c>
      <c r="C2">
        <v>117272</v>
      </c>
      <c r="D2" s="5">
        <f>I2/$I$53*100</f>
        <v>41.920619735890668</v>
      </c>
      <c r="E2" s="5"/>
      <c r="F2" s="5"/>
      <c r="I2">
        <v>24913841</v>
      </c>
      <c r="J2" s="3"/>
    </row>
    <row r="3" spans="1:13" x14ac:dyDescent="0.2">
      <c r="A3">
        <v>1889</v>
      </c>
      <c r="B3">
        <v>3185041</v>
      </c>
      <c r="C3" s="10">
        <f>C4*(1-0.1)</f>
        <v>40426.200000000004</v>
      </c>
      <c r="D3" s="5">
        <f>I3/$I$53*100</f>
        <v>40.003197658110849</v>
      </c>
      <c r="E3" s="5"/>
      <c r="F3" s="5"/>
      <c r="G3" s="3">
        <f>(D3-D2)/D2</f>
        <v>-4.5739354281019905E-2</v>
      </c>
      <c r="H3" s="3">
        <f t="shared" ref="H3:H34" si="0">(B3-B2)/B2</f>
        <v>9.7217356845650874E-3</v>
      </c>
      <c r="I3">
        <v>23774298</v>
      </c>
      <c r="J3" s="7"/>
      <c r="L3">
        <f>B3/100000</f>
        <v>31.85041</v>
      </c>
      <c r="M3">
        <f>C3/10000</f>
        <v>4.0426200000000003</v>
      </c>
    </row>
    <row r="4" spans="1:13" x14ac:dyDescent="0.2">
      <c r="A4">
        <v>1890</v>
      </c>
      <c r="B4">
        <v>3216005</v>
      </c>
      <c r="C4">
        <v>44918</v>
      </c>
      <c r="D4" s="5">
        <f t="shared" ref="D4:D51" si="1">I4/$I$53*100</f>
        <v>38.967990338509232</v>
      </c>
      <c r="E4" s="5"/>
      <c r="F4" s="5"/>
      <c r="G4" s="3">
        <f t="shared" ref="G4:G57" si="2">(D4-D3)/D3</f>
        <v>-2.5878114255991843E-2</v>
      </c>
      <c r="H4" s="3">
        <f t="shared" si="0"/>
        <v>9.7216958902569851E-3</v>
      </c>
      <c r="I4">
        <v>23159064</v>
      </c>
      <c r="J4" s="7"/>
      <c r="L4">
        <f t="shared" ref="L4:L57" si="3">B4/100000</f>
        <v>32.160049999999998</v>
      </c>
      <c r="M4">
        <f t="shared" ref="M4:M57" si="4">C4/10000</f>
        <v>4.4917999999999996</v>
      </c>
    </row>
    <row r="5" spans="1:13" x14ac:dyDescent="0.2">
      <c r="A5">
        <v>1891</v>
      </c>
      <c r="B5">
        <v>3247269</v>
      </c>
      <c r="C5" s="10">
        <v>46970.2</v>
      </c>
      <c r="D5" s="5">
        <f t="shared" si="1"/>
        <v>43.382079391100206</v>
      </c>
      <c r="E5" s="5"/>
      <c r="F5" s="5"/>
      <c r="G5" s="3">
        <f t="shared" si="2"/>
        <v>0.11327474201893473</v>
      </c>
      <c r="H5" s="3">
        <f t="shared" si="0"/>
        <v>9.7213779207432818E-3</v>
      </c>
      <c r="I5">
        <v>25782401</v>
      </c>
      <c r="J5" s="7"/>
      <c r="L5">
        <f t="shared" si="3"/>
        <v>32.47269</v>
      </c>
      <c r="M5">
        <f t="shared" si="4"/>
        <v>4.6970199999999993</v>
      </c>
    </row>
    <row r="6" spans="1:13" x14ac:dyDescent="0.2">
      <c r="A6">
        <v>1892</v>
      </c>
      <c r="B6">
        <v>3278838</v>
      </c>
      <c r="C6" s="10">
        <v>49022.400000000001</v>
      </c>
      <c r="D6" s="5">
        <f t="shared" si="1"/>
        <v>43.413477149650234</v>
      </c>
      <c r="E6" s="5"/>
      <c r="F6" s="5"/>
      <c r="G6" s="3">
        <f t="shared" si="2"/>
        <v>7.2374950649482849E-4</v>
      </c>
      <c r="H6" s="3">
        <f t="shared" si="0"/>
        <v>9.7217076872904585E-3</v>
      </c>
      <c r="I6">
        <v>25801061</v>
      </c>
      <c r="J6" s="7"/>
      <c r="L6">
        <f t="shared" si="3"/>
        <v>32.788379999999997</v>
      </c>
      <c r="M6">
        <f t="shared" si="4"/>
        <v>4.9022399999999999</v>
      </c>
    </row>
    <row r="7" spans="1:13" x14ac:dyDescent="0.2">
      <c r="A7">
        <v>1893</v>
      </c>
      <c r="B7">
        <v>3310713</v>
      </c>
      <c r="C7" s="10">
        <v>51074.6</v>
      </c>
      <c r="D7" s="5">
        <f t="shared" si="1"/>
        <v>41.768278349845538</v>
      </c>
      <c r="E7" s="5"/>
      <c r="F7" s="5"/>
      <c r="G7" s="3">
        <f t="shared" si="2"/>
        <v>-3.7896038461364079E-2</v>
      </c>
      <c r="H7" s="3">
        <f t="shared" si="0"/>
        <v>9.7214317999242423E-3</v>
      </c>
      <c r="I7">
        <v>24823303</v>
      </c>
      <c r="J7" s="7"/>
      <c r="L7">
        <f t="shared" si="3"/>
        <v>33.107129999999998</v>
      </c>
      <c r="M7">
        <f t="shared" si="4"/>
        <v>5.1074599999999997</v>
      </c>
    </row>
    <row r="8" spans="1:13" x14ac:dyDescent="0.2">
      <c r="A8">
        <v>1894</v>
      </c>
      <c r="B8">
        <v>3362036</v>
      </c>
      <c r="C8" s="10">
        <v>53126.8</v>
      </c>
      <c r="D8" s="5">
        <f t="shared" si="1"/>
        <v>42.029537651683903</v>
      </c>
      <c r="E8" s="5"/>
      <c r="F8" s="5"/>
      <c r="G8" s="3">
        <f t="shared" si="2"/>
        <v>6.2549693729315762E-3</v>
      </c>
      <c r="H8" s="3">
        <f t="shared" si="0"/>
        <v>1.5502098792616575E-2</v>
      </c>
      <c r="I8">
        <v>24978572</v>
      </c>
      <c r="J8" s="7"/>
      <c r="L8">
        <f t="shared" si="3"/>
        <v>33.620359999999998</v>
      </c>
      <c r="M8">
        <f t="shared" si="4"/>
        <v>5.3126800000000003</v>
      </c>
    </row>
    <row r="9" spans="1:13" x14ac:dyDescent="0.2">
      <c r="A9">
        <v>1895</v>
      </c>
      <c r="B9">
        <v>3414155</v>
      </c>
      <c r="C9" s="10">
        <f>AVERAGE(C8,C10)</f>
        <v>54152.9</v>
      </c>
      <c r="D9" s="5">
        <f t="shared" si="1"/>
        <v>42.164556426567593</v>
      </c>
      <c r="E9" s="5"/>
      <c r="F9" s="5"/>
      <c r="G9" s="3">
        <f t="shared" si="2"/>
        <v>3.2124734752650959E-3</v>
      </c>
      <c r="H9" s="3">
        <f t="shared" si="0"/>
        <v>1.5502213539652757E-2</v>
      </c>
      <c r="I9">
        <v>25058815</v>
      </c>
      <c r="J9" s="7"/>
      <c r="L9">
        <f t="shared" si="3"/>
        <v>34.141550000000002</v>
      </c>
      <c r="M9">
        <f t="shared" si="4"/>
        <v>5.4152899999999997</v>
      </c>
    </row>
    <row r="10" spans="1:13" x14ac:dyDescent="0.2">
      <c r="A10">
        <v>1896</v>
      </c>
      <c r="B10">
        <v>3467082</v>
      </c>
      <c r="C10">
        <v>55179</v>
      </c>
      <c r="D10" s="5">
        <f t="shared" si="1"/>
        <v>45.109218600651367</v>
      </c>
      <c r="E10" s="5"/>
      <c r="F10" s="5"/>
      <c r="G10" s="3">
        <f t="shared" si="2"/>
        <v>6.9837380578451028E-2</v>
      </c>
      <c r="H10" s="3">
        <f t="shared" si="0"/>
        <v>1.5502225294399347E-2</v>
      </c>
      <c r="I10">
        <v>26808857</v>
      </c>
      <c r="J10" s="7"/>
      <c r="L10">
        <f t="shared" si="3"/>
        <v>34.670819999999999</v>
      </c>
      <c r="M10">
        <f t="shared" si="4"/>
        <v>5.5179</v>
      </c>
    </row>
    <row r="11" spans="1:13" x14ac:dyDescent="0.2">
      <c r="A11">
        <v>1897</v>
      </c>
      <c r="B11">
        <v>3520829</v>
      </c>
      <c r="C11">
        <v>59497</v>
      </c>
      <c r="D11" s="5">
        <f t="shared" si="1"/>
        <v>42.222021391733747</v>
      </c>
      <c r="E11" s="5"/>
      <c r="F11" s="5"/>
      <c r="G11" s="3">
        <f t="shared" si="2"/>
        <v>-6.4004593705729348E-2</v>
      </c>
      <c r="H11" s="3">
        <f t="shared" si="0"/>
        <v>1.5502085038657869E-2</v>
      </c>
      <c r="I11">
        <v>25092967</v>
      </c>
      <c r="J11" s="7"/>
      <c r="L11">
        <f t="shared" si="3"/>
        <v>35.208289999999998</v>
      </c>
      <c r="M11">
        <f t="shared" si="4"/>
        <v>5.9497</v>
      </c>
    </row>
    <row r="12" spans="1:13" x14ac:dyDescent="0.2">
      <c r="A12">
        <v>1898</v>
      </c>
      <c r="B12">
        <v>3575410</v>
      </c>
      <c r="C12">
        <v>58321</v>
      </c>
      <c r="D12" s="5">
        <f t="shared" si="1"/>
        <v>47.233551234226368</v>
      </c>
      <c r="E12" s="5"/>
      <c r="F12" s="5"/>
      <c r="G12" s="3">
        <f t="shared" si="2"/>
        <v>0.11869469242118715</v>
      </c>
      <c r="H12" s="3">
        <f t="shared" si="0"/>
        <v>1.5502314937760397E-2</v>
      </c>
      <c r="I12">
        <v>28071369</v>
      </c>
      <c r="J12" s="7"/>
      <c r="L12">
        <f t="shared" si="3"/>
        <v>35.754100000000001</v>
      </c>
      <c r="M12">
        <f t="shared" si="4"/>
        <v>5.8320999999999996</v>
      </c>
    </row>
    <row r="13" spans="1:13" x14ac:dyDescent="0.2">
      <c r="A13">
        <v>1899</v>
      </c>
      <c r="B13">
        <v>3630837</v>
      </c>
      <c r="C13">
        <v>57848</v>
      </c>
      <c r="D13" s="5">
        <f t="shared" si="1"/>
        <v>44.154556795735232</v>
      </c>
      <c r="E13" s="5"/>
      <c r="F13" s="5"/>
      <c r="G13" s="3">
        <f t="shared" si="2"/>
        <v>-6.5186596350181605E-2</v>
      </c>
      <c r="H13" s="3">
        <f t="shared" si="0"/>
        <v>1.5502278060418246E-2</v>
      </c>
      <c r="I13">
        <v>26241492</v>
      </c>
      <c r="J13" s="7"/>
      <c r="L13">
        <f t="shared" si="3"/>
        <v>36.308369999999996</v>
      </c>
      <c r="M13">
        <f t="shared" si="4"/>
        <v>5.7847999999999997</v>
      </c>
    </row>
    <row r="14" spans="1:13" x14ac:dyDescent="0.2">
      <c r="A14">
        <v>1900</v>
      </c>
      <c r="B14">
        <v>3687123</v>
      </c>
      <c r="C14">
        <v>73295</v>
      </c>
      <c r="D14" s="5">
        <f t="shared" si="1"/>
        <v>44.458310759533994</v>
      </c>
      <c r="E14" s="5"/>
      <c r="F14" s="5"/>
      <c r="G14" s="3">
        <f t="shared" si="2"/>
        <v>6.8793344524771868E-3</v>
      </c>
      <c r="H14" s="3">
        <f t="shared" si="0"/>
        <v>1.5502210647297027E-2</v>
      </c>
      <c r="I14">
        <v>26422016</v>
      </c>
      <c r="J14" s="7"/>
      <c r="L14">
        <f t="shared" si="3"/>
        <v>36.871229999999997</v>
      </c>
      <c r="M14">
        <f t="shared" si="4"/>
        <v>7.3295000000000003</v>
      </c>
    </row>
    <row r="15" spans="1:13" x14ac:dyDescent="0.2">
      <c r="A15">
        <v>1901</v>
      </c>
      <c r="B15">
        <v>3744283</v>
      </c>
      <c r="C15">
        <v>54134</v>
      </c>
      <c r="D15" s="5">
        <f t="shared" si="1"/>
        <v>46.409747075742999</v>
      </c>
      <c r="E15" s="5"/>
      <c r="F15" s="5"/>
      <c r="G15" s="3">
        <f t="shared" si="2"/>
        <v>4.3893622651655147E-2</v>
      </c>
      <c r="H15" s="3">
        <f t="shared" si="0"/>
        <v>1.5502601893129141E-2</v>
      </c>
      <c r="I15">
        <v>27581774</v>
      </c>
      <c r="J15" s="7"/>
      <c r="L15">
        <f t="shared" si="3"/>
        <v>37.442830000000001</v>
      </c>
      <c r="M15">
        <f t="shared" si="4"/>
        <v>5.4134000000000002</v>
      </c>
    </row>
    <row r="16" spans="1:13" x14ac:dyDescent="0.2">
      <c r="A16">
        <v>1902</v>
      </c>
      <c r="B16">
        <v>3800809</v>
      </c>
      <c r="C16">
        <v>57626</v>
      </c>
      <c r="D16" s="5">
        <f t="shared" si="1"/>
        <v>48.761294485500279</v>
      </c>
      <c r="E16" s="5"/>
      <c r="F16" s="5"/>
      <c r="G16" s="3">
        <f t="shared" si="2"/>
        <v>5.0669257169607906E-2</v>
      </c>
      <c r="H16" s="3">
        <f t="shared" si="0"/>
        <v>1.5096615293235046E-2</v>
      </c>
      <c r="I16">
        <v>28979322</v>
      </c>
      <c r="J16" s="7"/>
      <c r="L16">
        <f t="shared" si="3"/>
        <v>38.008090000000003</v>
      </c>
      <c r="M16">
        <f t="shared" si="4"/>
        <v>5.7625999999999999</v>
      </c>
    </row>
    <row r="17" spans="1:13" x14ac:dyDescent="0.2">
      <c r="A17">
        <v>1903</v>
      </c>
      <c r="B17">
        <v>3858188</v>
      </c>
      <c r="C17">
        <v>70850</v>
      </c>
      <c r="D17" s="5">
        <f t="shared" si="1"/>
        <v>50.337431677484645</v>
      </c>
      <c r="E17" s="5"/>
      <c r="F17" s="5"/>
      <c r="G17" s="3">
        <f t="shared" si="2"/>
        <v>3.2323530550507587E-2</v>
      </c>
      <c r="H17" s="3">
        <f t="shared" si="0"/>
        <v>1.5096522871841232E-2</v>
      </c>
      <c r="I17">
        <v>29916036</v>
      </c>
      <c r="J17" s="7"/>
      <c r="L17">
        <f t="shared" si="3"/>
        <v>38.581879999999998</v>
      </c>
      <c r="M17">
        <f t="shared" si="4"/>
        <v>7.085</v>
      </c>
    </row>
    <row r="18" spans="1:13" x14ac:dyDescent="0.2">
      <c r="A18">
        <v>1904</v>
      </c>
      <c r="B18">
        <v>3916434</v>
      </c>
      <c r="C18">
        <v>83532</v>
      </c>
      <c r="D18" s="5">
        <f t="shared" si="1"/>
        <v>51.180708840239156</v>
      </c>
      <c r="E18" s="5"/>
      <c r="F18" s="5"/>
      <c r="G18" s="3">
        <f t="shared" si="2"/>
        <v>1.6752486860224517E-2</v>
      </c>
      <c r="H18" s="3">
        <f t="shared" si="0"/>
        <v>1.5096724161704924E-2</v>
      </c>
      <c r="I18">
        <v>30417204</v>
      </c>
      <c r="J18" s="7"/>
      <c r="L18">
        <f t="shared" si="3"/>
        <v>39.164340000000003</v>
      </c>
      <c r="M18">
        <f t="shared" si="4"/>
        <v>8.3531999999999993</v>
      </c>
    </row>
    <row r="19" spans="1:13" x14ac:dyDescent="0.2">
      <c r="A19">
        <v>1905</v>
      </c>
      <c r="B19">
        <v>3975559</v>
      </c>
      <c r="C19">
        <v>86885</v>
      </c>
      <c r="D19" s="5">
        <f t="shared" si="1"/>
        <v>49.250724293791883</v>
      </c>
      <c r="E19" s="5"/>
      <c r="F19" s="5"/>
      <c r="G19" s="3">
        <f t="shared" si="2"/>
        <v>-3.7709218769746408E-2</v>
      </c>
      <c r="H19" s="3">
        <f t="shared" si="0"/>
        <v>1.5096641485596337E-2</v>
      </c>
      <c r="I19">
        <v>29270195</v>
      </c>
      <c r="J19" s="7"/>
      <c r="L19">
        <f t="shared" si="3"/>
        <v>39.755589999999998</v>
      </c>
      <c r="M19">
        <f t="shared" si="4"/>
        <v>8.6884999999999994</v>
      </c>
    </row>
    <row r="20" spans="1:13" x14ac:dyDescent="0.2">
      <c r="A20">
        <v>1906</v>
      </c>
      <c r="B20">
        <v>4035575</v>
      </c>
      <c r="C20">
        <v>88119</v>
      </c>
      <c r="D20" s="5">
        <f t="shared" si="1"/>
        <v>52.982199826575339</v>
      </c>
      <c r="E20" s="5"/>
      <c r="F20" s="5"/>
      <c r="G20" s="3">
        <f t="shared" si="2"/>
        <v>7.5764886431402459E-2</v>
      </c>
      <c r="H20" s="3">
        <f t="shared" si="0"/>
        <v>1.5096241811528894E-2</v>
      </c>
      <c r="I20">
        <v>31487848</v>
      </c>
      <c r="J20" s="7"/>
      <c r="L20">
        <f t="shared" si="3"/>
        <v>40.35575</v>
      </c>
      <c r="M20">
        <f t="shared" si="4"/>
        <v>8.8118999999999996</v>
      </c>
    </row>
    <row r="21" spans="1:13" x14ac:dyDescent="0.2">
      <c r="A21">
        <v>1907</v>
      </c>
      <c r="B21">
        <v>4092645</v>
      </c>
      <c r="C21">
        <v>87867</v>
      </c>
      <c r="D21" s="5">
        <f t="shared" si="1"/>
        <v>47.477190100505467</v>
      </c>
      <c r="E21" s="5"/>
      <c r="F21" s="5"/>
      <c r="G21" s="3">
        <f t="shared" si="2"/>
        <v>-0.10390300410494874</v>
      </c>
      <c r="H21" s="3">
        <f t="shared" si="0"/>
        <v>1.4141727015357167E-2</v>
      </c>
      <c r="I21">
        <v>28216166</v>
      </c>
      <c r="J21" s="7"/>
      <c r="L21">
        <f t="shared" si="3"/>
        <v>40.926450000000003</v>
      </c>
      <c r="M21">
        <f t="shared" si="4"/>
        <v>8.7866999999999997</v>
      </c>
    </row>
    <row r="22" spans="1:13" x14ac:dyDescent="0.2">
      <c r="A22">
        <v>1908</v>
      </c>
      <c r="B22">
        <v>4150522</v>
      </c>
      <c r="C22">
        <v>67828</v>
      </c>
      <c r="D22" s="5">
        <f t="shared" si="1"/>
        <v>53.611410234868359</v>
      </c>
      <c r="E22" s="5"/>
      <c r="F22" s="5"/>
      <c r="G22" s="3">
        <f t="shared" si="2"/>
        <v>0.12920352113040454</v>
      </c>
      <c r="H22" s="3">
        <f t="shared" si="0"/>
        <v>1.4141710312035372E-2</v>
      </c>
      <c r="I22">
        <v>31861794</v>
      </c>
      <c r="J22" s="7"/>
      <c r="L22">
        <f t="shared" si="3"/>
        <v>41.505220000000001</v>
      </c>
      <c r="M22">
        <f t="shared" si="4"/>
        <v>6.7827999999999999</v>
      </c>
    </row>
    <row r="23" spans="1:13" x14ac:dyDescent="0.2">
      <c r="A23">
        <v>1909</v>
      </c>
      <c r="B23">
        <v>4209217</v>
      </c>
      <c r="C23">
        <v>59368</v>
      </c>
      <c r="D23" s="5">
        <f t="shared" si="1"/>
        <v>53.767369261903987</v>
      </c>
      <c r="E23" s="5">
        <v>13239</v>
      </c>
      <c r="F23" s="5"/>
      <c r="G23" s="3">
        <f t="shared" si="2"/>
        <v>2.9090640658841287E-3</v>
      </c>
      <c r="H23" s="3">
        <f t="shared" si="0"/>
        <v>1.4141594719893064E-2</v>
      </c>
      <c r="I23">
        <v>31954482</v>
      </c>
      <c r="J23" s="7"/>
      <c r="K23" t="s">
        <v>25</v>
      </c>
      <c r="L23">
        <f t="shared" si="3"/>
        <v>42.092170000000003</v>
      </c>
      <c r="M23">
        <f t="shared" si="4"/>
        <v>5.9367999999999999</v>
      </c>
    </row>
    <row r="24" spans="1:13" x14ac:dyDescent="0.2">
      <c r="A24">
        <v>1910</v>
      </c>
      <c r="B24">
        <v>4268742</v>
      </c>
      <c r="C24">
        <v>79624</v>
      </c>
      <c r="D24" s="5">
        <f t="shared" si="1"/>
        <v>55.552131603250658</v>
      </c>
      <c r="E24" s="5"/>
      <c r="F24" s="5">
        <v>452585</v>
      </c>
      <c r="G24" s="3">
        <f t="shared" si="2"/>
        <v>3.3194154109586232E-2</v>
      </c>
      <c r="H24" s="3">
        <f t="shared" si="0"/>
        <v>1.414158500262638E-2</v>
      </c>
      <c r="I24">
        <v>33015184</v>
      </c>
      <c r="J24" s="7"/>
      <c r="L24">
        <f t="shared" si="3"/>
        <v>42.687420000000003</v>
      </c>
      <c r="M24">
        <f t="shared" si="4"/>
        <v>7.9623999999999997</v>
      </c>
    </row>
    <row r="25" spans="1:13" x14ac:dyDescent="0.2">
      <c r="A25">
        <v>1911</v>
      </c>
      <c r="B25">
        <v>4329108</v>
      </c>
      <c r="C25">
        <v>81581</v>
      </c>
      <c r="D25" s="5">
        <f t="shared" si="1"/>
        <v>60.455278604291898</v>
      </c>
      <c r="E25" s="5"/>
      <c r="F25" s="5"/>
      <c r="G25" s="3">
        <f t="shared" si="2"/>
        <v>8.8262085711834873E-2</v>
      </c>
      <c r="H25" s="3">
        <f t="shared" si="0"/>
        <v>1.4141402783302434E-2</v>
      </c>
      <c r="I25">
        <v>35929173</v>
      </c>
      <c r="J25" s="7"/>
      <c r="L25">
        <f t="shared" si="3"/>
        <v>43.291080000000001</v>
      </c>
      <c r="M25">
        <f t="shared" si="4"/>
        <v>8.1580999999999992</v>
      </c>
    </row>
    <row r="26" spans="1:13" x14ac:dyDescent="0.2">
      <c r="A26">
        <v>1912</v>
      </c>
      <c r="B26">
        <v>4400600</v>
      </c>
      <c r="C26" s="4">
        <v>93427</v>
      </c>
      <c r="D26" s="5">
        <f t="shared" si="1"/>
        <v>56.622820409162266</v>
      </c>
      <c r="E26" s="5"/>
      <c r="F26" s="5"/>
      <c r="G26" s="3">
        <f t="shared" si="2"/>
        <v>-6.3393276544383578E-2</v>
      </c>
      <c r="H26" s="3">
        <f t="shared" si="0"/>
        <v>1.6514256516584939E-2</v>
      </c>
      <c r="I26">
        <v>33651505</v>
      </c>
      <c r="J26" s="7">
        <v>120</v>
      </c>
      <c r="L26">
        <f t="shared" si="3"/>
        <v>44.006</v>
      </c>
      <c r="M26">
        <f t="shared" si="4"/>
        <v>9.3427000000000007</v>
      </c>
    </row>
    <row r="27" spans="1:13" x14ac:dyDescent="0.2">
      <c r="A27">
        <v>1913</v>
      </c>
      <c r="B27">
        <v>4464500</v>
      </c>
      <c r="C27" s="4">
        <v>-13843</v>
      </c>
      <c r="D27" s="5">
        <f t="shared" si="1"/>
        <v>52.734780104805246</v>
      </c>
      <c r="E27" s="5"/>
      <c r="F27" s="5"/>
      <c r="G27" s="3">
        <f t="shared" si="2"/>
        <v>-6.8665606486247852E-2</v>
      </c>
      <c r="H27" s="3">
        <f t="shared" si="0"/>
        <v>1.4520747170840341E-2</v>
      </c>
      <c r="I27">
        <v>31340804</v>
      </c>
      <c r="J27" s="7">
        <v>120</v>
      </c>
      <c r="L27">
        <f t="shared" si="3"/>
        <v>44.645000000000003</v>
      </c>
      <c r="M27">
        <f t="shared" si="4"/>
        <v>-1.3843000000000001</v>
      </c>
    </row>
    <row r="28" spans="1:13" x14ac:dyDescent="0.2">
      <c r="A28">
        <v>1914</v>
      </c>
      <c r="B28">
        <v>4828300</v>
      </c>
      <c r="C28">
        <v>103234</v>
      </c>
      <c r="D28" s="5">
        <f t="shared" si="1"/>
        <v>54.900000494691369</v>
      </c>
      <c r="E28" s="5"/>
      <c r="F28" s="5"/>
      <c r="G28" s="3">
        <f t="shared" si="2"/>
        <v>4.1058678647810008E-2</v>
      </c>
      <c r="H28" s="3">
        <f t="shared" si="0"/>
        <v>8.1487288610146716E-2</v>
      </c>
      <c r="I28">
        <v>32627616</v>
      </c>
      <c r="J28" s="7">
        <v>120</v>
      </c>
      <c r="L28">
        <f t="shared" si="3"/>
        <v>48.283000000000001</v>
      </c>
      <c r="M28">
        <f t="shared" si="4"/>
        <v>10.323399999999999</v>
      </c>
    </row>
    <row r="29" spans="1:13" x14ac:dyDescent="0.2">
      <c r="A29">
        <v>1915</v>
      </c>
      <c r="B29">
        <v>4875300</v>
      </c>
      <c r="C29" s="4">
        <v>86850</v>
      </c>
      <c r="D29" s="5">
        <f t="shared" si="1"/>
        <v>53.437908172964434</v>
      </c>
      <c r="E29" s="5"/>
      <c r="F29" s="5"/>
      <c r="G29" s="3">
        <f t="shared" si="2"/>
        <v>-2.6631918188567485E-2</v>
      </c>
      <c r="H29" s="3">
        <f t="shared" si="0"/>
        <v>9.7342750036244641E-3</v>
      </c>
      <c r="I29">
        <v>31758680</v>
      </c>
      <c r="J29" s="7">
        <v>120</v>
      </c>
      <c r="L29">
        <f t="shared" si="3"/>
        <v>48.753</v>
      </c>
      <c r="M29">
        <f t="shared" si="4"/>
        <v>8.6850000000000005</v>
      </c>
    </row>
    <row r="30" spans="1:13" x14ac:dyDescent="0.2">
      <c r="A30">
        <v>1916</v>
      </c>
      <c r="B30">
        <v>4978600</v>
      </c>
      <c r="C30" s="4">
        <v>2311</v>
      </c>
      <c r="D30" s="5">
        <f t="shared" si="1"/>
        <v>47.29227311930876</v>
      </c>
      <c r="E30" s="5"/>
      <c r="F30" s="5"/>
      <c r="G30" s="3">
        <f t="shared" si="2"/>
        <v>-0.11500515764509105</v>
      </c>
      <c r="H30" s="3">
        <f t="shared" si="0"/>
        <v>2.1188439685762929E-2</v>
      </c>
      <c r="I30">
        <v>28106268</v>
      </c>
      <c r="J30" s="7">
        <v>120</v>
      </c>
      <c r="L30">
        <f t="shared" si="3"/>
        <v>49.786000000000001</v>
      </c>
      <c r="M30">
        <f t="shared" si="4"/>
        <v>0.2311</v>
      </c>
    </row>
    <row r="31" spans="1:13" x14ac:dyDescent="0.2">
      <c r="A31">
        <v>1917</v>
      </c>
      <c r="B31">
        <v>5026900</v>
      </c>
      <c r="C31" s="4">
        <v>-18518</v>
      </c>
      <c r="D31" s="5">
        <f t="shared" si="1"/>
        <v>45.63756581288208</v>
      </c>
      <c r="E31" s="5"/>
      <c r="F31" s="5"/>
      <c r="G31" s="3">
        <f t="shared" si="2"/>
        <v>-3.4988956911675417E-2</v>
      </c>
      <c r="H31" s="3">
        <f t="shared" si="0"/>
        <v>9.7015225163700636E-3</v>
      </c>
      <c r="I31">
        <v>27122859</v>
      </c>
      <c r="J31" s="7">
        <v>120</v>
      </c>
      <c r="L31">
        <f t="shared" si="3"/>
        <v>50.268999999999998</v>
      </c>
      <c r="M31">
        <f t="shared" si="4"/>
        <v>-1.8517999999999999</v>
      </c>
    </row>
    <row r="32" spans="1:13" x14ac:dyDescent="0.2">
      <c r="A32">
        <v>1918</v>
      </c>
      <c r="B32">
        <v>5075800</v>
      </c>
      <c r="C32" s="4">
        <v>-51404</v>
      </c>
      <c r="D32" s="5">
        <f t="shared" si="1"/>
        <v>43.586324670928441</v>
      </c>
      <c r="E32" s="5"/>
      <c r="F32" s="5"/>
      <c r="G32" s="3">
        <f t="shared" si="2"/>
        <v>-4.4946331063402969E-2</v>
      </c>
      <c r="H32" s="3">
        <f t="shared" si="0"/>
        <v>9.7276651614314983E-3</v>
      </c>
      <c r="I32">
        <v>25903786</v>
      </c>
      <c r="J32" s="7">
        <v>120</v>
      </c>
      <c r="L32">
        <f t="shared" si="3"/>
        <v>50.758000000000003</v>
      </c>
      <c r="M32">
        <f t="shared" si="4"/>
        <v>-5.1403999999999996</v>
      </c>
    </row>
    <row r="33" spans="1:13" x14ac:dyDescent="0.2">
      <c r="A33">
        <v>1919</v>
      </c>
      <c r="B33">
        <v>5125200</v>
      </c>
      <c r="C33" s="4">
        <v>60190</v>
      </c>
      <c r="D33" s="5">
        <f t="shared" si="1"/>
        <v>48.519570445010565</v>
      </c>
      <c r="E33" s="5"/>
      <c r="F33" s="5"/>
      <c r="G33" s="3">
        <f t="shared" si="2"/>
        <v>0.11318333930028608</v>
      </c>
      <c r="H33" s="3">
        <f t="shared" si="0"/>
        <v>9.7324559675322116E-3</v>
      </c>
      <c r="I33">
        <v>28835663</v>
      </c>
      <c r="J33" s="7"/>
      <c r="L33">
        <f t="shared" si="3"/>
        <v>51.252000000000002</v>
      </c>
      <c r="M33">
        <f t="shared" si="4"/>
        <v>6.0190000000000001</v>
      </c>
    </row>
    <row r="34" spans="1:13" x14ac:dyDescent="0.2">
      <c r="A34">
        <v>1920</v>
      </c>
      <c r="B34">
        <v>4803900</v>
      </c>
      <c r="C34" s="4">
        <v>89154</v>
      </c>
      <c r="D34" s="5">
        <f t="shared" si="1"/>
        <v>49.029948918572693</v>
      </c>
      <c r="E34" s="5"/>
      <c r="F34" s="5">
        <v>607825</v>
      </c>
      <c r="G34" s="3">
        <f t="shared" si="2"/>
        <v>1.0519022919639461E-2</v>
      </c>
      <c r="H34" s="3">
        <f t="shared" si="0"/>
        <v>-6.2690236478576453E-2</v>
      </c>
      <c r="I34">
        <v>29138986</v>
      </c>
      <c r="J34" s="7">
        <v>120</v>
      </c>
      <c r="L34">
        <f t="shared" si="3"/>
        <v>48.039000000000001</v>
      </c>
      <c r="M34">
        <f t="shared" si="4"/>
        <v>8.9154</v>
      </c>
    </row>
    <row r="35" spans="1:13" x14ac:dyDescent="0.2">
      <c r="A35">
        <v>1921</v>
      </c>
      <c r="B35">
        <v>4846971</v>
      </c>
      <c r="C35" s="4">
        <v>90718</v>
      </c>
      <c r="D35" s="5">
        <f t="shared" si="1"/>
        <v>54.067296939371403</v>
      </c>
      <c r="E35" s="5">
        <v>55717</v>
      </c>
      <c r="F35" s="5"/>
      <c r="G35" s="3">
        <f t="shared" si="2"/>
        <v>0.10274022575802741</v>
      </c>
      <c r="H35" s="3">
        <f t="shared" ref="H35:H39" si="5">(B35-B34)/B34</f>
        <v>8.9658402547929811E-3</v>
      </c>
      <c r="I35">
        <v>32132732</v>
      </c>
      <c r="J35" s="7">
        <v>120</v>
      </c>
      <c r="K35" t="s">
        <v>22</v>
      </c>
      <c r="L35">
        <f t="shared" si="3"/>
        <v>48.469709999999999</v>
      </c>
      <c r="M35">
        <f t="shared" si="4"/>
        <v>9.0717999999999996</v>
      </c>
    </row>
    <row r="36" spans="1:13" x14ac:dyDescent="0.2">
      <c r="A36">
        <v>1922</v>
      </c>
      <c r="B36">
        <v>4946900</v>
      </c>
      <c r="C36" s="4">
        <v>96539</v>
      </c>
      <c r="D36" s="5">
        <f t="shared" si="1"/>
        <v>56.853991033702044</v>
      </c>
      <c r="E36" s="5"/>
      <c r="F36" s="5"/>
      <c r="G36" s="3">
        <f t="shared" si="2"/>
        <v>5.154121348909884E-2</v>
      </c>
      <c r="H36" s="3">
        <f t="shared" si="5"/>
        <v>2.0616793457192129E-2</v>
      </c>
      <c r="I36">
        <v>33788892</v>
      </c>
      <c r="J36" s="7">
        <v>120</v>
      </c>
      <c r="L36">
        <f t="shared" si="3"/>
        <v>49.469000000000001</v>
      </c>
      <c r="M36">
        <f t="shared" si="4"/>
        <v>9.6539000000000001</v>
      </c>
    </row>
    <row r="37" spans="1:13" x14ac:dyDescent="0.2">
      <c r="A37">
        <v>1923</v>
      </c>
      <c r="B37">
        <v>5049000</v>
      </c>
      <c r="C37" s="4">
        <v>84131</v>
      </c>
      <c r="D37" s="5">
        <f t="shared" si="1"/>
        <v>60.681350878970662</v>
      </c>
      <c r="E37" s="5"/>
      <c r="F37" s="5"/>
      <c r="G37" s="3">
        <f t="shared" si="2"/>
        <v>6.7319105935761403E-2</v>
      </c>
      <c r="H37" s="3">
        <f t="shared" si="5"/>
        <v>2.0639188178455194E-2</v>
      </c>
      <c r="I37">
        <v>36063530</v>
      </c>
      <c r="J37" s="7">
        <v>120</v>
      </c>
      <c r="L37">
        <f t="shared" si="3"/>
        <v>50.49</v>
      </c>
      <c r="M37">
        <f t="shared" si="4"/>
        <v>8.4131</v>
      </c>
    </row>
    <row r="38" spans="1:13" x14ac:dyDescent="0.2">
      <c r="A38">
        <v>1924</v>
      </c>
      <c r="B38">
        <v>5153200</v>
      </c>
      <c r="C38" s="4">
        <v>99299</v>
      </c>
      <c r="D38" s="5">
        <f t="shared" si="1"/>
        <v>60.453895487596931</v>
      </c>
      <c r="E38" s="5"/>
      <c r="F38" s="5"/>
      <c r="G38" s="3">
        <f t="shared" si="2"/>
        <v>-3.7483574125993326E-3</v>
      </c>
      <c r="H38" s="3">
        <f t="shared" si="5"/>
        <v>2.0637750049514757E-2</v>
      </c>
      <c r="I38">
        <v>35928351</v>
      </c>
      <c r="J38" s="7">
        <v>120</v>
      </c>
      <c r="L38">
        <f t="shared" si="3"/>
        <v>51.531999999999996</v>
      </c>
      <c r="M38">
        <f t="shared" si="4"/>
        <v>9.9298999999999999</v>
      </c>
    </row>
    <row r="39" spans="1:13" x14ac:dyDescent="0.2">
      <c r="A39">
        <v>1925</v>
      </c>
      <c r="B39">
        <v>5259500</v>
      </c>
      <c r="C39" s="4">
        <v>94100</v>
      </c>
      <c r="D39" s="5">
        <f t="shared" si="1"/>
        <v>64.724145451782277</v>
      </c>
      <c r="E39" s="5"/>
      <c r="F39" s="5"/>
      <c r="G39" s="3">
        <f t="shared" si="2"/>
        <v>7.0636473129534805E-2</v>
      </c>
      <c r="H39" s="3">
        <f t="shared" si="5"/>
        <v>2.0627959326243887E-2</v>
      </c>
      <c r="I39">
        <v>38466203</v>
      </c>
      <c r="J39" s="7">
        <v>120</v>
      </c>
      <c r="L39">
        <f t="shared" si="3"/>
        <v>52.594999999999999</v>
      </c>
      <c r="M39">
        <f t="shared" si="4"/>
        <v>9.41</v>
      </c>
    </row>
    <row r="40" spans="1:13" x14ac:dyDescent="0.2">
      <c r="A40">
        <v>1926</v>
      </c>
      <c r="B40">
        <v>5368000</v>
      </c>
      <c r="C40" s="4">
        <v>109321</v>
      </c>
      <c r="D40" s="5">
        <f t="shared" si="1"/>
        <v>63.833014470530316</v>
      </c>
      <c r="E40" s="5">
        <v>368022</v>
      </c>
      <c r="F40" s="5">
        <v>724666</v>
      </c>
      <c r="G40" s="3">
        <f t="shared" si="2"/>
        <v>-1.3768138227731878E-2</v>
      </c>
      <c r="H40" s="3">
        <f>(B41-B39)/B39</f>
        <v>4.1684760908831636E-2</v>
      </c>
      <c r="I40">
        <v>37936595</v>
      </c>
      <c r="J40" s="7">
        <v>120</v>
      </c>
      <c r="K40" t="s">
        <v>21</v>
      </c>
      <c r="L40">
        <f t="shared" si="3"/>
        <v>53.68</v>
      </c>
      <c r="M40">
        <f t="shared" si="4"/>
        <v>10.9321</v>
      </c>
    </row>
    <row r="41" spans="1:13" x14ac:dyDescent="0.2">
      <c r="A41">
        <v>1927</v>
      </c>
      <c r="B41">
        <v>5478741</v>
      </c>
      <c r="C41" s="4">
        <v>71215</v>
      </c>
      <c r="D41" s="5">
        <f t="shared" si="1"/>
        <v>64.366771318009583</v>
      </c>
      <c r="G41" s="3">
        <f t="shared" si="2"/>
        <v>8.3617678392062505E-3</v>
      </c>
      <c r="H41" s="3">
        <f t="shared" ref="H41:H57" si="6">(B42-B41)/B41</f>
        <v>1.3061212420882828E-2</v>
      </c>
      <c r="I41">
        <v>38253812</v>
      </c>
      <c r="J41" s="7">
        <v>120</v>
      </c>
      <c r="L41">
        <f t="shared" si="3"/>
        <v>54.787410000000001</v>
      </c>
      <c r="M41">
        <f t="shared" si="4"/>
        <v>7.1215000000000002</v>
      </c>
    </row>
    <row r="42" spans="1:13" x14ac:dyDescent="0.2">
      <c r="A42">
        <v>1928</v>
      </c>
      <c r="B42">
        <v>5550300</v>
      </c>
      <c r="C42" s="4">
        <v>86476</v>
      </c>
      <c r="D42" s="5">
        <f t="shared" si="1"/>
        <v>65.780824732630251</v>
      </c>
      <c r="E42" s="5"/>
      <c r="F42" s="5"/>
      <c r="G42" s="3">
        <f t="shared" si="2"/>
        <v>2.1968686414833748E-2</v>
      </c>
      <c r="H42" s="3">
        <f t="shared" si="6"/>
        <v>1.3062356989712268E-2</v>
      </c>
      <c r="I42">
        <v>39094198</v>
      </c>
      <c r="J42" s="7">
        <v>120</v>
      </c>
      <c r="L42">
        <f t="shared" si="3"/>
        <v>55.503</v>
      </c>
      <c r="M42">
        <f t="shared" si="4"/>
        <v>8.6476000000000006</v>
      </c>
    </row>
    <row r="43" spans="1:13" x14ac:dyDescent="0.2">
      <c r="A43">
        <v>1929</v>
      </c>
      <c r="B43">
        <v>5622800</v>
      </c>
      <c r="C43" s="4">
        <v>70764</v>
      </c>
      <c r="D43" s="5">
        <f t="shared" si="1"/>
        <v>66.227473832929661</v>
      </c>
      <c r="E43" s="5"/>
      <c r="F43" s="5"/>
      <c r="G43" s="3">
        <f t="shared" si="2"/>
        <v>6.78995896015047E-3</v>
      </c>
      <c r="H43" s="3">
        <f t="shared" si="6"/>
        <v>1.3053994451163122E-2</v>
      </c>
      <c r="I43">
        <v>39359646</v>
      </c>
      <c r="J43" s="7">
        <v>120</v>
      </c>
      <c r="L43">
        <f t="shared" si="3"/>
        <v>56.228000000000002</v>
      </c>
      <c r="M43">
        <f t="shared" si="4"/>
        <v>7.0763999999999996</v>
      </c>
    </row>
    <row r="44" spans="1:13" x14ac:dyDescent="0.2">
      <c r="A44">
        <v>1930</v>
      </c>
      <c r="B44">
        <v>5696200</v>
      </c>
      <c r="C44" s="4">
        <v>87202</v>
      </c>
      <c r="D44" s="5">
        <f t="shared" si="1"/>
        <v>73.78550659946896</v>
      </c>
      <c r="E44" s="5"/>
      <c r="F44" s="5"/>
      <c r="G44" s="3">
        <f t="shared" si="2"/>
        <v>0.11412231705539234</v>
      </c>
      <c r="H44" s="3">
        <f t="shared" si="6"/>
        <v>1.306133913837295E-2</v>
      </c>
      <c r="I44">
        <v>43851460</v>
      </c>
      <c r="J44" s="7">
        <v>120</v>
      </c>
      <c r="L44">
        <f t="shared" si="3"/>
        <v>56.962000000000003</v>
      </c>
      <c r="M44">
        <f t="shared" si="4"/>
        <v>8.7202000000000002</v>
      </c>
    </row>
    <row r="45" spans="1:13" x14ac:dyDescent="0.2">
      <c r="A45">
        <v>1931</v>
      </c>
      <c r="B45">
        <v>5770600</v>
      </c>
      <c r="C45" s="4">
        <v>72711</v>
      </c>
      <c r="D45" s="5">
        <f t="shared" si="1"/>
        <v>75.502686359242105</v>
      </c>
      <c r="E45" s="5"/>
      <c r="F45" s="5"/>
      <c r="G45" s="3">
        <f t="shared" si="2"/>
        <v>2.3272588871613226E-2</v>
      </c>
      <c r="H45" s="3">
        <f t="shared" si="6"/>
        <v>1.3048903060340346E-2</v>
      </c>
      <c r="I45">
        <v>44871997</v>
      </c>
      <c r="J45" s="2"/>
      <c r="L45">
        <f t="shared" si="3"/>
        <v>57.706000000000003</v>
      </c>
      <c r="M45">
        <f t="shared" si="4"/>
        <v>7.2710999999999997</v>
      </c>
    </row>
    <row r="46" spans="1:13" x14ac:dyDescent="0.2">
      <c r="A46">
        <v>1932</v>
      </c>
      <c r="B46">
        <v>5845900</v>
      </c>
      <c r="C46" s="4">
        <v>89398</v>
      </c>
      <c r="D46" s="5">
        <f t="shared" si="1"/>
        <v>72.80585110186783</v>
      </c>
      <c r="E46" s="5"/>
      <c r="F46" s="5"/>
      <c r="G46" s="3">
        <f t="shared" si="2"/>
        <v>-3.5718401389623691E-2</v>
      </c>
      <c r="H46" s="3">
        <f t="shared" si="6"/>
        <v>1.3068988521870028E-2</v>
      </c>
      <c r="I46">
        <v>43269241</v>
      </c>
      <c r="J46" s="2"/>
      <c r="L46">
        <f t="shared" si="3"/>
        <v>58.459000000000003</v>
      </c>
      <c r="M46">
        <f t="shared" si="4"/>
        <v>8.9398</v>
      </c>
    </row>
    <row r="47" spans="1:13" x14ac:dyDescent="0.2">
      <c r="A47">
        <v>1933</v>
      </c>
      <c r="B47">
        <v>5922300</v>
      </c>
      <c r="C47" s="4">
        <v>81410</v>
      </c>
      <c r="D47" s="5">
        <f t="shared" si="1"/>
        <v>73.222179322795782</v>
      </c>
      <c r="E47" s="5"/>
      <c r="F47" s="5"/>
      <c r="G47" s="3">
        <f t="shared" si="2"/>
        <v>5.7183346479314856E-3</v>
      </c>
      <c r="H47" s="3">
        <f t="shared" si="6"/>
        <v>1.3052361413639971E-2</v>
      </c>
      <c r="I47">
        <v>43516669</v>
      </c>
      <c r="J47" s="2"/>
      <c r="L47">
        <f t="shared" si="3"/>
        <v>59.222999999999999</v>
      </c>
      <c r="M47">
        <f t="shared" si="4"/>
        <v>8.141</v>
      </c>
    </row>
    <row r="48" spans="1:13" x14ac:dyDescent="0.2">
      <c r="A48">
        <v>1934</v>
      </c>
      <c r="B48">
        <v>5999600</v>
      </c>
      <c r="C48" s="4">
        <v>96749</v>
      </c>
      <c r="D48" s="5">
        <f t="shared" si="1"/>
        <v>68.795714572769896</v>
      </c>
      <c r="E48" s="5">
        <v>362811</v>
      </c>
      <c r="F48" s="5">
        <v>905061</v>
      </c>
      <c r="G48" s="3">
        <f t="shared" si="2"/>
        <v>-6.0452513035866767E-2</v>
      </c>
      <c r="H48" s="3">
        <f t="shared" si="6"/>
        <v>1.3057370491366091E-2</v>
      </c>
      <c r="I48">
        <v>40885977</v>
      </c>
      <c r="J48" s="2"/>
      <c r="K48" t="s">
        <v>20</v>
      </c>
      <c r="L48">
        <f t="shared" si="3"/>
        <v>59.996000000000002</v>
      </c>
      <c r="M48">
        <f t="shared" si="4"/>
        <v>9.6748999999999992</v>
      </c>
    </row>
    <row r="49" spans="1:13" x14ac:dyDescent="0.2">
      <c r="A49">
        <v>1935</v>
      </c>
      <c r="B49">
        <v>6077939</v>
      </c>
      <c r="C49" s="4">
        <v>71865</v>
      </c>
      <c r="D49" s="5">
        <f t="shared" si="1"/>
        <v>75.180795394403134</v>
      </c>
      <c r="E49" s="5"/>
      <c r="F49" s="5"/>
      <c r="G49" s="3">
        <f t="shared" si="2"/>
        <v>9.2812188394079467E-2</v>
      </c>
      <c r="H49" s="3">
        <f t="shared" si="6"/>
        <v>7.9074502063939765E-3</v>
      </c>
      <c r="I49">
        <v>44680694</v>
      </c>
      <c r="J49" s="2"/>
      <c r="L49">
        <f t="shared" si="3"/>
        <v>60.779389999999999</v>
      </c>
      <c r="M49">
        <f t="shared" si="4"/>
        <v>7.1864999999999997</v>
      </c>
    </row>
    <row r="50" spans="1:13" x14ac:dyDescent="0.2">
      <c r="A50">
        <v>1936</v>
      </c>
      <c r="B50">
        <v>6126000</v>
      </c>
      <c r="C50" s="4">
        <v>71423</v>
      </c>
      <c r="D50" s="5">
        <f t="shared" si="1"/>
        <v>83.618887478139769</v>
      </c>
      <c r="E50" s="5"/>
      <c r="F50" s="5"/>
      <c r="G50" s="3">
        <f t="shared" si="2"/>
        <v>0.11223733454095396</v>
      </c>
      <c r="H50" s="3">
        <f t="shared" si="6"/>
        <v>9.1903362716291223E-3</v>
      </c>
      <c r="I50">
        <v>49695536</v>
      </c>
      <c r="J50" s="2"/>
      <c r="L50">
        <f t="shared" si="3"/>
        <v>61.26</v>
      </c>
      <c r="M50">
        <f t="shared" si="4"/>
        <v>7.1422999999999996</v>
      </c>
    </row>
    <row r="51" spans="1:13" ht="16" customHeight="1" x14ac:dyDescent="0.2">
      <c r="A51">
        <v>1937</v>
      </c>
      <c r="B51">
        <v>6182300</v>
      </c>
      <c r="C51" s="4">
        <v>66097</v>
      </c>
      <c r="D51" s="5">
        <f t="shared" si="1"/>
        <v>88.961349022700176</v>
      </c>
      <c r="E51" s="5"/>
      <c r="F51" s="5"/>
      <c r="G51" s="3">
        <f t="shared" si="2"/>
        <v>6.3890607800266064E-2</v>
      </c>
      <c r="H51" s="3">
        <f t="shared" si="6"/>
        <v>8.0876049366740525E-3</v>
      </c>
      <c r="I51">
        <v>52870614</v>
      </c>
      <c r="J51" s="2"/>
      <c r="L51">
        <f t="shared" si="3"/>
        <v>61.823</v>
      </c>
      <c r="M51">
        <f>C51/10000</f>
        <v>6.6097000000000001</v>
      </c>
    </row>
    <row r="52" spans="1:13" ht="17" customHeight="1" x14ac:dyDescent="0.2">
      <c r="A52">
        <v>1938</v>
      </c>
      <c r="B52">
        <v>6232300</v>
      </c>
      <c r="C52" s="4">
        <v>57042</v>
      </c>
      <c r="D52" s="5">
        <f>I52/$I$53*100</f>
        <v>90.81517297186717</v>
      </c>
      <c r="E52" s="5"/>
      <c r="F52" s="5"/>
      <c r="G52" s="3">
        <f t="shared" si="2"/>
        <v>2.0838532346153561E-2</v>
      </c>
      <c r="H52" s="3">
        <f t="shared" si="6"/>
        <v>6.5144489193395697E-3</v>
      </c>
      <c r="I52">
        <v>53972360</v>
      </c>
      <c r="J52" s="2"/>
      <c r="L52">
        <f t="shared" si="3"/>
        <v>62.323</v>
      </c>
      <c r="M52">
        <f t="shared" si="4"/>
        <v>5.7042000000000002</v>
      </c>
    </row>
    <row r="53" spans="1:13" x14ac:dyDescent="0.2">
      <c r="A53">
        <v>1939</v>
      </c>
      <c r="B53">
        <v>6272900</v>
      </c>
      <c r="C53" s="4">
        <v>50683</v>
      </c>
      <c r="D53" s="5">
        <f t="shared" ref="D53:D55" si="7">I53/$I$53*100</f>
        <v>100</v>
      </c>
      <c r="E53" s="5"/>
      <c r="F53" s="5"/>
      <c r="G53" s="3">
        <f t="shared" si="2"/>
        <v>0.10113758227359337</v>
      </c>
      <c r="H53" s="3">
        <f t="shared" si="6"/>
        <v>5.531731734923241E-3</v>
      </c>
      <c r="I53">
        <v>59430994</v>
      </c>
      <c r="J53" s="7">
        <v>120</v>
      </c>
      <c r="L53">
        <f t="shared" si="3"/>
        <v>62.728999999999999</v>
      </c>
      <c r="M53">
        <f t="shared" si="4"/>
        <v>5.0682999999999998</v>
      </c>
    </row>
    <row r="54" spans="1:13" x14ac:dyDescent="0.2">
      <c r="A54">
        <v>1940</v>
      </c>
      <c r="B54">
        <v>6307600</v>
      </c>
      <c r="C54" s="4">
        <v>55518</v>
      </c>
      <c r="D54" s="5">
        <f t="shared" si="7"/>
        <v>95.519393466648069</v>
      </c>
      <c r="E54" s="5"/>
      <c r="F54" s="5"/>
      <c r="G54" s="3">
        <f t="shared" si="2"/>
        <v>-4.4806065333519315E-2</v>
      </c>
      <c r="H54" s="3">
        <f t="shared" si="6"/>
        <v>9.0113513856300342E-2</v>
      </c>
      <c r="I54">
        <v>56768125</v>
      </c>
      <c r="J54" s="7">
        <v>120</v>
      </c>
      <c r="L54">
        <f t="shared" si="3"/>
        <v>63.076000000000001</v>
      </c>
      <c r="M54">
        <f t="shared" si="4"/>
        <v>5.5518000000000001</v>
      </c>
    </row>
    <row r="55" spans="1:13" x14ac:dyDescent="0.2">
      <c r="A55">
        <v>1941</v>
      </c>
      <c r="B55">
        <v>6876000</v>
      </c>
      <c r="C55" s="4">
        <v>62282</v>
      </c>
      <c r="D55" s="5">
        <f t="shared" si="7"/>
        <v>104.04030092446375</v>
      </c>
      <c r="E55" s="5"/>
      <c r="F55" s="5"/>
      <c r="G55" s="3">
        <f t="shared" si="2"/>
        <v>8.9206046526990102E-2</v>
      </c>
      <c r="H55" s="3">
        <f t="shared" si="6"/>
        <v>-2.9086678301337987E-2</v>
      </c>
      <c r="I55">
        <v>61832185</v>
      </c>
      <c r="J55" s="7">
        <v>120</v>
      </c>
      <c r="L55">
        <f t="shared" si="3"/>
        <v>68.760000000000005</v>
      </c>
      <c r="M55">
        <f t="shared" si="4"/>
        <v>6.2282000000000002</v>
      </c>
    </row>
    <row r="56" spans="1:13" x14ac:dyDescent="0.2">
      <c r="A56">
        <v>1942</v>
      </c>
      <c r="B56">
        <v>6676000</v>
      </c>
      <c r="C56" s="4">
        <v>65190</v>
      </c>
      <c r="D56" s="5">
        <f>I56/$I$53*100</f>
        <v>99.958000029412261</v>
      </c>
      <c r="E56" s="5"/>
      <c r="F56" s="5"/>
      <c r="G56" s="3">
        <f t="shared" si="2"/>
        <v>-3.9237688268658096E-2</v>
      </c>
      <c r="H56" s="3">
        <f t="shared" si="6"/>
        <v>8.7558418214499709E-3</v>
      </c>
      <c r="I56">
        <v>59406033</v>
      </c>
      <c r="J56" s="7">
        <v>120</v>
      </c>
      <c r="L56">
        <f t="shared" si="3"/>
        <v>66.760000000000005</v>
      </c>
      <c r="M56">
        <f t="shared" si="4"/>
        <v>6.5190000000000001</v>
      </c>
    </row>
    <row r="57" spans="1:13" x14ac:dyDescent="0.2">
      <c r="A57">
        <v>1943</v>
      </c>
      <c r="B57">
        <v>6734454</v>
      </c>
      <c r="C57" s="4">
        <v>60454</v>
      </c>
      <c r="D57" s="5">
        <f>I57/$I$53*100</f>
        <v>109.94470494637865</v>
      </c>
      <c r="E57" s="5"/>
      <c r="F57" s="5"/>
      <c r="G57" s="3">
        <f t="shared" si="2"/>
        <v>9.9909010924866828E-2</v>
      </c>
      <c r="H57" s="3">
        <f t="shared" si="6"/>
        <v>-1</v>
      </c>
      <c r="I57">
        <v>65341231</v>
      </c>
      <c r="J57" s="7"/>
      <c r="L57">
        <f t="shared" si="3"/>
        <v>67.344539999999995</v>
      </c>
      <c r="M57">
        <f t="shared" si="4"/>
        <v>6.0453999999999999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BF37F-6A79-B049-A8C4-A81B22FFB93B}">
  <dimension ref="A1:M8"/>
  <sheetViews>
    <sheetView workbookViewId="0">
      <selection activeCell="M5" sqref="M5"/>
    </sheetView>
  </sheetViews>
  <sheetFormatPr baseColWidth="10" defaultRowHeight="16" x14ac:dyDescent="0.2"/>
  <cols>
    <col min="2" max="2" width="15.83203125" customWidth="1"/>
    <col min="3" max="3" width="17.33203125" customWidth="1"/>
  </cols>
  <sheetData>
    <row r="1" spans="1:13" ht="51" x14ac:dyDescent="0.2">
      <c r="A1" s="11" t="s">
        <v>28</v>
      </c>
      <c r="B1" s="12" t="s">
        <v>33</v>
      </c>
      <c r="C1" s="12" t="s">
        <v>34</v>
      </c>
    </row>
    <row r="2" spans="1:13" x14ac:dyDescent="0.2">
      <c r="A2" s="11" t="s">
        <v>29</v>
      </c>
      <c r="B2" s="11">
        <f>'1889-1943'!E23</f>
        <v>13239</v>
      </c>
      <c r="C2" s="11">
        <f>'1889-1943'!F24</f>
        <v>452585</v>
      </c>
    </row>
    <row r="3" spans="1:13" x14ac:dyDescent="0.2">
      <c r="A3" s="11" t="s">
        <v>30</v>
      </c>
      <c r="B3" s="11">
        <f>'1889-1943'!E35</f>
        <v>55717</v>
      </c>
      <c r="C3" s="11">
        <f>'1889-1943'!F34</f>
        <v>607825</v>
      </c>
    </row>
    <row r="4" spans="1:13" x14ac:dyDescent="0.2">
      <c r="A4" s="11" t="s">
        <v>32</v>
      </c>
      <c r="B4" s="11">
        <f>'1889-1943'!E40</f>
        <v>368022</v>
      </c>
      <c r="C4" s="11">
        <f>'1889-1943'!F40</f>
        <v>724666</v>
      </c>
      <c r="M4">
        <f>(C5-C2)/C2</f>
        <v>0.99975916126252529</v>
      </c>
    </row>
    <row r="5" spans="1:13" x14ac:dyDescent="0.2">
      <c r="A5" s="11" t="s">
        <v>31</v>
      </c>
      <c r="B5" s="11">
        <f>'1889-1943'!E48</f>
        <v>362811</v>
      </c>
      <c r="C5" s="11">
        <f>'1889-1943'!F48</f>
        <v>905061</v>
      </c>
    </row>
    <row r="8" spans="1:13" x14ac:dyDescent="0.2">
      <c r="M8" s="13">
        <v>0.01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67FDC-5B72-6049-A195-7205571A1609}">
  <dimension ref="A1:R43"/>
  <sheetViews>
    <sheetView topLeftCell="F1" zoomScale="75" zoomScaleNormal="88" workbookViewId="0">
      <selection activeCell="AC14" sqref="AC14"/>
    </sheetView>
  </sheetViews>
  <sheetFormatPr baseColWidth="10" defaultColWidth="11.1640625" defaultRowHeight="16" x14ac:dyDescent="0.2"/>
  <cols>
    <col min="4" max="4" width="13.33203125" customWidth="1"/>
    <col min="6" max="7" width="13.1640625" bestFit="1" customWidth="1"/>
    <col min="8" max="8" width="14.1640625" customWidth="1"/>
    <col min="9" max="9" width="13.83203125" customWidth="1"/>
  </cols>
  <sheetData>
    <row r="1" spans="1:18" ht="51" x14ac:dyDescent="0.2">
      <c r="A1" s="1" t="s">
        <v>1</v>
      </c>
      <c r="B1" s="1" t="s">
        <v>8</v>
      </c>
      <c r="C1" s="6" t="s">
        <v>2</v>
      </c>
      <c r="D1" s="6" t="s">
        <v>13</v>
      </c>
      <c r="E1" s="6" t="s">
        <v>12</v>
      </c>
      <c r="F1" s="6" t="s">
        <v>9</v>
      </c>
      <c r="G1" s="6" t="s">
        <v>10</v>
      </c>
      <c r="H1" s="1" t="s">
        <v>18</v>
      </c>
      <c r="I1" s="6" t="s">
        <v>17</v>
      </c>
      <c r="J1" s="9" t="s">
        <v>19</v>
      </c>
      <c r="K1" s="9" t="s">
        <v>14</v>
      </c>
      <c r="L1" s="9" t="s">
        <v>15</v>
      </c>
      <c r="M1" s="9" t="s">
        <v>16</v>
      </c>
    </row>
    <row r="2" spans="1:18" x14ac:dyDescent="0.2">
      <c r="A2">
        <v>1947</v>
      </c>
      <c r="B2" s="2">
        <f>B3*(1-11%)</f>
        <v>289.27492000000001</v>
      </c>
      <c r="C2">
        <v>7098000</v>
      </c>
      <c r="D2">
        <f>D3*(1-10%)</f>
        <v>566283.6</v>
      </c>
      <c r="E2">
        <f>E3*(1-9.5%)</f>
        <v>327568.37</v>
      </c>
      <c r="F2" s="4">
        <v>40</v>
      </c>
      <c r="G2" s="4">
        <v>55</v>
      </c>
      <c r="H2">
        <f>B2/1000</f>
        <v>0.28927491999999999</v>
      </c>
      <c r="I2">
        <f t="shared" ref="I2:I11" si="0">F2/100</f>
        <v>0.4</v>
      </c>
      <c r="J2">
        <f t="shared" ref="J2:J11" si="1">G2/100</f>
        <v>0.55000000000000004</v>
      </c>
      <c r="K2">
        <f>D2/1000000</f>
        <v>0.5662836</v>
      </c>
      <c r="L2">
        <f>E2/1000000</f>
        <v>0.32756837</v>
      </c>
      <c r="M2">
        <f>C2/1000000</f>
        <v>7.0979999999999999</v>
      </c>
      <c r="N2" s="3">
        <f>(F43-F2)/F2</f>
        <v>24</v>
      </c>
      <c r="O2" t="s">
        <v>11</v>
      </c>
      <c r="P2">
        <v>60745</v>
      </c>
      <c r="Q2" t="s">
        <v>11</v>
      </c>
      <c r="R2">
        <v>28361</v>
      </c>
    </row>
    <row r="3" spans="1:18" x14ac:dyDescent="0.2">
      <c r="A3">
        <v>1948</v>
      </c>
      <c r="B3" s="2">
        <f>365.2*(1-0.11)</f>
        <v>325.02800000000002</v>
      </c>
      <c r="C3">
        <v>7162200</v>
      </c>
      <c r="D3">
        <v>629204</v>
      </c>
      <c r="E3">
        <v>361954</v>
      </c>
      <c r="F3" s="4">
        <f>29745/P2*100</f>
        <v>48.966993168161984</v>
      </c>
      <c r="G3" s="4">
        <f>16013/R2*100</f>
        <v>56.461337752547514</v>
      </c>
      <c r="H3">
        <f t="shared" ref="H3:H43" si="2">B3/1000</f>
        <v>0.32502800000000004</v>
      </c>
      <c r="I3">
        <f t="shared" si="0"/>
        <v>0.48966993168161982</v>
      </c>
      <c r="J3">
        <f t="shared" si="1"/>
        <v>0.56461337752547514</v>
      </c>
      <c r="K3">
        <f t="shared" ref="K3:K43" si="3">D3/1000000</f>
        <v>0.62920399999999999</v>
      </c>
      <c r="L3">
        <f t="shared" ref="L3:L43" si="4">E3/1000000</f>
        <v>0.361954</v>
      </c>
      <c r="M3">
        <f t="shared" ref="M3:M43" si="5">C3/1000000</f>
        <v>7.1622000000000003</v>
      </c>
      <c r="N3" s="3">
        <f>(G43-G2)/G2</f>
        <v>15.036363636363637</v>
      </c>
    </row>
    <row r="4" spans="1:18" x14ac:dyDescent="0.2">
      <c r="A4">
        <v>1949</v>
      </c>
      <c r="B4" s="2">
        <v>365.2</v>
      </c>
      <c r="C4">
        <v>7227900</v>
      </c>
      <c r="D4">
        <v>778744</v>
      </c>
      <c r="E4">
        <f>AVERAGE(E3,E5)</f>
        <v>411013.5</v>
      </c>
      <c r="F4" s="8">
        <f>49+(3-2)*(73.6-49)/4</f>
        <v>55.15</v>
      </c>
      <c r="G4" s="8">
        <f>56+(3-2)*($G$7-$G$3)/4</f>
        <v>61.349776100983746</v>
      </c>
      <c r="H4">
        <f>B4/1000</f>
        <v>0.36519999999999997</v>
      </c>
      <c r="I4">
        <f t="shared" si="0"/>
        <v>0.55149999999999999</v>
      </c>
      <c r="J4">
        <f t="shared" si="1"/>
        <v>0.61349776100983744</v>
      </c>
      <c r="K4">
        <f t="shared" si="3"/>
        <v>0.77874399999999999</v>
      </c>
      <c r="L4">
        <f t="shared" si="4"/>
        <v>0.41101349999999998</v>
      </c>
      <c r="M4">
        <f t="shared" si="5"/>
        <v>7.2279</v>
      </c>
      <c r="N4" s="3">
        <f>(C43-C2)/C2</f>
        <v>0.26607495069033532</v>
      </c>
    </row>
    <row r="5" spans="1:18" x14ac:dyDescent="0.2">
      <c r="A5">
        <v>1950</v>
      </c>
      <c r="B5" s="2">
        <v>371.2</v>
      </c>
      <c r="C5">
        <v>7273100</v>
      </c>
      <c r="D5">
        <v>805928</v>
      </c>
      <c r="E5">
        <v>460073</v>
      </c>
      <c r="F5" s="8">
        <f>49+(4-2)*(73.6-49)/4</f>
        <v>61.3</v>
      </c>
      <c r="G5" s="8">
        <f>56+(4-2)*($G$7-$G$3)/4</f>
        <v>66.699552201967492</v>
      </c>
      <c r="H5">
        <f t="shared" si="2"/>
        <v>0.37119999999999997</v>
      </c>
      <c r="I5">
        <f t="shared" si="0"/>
        <v>0.61299999999999999</v>
      </c>
      <c r="J5">
        <f t="shared" si="1"/>
        <v>0.66699552201967494</v>
      </c>
      <c r="K5">
        <f t="shared" si="3"/>
        <v>0.80592799999999998</v>
      </c>
      <c r="L5">
        <f t="shared" si="4"/>
        <v>0.46007300000000001</v>
      </c>
      <c r="M5">
        <f t="shared" si="5"/>
        <v>7.2731000000000003</v>
      </c>
      <c r="N5" s="3">
        <f>(K43-K2)/K2</f>
        <v>6.2006393969382119</v>
      </c>
    </row>
    <row r="6" spans="1:18" x14ac:dyDescent="0.2">
      <c r="A6">
        <v>1951</v>
      </c>
      <c r="B6" s="2">
        <v>464.3</v>
      </c>
      <c r="C6">
        <v>7243200</v>
      </c>
      <c r="D6">
        <v>901877</v>
      </c>
      <c r="E6">
        <f>AVERAGE(E5,E7)</f>
        <v>519105.5</v>
      </c>
      <c r="F6" s="8">
        <f>49+(5-2)*(73.6-49)/4</f>
        <v>67.449999999999989</v>
      </c>
      <c r="G6" s="8">
        <f>56+(5-2)*($G$7-$G$3)/4</f>
        <v>72.049328302951238</v>
      </c>
      <c r="H6">
        <f t="shared" si="2"/>
        <v>0.46429999999999999</v>
      </c>
      <c r="I6">
        <f t="shared" si="0"/>
        <v>0.67449999999999988</v>
      </c>
      <c r="J6">
        <f t="shared" si="1"/>
        <v>0.72049328302951243</v>
      </c>
      <c r="K6">
        <f t="shared" si="3"/>
        <v>0.90187700000000004</v>
      </c>
      <c r="L6">
        <f t="shared" si="4"/>
        <v>0.5191055</v>
      </c>
      <c r="M6">
        <f t="shared" si="5"/>
        <v>7.2431999999999999</v>
      </c>
      <c r="N6" s="3">
        <f>(L43-L2)/L2</f>
        <v>6.608820717336048</v>
      </c>
    </row>
    <row r="7" spans="1:18" x14ac:dyDescent="0.2">
      <c r="A7">
        <v>1952</v>
      </c>
      <c r="B7" s="2">
        <v>549</v>
      </c>
      <c r="C7">
        <v>7306700</v>
      </c>
      <c r="D7">
        <v>1016008</v>
      </c>
      <c r="E7">
        <v>578138</v>
      </c>
      <c r="F7" s="4">
        <f>44711/P2*100</f>
        <v>73.604411885751915</v>
      </c>
      <c r="G7" s="4">
        <f>22082/R2*100</f>
        <v>77.860442156482492</v>
      </c>
      <c r="H7">
        <f>B7/1000</f>
        <v>0.54900000000000004</v>
      </c>
      <c r="I7">
        <f t="shared" si="0"/>
        <v>0.73604411885751919</v>
      </c>
      <c r="J7">
        <f t="shared" si="1"/>
        <v>0.7786044215648249</v>
      </c>
      <c r="K7">
        <f t="shared" si="3"/>
        <v>1.016008</v>
      </c>
      <c r="L7">
        <f t="shared" si="4"/>
        <v>0.57813800000000004</v>
      </c>
      <c r="M7">
        <f t="shared" si="5"/>
        <v>7.3067000000000002</v>
      </c>
    </row>
    <row r="8" spans="1:18" x14ac:dyDescent="0.2">
      <c r="A8">
        <v>1953</v>
      </c>
      <c r="B8" s="2">
        <v>611.79999999999995</v>
      </c>
      <c r="C8">
        <v>7385600</v>
      </c>
      <c r="D8">
        <v>1086392</v>
      </c>
      <c r="E8">
        <v>605041</v>
      </c>
      <c r="F8" s="4">
        <f>52559/P2*100</f>
        <v>86.523993744341098</v>
      </c>
      <c r="G8" s="4">
        <f>26822/R2*100</f>
        <v>94.573534078488066</v>
      </c>
      <c r="H8">
        <f t="shared" ref="H8:H11" si="6">B8/1000</f>
        <v>0.6117999999999999</v>
      </c>
      <c r="I8">
        <f t="shared" si="0"/>
        <v>0.86523993744341099</v>
      </c>
      <c r="J8">
        <f t="shared" si="1"/>
        <v>0.94573534078488064</v>
      </c>
      <c r="K8">
        <f t="shared" si="3"/>
        <v>1.086392</v>
      </c>
      <c r="L8">
        <f>E8/1000000</f>
        <v>0.60504100000000005</v>
      </c>
      <c r="M8">
        <f t="shared" si="5"/>
        <v>7.3856000000000002</v>
      </c>
    </row>
    <row r="9" spans="1:18" x14ac:dyDescent="0.2">
      <c r="A9">
        <v>1954</v>
      </c>
      <c r="B9" s="2">
        <v>644.5</v>
      </c>
      <c r="C9">
        <v>7461000</v>
      </c>
      <c r="D9">
        <v>1173944</v>
      </c>
      <c r="E9">
        <v>649913</v>
      </c>
      <c r="F9" s="4">
        <f>54331/P2*100</f>
        <v>89.441106263890035</v>
      </c>
      <c r="G9" s="4">
        <f>26628/R2*100</f>
        <v>93.889496139064207</v>
      </c>
      <c r="H9">
        <f t="shared" si="6"/>
        <v>0.64449999999999996</v>
      </c>
      <c r="I9">
        <f t="shared" si="0"/>
        <v>0.89441106263890036</v>
      </c>
      <c r="J9">
        <f t="shared" si="1"/>
        <v>0.9388949613906421</v>
      </c>
      <c r="K9">
        <f>D9/1000000</f>
        <v>1.1739440000000001</v>
      </c>
      <c r="L9">
        <f t="shared" si="4"/>
        <v>0.64991299999999996</v>
      </c>
      <c r="M9">
        <f t="shared" si="5"/>
        <v>7.4610000000000003</v>
      </c>
    </row>
    <row r="10" spans="1:18" x14ac:dyDescent="0.2">
      <c r="A10">
        <v>1955</v>
      </c>
      <c r="B10" s="2">
        <v>690.1</v>
      </c>
      <c r="C10">
        <v>7537800</v>
      </c>
      <c r="D10">
        <v>1229865</v>
      </c>
      <c r="E10">
        <v>682817</v>
      </c>
      <c r="F10" s="4">
        <f>57642/P2*100</f>
        <v>94.891760638735704</v>
      </c>
      <c r="G10" s="4">
        <f>28112/R2*100</f>
        <v>99.122033778780718</v>
      </c>
      <c r="H10">
        <f t="shared" si="6"/>
        <v>0.69010000000000005</v>
      </c>
      <c r="I10">
        <f t="shared" si="0"/>
        <v>0.948917606387357</v>
      </c>
      <c r="J10">
        <f t="shared" si="1"/>
        <v>0.99122033778780716</v>
      </c>
      <c r="K10">
        <f t="shared" si="3"/>
        <v>1.229865</v>
      </c>
      <c r="L10">
        <f t="shared" si="4"/>
        <v>0.68281700000000001</v>
      </c>
      <c r="M10">
        <f t="shared" si="5"/>
        <v>7.5377999999999998</v>
      </c>
    </row>
    <row r="11" spans="1:18" x14ac:dyDescent="0.2">
      <c r="A11">
        <v>1956</v>
      </c>
      <c r="B11" s="2">
        <v>652.5</v>
      </c>
      <c r="C11">
        <v>7613709</v>
      </c>
      <c r="D11">
        <v>1262539</v>
      </c>
      <c r="E11">
        <v>728426</v>
      </c>
      <c r="F11" s="4">
        <f>60745/P2*100</f>
        <v>100</v>
      </c>
      <c r="G11" s="4">
        <f>28361/R2*100</f>
        <v>100</v>
      </c>
      <c r="H11">
        <f t="shared" si="6"/>
        <v>0.65249999999999997</v>
      </c>
      <c r="I11">
        <f t="shared" si="0"/>
        <v>1</v>
      </c>
      <c r="J11">
        <f t="shared" si="1"/>
        <v>1</v>
      </c>
      <c r="K11">
        <f t="shared" si="3"/>
        <v>1.2625390000000001</v>
      </c>
      <c r="L11">
        <f t="shared" si="4"/>
        <v>0.72842600000000002</v>
      </c>
      <c r="M11">
        <f t="shared" si="5"/>
        <v>7.6137090000000001</v>
      </c>
    </row>
    <row r="12" spans="1:18" x14ac:dyDescent="0.2">
      <c r="A12">
        <v>1957</v>
      </c>
      <c r="B12" s="2">
        <v>644.1</v>
      </c>
      <c r="C12">
        <v>7688800</v>
      </c>
      <c r="D12">
        <v>1339021</v>
      </c>
      <c r="E12">
        <v>773648</v>
      </c>
      <c r="F12" s="4">
        <f>68234/P2*100</f>
        <v>112.32858671495596</v>
      </c>
      <c r="G12" s="4">
        <f>32089/R2*100</f>
        <v>113.14481153696978</v>
      </c>
      <c r="H12">
        <f t="shared" si="2"/>
        <v>0.64410000000000001</v>
      </c>
      <c r="I12">
        <f t="shared" ref="I12:J43" si="7">F12/100</f>
        <v>1.1232858671495596</v>
      </c>
      <c r="J12">
        <f t="shared" ref="J12:J17" si="8">G12/100</f>
        <v>1.1314481153696978</v>
      </c>
      <c r="K12">
        <f t="shared" si="3"/>
        <v>1.339021</v>
      </c>
      <c r="L12">
        <f t="shared" si="4"/>
        <v>0.773648</v>
      </c>
      <c r="M12">
        <f t="shared" si="5"/>
        <v>7.6887999999999996</v>
      </c>
    </row>
    <row r="13" spans="1:18" x14ac:dyDescent="0.2">
      <c r="A13">
        <v>1958</v>
      </c>
      <c r="B13" s="2">
        <v>790</v>
      </c>
      <c r="C13">
        <v>7766300</v>
      </c>
      <c r="D13">
        <v>1413889</v>
      </c>
      <c r="E13">
        <v>820637</v>
      </c>
      <c r="F13" s="4">
        <f>75376/P2*100</f>
        <v>124.08593299860071</v>
      </c>
      <c r="G13" s="4">
        <f>34283/R2*100</f>
        <v>120.88078699622722</v>
      </c>
      <c r="H13">
        <f t="shared" si="2"/>
        <v>0.79</v>
      </c>
      <c r="I13">
        <f t="shared" si="7"/>
        <v>1.2408593299860071</v>
      </c>
      <c r="J13">
        <f t="shared" si="8"/>
        <v>1.2088078699622722</v>
      </c>
      <c r="K13">
        <f t="shared" si="3"/>
        <v>1.413889</v>
      </c>
      <c r="L13">
        <f t="shared" si="4"/>
        <v>0.82063699999999995</v>
      </c>
      <c r="M13">
        <f t="shared" si="5"/>
        <v>7.7663000000000002</v>
      </c>
    </row>
    <row r="14" spans="1:18" x14ac:dyDescent="0.2">
      <c r="A14">
        <v>1959</v>
      </c>
      <c r="B14" s="2">
        <v>1173.7</v>
      </c>
      <c r="C14">
        <v>7829200</v>
      </c>
      <c r="D14">
        <v>1579115</v>
      </c>
      <c r="E14">
        <v>962127</v>
      </c>
      <c r="F14" s="4">
        <f>89893/P2*100</f>
        <v>147.9841962301424</v>
      </c>
      <c r="G14" s="4">
        <f>41671/R2*100</f>
        <v>146.93064419449243</v>
      </c>
      <c r="H14">
        <f t="shared" si="2"/>
        <v>1.1737</v>
      </c>
      <c r="I14">
        <f t="shared" si="7"/>
        <v>1.4798419623014241</v>
      </c>
      <c r="J14">
        <f t="shared" si="8"/>
        <v>1.4693064419449242</v>
      </c>
      <c r="K14">
        <f t="shared" si="3"/>
        <v>1.579115</v>
      </c>
      <c r="L14">
        <f t="shared" si="4"/>
        <v>0.96212699999999995</v>
      </c>
      <c r="M14">
        <f t="shared" si="5"/>
        <v>7.8292000000000002</v>
      </c>
    </row>
    <row r="15" spans="1:18" x14ac:dyDescent="0.2">
      <c r="A15">
        <v>1960</v>
      </c>
      <c r="B15" s="2">
        <v>1365.4</v>
      </c>
      <c r="C15">
        <v>7905500</v>
      </c>
      <c r="D15">
        <v>1774251</v>
      </c>
      <c r="E15">
        <v>1127568</v>
      </c>
      <c r="F15" s="4">
        <f>99836/P2*100</f>
        <v>164.35262161494774</v>
      </c>
      <c r="G15" s="4">
        <f>44570/R2*100</f>
        <v>157.1524276294912</v>
      </c>
      <c r="H15">
        <f t="shared" si="2"/>
        <v>1.3654000000000002</v>
      </c>
      <c r="I15">
        <f t="shared" si="7"/>
        <v>1.6435262161494775</v>
      </c>
      <c r="J15">
        <f t="shared" si="8"/>
        <v>1.571524276294912</v>
      </c>
      <c r="K15">
        <f t="shared" si="3"/>
        <v>1.774251</v>
      </c>
      <c r="L15">
        <f t="shared" si="4"/>
        <v>1.1275679999999999</v>
      </c>
      <c r="M15">
        <f t="shared" si="5"/>
        <v>7.9055</v>
      </c>
    </row>
    <row r="16" spans="1:18" x14ac:dyDescent="0.2">
      <c r="A16">
        <v>1961</v>
      </c>
      <c r="B16">
        <v>1394</v>
      </c>
      <c r="C16">
        <v>7980700</v>
      </c>
      <c r="D16">
        <v>1838797</v>
      </c>
      <c r="E16">
        <v>1156668</v>
      </c>
      <c r="F16" s="4">
        <v>173</v>
      </c>
      <c r="G16" s="4">
        <v>162</v>
      </c>
      <c r="H16">
        <f t="shared" si="2"/>
        <v>1.3939999999999999</v>
      </c>
      <c r="I16">
        <f t="shared" si="7"/>
        <v>1.73</v>
      </c>
      <c r="J16">
        <f t="shared" si="8"/>
        <v>1.62</v>
      </c>
      <c r="K16">
        <f t="shared" si="3"/>
        <v>1.838797</v>
      </c>
      <c r="L16">
        <f t="shared" si="4"/>
        <v>1.156668</v>
      </c>
      <c r="M16">
        <f t="shared" si="5"/>
        <v>7.9806999999999997</v>
      </c>
    </row>
    <row r="17" spans="1:13" x14ac:dyDescent="0.2">
      <c r="A17">
        <v>1962</v>
      </c>
      <c r="B17">
        <v>1478.8</v>
      </c>
      <c r="C17">
        <v>8045200</v>
      </c>
      <c r="D17">
        <v>1882858</v>
      </c>
      <c r="E17">
        <v>1175619</v>
      </c>
      <c r="F17" s="4">
        <v>189</v>
      </c>
      <c r="G17" s="4">
        <v>172</v>
      </c>
      <c r="H17">
        <f t="shared" si="2"/>
        <v>1.4787999999999999</v>
      </c>
      <c r="I17">
        <f t="shared" si="7"/>
        <v>1.89</v>
      </c>
      <c r="J17">
        <f t="shared" si="8"/>
        <v>1.72</v>
      </c>
      <c r="K17">
        <f t="shared" si="3"/>
        <v>1.8828579999999999</v>
      </c>
      <c r="L17">
        <f t="shared" si="4"/>
        <v>1.175619</v>
      </c>
      <c r="M17">
        <f t="shared" si="5"/>
        <v>8.0451999999999995</v>
      </c>
    </row>
    <row r="18" spans="1:13" x14ac:dyDescent="0.2">
      <c r="A18">
        <v>1963</v>
      </c>
      <c r="B18">
        <v>1683.5</v>
      </c>
      <c r="C18">
        <v>8111100</v>
      </c>
      <c r="D18">
        <v>1992498</v>
      </c>
      <c r="E18">
        <v>1246793</v>
      </c>
      <c r="F18" s="4">
        <v>204</v>
      </c>
      <c r="G18" s="4">
        <v>185</v>
      </c>
      <c r="H18">
        <f t="shared" si="2"/>
        <v>1.6835</v>
      </c>
      <c r="I18">
        <f t="shared" si="7"/>
        <v>2.04</v>
      </c>
      <c r="J18">
        <f t="shared" si="7"/>
        <v>1.85</v>
      </c>
      <c r="K18">
        <f t="shared" si="3"/>
        <v>1.9924980000000001</v>
      </c>
      <c r="L18">
        <f t="shared" si="4"/>
        <v>1.246793</v>
      </c>
      <c r="M18">
        <f t="shared" si="5"/>
        <v>8.1111000000000004</v>
      </c>
    </row>
    <row r="19" spans="1:13" x14ac:dyDescent="0.2">
      <c r="A19">
        <v>1964</v>
      </c>
      <c r="B19">
        <v>1849</v>
      </c>
      <c r="C19">
        <v>8177500</v>
      </c>
      <c r="D19">
        <v>2081369</v>
      </c>
      <c r="E19">
        <v>1306672</v>
      </c>
      <c r="F19" s="4">
        <v>225</v>
      </c>
      <c r="G19" s="4">
        <v>203</v>
      </c>
      <c r="H19">
        <f t="shared" si="2"/>
        <v>1.849</v>
      </c>
      <c r="I19">
        <f t="shared" si="7"/>
        <v>2.25</v>
      </c>
      <c r="J19">
        <f t="shared" si="7"/>
        <v>2.0299999999999998</v>
      </c>
      <c r="K19">
        <f t="shared" si="3"/>
        <v>2.081369</v>
      </c>
      <c r="L19">
        <f t="shared" si="4"/>
        <v>1.3066720000000001</v>
      </c>
      <c r="M19">
        <f t="shared" si="5"/>
        <v>8.1775000000000002</v>
      </c>
    </row>
    <row r="20" spans="1:13" x14ac:dyDescent="0.2">
      <c r="A20">
        <v>1965</v>
      </c>
      <c r="B20">
        <v>1984.6</v>
      </c>
      <c r="C20">
        <v>8230800</v>
      </c>
      <c r="D20">
        <v>2196606</v>
      </c>
      <c r="E20">
        <v>1381811</v>
      </c>
      <c r="F20" s="4">
        <v>248</v>
      </c>
      <c r="G20" s="4">
        <v>217</v>
      </c>
      <c r="H20">
        <f t="shared" si="2"/>
        <v>1.9845999999999999</v>
      </c>
      <c r="I20">
        <f t="shared" si="7"/>
        <v>2.48</v>
      </c>
      <c r="J20">
        <f t="shared" si="7"/>
        <v>2.17</v>
      </c>
      <c r="K20">
        <f t="shared" si="3"/>
        <v>2.1966060000000001</v>
      </c>
      <c r="L20">
        <f t="shared" si="4"/>
        <v>1.3818109999999999</v>
      </c>
      <c r="M20">
        <f t="shared" si="5"/>
        <v>8.2308000000000003</v>
      </c>
    </row>
    <row r="21" spans="1:13" x14ac:dyDescent="0.2">
      <c r="A21">
        <v>1966</v>
      </c>
      <c r="B21">
        <v>2377.5</v>
      </c>
      <c r="C21">
        <v>8285300</v>
      </c>
      <c r="D21">
        <v>2403972</v>
      </c>
      <c r="E21">
        <v>1525483</v>
      </c>
      <c r="F21" s="4">
        <v>277</v>
      </c>
      <c r="G21" s="4">
        <v>241</v>
      </c>
      <c r="H21">
        <f t="shared" si="2"/>
        <v>2.3774999999999999</v>
      </c>
      <c r="I21">
        <f t="shared" si="7"/>
        <v>2.77</v>
      </c>
      <c r="J21">
        <f t="shared" si="7"/>
        <v>2.41</v>
      </c>
      <c r="K21">
        <f t="shared" si="3"/>
        <v>2.403972</v>
      </c>
      <c r="L21">
        <f t="shared" si="4"/>
        <v>1.5254829999999999</v>
      </c>
      <c r="M21">
        <f t="shared" si="5"/>
        <v>8.2852999999999994</v>
      </c>
    </row>
    <row r="22" spans="1:13" x14ac:dyDescent="0.2">
      <c r="A22">
        <v>1967</v>
      </c>
      <c r="B22">
        <v>2939.7</v>
      </c>
      <c r="C22">
        <v>8335100</v>
      </c>
      <c r="D22">
        <v>2516719</v>
      </c>
      <c r="E22">
        <v>1594951</v>
      </c>
      <c r="F22" s="4">
        <v>308</v>
      </c>
      <c r="G22" s="4">
        <v>264</v>
      </c>
      <c r="H22">
        <f t="shared" si="2"/>
        <v>2.9396999999999998</v>
      </c>
      <c r="I22">
        <f t="shared" si="7"/>
        <v>3.08</v>
      </c>
      <c r="J22">
        <f t="shared" si="7"/>
        <v>2.64</v>
      </c>
      <c r="K22">
        <f t="shared" si="3"/>
        <v>2.5167190000000002</v>
      </c>
      <c r="L22">
        <f t="shared" si="4"/>
        <v>1.594951</v>
      </c>
      <c r="M22">
        <f t="shared" si="5"/>
        <v>8.3351000000000006</v>
      </c>
    </row>
    <row r="23" spans="1:13" x14ac:dyDescent="0.2">
      <c r="A23">
        <v>1968</v>
      </c>
      <c r="B23">
        <v>3194.4</v>
      </c>
      <c r="C23">
        <v>8404100</v>
      </c>
      <c r="D23">
        <v>2559461</v>
      </c>
      <c r="E23">
        <v>1613085</v>
      </c>
      <c r="F23" s="4">
        <v>334</v>
      </c>
      <c r="G23" s="4">
        <v>281</v>
      </c>
      <c r="H23">
        <f t="shared" si="2"/>
        <v>3.1943999999999999</v>
      </c>
      <c r="I23">
        <f t="shared" si="7"/>
        <v>3.34</v>
      </c>
      <c r="J23">
        <f t="shared" si="7"/>
        <v>2.81</v>
      </c>
      <c r="K23">
        <f t="shared" si="3"/>
        <v>2.5594610000000002</v>
      </c>
      <c r="L23">
        <f t="shared" si="4"/>
        <v>1.6130850000000001</v>
      </c>
      <c r="M23">
        <f t="shared" si="5"/>
        <v>8.4040999999999997</v>
      </c>
    </row>
    <row r="24" spans="1:13" x14ac:dyDescent="0.2">
      <c r="A24">
        <v>1969</v>
      </c>
      <c r="B24">
        <v>3220.3</v>
      </c>
      <c r="C24">
        <v>8464300</v>
      </c>
      <c r="D24">
        <v>2648431</v>
      </c>
      <c r="E24">
        <v>1662606</v>
      </c>
      <c r="F24" s="4">
        <v>361</v>
      </c>
      <c r="G24" s="4">
        <v>309</v>
      </c>
      <c r="H24">
        <f t="shared" si="2"/>
        <v>3.2203000000000004</v>
      </c>
      <c r="I24">
        <f t="shared" si="7"/>
        <v>3.61</v>
      </c>
      <c r="J24">
        <f t="shared" si="7"/>
        <v>3.09</v>
      </c>
      <c r="K24">
        <f t="shared" si="3"/>
        <v>2.648431</v>
      </c>
      <c r="L24">
        <f t="shared" si="4"/>
        <v>1.662606</v>
      </c>
      <c r="M24">
        <f t="shared" si="5"/>
        <v>8.4642999999999997</v>
      </c>
    </row>
    <row r="25" spans="1:13" x14ac:dyDescent="0.2">
      <c r="A25">
        <v>1970</v>
      </c>
      <c r="B25">
        <v>3551.7</v>
      </c>
      <c r="C25">
        <v>8514900</v>
      </c>
      <c r="D25">
        <v>2748720</v>
      </c>
      <c r="E25">
        <v>1708780</v>
      </c>
      <c r="F25" s="4">
        <v>391</v>
      </c>
      <c r="G25" s="4">
        <v>331</v>
      </c>
      <c r="H25">
        <f t="shared" si="2"/>
        <v>3.5516999999999999</v>
      </c>
      <c r="I25">
        <f t="shared" si="7"/>
        <v>3.91</v>
      </c>
      <c r="J25">
        <f t="shared" si="7"/>
        <v>3.31</v>
      </c>
      <c r="K25">
        <f t="shared" si="3"/>
        <v>2.7487200000000001</v>
      </c>
      <c r="L25">
        <f t="shared" si="4"/>
        <v>1.70878</v>
      </c>
      <c r="M25">
        <f t="shared" si="5"/>
        <v>8.5149000000000008</v>
      </c>
    </row>
    <row r="26" spans="1:13" x14ac:dyDescent="0.2">
      <c r="A26">
        <v>1971</v>
      </c>
      <c r="B26">
        <v>3609.3</v>
      </c>
      <c r="C26">
        <v>8557900</v>
      </c>
      <c r="D26">
        <v>2864702</v>
      </c>
      <c r="E26">
        <v>1765203</v>
      </c>
      <c r="F26" s="4">
        <f>AVERAGE(F25,F27)</f>
        <v>421.65</v>
      </c>
      <c r="G26" s="4">
        <f>AVERAGE(G25,G27)</f>
        <v>355.75</v>
      </c>
      <c r="H26">
        <f t="shared" si="2"/>
        <v>3.6093000000000002</v>
      </c>
      <c r="I26">
        <f t="shared" si="7"/>
        <v>4.2164999999999999</v>
      </c>
      <c r="J26">
        <f t="shared" si="7"/>
        <v>3.5575000000000001</v>
      </c>
      <c r="K26">
        <f t="shared" si="3"/>
        <v>2.8647019999999999</v>
      </c>
      <c r="L26">
        <f t="shared" si="4"/>
        <v>1.7652030000000001</v>
      </c>
      <c r="M26">
        <f t="shared" si="5"/>
        <v>8.5579000000000001</v>
      </c>
    </row>
    <row r="27" spans="1:13" x14ac:dyDescent="0.2">
      <c r="A27">
        <v>1972</v>
      </c>
      <c r="B27">
        <v>3952.7</v>
      </c>
      <c r="C27">
        <v>8594500</v>
      </c>
      <c r="D27">
        <v>2993387</v>
      </c>
      <c r="E27">
        <v>1829225</v>
      </c>
      <c r="F27" s="4">
        <v>452.3</v>
      </c>
      <c r="G27" s="4">
        <v>380.5</v>
      </c>
      <c r="H27">
        <f t="shared" si="2"/>
        <v>3.9526999999999997</v>
      </c>
      <c r="I27">
        <f t="shared" si="7"/>
        <v>4.5229999999999997</v>
      </c>
      <c r="J27">
        <f t="shared" si="7"/>
        <v>3.8050000000000002</v>
      </c>
      <c r="K27">
        <f t="shared" si="3"/>
        <v>2.9933869999999998</v>
      </c>
      <c r="L27">
        <f t="shared" si="4"/>
        <v>1.8292250000000001</v>
      </c>
      <c r="M27">
        <f t="shared" si="5"/>
        <v>8.5945</v>
      </c>
    </row>
    <row r="28" spans="1:13" x14ac:dyDescent="0.2">
      <c r="A28">
        <v>1973</v>
      </c>
      <c r="B28">
        <v>4235.7</v>
      </c>
      <c r="C28">
        <v>8647400</v>
      </c>
      <c r="D28">
        <v>3273061</v>
      </c>
      <c r="E28">
        <v>2017053</v>
      </c>
      <c r="F28" s="4">
        <v>487.6</v>
      </c>
      <c r="G28" s="4">
        <v>411.3</v>
      </c>
      <c r="H28">
        <f t="shared" si="2"/>
        <v>4.2356999999999996</v>
      </c>
      <c r="I28">
        <f t="shared" si="7"/>
        <v>4.8760000000000003</v>
      </c>
      <c r="J28">
        <f t="shared" si="7"/>
        <v>4.1130000000000004</v>
      </c>
      <c r="K28">
        <f t="shared" si="3"/>
        <v>3.2730610000000002</v>
      </c>
      <c r="L28">
        <f t="shared" si="4"/>
        <v>2.0170530000000002</v>
      </c>
      <c r="M28">
        <f t="shared" si="5"/>
        <v>8.6473999999999993</v>
      </c>
    </row>
    <row r="29" spans="1:13" x14ac:dyDescent="0.2">
      <c r="A29">
        <v>1974</v>
      </c>
      <c r="B29">
        <v>4577.5</v>
      </c>
      <c r="C29">
        <v>8710000</v>
      </c>
      <c r="D29">
        <v>3424785</v>
      </c>
      <c r="E29">
        <v>2086764</v>
      </c>
      <c r="F29" s="4">
        <v>523.20000000000005</v>
      </c>
      <c r="G29" s="4">
        <v>442.6</v>
      </c>
      <c r="H29">
        <f t="shared" si="2"/>
        <v>4.5774999999999997</v>
      </c>
      <c r="I29">
        <f t="shared" si="7"/>
        <v>5.2320000000000002</v>
      </c>
      <c r="J29">
        <f t="shared" si="7"/>
        <v>4.4260000000000002</v>
      </c>
      <c r="K29">
        <f t="shared" si="3"/>
        <v>3.424785</v>
      </c>
      <c r="L29">
        <f t="shared" si="4"/>
        <v>2.0867640000000001</v>
      </c>
      <c r="M29">
        <f t="shared" si="5"/>
        <v>8.7100000000000009</v>
      </c>
    </row>
    <row r="30" spans="1:13" x14ac:dyDescent="0.2">
      <c r="A30">
        <v>1975</v>
      </c>
      <c r="B30">
        <v>5361.1</v>
      </c>
      <c r="C30">
        <v>8731400</v>
      </c>
      <c r="D30">
        <v>3676632</v>
      </c>
      <c r="E30">
        <v>2258054</v>
      </c>
      <c r="F30" s="4">
        <v>568.20000000000005</v>
      </c>
      <c r="G30" s="4">
        <v>481.5</v>
      </c>
      <c r="H30">
        <f t="shared" si="2"/>
        <v>5.3611000000000004</v>
      </c>
      <c r="I30">
        <f t="shared" si="7"/>
        <v>5.6820000000000004</v>
      </c>
      <c r="J30">
        <f t="shared" si="7"/>
        <v>4.8150000000000004</v>
      </c>
      <c r="K30">
        <f t="shared" si="3"/>
        <v>3.6766320000000001</v>
      </c>
      <c r="L30">
        <f t="shared" si="4"/>
        <v>2.258054</v>
      </c>
      <c r="M30">
        <f t="shared" si="5"/>
        <v>8.7314000000000007</v>
      </c>
    </row>
    <row r="31" spans="1:13" x14ac:dyDescent="0.2">
      <c r="A31">
        <v>1976</v>
      </c>
      <c r="B31">
        <v>5373.1</v>
      </c>
      <c r="C31">
        <v>8785700</v>
      </c>
      <c r="D31">
        <v>3886837</v>
      </c>
      <c r="E31">
        <v>2418842</v>
      </c>
      <c r="F31" s="4">
        <v>606.29999999999995</v>
      </c>
      <c r="G31" s="4">
        <v>512.79999999999995</v>
      </c>
      <c r="H31">
        <f t="shared" si="2"/>
        <v>5.3731</v>
      </c>
      <c r="I31">
        <f t="shared" si="7"/>
        <v>6.0629999999999997</v>
      </c>
      <c r="J31">
        <f t="shared" si="7"/>
        <v>5.1279999999999992</v>
      </c>
      <c r="K31">
        <f t="shared" si="3"/>
        <v>3.8868369999999999</v>
      </c>
      <c r="L31">
        <f t="shared" si="4"/>
        <v>2.4188420000000002</v>
      </c>
      <c r="M31">
        <f t="shared" si="5"/>
        <v>8.7857000000000003</v>
      </c>
    </row>
    <row r="32" spans="1:13" x14ac:dyDescent="0.2">
      <c r="A32">
        <v>1977</v>
      </c>
      <c r="B32">
        <v>6142.7</v>
      </c>
      <c r="C32">
        <v>8822600</v>
      </c>
      <c r="D32">
        <v>3870112</v>
      </c>
      <c r="E32">
        <v>2474326</v>
      </c>
      <c r="F32" s="4">
        <v>643.9</v>
      </c>
      <c r="G32" s="4">
        <v>545.1</v>
      </c>
      <c r="H32">
        <f t="shared" si="2"/>
        <v>6.1426999999999996</v>
      </c>
      <c r="I32">
        <f t="shared" si="7"/>
        <v>6.4390000000000001</v>
      </c>
      <c r="J32">
        <f t="shared" si="7"/>
        <v>5.4510000000000005</v>
      </c>
      <c r="K32">
        <f t="shared" si="3"/>
        <v>3.8701120000000002</v>
      </c>
      <c r="L32">
        <f t="shared" si="4"/>
        <v>2.474326</v>
      </c>
      <c r="M32">
        <f t="shared" si="5"/>
        <v>8.8225999999999996</v>
      </c>
    </row>
    <row r="33" spans="1:13" x14ac:dyDescent="0.2">
      <c r="A33">
        <v>1978</v>
      </c>
      <c r="B33">
        <v>6186</v>
      </c>
      <c r="C33">
        <v>8805500</v>
      </c>
      <c r="D33">
        <v>3895642</v>
      </c>
      <c r="E33">
        <v>2497006</v>
      </c>
      <c r="F33" s="4">
        <v>681.9</v>
      </c>
      <c r="G33" s="4">
        <v>574.6</v>
      </c>
      <c r="H33">
        <f t="shared" si="2"/>
        <v>6.1859999999999999</v>
      </c>
      <c r="I33">
        <f t="shared" si="7"/>
        <v>6.819</v>
      </c>
      <c r="J33">
        <f t="shared" si="7"/>
        <v>5.7460000000000004</v>
      </c>
      <c r="K33">
        <f t="shared" si="3"/>
        <v>3.895642</v>
      </c>
      <c r="L33">
        <f t="shared" si="4"/>
        <v>2.4970059999999998</v>
      </c>
      <c r="M33">
        <f t="shared" si="5"/>
        <v>8.8055000000000003</v>
      </c>
    </row>
    <row r="34" spans="1:13" x14ac:dyDescent="0.2">
      <c r="A34">
        <v>1979</v>
      </c>
      <c r="B34">
        <v>6035.2</v>
      </c>
      <c r="C34">
        <v>8846400</v>
      </c>
      <c r="D34">
        <v>3946890</v>
      </c>
      <c r="E34">
        <v>2529891</v>
      </c>
      <c r="F34" s="4">
        <v>714.6</v>
      </c>
      <c r="G34" s="4">
        <v>613.6</v>
      </c>
      <c r="H34">
        <f t="shared" si="2"/>
        <v>6.0351999999999997</v>
      </c>
      <c r="I34">
        <f t="shared" si="7"/>
        <v>7.1459999999999999</v>
      </c>
      <c r="J34">
        <f t="shared" si="7"/>
        <v>6.1360000000000001</v>
      </c>
      <c r="K34">
        <f t="shared" si="3"/>
        <v>3.9468899999999998</v>
      </c>
      <c r="L34">
        <f t="shared" si="4"/>
        <v>2.5298910000000001</v>
      </c>
      <c r="M34">
        <f t="shared" si="5"/>
        <v>8.8463999999999992</v>
      </c>
    </row>
    <row r="35" spans="1:13" x14ac:dyDescent="0.2">
      <c r="A35">
        <v>1980</v>
      </c>
      <c r="B35">
        <v>7195.6</v>
      </c>
      <c r="C35">
        <v>8876600</v>
      </c>
      <c r="D35">
        <v>4024823</v>
      </c>
      <c r="E35">
        <v>2560529</v>
      </c>
      <c r="F35" s="4">
        <v>757.5</v>
      </c>
      <c r="G35" s="4">
        <v>648.6</v>
      </c>
      <c r="H35">
        <f t="shared" si="2"/>
        <v>7.1956000000000007</v>
      </c>
      <c r="I35">
        <f t="shared" si="7"/>
        <v>7.5750000000000002</v>
      </c>
      <c r="J35">
        <f t="shared" si="7"/>
        <v>6.4860000000000007</v>
      </c>
      <c r="K35">
        <f t="shared" si="3"/>
        <v>4.0248229999999996</v>
      </c>
      <c r="L35">
        <f t="shared" si="4"/>
        <v>2.5605289999999998</v>
      </c>
      <c r="M35">
        <f t="shared" si="5"/>
        <v>8.8765999999999998</v>
      </c>
    </row>
    <row r="36" spans="1:13" x14ac:dyDescent="0.2">
      <c r="A36">
        <v>1981</v>
      </c>
      <c r="B36">
        <v>7492.5</v>
      </c>
      <c r="C36">
        <v>8905600</v>
      </c>
      <c r="D36">
        <v>4073316</v>
      </c>
      <c r="E36">
        <v>2629693</v>
      </c>
      <c r="F36" s="4">
        <v>801.4</v>
      </c>
      <c r="G36" s="4">
        <v>681</v>
      </c>
      <c r="H36">
        <f t="shared" si="2"/>
        <v>7.4924999999999997</v>
      </c>
      <c r="I36">
        <f t="shared" si="7"/>
        <v>8.0139999999999993</v>
      </c>
      <c r="J36">
        <f t="shared" si="7"/>
        <v>6.81</v>
      </c>
      <c r="K36">
        <f t="shared" si="3"/>
        <v>4.0733160000000002</v>
      </c>
      <c r="L36">
        <f t="shared" si="4"/>
        <v>2.6296930000000001</v>
      </c>
      <c r="M36">
        <f t="shared" si="5"/>
        <v>8.9055999999999997</v>
      </c>
    </row>
    <row r="37" spans="1:13" x14ac:dyDescent="0.2">
      <c r="A37">
        <v>1982</v>
      </c>
      <c r="B37">
        <v>7928.7</v>
      </c>
      <c r="C37">
        <v>8929300</v>
      </c>
      <c r="D37">
        <v>4100259</v>
      </c>
      <c r="E37">
        <v>2624829</v>
      </c>
      <c r="F37" s="4">
        <v>828.6</v>
      </c>
      <c r="G37" s="4">
        <v>709.6</v>
      </c>
      <c r="H37">
        <f t="shared" si="2"/>
        <v>7.9287000000000001</v>
      </c>
      <c r="I37">
        <f t="shared" si="7"/>
        <v>8.2859999999999996</v>
      </c>
      <c r="J37">
        <f t="shared" si="7"/>
        <v>7.0960000000000001</v>
      </c>
      <c r="K37">
        <f t="shared" si="3"/>
        <v>4.1002590000000003</v>
      </c>
      <c r="L37">
        <f t="shared" si="4"/>
        <v>2.6248290000000001</v>
      </c>
      <c r="M37">
        <f t="shared" si="5"/>
        <v>8.9292999999999996</v>
      </c>
    </row>
    <row r="38" spans="1:13" x14ac:dyDescent="0.2">
      <c r="A38">
        <v>1983</v>
      </c>
      <c r="B38">
        <v>7970.7</v>
      </c>
      <c r="C38">
        <v>8950100</v>
      </c>
      <c r="D38">
        <v>4113546</v>
      </c>
      <c r="E38">
        <v>2619852</v>
      </c>
      <c r="F38" s="4">
        <v>856.8</v>
      </c>
      <c r="G38" s="4">
        <v>730.6</v>
      </c>
      <c r="H38">
        <f t="shared" si="2"/>
        <v>7.9706999999999999</v>
      </c>
      <c r="I38">
        <f t="shared" si="7"/>
        <v>8.5679999999999996</v>
      </c>
      <c r="J38">
        <f t="shared" si="7"/>
        <v>7.306</v>
      </c>
      <c r="K38">
        <f t="shared" si="3"/>
        <v>4.1135460000000004</v>
      </c>
      <c r="L38">
        <f t="shared" si="4"/>
        <v>2.6198519999999998</v>
      </c>
      <c r="M38">
        <f t="shared" si="5"/>
        <v>8.9501000000000008</v>
      </c>
    </row>
    <row r="39" spans="1:13" x14ac:dyDescent="0.2">
      <c r="A39">
        <v>1984</v>
      </c>
      <c r="B39">
        <v>7993.2</v>
      </c>
      <c r="C39">
        <v>8971200</v>
      </c>
      <c r="D39">
        <v>4097968</v>
      </c>
      <c r="E39">
        <v>2604157</v>
      </c>
      <c r="F39" s="4">
        <v>894.5</v>
      </c>
      <c r="G39" s="4">
        <v>765.5</v>
      </c>
      <c r="H39">
        <f t="shared" si="2"/>
        <v>7.9931999999999999</v>
      </c>
      <c r="I39">
        <f t="shared" si="7"/>
        <v>8.9450000000000003</v>
      </c>
      <c r="J39">
        <f t="shared" si="7"/>
        <v>7.6550000000000002</v>
      </c>
      <c r="K39">
        <f t="shared" si="3"/>
        <v>4.0979679999999998</v>
      </c>
      <c r="L39">
        <f t="shared" si="4"/>
        <v>2.6041569999999998</v>
      </c>
      <c r="M39">
        <f t="shared" si="5"/>
        <v>8.9711999999999996</v>
      </c>
    </row>
    <row r="40" spans="1:13" x14ac:dyDescent="0.2">
      <c r="A40">
        <v>1985</v>
      </c>
      <c r="B40">
        <v>8681.4</v>
      </c>
      <c r="C40">
        <v>8949900</v>
      </c>
      <c r="D40">
        <v>4094664</v>
      </c>
      <c r="E40">
        <v>2587828</v>
      </c>
      <c r="F40" s="4">
        <v>918.7</v>
      </c>
      <c r="G40" s="4">
        <v>778.3</v>
      </c>
      <c r="H40">
        <f t="shared" si="2"/>
        <v>8.6814</v>
      </c>
      <c r="I40">
        <f t="shared" si="7"/>
        <v>9.1870000000000012</v>
      </c>
      <c r="J40">
        <f t="shared" si="7"/>
        <v>7.7829999999999995</v>
      </c>
      <c r="K40">
        <f t="shared" si="3"/>
        <v>4.0946639999999999</v>
      </c>
      <c r="L40">
        <f t="shared" si="4"/>
        <v>2.587828</v>
      </c>
      <c r="M40">
        <f t="shared" si="5"/>
        <v>8.9498999999999995</v>
      </c>
    </row>
    <row r="41" spans="1:13" x14ac:dyDescent="0.2">
      <c r="A41">
        <v>1986</v>
      </c>
      <c r="B41">
        <v>9361</v>
      </c>
      <c r="C41">
        <v>8966500</v>
      </c>
      <c r="D41">
        <v>4076481</v>
      </c>
      <c r="E41">
        <v>2520816</v>
      </c>
      <c r="F41" s="4">
        <v>960</v>
      </c>
      <c r="G41" s="4">
        <v>819.5</v>
      </c>
      <c r="H41">
        <f t="shared" si="2"/>
        <v>9.3610000000000007</v>
      </c>
      <c r="I41">
        <f t="shared" si="7"/>
        <v>9.6</v>
      </c>
      <c r="J41">
        <f t="shared" si="7"/>
        <v>8.1950000000000003</v>
      </c>
      <c r="K41">
        <f t="shared" si="3"/>
        <v>4.0764810000000002</v>
      </c>
      <c r="L41">
        <f t="shared" si="4"/>
        <v>2.5208159999999999</v>
      </c>
      <c r="M41">
        <f t="shared" si="5"/>
        <v>8.9664999999999999</v>
      </c>
    </row>
    <row r="42" spans="1:13" x14ac:dyDescent="0.2">
      <c r="A42">
        <v>1987</v>
      </c>
      <c r="B42">
        <v>10042.700000000001</v>
      </c>
      <c r="C42">
        <v>8976300</v>
      </c>
      <c r="D42">
        <v>4108459</v>
      </c>
      <c r="E42">
        <v>2532731</v>
      </c>
      <c r="F42" s="4">
        <v>1000</v>
      </c>
      <c r="G42" s="4">
        <v>861.3</v>
      </c>
      <c r="H42">
        <f t="shared" si="2"/>
        <v>10.0427</v>
      </c>
      <c r="I42">
        <f t="shared" si="7"/>
        <v>10</v>
      </c>
      <c r="J42">
        <f t="shared" si="7"/>
        <v>8.6129999999999995</v>
      </c>
      <c r="K42">
        <f t="shared" si="3"/>
        <v>4.1084589999999999</v>
      </c>
      <c r="L42">
        <f t="shared" si="4"/>
        <v>2.5327310000000001</v>
      </c>
      <c r="M42">
        <f t="shared" si="5"/>
        <v>8.9763000000000002</v>
      </c>
    </row>
    <row r="43" spans="1:13" x14ac:dyDescent="0.2">
      <c r="A43">
        <v>1988</v>
      </c>
      <c r="B43">
        <v>10288.1</v>
      </c>
      <c r="C43">
        <v>8986600</v>
      </c>
      <c r="D43">
        <v>4077604</v>
      </c>
      <c r="E43">
        <v>2492409</v>
      </c>
      <c r="F43" s="4">
        <v>1000</v>
      </c>
      <c r="G43" s="4">
        <v>882</v>
      </c>
      <c r="H43">
        <f t="shared" si="2"/>
        <v>10.2881</v>
      </c>
      <c r="I43">
        <f t="shared" si="7"/>
        <v>10</v>
      </c>
      <c r="J43">
        <f t="shared" si="7"/>
        <v>8.82</v>
      </c>
      <c r="K43">
        <f t="shared" si="3"/>
        <v>4.077604</v>
      </c>
      <c r="L43">
        <f t="shared" si="4"/>
        <v>2.4924089999999999</v>
      </c>
      <c r="M43">
        <f t="shared" si="5"/>
        <v>8.9865999999999993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1889-1943</vt:lpstr>
      <vt:lpstr>заети-1889-1943</vt:lpstr>
      <vt:lpstr>1944-1989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2024-07-24T11:49:13Z</dcterms:created>
  <dcterms:modified xsi:type="dcterms:W3CDTF">2024-10-08T19:51:33Z</dcterms:modified>
</cp:coreProperties>
</file>