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im\Downloads\"/>
    </mc:Choice>
  </mc:AlternateContent>
  <xr:revisionPtr revIDLastSave="0" documentId="13_ncr:1_{E00A53E2-4A04-4CF7-8564-910EC6B8BA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nota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1" i="1" l="1"/>
  <c r="M101" i="1"/>
  <c r="J101" i="1"/>
  <c r="G101" i="1"/>
  <c r="D101" i="1"/>
  <c r="P100" i="1"/>
  <c r="M100" i="1"/>
  <c r="J100" i="1"/>
  <c r="G100" i="1"/>
  <c r="D100" i="1"/>
  <c r="P99" i="1"/>
  <c r="M99" i="1"/>
  <c r="J99" i="1"/>
  <c r="G99" i="1"/>
  <c r="D99" i="1"/>
  <c r="P98" i="1"/>
  <c r="M98" i="1"/>
  <c r="J98" i="1"/>
  <c r="G98" i="1"/>
  <c r="D98" i="1"/>
  <c r="P97" i="1"/>
  <c r="M97" i="1"/>
  <c r="J97" i="1"/>
  <c r="G97" i="1"/>
  <c r="D97" i="1"/>
  <c r="P96" i="1"/>
  <c r="M96" i="1"/>
  <c r="J96" i="1"/>
  <c r="G96" i="1"/>
  <c r="D96" i="1"/>
  <c r="P95" i="1"/>
  <c r="M95" i="1"/>
  <c r="J95" i="1"/>
  <c r="G95" i="1"/>
  <c r="D95" i="1"/>
  <c r="P94" i="1"/>
  <c r="M94" i="1"/>
  <c r="J94" i="1"/>
  <c r="G94" i="1"/>
  <c r="D94" i="1"/>
  <c r="P93" i="1"/>
  <c r="M93" i="1"/>
  <c r="J93" i="1"/>
  <c r="G93" i="1"/>
  <c r="D93" i="1"/>
  <c r="P92" i="1"/>
  <c r="M92" i="1"/>
  <c r="J92" i="1"/>
  <c r="G92" i="1"/>
  <c r="D92" i="1"/>
  <c r="P91" i="1"/>
  <c r="M91" i="1"/>
  <c r="J91" i="1"/>
  <c r="G91" i="1"/>
  <c r="D91" i="1"/>
  <c r="P90" i="1"/>
  <c r="M90" i="1"/>
  <c r="J90" i="1"/>
  <c r="G90" i="1"/>
  <c r="D90" i="1"/>
  <c r="P89" i="1"/>
  <c r="M89" i="1"/>
  <c r="J89" i="1"/>
  <c r="G89" i="1"/>
  <c r="D89" i="1"/>
  <c r="P88" i="1"/>
  <c r="M88" i="1"/>
  <c r="J88" i="1"/>
  <c r="G88" i="1"/>
  <c r="D88" i="1"/>
  <c r="P87" i="1"/>
  <c r="M87" i="1"/>
  <c r="J87" i="1"/>
  <c r="G87" i="1"/>
  <c r="D87" i="1"/>
  <c r="P86" i="1"/>
  <c r="M86" i="1"/>
  <c r="J86" i="1"/>
  <c r="G86" i="1"/>
  <c r="D86" i="1"/>
  <c r="P85" i="1"/>
  <c r="M85" i="1"/>
  <c r="J85" i="1"/>
  <c r="G85" i="1"/>
  <c r="D85" i="1"/>
  <c r="P84" i="1"/>
  <c r="M84" i="1"/>
  <c r="J84" i="1"/>
  <c r="G84" i="1"/>
  <c r="D84" i="1"/>
  <c r="P83" i="1"/>
  <c r="M83" i="1"/>
  <c r="J83" i="1"/>
  <c r="G83" i="1"/>
  <c r="D83" i="1"/>
  <c r="P82" i="1"/>
  <c r="M82" i="1"/>
  <c r="J82" i="1"/>
  <c r="G82" i="1"/>
  <c r="D82" i="1"/>
  <c r="P81" i="1"/>
  <c r="M81" i="1"/>
  <c r="J81" i="1"/>
  <c r="G81" i="1"/>
  <c r="D81" i="1"/>
  <c r="P80" i="1"/>
  <c r="M80" i="1"/>
  <c r="J80" i="1"/>
  <c r="G80" i="1"/>
  <c r="D80" i="1"/>
  <c r="P79" i="1"/>
  <c r="M79" i="1"/>
  <c r="J79" i="1"/>
  <c r="G79" i="1"/>
  <c r="D79" i="1"/>
  <c r="P78" i="1"/>
  <c r="M78" i="1"/>
  <c r="J78" i="1"/>
  <c r="G78" i="1"/>
  <c r="D78" i="1"/>
  <c r="P77" i="1"/>
  <c r="M77" i="1"/>
  <c r="J77" i="1"/>
  <c r="G77" i="1"/>
  <c r="D77" i="1"/>
  <c r="P76" i="1"/>
  <c r="M76" i="1"/>
  <c r="J76" i="1"/>
  <c r="G76" i="1"/>
  <c r="D76" i="1"/>
  <c r="P75" i="1"/>
  <c r="M75" i="1"/>
  <c r="J75" i="1"/>
  <c r="G75" i="1"/>
  <c r="D75" i="1"/>
  <c r="P74" i="1"/>
  <c r="M74" i="1"/>
  <c r="J74" i="1"/>
  <c r="G74" i="1"/>
  <c r="D74" i="1"/>
  <c r="P73" i="1"/>
  <c r="M73" i="1"/>
  <c r="J73" i="1"/>
  <c r="G73" i="1"/>
  <c r="D73" i="1"/>
  <c r="P72" i="1"/>
  <c r="M72" i="1"/>
  <c r="J72" i="1"/>
  <c r="G72" i="1"/>
  <c r="D72" i="1"/>
  <c r="P71" i="1"/>
  <c r="M71" i="1"/>
  <c r="J71" i="1"/>
  <c r="G71" i="1"/>
  <c r="D71" i="1"/>
  <c r="P70" i="1"/>
  <c r="M70" i="1"/>
  <c r="J70" i="1"/>
  <c r="G70" i="1"/>
  <c r="D70" i="1"/>
  <c r="P69" i="1"/>
  <c r="M69" i="1"/>
  <c r="J69" i="1"/>
  <c r="G69" i="1"/>
  <c r="D69" i="1"/>
  <c r="P68" i="1"/>
  <c r="M68" i="1"/>
  <c r="J68" i="1"/>
  <c r="G68" i="1"/>
  <c r="D68" i="1"/>
  <c r="P67" i="1"/>
  <c r="M67" i="1"/>
  <c r="J67" i="1"/>
  <c r="G67" i="1"/>
  <c r="D67" i="1"/>
  <c r="P66" i="1"/>
  <c r="M66" i="1"/>
  <c r="J66" i="1"/>
  <c r="G66" i="1"/>
  <c r="D66" i="1"/>
  <c r="P65" i="1"/>
  <c r="M65" i="1"/>
  <c r="J65" i="1"/>
  <c r="G65" i="1"/>
  <c r="D65" i="1"/>
  <c r="P64" i="1"/>
  <c r="M64" i="1"/>
  <c r="J64" i="1"/>
  <c r="G64" i="1"/>
  <c r="D64" i="1"/>
  <c r="P63" i="1"/>
  <c r="M63" i="1"/>
  <c r="J63" i="1"/>
  <c r="G63" i="1"/>
  <c r="D63" i="1"/>
  <c r="P62" i="1"/>
  <c r="M62" i="1"/>
  <c r="J62" i="1"/>
  <c r="G62" i="1"/>
  <c r="D62" i="1"/>
  <c r="P61" i="1"/>
  <c r="M61" i="1"/>
  <c r="J61" i="1"/>
  <c r="G61" i="1"/>
  <c r="D61" i="1"/>
  <c r="P60" i="1"/>
  <c r="M60" i="1"/>
  <c r="J60" i="1"/>
  <c r="G60" i="1"/>
  <c r="D60" i="1"/>
  <c r="P59" i="1"/>
  <c r="M59" i="1"/>
  <c r="J59" i="1"/>
  <c r="G59" i="1"/>
  <c r="D59" i="1"/>
  <c r="P58" i="1"/>
  <c r="M58" i="1"/>
  <c r="J58" i="1"/>
  <c r="G58" i="1"/>
  <c r="D58" i="1"/>
  <c r="P57" i="1"/>
  <c r="M57" i="1"/>
  <c r="J57" i="1"/>
  <c r="G57" i="1"/>
  <c r="D57" i="1"/>
  <c r="P56" i="1"/>
  <c r="M56" i="1"/>
  <c r="J56" i="1"/>
  <c r="G56" i="1"/>
  <c r="D56" i="1"/>
  <c r="P55" i="1"/>
  <c r="M55" i="1"/>
  <c r="J55" i="1"/>
  <c r="G55" i="1"/>
  <c r="D55" i="1"/>
  <c r="P54" i="1"/>
  <c r="M54" i="1"/>
  <c r="J54" i="1"/>
  <c r="G54" i="1"/>
  <c r="D54" i="1"/>
  <c r="P53" i="1"/>
  <c r="M53" i="1"/>
  <c r="J53" i="1"/>
  <c r="G53" i="1"/>
  <c r="D53" i="1"/>
  <c r="P52" i="1"/>
  <c r="M52" i="1"/>
  <c r="J52" i="1"/>
  <c r="G52" i="1"/>
  <c r="D52" i="1"/>
  <c r="P51" i="1"/>
  <c r="M51" i="1"/>
  <c r="J51" i="1"/>
  <c r="G51" i="1"/>
  <c r="D51" i="1"/>
  <c r="P50" i="1"/>
  <c r="M50" i="1"/>
  <c r="J50" i="1"/>
  <c r="G50" i="1"/>
  <c r="D50" i="1"/>
  <c r="P49" i="1"/>
  <c r="M49" i="1"/>
  <c r="J49" i="1"/>
  <c r="G49" i="1"/>
  <c r="D49" i="1"/>
  <c r="P48" i="1"/>
  <c r="M48" i="1"/>
  <c r="J48" i="1"/>
  <c r="G48" i="1"/>
  <c r="D48" i="1"/>
  <c r="P47" i="1"/>
  <c r="M47" i="1"/>
  <c r="J47" i="1"/>
  <c r="G47" i="1"/>
  <c r="D47" i="1"/>
  <c r="P46" i="1"/>
  <c r="M46" i="1"/>
  <c r="J46" i="1"/>
  <c r="G46" i="1"/>
  <c r="D46" i="1"/>
  <c r="P45" i="1"/>
  <c r="M45" i="1"/>
  <c r="J45" i="1"/>
  <c r="G45" i="1"/>
  <c r="D45" i="1"/>
  <c r="P44" i="1"/>
  <c r="M44" i="1"/>
  <c r="J44" i="1"/>
  <c r="G44" i="1"/>
  <c r="D44" i="1"/>
  <c r="P43" i="1"/>
  <c r="M43" i="1"/>
  <c r="J43" i="1"/>
  <c r="G43" i="1"/>
  <c r="D43" i="1"/>
  <c r="P42" i="1"/>
  <c r="M42" i="1"/>
  <c r="J42" i="1"/>
  <c r="G42" i="1"/>
  <c r="D42" i="1"/>
  <c r="P41" i="1"/>
  <c r="M41" i="1"/>
  <c r="J41" i="1"/>
  <c r="G41" i="1"/>
  <c r="D41" i="1"/>
  <c r="P40" i="1"/>
  <c r="M40" i="1"/>
  <c r="J40" i="1"/>
  <c r="G40" i="1"/>
  <c r="D40" i="1"/>
  <c r="P39" i="1"/>
  <c r="M39" i="1"/>
  <c r="J39" i="1"/>
  <c r="G39" i="1"/>
  <c r="D39" i="1"/>
  <c r="P38" i="1"/>
  <c r="M38" i="1"/>
  <c r="J38" i="1"/>
  <c r="G38" i="1"/>
  <c r="D38" i="1"/>
  <c r="P37" i="1"/>
  <c r="M37" i="1"/>
  <c r="J37" i="1"/>
  <c r="G37" i="1"/>
  <c r="D37" i="1"/>
  <c r="P36" i="1"/>
  <c r="M36" i="1"/>
  <c r="J36" i="1"/>
  <c r="G36" i="1"/>
  <c r="D36" i="1"/>
  <c r="P35" i="1"/>
  <c r="M35" i="1"/>
  <c r="J35" i="1"/>
  <c r="G35" i="1"/>
  <c r="D35" i="1"/>
  <c r="P34" i="1"/>
  <c r="M34" i="1"/>
  <c r="J34" i="1"/>
  <c r="G34" i="1"/>
  <c r="D34" i="1"/>
  <c r="P33" i="1"/>
  <c r="M33" i="1"/>
  <c r="J33" i="1"/>
  <c r="G33" i="1"/>
  <c r="D33" i="1"/>
  <c r="P32" i="1"/>
  <c r="M32" i="1"/>
  <c r="J32" i="1"/>
  <c r="G32" i="1"/>
  <c r="D32" i="1"/>
  <c r="P31" i="1"/>
  <c r="M31" i="1"/>
  <c r="J31" i="1"/>
  <c r="G31" i="1"/>
  <c r="D31" i="1"/>
  <c r="P30" i="1"/>
  <c r="M30" i="1"/>
  <c r="J30" i="1"/>
  <c r="G30" i="1"/>
  <c r="D30" i="1"/>
  <c r="P29" i="1"/>
  <c r="M29" i="1"/>
  <c r="J29" i="1"/>
  <c r="G29" i="1"/>
  <c r="D29" i="1"/>
  <c r="P28" i="1"/>
  <c r="M28" i="1"/>
  <c r="J28" i="1"/>
  <c r="G28" i="1"/>
  <c r="D28" i="1"/>
  <c r="P27" i="1"/>
  <c r="M27" i="1"/>
  <c r="J27" i="1"/>
  <c r="G27" i="1"/>
  <c r="D27" i="1"/>
  <c r="P26" i="1"/>
  <c r="M26" i="1"/>
  <c r="J26" i="1"/>
  <c r="G26" i="1"/>
  <c r="D26" i="1"/>
  <c r="P25" i="1"/>
  <c r="M25" i="1"/>
  <c r="J25" i="1"/>
  <c r="G25" i="1"/>
  <c r="D25" i="1"/>
  <c r="P24" i="1"/>
  <c r="M24" i="1"/>
  <c r="J24" i="1"/>
  <c r="G24" i="1"/>
  <c r="D24" i="1"/>
  <c r="P23" i="1"/>
  <c r="M23" i="1"/>
  <c r="J23" i="1"/>
  <c r="G23" i="1"/>
  <c r="D23" i="1"/>
  <c r="P22" i="1"/>
  <c r="M22" i="1"/>
  <c r="J22" i="1"/>
  <c r="G22" i="1"/>
  <c r="D22" i="1"/>
  <c r="P21" i="1"/>
  <c r="M21" i="1"/>
  <c r="J21" i="1"/>
  <c r="G21" i="1"/>
  <c r="D21" i="1"/>
  <c r="P20" i="1"/>
  <c r="M20" i="1"/>
  <c r="J20" i="1"/>
  <c r="G20" i="1"/>
  <c r="D20" i="1"/>
  <c r="P19" i="1"/>
  <c r="M19" i="1"/>
  <c r="J19" i="1"/>
  <c r="G19" i="1"/>
  <c r="D19" i="1"/>
  <c r="P18" i="1"/>
  <c r="M18" i="1"/>
  <c r="J18" i="1"/>
  <c r="G18" i="1"/>
  <c r="D18" i="1"/>
  <c r="P17" i="1"/>
  <c r="M17" i="1"/>
  <c r="J17" i="1"/>
  <c r="G17" i="1"/>
  <c r="D17" i="1"/>
  <c r="P16" i="1"/>
  <c r="M16" i="1"/>
  <c r="J16" i="1"/>
  <c r="G16" i="1"/>
  <c r="D16" i="1"/>
  <c r="P15" i="1"/>
  <c r="M15" i="1"/>
  <c r="J15" i="1"/>
  <c r="G15" i="1"/>
  <c r="D15" i="1"/>
  <c r="P14" i="1"/>
  <c r="M14" i="1"/>
  <c r="J14" i="1"/>
  <c r="G14" i="1"/>
  <c r="D14" i="1"/>
  <c r="P13" i="1"/>
  <c r="M13" i="1"/>
  <c r="J13" i="1"/>
  <c r="G13" i="1"/>
  <c r="D13" i="1"/>
  <c r="P12" i="1"/>
  <c r="M12" i="1"/>
  <c r="J12" i="1"/>
  <c r="G12" i="1"/>
  <c r="D12" i="1"/>
  <c r="P11" i="1"/>
  <c r="M11" i="1"/>
  <c r="J11" i="1"/>
  <c r="G11" i="1"/>
  <c r="D11" i="1"/>
  <c r="P10" i="1"/>
  <c r="M10" i="1"/>
  <c r="J10" i="1"/>
  <c r="G10" i="1"/>
  <c r="D10" i="1"/>
  <c r="P9" i="1"/>
  <c r="M9" i="1"/>
  <c r="J9" i="1"/>
  <c r="G9" i="1"/>
  <c r="D9" i="1"/>
  <c r="P8" i="1"/>
  <c r="M8" i="1"/>
  <c r="J8" i="1"/>
  <c r="G8" i="1"/>
  <c r="D8" i="1"/>
  <c r="P7" i="1"/>
  <c r="M7" i="1"/>
  <c r="J7" i="1"/>
  <c r="G7" i="1"/>
  <c r="D7" i="1"/>
  <c r="P6" i="1"/>
  <c r="M6" i="1"/>
  <c r="J6" i="1"/>
  <c r="G6" i="1"/>
  <c r="D6" i="1"/>
  <c r="P5" i="1"/>
  <c r="M5" i="1"/>
  <c r="J5" i="1"/>
  <c r="G5" i="1"/>
  <c r="D5" i="1"/>
  <c r="P4" i="1"/>
  <c r="M4" i="1"/>
  <c r="J4" i="1"/>
  <c r="G4" i="1"/>
  <c r="D4" i="1"/>
  <c r="P3" i="1"/>
  <c r="M3" i="1"/>
  <c r="J3" i="1"/>
  <c r="G3" i="1"/>
  <c r="D3" i="1"/>
  <c r="P2" i="1"/>
  <c r="M2" i="1"/>
  <c r="J2" i="1"/>
  <c r="G2" i="1"/>
  <c r="D2" i="1"/>
</calcChain>
</file>

<file path=xl/sharedStrings.xml><?xml version="1.0" encoding="utf-8"?>
<sst xmlns="http://schemas.openxmlformats.org/spreadsheetml/2006/main" count="620" uniqueCount="123">
  <si>
    <t>Lemma</t>
  </si>
  <si>
    <t>Freq</t>
  </si>
  <si>
    <t>C1?</t>
  </si>
  <si>
    <t>Class1</t>
  </si>
  <si>
    <t>Scor1</t>
  </si>
  <si>
    <t>C2?</t>
  </si>
  <si>
    <t>Class2</t>
  </si>
  <si>
    <t>Scor2</t>
  </si>
  <si>
    <t>C3?</t>
  </si>
  <si>
    <t>Class3</t>
  </si>
  <si>
    <t>Scor3</t>
  </si>
  <si>
    <t>C4?</t>
  </si>
  <si>
    <t>Class4</t>
  </si>
  <si>
    <t>Scor4</t>
  </si>
  <si>
    <t>C5?</t>
  </si>
  <si>
    <t>Class5</t>
  </si>
  <si>
    <t>Scor5</t>
  </si>
  <si>
    <t>AnnotatorComment</t>
  </si>
  <si>
    <t>roznést</t>
  </si>
  <si>
    <t>zaříznout</t>
  </si>
  <si>
    <t>debutovat</t>
  </si>
  <si>
    <t>opepřit</t>
  </si>
  <si>
    <t>zčervenat</t>
  </si>
  <si>
    <t>politizovat</t>
  </si>
  <si>
    <t>přestřihnout</t>
  </si>
  <si>
    <t>kultivovat</t>
  </si>
  <si>
    <t>cizelovat</t>
  </si>
  <si>
    <t>vyzvonit</t>
  </si>
  <si>
    <t>fasovat</t>
  </si>
  <si>
    <t>konkretizovat</t>
  </si>
  <si>
    <t>píchnout</t>
  </si>
  <si>
    <t>problesknout</t>
  </si>
  <si>
    <t>znovuobjevovat</t>
  </si>
  <si>
    <t>třísknout</t>
  </si>
  <si>
    <t>načrtávat</t>
  </si>
  <si>
    <t>omladit</t>
  </si>
  <si>
    <t>vymývat</t>
  </si>
  <si>
    <t>boxovat</t>
  </si>
  <si>
    <t>zavděčit se</t>
  </si>
  <si>
    <t>rozsvítit</t>
  </si>
  <si>
    <t>uklízet</t>
  </si>
  <si>
    <t>špitnout</t>
  </si>
  <si>
    <t>rozvodnit se</t>
  </si>
  <si>
    <t>podlomit</t>
  </si>
  <si>
    <t>tepat</t>
  </si>
  <si>
    <t>zahojit se</t>
  </si>
  <si>
    <t>najet</t>
  </si>
  <si>
    <t>vybujet</t>
  </si>
  <si>
    <t>odvát</t>
  </si>
  <si>
    <t>odklánět se</t>
  </si>
  <si>
    <t>hlídkovat</t>
  </si>
  <si>
    <t>přetížit</t>
  </si>
  <si>
    <t>odkráglovat</t>
  </si>
  <si>
    <t>bručet</t>
  </si>
  <si>
    <t>ožívat</t>
  </si>
  <si>
    <t>zaslepovat</t>
  </si>
  <si>
    <t>osladit</t>
  </si>
  <si>
    <t>zamručet</t>
  </si>
  <si>
    <t>zmocnit</t>
  </si>
  <si>
    <t>nadýchat se</t>
  </si>
  <si>
    <t>zesměšnit</t>
  </si>
  <si>
    <t>probleskovat</t>
  </si>
  <si>
    <t>znesnadnit</t>
  </si>
  <si>
    <t>očerňovat</t>
  </si>
  <si>
    <t>zahladit</t>
  </si>
  <si>
    <t>napnout se</t>
  </si>
  <si>
    <t>dotvořit</t>
  </si>
  <si>
    <t>znevážit</t>
  </si>
  <si>
    <t>uživit se</t>
  </si>
  <si>
    <t>urgovat</t>
  </si>
  <si>
    <t>svatořečit</t>
  </si>
  <si>
    <t>vyšlechtit</t>
  </si>
  <si>
    <t>modelovat</t>
  </si>
  <si>
    <t>rozčilit se</t>
  </si>
  <si>
    <t>pozvedat</t>
  </si>
  <si>
    <t>zbortit se</t>
  </si>
  <si>
    <t>vyháčkovat</t>
  </si>
  <si>
    <t>rozhorlit se</t>
  </si>
  <si>
    <t>rozmíchat</t>
  </si>
  <si>
    <t>ukapávat</t>
  </si>
  <si>
    <t>vyprovázet</t>
  </si>
  <si>
    <t>vtělit</t>
  </si>
  <si>
    <t>vábit</t>
  </si>
  <si>
    <t>rámovat</t>
  </si>
  <si>
    <t>opatřit</t>
  </si>
  <si>
    <t>zastrkovat</t>
  </si>
  <si>
    <t>přetlumočit</t>
  </si>
  <si>
    <t>postačit</t>
  </si>
  <si>
    <t>nabarvit</t>
  </si>
  <si>
    <t>odvykat</t>
  </si>
  <si>
    <t>upisovat se</t>
  </si>
  <si>
    <t>vlévat</t>
  </si>
  <si>
    <t>diferencovat se</t>
  </si>
  <si>
    <t>doprovodit</t>
  </si>
  <si>
    <t>podrobit se</t>
  </si>
  <si>
    <t>posedávat</t>
  </si>
  <si>
    <t>utkávat se</t>
  </si>
  <si>
    <t>vlétnout</t>
  </si>
  <si>
    <t>zkompletovat</t>
  </si>
  <si>
    <t>protékat</t>
  </si>
  <si>
    <t>odmaturovat</t>
  </si>
  <si>
    <t>utkvět</t>
  </si>
  <si>
    <t>hostovat</t>
  </si>
  <si>
    <t>pozvednout se</t>
  </si>
  <si>
    <t>zděsit se</t>
  </si>
  <si>
    <t>vhazovat</t>
  </si>
  <si>
    <t>sezvat</t>
  </si>
  <si>
    <t>aplaudovat</t>
  </si>
  <si>
    <t>sepsat</t>
  </si>
  <si>
    <t>přidružit se</t>
  </si>
  <si>
    <t>hledět</t>
  </si>
  <si>
    <t>oslabovat se</t>
  </si>
  <si>
    <t>brojit</t>
  </si>
  <si>
    <t>obnovovat se</t>
  </si>
  <si>
    <t>poslechnout</t>
  </si>
  <si>
    <t>zabíjet se</t>
  </si>
  <si>
    <t>novelizovat</t>
  </si>
  <si>
    <t>vyprodávat</t>
  </si>
  <si>
    <t>n</t>
  </si>
  <si>
    <t>y</t>
  </si>
  <si>
    <t>r_n</t>
  </si>
  <si>
    <t>r_y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</si>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</sst>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AFFFF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AAAA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2" xfId="0" applyFill="1" applyBorder="1"/>
    <xf numFmtId="2" fontId="0" fillId="2" borderId="2" xfId="0" applyNumberFormat="1" applyFill="1" applyBorder="1" applyAlignment="1">
      <alignment horizontal="center"/>
    </xf>
    <xf numFmtId="0" fontId="1" fillId="3" borderId="1" xfId="0" applyFont="1" applyFill="1" applyBorder="1"/>
    <xf numFmtId="0" fontId="0" fillId="3" borderId="2" xfId="0" applyFill="1" applyBorder="1"/>
    <xf numFmtId="2" fontId="0" fillId="3" borderId="2" xfId="0" applyNumberFormat="1" applyFill="1" applyBorder="1" applyAlignment="1">
      <alignment horizontal="center"/>
    </xf>
    <xf numFmtId="0" fontId="1" fillId="4" borderId="1" xfId="0" applyFont="1" applyFill="1" applyBorder="1"/>
    <xf numFmtId="0" fontId="0" fillId="4" borderId="2" xfId="0" applyFill="1" applyBorder="1"/>
    <xf numFmtId="2" fontId="0" fillId="4" borderId="2" xfId="0" applyNumberFormat="1" applyFill="1" applyBorder="1" applyAlignment="1">
      <alignment horizontal="center"/>
    </xf>
    <xf numFmtId="0" fontId="1" fillId="5" borderId="1" xfId="0" applyFont="1" applyFill="1" applyBorder="1"/>
    <xf numFmtId="0" fontId="0" fillId="5" borderId="2" xfId="0" applyFill="1" applyBorder="1"/>
    <xf numFmtId="2" fontId="0" fillId="5" borderId="2" xfId="0" applyNumberFormat="1" applyFill="1" applyBorder="1" applyAlignment="1">
      <alignment horizontal="center"/>
    </xf>
    <xf numFmtId="0" fontId="1" fillId="6" borderId="1" xfId="0" applyFont="1" applyFill="1" applyBorder="1"/>
    <xf numFmtId="0" fontId="0" fillId="6" borderId="2" xfId="0" applyFill="1" applyBorder="1"/>
    <xf numFmtId="2" fontId="0" fillId="6" borderId="2" xfId="0" applyNumberFormat="1" applyFill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R83" sqref="R83"/>
    </sheetView>
  </sheetViews>
  <sheetFormatPr defaultRowHeight="14.4" x14ac:dyDescent="0.3"/>
  <cols>
    <col min="1" max="1" width="11.6640625" style="1" customWidth="1"/>
    <col min="2" max="2" width="5.6640625" style="1" customWidth="1"/>
    <col min="3" max="3" width="4.6640625" style="2" customWidth="1"/>
    <col min="4" max="4" width="18.6640625" style="3" customWidth="1"/>
    <col min="5" max="5" width="5.6640625" style="4" customWidth="1"/>
    <col min="6" max="6" width="4.6640625" style="5" customWidth="1"/>
    <col min="7" max="7" width="18.6640625" style="6" customWidth="1"/>
    <col min="8" max="8" width="5.6640625" style="7" customWidth="1"/>
    <col min="9" max="9" width="4.6640625" style="8" customWidth="1"/>
    <col min="10" max="10" width="18.6640625" style="9" customWidth="1"/>
    <col min="11" max="11" width="5.6640625" style="10" customWidth="1"/>
    <col min="12" max="12" width="4.6640625" style="11" customWidth="1"/>
    <col min="13" max="13" width="18.6640625" style="12" customWidth="1"/>
    <col min="14" max="14" width="5.6640625" style="13" customWidth="1"/>
    <col min="15" max="15" width="4.6640625" style="14" customWidth="1"/>
    <col min="16" max="16" width="18.6640625" style="15" customWidth="1"/>
    <col min="17" max="17" width="5.6640625" style="16" customWidth="1"/>
    <col min="18" max="18" width="25.6640625" style="17" customWidth="1"/>
  </cols>
  <sheetData>
    <row r="1" spans="1:1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</row>
    <row r="2" spans="1:18" x14ac:dyDescent="0.3">
      <c r="A2" s="1" t="s">
        <v>18</v>
      </c>
      <c r="B2" s="1">
        <v>277</v>
      </c>
      <c r="C2" s="2" t="s">
        <v>118</v>
      </c>
      <c r="D2" s="3" t="str">
        <f>HYPERLINK("https://lindat.mff.cuni.cz/services/SynSemClass40/SynSemClass40.html?veclass=vec00910","00910/rozptýlit")</f>
        <v>00910/rozptýlit</v>
      </c>
      <c r="E2" s="4">
        <v>5.6640000000000003E-2</v>
      </c>
      <c r="F2" s="5" t="s">
        <v>119</v>
      </c>
      <c r="G2" s="6" t="str">
        <f>HYPERLINK("https://lindat.mff.cuni.cz/services/SynSemClass40/SynSemClass40.html?veclass=vec00209","00209/distribuovat")</f>
        <v>00209/distribuovat</v>
      </c>
      <c r="H2" s="7">
        <v>5.5020000000000013E-2</v>
      </c>
      <c r="I2" s="8" t="s">
        <v>119</v>
      </c>
      <c r="J2" s="9" t="str">
        <f>HYPERLINK("https://lindat.mff.cuni.cz/services/SynSemClass40/SynSemClass40.html?veclass=vec00912","00912/rozšířit")</f>
        <v>00912/rozšířit</v>
      </c>
      <c r="K2" s="10">
        <v>4.9279999999999997E-2</v>
      </c>
      <c r="L2" s="11" t="s">
        <v>120</v>
      </c>
      <c r="M2" s="12" t="str">
        <f>HYPERLINK("https://lindat.mff.cuni.cz/services/SynSemClass40/SynSemClass40.html?veclass=vec00911","00911/rozptýlit")</f>
        <v>00911/rozptýlit</v>
      </c>
      <c r="N2" s="13">
        <v>4.079E-2</v>
      </c>
      <c r="O2" s="14" t="s">
        <v>121</v>
      </c>
      <c r="P2" s="15" t="str">
        <f>HYPERLINK("https://lindat.mff.cuni.cz/services/SynSemClass40/SynSemClass40.html?veclass=vec00060","00060/oznámit")</f>
        <v>00060/oznámit</v>
      </c>
      <c r="Q2" s="16">
        <v>4.0739999999999998E-2</v>
      </c>
    </row>
    <row r="3" spans="1:18" x14ac:dyDescent="0.3">
      <c r="A3" s="1" t="s">
        <v>19</v>
      </c>
      <c r="B3" s="1">
        <v>102</v>
      </c>
      <c r="C3" s="2" t="s">
        <v>118</v>
      </c>
      <c r="D3" s="3" t="str">
        <f>HYPERLINK("https://lindat.mff.cuni.cz/services/SynSemClass40/SynSemClass40.html?veclass=vec01039","01039/kousnout")</f>
        <v>01039/kousnout</v>
      </c>
      <c r="E3" s="4">
        <v>5.9290000000000002E-2</v>
      </c>
      <c r="F3" s="5" t="s">
        <v>118</v>
      </c>
      <c r="G3" s="6" t="str">
        <f>HYPERLINK("https://lindat.mff.cuni.cz/services/SynSemClass40/SynSemClass40.html?veclass=vec00467","00467/padat")</f>
        <v>00467/padat</v>
      </c>
      <c r="H3" s="7">
        <v>5.3409999999999999E-2</v>
      </c>
      <c r="I3" s="8" t="s">
        <v>118</v>
      </c>
      <c r="J3" s="9" t="str">
        <f>HYPERLINK("https://lindat.mff.cuni.cz/services/SynSemClass40/SynSemClass40.html?veclass=vec00833","00833/mačkat")</f>
        <v>00833/mačkat</v>
      </c>
      <c r="K3" s="10">
        <v>5.3100000000000001E-2</v>
      </c>
      <c r="L3" s="11" t="s">
        <v>118</v>
      </c>
      <c r="M3" s="12" t="str">
        <f>HYPERLINK("https://lindat.mff.cuni.cz/services/SynSemClass40/SynSemClass40.html?veclass=vec00932","00932/strčit")</f>
        <v>00932/strčit</v>
      </c>
      <c r="N3" s="13">
        <v>4.99E-2</v>
      </c>
      <c r="O3" s="14" t="s">
        <v>118</v>
      </c>
      <c r="P3" s="15" t="str">
        <f>HYPERLINK("https://lindat.mff.cuni.cz/services/SynSemClass40/SynSemClass40.html?veclass=vec01106","01106/shazovat")</f>
        <v>01106/shazovat</v>
      </c>
      <c r="Q3" s="16">
        <v>4.9529999999999998E-2</v>
      </c>
    </row>
    <row r="4" spans="1:18" x14ac:dyDescent="0.3">
      <c r="A4" s="1" t="s">
        <v>20</v>
      </c>
      <c r="B4" s="1">
        <v>5</v>
      </c>
      <c r="C4" s="2" t="s">
        <v>121</v>
      </c>
      <c r="D4" s="3" t="str">
        <f>HYPERLINK("https://lindat.mff.cuni.cz/services/SynSemClass40/SynSemClass40.html?veclass=vec00611","00611/hrát")</f>
        <v>00611/hrát</v>
      </c>
      <c r="E4" s="4">
        <v>6.2280000000000002E-2</v>
      </c>
      <c r="F4" s="5" t="s">
        <v>121</v>
      </c>
      <c r="G4" s="6" t="str">
        <f>HYPERLINK("https://lindat.mff.cuni.cz/services/SynSemClass40/SynSemClass40.html?veclass=vec00239","00239/nastoupit")</f>
        <v>00239/nastoupit</v>
      </c>
      <c r="H4" s="7">
        <v>5.3320000000000013E-2</v>
      </c>
      <c r="I4" s="8" t="s">
        <v>118</v>
      </c>
      <c r="J4" s="9" t="str">
        <f>HYPERLINK("https://lindat.mff.cuni.cz/services/SynSemClass40/SynSemClass40.html?veclass=vec00330","00330/ukázat")</f>
        <v>00330/ukázat</v>
      </c>
      <c r="K4" s="10">
        <v>2.5170000000000001E-2</v>
      </c>
      <c r="L4" s="11" t="s">
        <v>118</v>
      </c>
      <c r="M4" s="12" t="str">
        <f>HYPERLINK("https://lindat.mff.cuni.cz/services/SynSemClass40/SynSemClass40.html?veclass=vec00688","00688/prorazit")</f>
        <v>00688/prorazit</v>
      </c>
      <c r="N4" s="13">
        <v>2.5170000000000001E-2</v>
      </c>
      <c r="O4" s="14" t="s">
        <v>118</v>
      </c>
      <c r="P4" s="15" t="str">
        <f>HYPERLINK("https://lindat.mff.cuni.cz/services/SynSemClass40/SynSemClass40.html?veclass=vec00095","00095/přeměnit")</f>
        <v>00095/přeměnit</v>
      </c>
      <c r="Q4" s="16">
        <v>2.4400000000000002E-2</v>
      </c>
    </row>
    <row r="5" spans="1:18" x14ac:dyDescent="0.3">
      <c r="A5" s="1" t="s">
        <v>21</v>
      </c>
      <c r="B5" s="1">
        <v>18</v>
      </c>
      <c r="C5" s="2" t="s">
        <v>118</v>
      </c>
      <c r="D5" s="3" t="str">
        <f>HYPERLINK("https://lindat.mff.cuni.cz/services/SynSemClass40/SynSemClass40.html?veclass=vec00091","00091/přebít")</f>
        <v>00091/přebít</v>
      </c>
      <c r="E5" s="4">
        <v>6.4620000000000011E-2</v>
      </c>
      <c r="F5" s="5" t="s">
        <v>120</v>
      </c>
      <c r="G5" s="6" t="str">
        <f>HYPERLINK("https://lindat.mff.cuni.cz/services/SynSemClass40/SynSemClass40.html?veclass=vec00972","00972/vyšperkovat")</f>
        <v>00972/vyšperkovat</v>
      </c>
      <c r="H5" s="7">
        <v>6.2489999999999997E-2</v>
      </c>
      <c r="I5" s="8" t="s">
        <v>118</v>
      </c>
      <c r="J5" s="9" t="str">
        <f>HYPERLINK("https://lindat.mff.cuni.cz/services/SynSemClass40/SynSemClass40.html?veclass=vec00728","00728/stisknout")</f>
        <v>00728/stisknout</v>
      </c>
      <c r="K5" s="10">
        <v>6.0049999999999999E-2</v>
      </c>
      <c r="L5" s="11" t="s">
        <v>118</v>
      </c>
      <c r="M5" s="12" t="str">
        <f>HYPERLINK("https://lindat.mff.cuni.cz/services/SynSemClass40/SynSemClass40.html?veclass=vec01340","01340/usmažit")</f>
        <v>01340/usmažit</v>
      </c>
      <c r="N5" s="13">
        <v>5.3600000000000002E-2</v>
      </c>
      <c r="O5" s="14" t="s">
        <v>118</v>
      </c>
      <c r="P5" s="15" t="str">
        <f>HYPERLINK("https://lindat.mff.cuni.cz/services/SynSemClass40/SynSemClass40.html?veclass=vec00841","00841/nacpat")</f>
        <v>00841/nacpat</v>
      </c>
      <c r="Q5" s="16">
        <v>5.0950000000000002E-2</v>
      </c>
    </row>
    <row r="6" spans="1:18" x14ac:dyDescent="0.3">
      <c r="A6" s="1" t="s">
        <v>22</v>
      </c>
      <c r="B6" s="1">
        <v>260</v>
      </c>
      <c r="C6" s="2" t="s">
        <v>118</v>
      </c>
      <c r="D6" s="3" t="str">
        <f>HYPERLINK("https://lindat.mff.cuni.cz/services/SynSemClass40/SynSemClass40.html?veclass=vec00679","00679/potit")</f>
        <v>00679/potit</v>
      </c>
      <c r="E6" s="4">
        <v>6.7089999999999997E-2</v>
      </c>
      <c r="F6" s="5" t="s">
        <v>118</v>
      </c>
      <c r="G6" s="6" t="str">
        <f>HYPERLINK("https://lindat.mff.cuni.cz/services/SynSemClass40/SynSemClass40.html?veclass=vec00674","00674/pohrdat")</f>
        <v>00674/pohrdat</v>
      </c>
      <c r="H6" s="7">
        <v>5.4110000000000012E-2</v>
      </c>
      <c r="I6" s="8" t="s">
        <v>118</v>
      </c>
      <c r="J6" s="9" t="str">
        <f>HYPERLINK("https://lindat.mff.cuni.cz/services/SynSemClass40/SynSemClass40.html?veclass=vec00681","00681/prasknout")</f>
        <v>00681/prasknout</v>
      </c>
      <c r="K6" s="10">
        <v>5.3770000000000012E-2</v>
      </c>
      <c r="L6" s="11" t="s">
        <v>118</v>
      </c>
      <c r="M6" s="12" t="str">
        <f>HYPERLINK("https://lindat.mff.cuni.cz/services/SynSemClass40/SynSemClass40.html?veclass=vec00145","00145/ušklíbnout")</f>
        <v>00145/ušklíbnout</v>
      </c>
      <c r="N6" s="13">
        <v>5.3150000000000003E-2</v>
      </c>
      <c r="O6" s="14" t="s">
        <v>118</v>
      </c>
      <c r="P6" s="15" t="str">
        <f>HYPERLINK("https://lindat.mff.cuni.cz/services/SynSemClass40/SynSemClass40.html?veclass=vec00867","00867/plakat")</f>
        <v>00867/plakat</v>
      </c>
      <c r="Q6" s="16">
        <v>5.0049999999999997E-2</v>
      </c>
    </row>
    <row r="7" spans="1:18" x14ac:dyDescent="0.3">
      <c r="A7" s="1" t="s">
        <v>23</v>
      </c>
      <c r="B7" s="1">
        <v>5</v>
      </c>
      <c r="C7" s="2" t="s">
        <v>118</v>
      </c>
      <c r="D7" s="3" t="str">
        <f>HYPERLINK("https://lindat.mff.cuni.cz/services/SynSemClass40/SynSemClass40.html?veclass=vec00031","00031/mluvit")</f>
        <v>00031/mluvit</v>
      </c>
      <c r="E7" s="4">
        <v>6.8720000000000003E-2</v>
      </c>
      <c r="F7" s="5" t="s">
        <v>118</v>
      </c>
      <c r="G7" s="6" t="str">
        <f>HYPERLINK("https://lindat.mff.cuni.cz/services/SynSemClass40/SynSemClass40.html?veclass=vec00230","00230/kritizovat")</f>
        <v>00230/kritizovat</v>
      </c>
      <c r="H7" s="7">
        <v>4.836E-2</v>
      </c>
      <c r="I7" s="8" t="s">
        <v>118</v>
      </c>
      <c r="J7" s="9" t="str">
        <f>HYPERLINK("https://lindat.mff.cuni.cz/services/SynSemClass40/SynSemClass40.html?veclass=vec00361","00361/vyzvat")</f>
        <v>00361/vyzvat</v>
      </c>
      <c r="K7" s="10">
        <v>4.2569999999999997E-2</v>
      </c>
      <c r="L7" s="11" t="s">
        <v>118</v>
      </c>
      <c r="M7" s="12" t="str">
        <f>HYPERLINK("https://lindat.mff.cuni.cz/services/SynSemClass40/SynSemClass40.html?veclass=vec00302","00302/řídit")</f>
        <v>00302/řídit</v>
      </c>
      <c r="N7" s="13">
        <v>4.2320000000000003E-2</v>
      </c>
      <c r="O7" s="14" t="s">
        <v>118</v>
      </c>
      <c r="P7" s="15" t="str">
        <f>HYPERLINK("https://lindat.mff.cuni.cz/services/SynSemClass40/SynSemClass40.html?veclass=vec00161","00161/vyjádřit")</f>
        <v>00161/vyjádřit</v>
      </c>
      <c r="Q7" s="16">
        <v>3.9239999999999997E-2</v>
      </c>
    </row>
    <row r="8" spans="1:18" x14ac:dyDescent="0.3">
      <c r="A8" s="1" t="s">
        <v>24</v>
      </c>
      <c r="B8" s="1">
        <v>52</v>
      </c>
      <c r="C8" s="2" t="s">
        <v>121</v>
      </c>
      <c r="D8" s="3" t="str">
        <f>HYPERLINK("https://lindat.mff.cuni.cz/services/SynSemClass40/SynSemClass40.html?veclass=vec00903","00903/rozcupovat")</f>
        <v>00903/rozcupovat</v>
      </c>
      <c r="E8" s="4">
        <v>7.0599999999999996E-2</v>
      </c>
      <c r="F8" s="5" t="s">
        <v>118</v>
      </c>
      <c r="G8" s="6" t="str">
        <f>HYPERLINK("https://lindat.mff.cuni.cz/services/SynSemClass40/SynSemClass40.html?veclass=vec00910","00910/rozptýlit")</f>
        <v>00910/rozptýlit</v>
      </c>
      <c r="H8" s="7">
        <v>6.5299999999999997E-2</v>
      </c>
      <c r="I8" s="8" t="s">
        <v>118</v>
      </c>
      <c r="J8" s="9" t="str">
        <f>HYPERLINK("https://lindat.mff.cuni.cz/services/SynSemClass40/SynSemClass40.html?veclass=vec00972","00972/vyšperkovat")</f>
        <v>00972/vyšperkovat</v>
      </c>
      <c r="K8" s="10">
        <v>5.9459999999999999E-2</v>
      </c>
      <c r="L8" s="11" t="s">
        <v>118</v>
      </c>
      <c r="M8" s="12" t="str">
        <f>HYPERLINK("https://lindat.mff.cuni.cz/services/SynSemClass40/SynSemClass40.html?veclass=vec00914","00914/rozvinout")</f>
        <v>00914/rozvinout</v>
      </c>
      <c r="N8" s="13">
        <v>5.9139999999999998E-2</v>
      </c>
      <c r="O8" s="14" t="s">
        <v>118</v>
      </c>
      <c r="P8" s="15" t="str">
        <f>HYPERLINK("https://lindat.mff.cuni.cz/services/SynSemClass40/SynSemClass40.html?veclass=vec00943","00943/utáhnout")</f>
        <v>00943/utáhnout</v>
      </c>
      <c r="Q8" s="16">
        <v>5.8999999999999997E-2</v>
      </c>
    </row>
    <row r="9" spans="1:18" x14ac:dyDescent="0.3">
      <c r="A9" s="1" t="s">
        <v>25</v>
      </c>
      <c r="B9" s="1">
        <v>15</v>
      </c>
      <c r="C9" s="2" t="s">
        <v>119</v>
      </c>
      <c r="D9" s="3" t="str">
        <f>HYPERLINK("https://lindat.mff.cuni.cz/services/SynSemClass40/SynSemClass40.html?veclass=vec00468","00468/pěstovat")</f>
        <v>00468/pěstovat</v>
      </c>
      <c r="E9" s="4">
        <v>7.2249999999999995E-2</v>
      </c>
      <c r="F9" s="5" t="s">
        <v>119</v>
      </c>
      <c r="G9" s="6" t="str">
        <f>HYPERLINK("https://lindat.mff.cuni.cz/services/SynSemClass40/SynSemClass40.html?veclass=vec00386","00386/zlepšit")</f>
        <v>00386/zlepšit</v>
      </c>
      <c r="H9" s="7">
        <v>3.1140000000000001E-2</v>
      </c>
      <c r="I9" s="8" t="s">
        <v>118</v>
      </c>
      <c r="J9" s="9" t="str">
        <f>HYPERLINK("https://lindat.mff.cuni.cz/services/SynSemClass40/SynSemClass40.html?veclass=vec00539","00539/upevnit")</f>
        <v>00539/upevnit</v>
      </c>
      <c r="K9" s="10">
        <v>3.041E-2</v>
      </c>
      <c r="L9" s="11" t="s">
        <v>118</v>
      </c>
      <c r="M9" s="12" t="str">
        <f>HYPERLINK("https://lindat.mff.cuni.cz/services/SynSemClass40/SynSemClass40.html?veclass=vec01013","01013/diktovat")</f>
        <v>01013/diktovat</v>
      </c>
      <c r="N9" s="13">
        <v>2.7560000000000001E-2</v>
      </c>
      <c r="O9" s="14" t="s">
        <v>118</v>
      </c>
      <c r="P9" s="15" t="str">
        <f>HYPERLINK("https://lindat.mff.cuni.cz/services/SynSemClass40/SynSemClass40.html?veclass=vec00712","00712/sklidit")</f>
        <v>00712/sklidit</v>
      </c>
      <c r="Q9" s="16">
        <v>2.613E-2</v>
      </c>
    </row>
    <row r="10" spans="1:18" x14ac:dyDescent="0.3">
      <c r="A10" s="1" t="s">
        <v>26</v>
      </c>
      <c r="B10" s="1">
        <v>5</v>
      </c>
      <c r="C10" s="2" t="s">
        <v>118</v>
      </c>
      <c r="D10" s="3" t="str">
        <f>HYPERLINK("https://lindat.mff.cuni.cz/services/SynSemClass40/SynSemClass40.html?veclass=vec00084","00084/produkovat")</f>
        <v>00084/produkovat</v>
      </c>
      <c r="E10" s="4">
        <v>7.4139999999999998E-2</v>
      </c>
      <c r="F10" s="5" t="s">
        <v>118</v>
      </c>
      <c r="G10" s="6" t="str">
        <f>HYPERLINK("https://lindat.mff.cuni.cz/services/SynSemClass40/SynSemClass40.html?veclass=vec00944","00944/utvářet")</f>
        <v>00944/utvářet</v>
      </c>
      <c r="H10" s="7">
        <v>6.794E-2</v>
      </c>
      <c r="I10" s="8" t="s">
        <v>119</v>
      </c>
      <c r="J10" s="9" t="str">
        <f>HYPERLINK("https://lindat.mff.cuni.cz/services/SynSemClass40/SynSemClass40.html?veclass=vec01250","01250/opracovávat")</f>
        <v>01250/opracovávat</v>
      </c>
      <c r="K10" s="10">
        <v>5.8930000000000003E-2</v>
      </c>
      <c r="L10" s="11" t="s">
        <v>118</v>
      </c>
      <c r="M10" s="12" t="str">
        <f>HYPERLINK("https://lindat.mff.cuni.cz/services/SynSemClass40/SynSemClass40.html?veclass=vec01352","01352/vymýšlet")</f>
        <v>01352/vymýšlet</v>
      </c>
      <c r="N10" s="13">
        <v>5.3220000000000003E-2</v>
      </c>
      <c r="O10" s="14" t="s">
        <v>118</v>
      </c>
      <c r="P10" s="15" t="str">
        <f>HYPERLINK("https://lindat.mff.cuni.cz/services/SynSemClass40/SynSemClass40.html?veclass=vec01183","01183/znechutit")</f>
        <v>01183/znechutit</v>
      </c>
      <c r="Q10" s="16">
        <v>4.7690000000000003E-2</v>
      </c>
    </row>
    <row r="11" spans="1:18" x14ac:dyDescent="0.3">
      <c r="A11" s="1" t="s">
        <v>27</v>
      </c>
      <c r="B11" s="1">
        <v>32</v>
      </c>
      <c r="C11" s="2" t="s">
        <v>118</v>
      </c>
      <c r="D11" s="3" t="str">
        <f>HYPERLINK("https://lindat.mff.cuni.cz/services/SynSemClass40/SynSemClass40.html?veclass=vec00958","00958/vyčinit")</f>
        <v>00958/vyčinit</v>
      </c>
      <c r="E11" s="4">
        <v>7.6120000000000007E-2</v>
      </c>
      <c r="F11" s="5" t="s">
        <v>118</v>
      </c>
      <c r="G11" s="6" t="str">
        <f>HYPERLINK("https://lindat.mff.cuni.cz/services/SynSemClass40/SynSemClass40.html?veclass=vec00620","00620/kárat")</f>
        <v>00620/kárat</v>
      </c>
      <c r="H11" s="7">
        <v>7.238E-2</v>
      </c>
      <c r="I11" s="8" t="s">
        <v>121</v>
      </c>
      <c r="J11" s="9" t="str">
        <f>HYPERLINK("https://lindat.mff.cuni.cz/services/SynSemClass40/SynSemClass40.html?veclass=vec00060","00060/oznámit")</f>
        <v>00060/oznámit</v>
      </c>
      <c r="K11" s="10">
        <v>5.7889999999999997E-2</v>
      </c>
      <c r="L11" s="11" t="s">
        <v>118</v>
      </c>
      <c r="M11" s="12" t="str">
        <f>HYPERLINK("https://lindat.mff.cuni.cz/services/SynSemClass40/SynSemClass40.html?veclass=vec00108","00108/rozvést")</f>
        <v>00108/rozvést</v>
      </c>
      <c r="N11" s="13">
        <v>5.2570000000000013E-2</v>
      </c>
      <c r="O11" s="14" t="s">
        <v>121</v>
      </c>
      <c r="P11" s="15" t="str">
        <f>HYPERLINK("https://lindat.mff.cuni.cz/services/SynSemClass40/SynSemClass40.html?veclass=vec01245","01245/ohlásit")</f>
        <v>01245/ohlásit</v>
      </c>
      <c r="Q11" s="16">
        <v>5.0610000000000002E-2</v>
      </c>
    </row>
    <row r="12" spans="1:18" x14ac:dyDescent="0.3">
      <c r="A12" s="1" t="s">
        <v>28</v>
      </c>
      <c r="B12" s="1">
        <v>75</v>
      </c>
      <c r="C12" s="2" t="s">
        <v>118</v>
      </c>
      <c r="D12" s="3" t="str">
        <f>HYPERLINK("https://lindat.mff.cuni.cz/services/SynSemClass40/SynSemClass40.html?veclass=vec00819","00819/házet")</f>
        <v>00819/házet</v>
      </c>
      <c r="E12" s="4">
        <v>7.7579999999999996E-2</v>
      </c>
      <c r="F12" s="5" t="s">
        <v>118</v>
      </c>
      <c r="G12" s="6" t="str">
        <f>HYPERLINK("https://lindat.mff.cuni.cz/services/SynSemClass40/SynSemClass40.html?veclass=vec00084","00084/produkovat")</f>
        <v>00084/produkovat</v>
      </c>
      <c r="H12" s="7">
        <v>5.9479999999999998E-2</v>
      </c>
      <c r="I12" s="8" t="s">
        <v>118</v>
      </c>
      <c r="J12" s="9" t="str">
        <f>HYPERLINK("https://lindat.mff.cuni.cz/services/SynSemClass40/SynSemClass40.html?veclass=vec00869","00869/podívat")</f>
        <v>00869/podívat</v>
      </c>
      <c r="K12" s="10">
        <v>5.5550000000000002E-2</v>
      </c>
      <c r="L12" s="11" t="s">
        <v>118</v>
      </c>
      <c r="M12" s="12" t="str">
        <f>HYPERLINK("https://lindat.mff.cuni.cz/services/SynSemClass40/SynSemClass40.html?veclass=vec01250","01250/opracovávat")</f>
        <v>01250/opracovávat</v>
      </c>
      <c r="N12" s="13">
        <v>5.1049999999999998E-2</v>
      </c>
      <c r="O12" s="14" t="s">
        <v>118</v>
      </c>
      <c r="P12" s="15" t="str">
        <f>HYPERLINK("https://lindat.mff.cuni.cz/services/SynSemClass40/SynSemClass40.html?veclass=vec01196","01196/zvonit")</f>
        <v>01196/zvonit</v>
      </c>
      <c r="Q12" s="16">
        <v>4.3240000000000001E-2</v>
      </c>
    </row>
    <row r="13" spans="1:18" x14ac:dyDescent="0.3">
      <c r="A13" s="1" t="s">
        <v>29</v>
      </c>
      <c r="B13" s="1">
        <v>3</v>
      </c>
      <c r="C13" s="2" t="s">
        <v>118</v>
      </c>
      <c r="D13" s="3" t="str">
        <f>HYPERLINK("https://lindat.mff.cuni.cz/services/SynSemClass40/SynSemClass40.html?veclass=vec00108","00108/rozvést")</f>
        <v>00108/rozvést</v>
      </c>
      <c r="E13" s="4">
        <v>7.9379999999999992E-2</v>
      </c>
      <c r="F13" s="5" t="s">
        <v>118</v>
      </c>
      <c r="G13" s="6" t="str">
        <f>HYPERLINK("https://lindat.mff.cuni.cz/services/SynSemClass40/SynSemClass40.html?veclass=vec00801","00801/bagatelizovat")</f>
        <v>00801/bagatelizovat</v>
      </c>
      <c r="H13" s="7">
        <v>5.3510000000000002E-2</v>
      </c>
      <c r="I13" s="8" t="s">
        <v>118</v>
      </c>
      <c r="J13" s="9" t="str">
        <f>HYPERLINK("https://lindat.mff.cuni.cz/services/SynSemClass40/SynSemClass40.html?veclass=vec00382","00382/zdůraznit")</f>
        <v>00382/zdůraznit</v>
      </c>
      <c r="K13" s="10">
        <v>4.5190000000000001E-2</v>
      </c>
      <c r="L13" s="11" t="s">
        <v>118</v>
      </c>
      <c r="M13" s="12" t="str">
        <f>HYPERLINK("https://lindat.mff.cuni.cz/services/SynSemClass40/SynSemClass40.html?veclass=vec00539","00539/upevnit")</f>
        <v>00539/upevnit</v>
      </c>
      <c r="N13" s="13">
        <v>4.1540000000000001E-2</v>
      </c>
      <c r="O13" s="14" t="s">
        <v>118</v>
      </c>
      <c r="P13" s="15" t="str">
        <f>HYPERLINK("https://lindat.mff.cuni.cz/services/SynSemClass40/SynSemClass40.html?veclass=vec00254","00254/ovlivnit")</f>
        <v>00254/ovlivnit</v>
      </c>
      <c r="Q13" s="16">
        <v>3.8610000000000012E-2</v>
      </c>
    </row>
    <row r="14" spans="1:18" x14ac:dyDescent="0.3">
      <c r="A14" s="1" t="s">
        <v>30</v>
      </c>
      <c r="B14" s="1">
        <v>562</v>
      </c>
      <c r="C14" s="2" t="s">
        <v>121</v>
      </c>
      <c r="D14" s="3" t="str">
        <f>HYPERLINK("https://lindat.mff.cuni.cz/services/SynSemClass40/SynSemClass40.html?veclass=vec00932","00932/strčit")</f>
        <v>00932/strčit</v>
      </c>
      <c r="E14" s="4">
        <v>8.1009999999999999E-2</v>
      </c>
      <c r="F14" s="5" t="s">
        <v>118</v>
      </c>
      <c r="G14" s="6" t="str">
        <f>HYPERLINK("https://lindat.mff.cuni.cz/services/SynSemClass40/SynSemClass40.html?veclass=vec00735","00735/umístit")</f>
        <v>00735/umístit</v>
      </c>
      <c r="H14" s="7">
        <v>6.3250000000000001E-2</v>
      </c>
      <c r="I14" s="8" t="s">
        <v>118</v>
      </c>
      <c r="J14" s="9" t="str">
        <f>HYPERLINK("https://lindat.mff.cuni.cz/services/SynSemClass40/SynSemClass40.html?veclass=vec01226","01226/mávat")</f>
        <v>01226/mávat</v>
      </c>
      <c r="K14" s="10">
        <v>5.3109999999999997E-2</v>
      </c>
      <c r="L14" s="11" t="s">
        <v>118</v>
      </c>
      <c r="M14" s="12" t="str">
        <f>HYPERLINK("https://lindat.mff.cuni.cz/services/SynSemClass40/SynSemClass40.html?veclass=vec01039","01039/kousnout")</f>
        <v>01039/kousnout</v>
      </c>
      <c r="N14" s="13">
        <v>4.965E-2</v>
      </c>
      <c r="O14" s="14" t="s">
        <v>118</v>
      </c>
      <c r="P14" s="15" t="str">
        <f>HYPERLINK("https://lindat.mff.cuni.cz/services/SynSemClass40/SynSemClass40.html?veclass=vec00958","00958/vyčinit")</f>
        <v>00958/vyčinit</v>
      </c>
      <c r="Q14" s="16">
        <v>4.9639999999999997E-2</v>
      </c>
    </row>
    <row r="15" spans="1:18" x14ac:dyDescent="0.3">
      <c r="A15" s="1" t="s">
        <v>31</v>
      </c>
      <c r="B15" s="1">
        <v>110</v>
      </c>
      <c r="C15" s="2" t="s">
        <v>119</v>
      </c>
      <c r="D15" s="3" t="str">
        <f>HYPERLINK("https://lindat.mff.cuni.cz/services/SynSemClass40/SynSemClass40.html?veclass=vec00245","00245/objevit")</f>
        <v>00245/objevit</v>
      </c>
      <c r="E15" s="4">
        <v>8.3119999999999999E-2</v>
      </c>
      <c r="F15" s="5" t="s">
        <v>118</v>
      </c>
      <c r="G15" s="6" t="str">
        <f>HYPERLINK("https://lindat.mff.cuni.cz/services/SynSemClass40/SynSemClass40.html?veclass=vec00949","00949/valit")</f>
        <v>00949/valit</v>
      </c>
      <c r="H15" s="7">
        <v>7.3970000000000008E-2</v>
      </c>
      <c r="I15" s="8" t="s">
        <v>119</v>
      </c>
      <c r="J15" s="9" t="str">
        <f>HYPERLINK("https://lindat.mff.cuni.cz/services/SynSemClass40/SynSemClass40.html?veclass=vec00703","00703/rýsovat")</f>
        <v>00703/rýsovat</v>
      </c>
      <c r="K15" s="10">
        <v>5.4210000000000001E-2</v>
      </c>
      <c r="L15" s="11" t="s">
        <v>119</v>
      </c>
      <c r="M15" s="12" t="str">
        <f>HYPERLINK("https://lindat.mff.cuni.cz/services/SynSemClass40/SynSemClass40.html?veclass=vec01173","01173/zářit")</f>
        <v>01173/zářit</v>
      </c>
      <c r="N15" s="13">
        <v>5.2139999999999999E-2</v>
      </c>
      <c r="O15" s="14" t="s">
        <v>118</v>
      </c>
      <c r="P15" s="15" t="str">
        <f>HYPERLINK("https://lindat.mff.cuni.cz/services/SynSemClass40/SynSemClass40.html?veclass=vec00017","00017/existovat")</f>
        <v>00017/existovat</v>
      </c>
      <c r="Q15" s="16">
        <v>4.9110000000000001E-2</v>
      </c>
    </row>
    <row r="16" spans="1:18" ht="15.6" thickTop="1" thickBot="1" x14ac:dyDescent="0.35">
      <c r="A16" s="1" t="s">
        <v>32</v>
      </c>
      <c r="B16" s="1">
        <v>1</v>
      </c>
      <c r="C16" s="2" t="s">
        <v>118</v>
      </c>
      <c r="D16" s="3" t="str">
        <f>HYPERLINK("https://lindat.mff.cuni.cz/services/SynSemClass40/SynSemClass40.html?veclass=vec00086","00086/projevit")</f>
        <v>00086/projevit</v>
      </c>
      <c r="E16" s="4">
        <v>8.5279999999999995E-2</v>
      </c>
      <c r="F16" s="5" t="s">
        <v>119</v>
      </c>
      <c r="G16" s="6" t="str">
        <f>HYPERLINK("https://lindat.mff.cuni.cz/services/SynSemClass40/SynSemClass40.html?veclass=vec00233","00233/najít")</f>
        <v>00233/najít</v>
      </c>
      <c r="H16" s="7">
        <v>8.2299999999999998E-2</v>
      </c>
      <c r="I16" s="8" t="s">
        <v>118</v>
      </c>
      <c r="J16" s="9" t="str">
        <f>HYPERLINK("https://lindat.mff.cuni.cz/services/SynSemClass40/SynSemClass40.html?veclass=vec00909","00909/rozpoznat")</f>
        <v>00909/rozpoznat</v>
      </c>
      <c r="K16" s="10">
        <v>4.5740000000000003E-2</v>
      </c>
      <c r="L16" s="11" t="s">
        <v>118</v>
      </c>
      <c r="M16" s="12" t="str">
        <f>HYPERLINK("https://lindat.mff.cuni.cz/services/SynSemClass40/SynSemClass40.html?veclass=vec00341","00341/uvědomit")</f>
        <v>00341/uvědomit</v>
      </c>
      <c r="N16" s="13">
        <v>2.9319999999999999E-2</v>
      </c>
      <c r="O16" s="14" t="s">
        <v>118</v>
      </c>
      <c r="P16" s="15" t="str">
        <f>HYPERLINK("https://lindat.mff.cuni.cz/services/SynSemClass40/SynSemClass40.html?veclass=vec00390","00390/zotavit")</f>
        <v>00390/zotavit</v>
      </c>
      <c r="Q16" s="16">
        <v>2.3699999999999999E-2</v>
      </c>
    </row>
    <row r="17" spans="1:17" ht="15.6" thickTop="1" thickBot="1" x14ac:dyDescent="0.35">
      <c r="A17" s="1" t="s">
        <v>33</v>
      </c>
      <c r="B17" s="1">
        <v>80</v>
      </c>
      <c r="C17" s="2" t="s">
        <v>121</v>
      </c>
      <c r="D17" s="3" t="str">
        <f>HYPERLINK("https://lindat.mff.cuni.cz/services/SynSemClass40/SynSemClass40.html?veclass=vec00819","00819/házet")</f>
        <v>00819/házet</v>
      </c>
      <c r="E17" s="4">
        <v>8.659E-2</v>
      </c>
      <c r="F17" s="5" t="s">
        <v>118</v>
      </c>
      <c r="G17" s="6" t="str">
        <f>HYPERLINK("https://lindat.mff.cuni.cz/services/SynSemClass40/SynSemClass40.html?veclass=vec00631","00631/mávat")</f>
        <v>00631/mávat</v>
      </c>
      <c r="H17" s="7">
        <v>8.5460000000000008E-2</v>
      </c>
      <c r="I17" s="8" t="s">
        <v>118</v>
      </c>
      <c r="J17" s="9" t="str">
        <f>HYPERLINK("https://lindat.mff.cuni.cz/services/SynSemClass40/SynSemClass40.html?veclass=vec01226","01226/mávat")</f>
        <v>01226/mávat</v>
      </c>
      <c r="K17" s="10">
        <v>8.2379999999999995E-2</v>
      </c>
      <c r="L17" s="11" t="s">
        <v>118</v>
      </c>
      <c r="M17" s="12" t="str">
        <f>HYPERLINK("https://lindat.mff.cuni.cz/services/SynSemClass40/SynSemClass40.html?veclass=vec00728","00728/stisknout")</f>
        <v>00728/stisknout</v>
      </c>
      <c r="N17" s="13">
        <v>7.282000000000001E-2</v>
      </c>
      <c r="O17" s="14" t="s">
        <v>118</v>
      </c>
      <c r="P17" s="15" t="str">
        <f>HYPERLINK("https://lindat.mff.cuni.cz/services/SynSemClass40/SynSemClass40.html?veclass=vec00910","00910/rozptýlit")</f>
        <v>00910/rozptýlit</v>
      </c>
      <c r="Q17" s="16">
        <v>6.4339999999999994E-2</v>
      </c>
    </row>
    <row r="18" spans="1:17" ht="15.6" thickTop="1" thickBot="1" x14ac:dyDescent="0.35">
      <c r="A18" s="1" t="s">
        <v>34</v>
      </c>
      <c r="B18" s="1">
        <v>18</v>
      </c>
      <c r="C18" s="2" t="s">
        <v>118</v>
      </c>
      <c r="D18" s="3" t="str">
        <f>HYPERLINK("https://lindat.mff.cuni.cz/services/SynSemClass40/SynSemClass40.html?veclass=vec01249","01249/opisovat")</f>
        <v>01249/opisovat</v>
      </c>
      <c r="E18" s="4">
        <v>8.8550000000000004E-2</v>
      </c>
      <c r="F18" s="5" t="s">
        <v>118</v>
      </c>
      <c r="G18" s="6" t="str">
        <f>HYPERLINK("https://lindat.mff.cuni.cz/services/SynSemClass40/SynSemClass40.html?veclass=vec00149","00149/uvážit")</f>
        <v>00149/uvážit</v>
      </c>
      <c r="H18" s="7">
        <v>4.709E-2</v>
      </c>
      <c r="I18" s="8" t="s">
        <v>120</v>
      </c>
      <c r="J18" s="9" t="str">
        <f>HYPERLINK("https://lindat.mff.cuni.cz/services/SynSemClass40/SynSemClass40.html?veclass=vec00127","00127/stanovit")</f>
        <v>00127/stanovit</v>
      </c>
      <c r="K18" s="10">
        <v>3.6609999999999997E-2</v>
      </c>
      <c r="L18" s="11" t="s">
        <v>118</v>
      </c>
      <c r="M18" s="12" t="str">
        <f>HYPERLINK("https://lindat.mff.cuni.cz/services/SynSemClass40/SynSemClass40.html?veclass=vec01081","01081/promýšlet")</f>
        <v>01081/promýšlet</v>
      </c>
      <c r="N18" s="13">
        <v>3.6339999999999997E-2</v>
      </c>
      <c r="O18" s="14" t="s">
        <v>118</v>
      </c>
      <c r="P18" s="15" t="str">
        <f>HYPERLINK("https://lindat.mff.cuni.cz/services/SynSemClass40/SynSemClass40.html?veclass=vec00450","00450/objasnit")</f>
        <v>00450/objasnit</v>
      </c>
      <c r="Q18" s="16">
        <v>3.245E-2</v>
      </c>
    </row>
    <row r="19" spans="1:17" ht="15.6" thickTop="1" thickBot="1" x14ac:dyDescent="0.35">
      <c r="A19" s="1" t="s">
        <v>35</v>
      </c>
      <c r="B19" s="1">
        <v>16</v>
      </c>
      <c r="C19" s="2" t="s">
        <v>120</v>
      </c>
      <c r="D19" s="3" t="str">
        <f>HYPERLINK("https://lindat.mff.cuni.cz/services/SynSemClass40/SynSemClass40.html?veclass=vec00246","00246/obnovit")</f>
        <v>00246/obnovit</v>
      </c>
      <c r="E19" s="4">
        <v>9.1020000000000004E-2</v>
      </c>
      <c r="F19" s="5" t="s">
        <v>118</v>
      </c>
      <c r="G19" s="6" t="str">
        <f>HYPERLINK("https://lindat.mff.cuni.cz/services/SynSemClass40/SynSemClass40.html?veclass=vec00091","00091/přebít")</f>
        <v>00091/přebít</v>
      </c>
      <c r="H19" s="7">
        <v>7.1070000000000008E-2</v>
      </c>
      <c r="I19" s="8" t="s">
        <v>118</v>
      </c>
      <c r="J19" s="9" t="str">
        <f>HYPERLINK("https://lindat.mff.cuni.cz/services/SynSemClass40/SynSemClass40.html?veclass=vec00536","00536/uklidnit")</f>
        <v>00536/uklidnit</v>
      </c>
      <c r="K19" s="10">
        <v>5.5820000000000002E-2</v>
      </c>
      <c r="L19" s="11" t="s">
        <v>118</v>
      </c>
      <c r="M19" s="12" t="str">
        <f>HYPERLINK("https://lindat.mff.cuni.cz/services/SynSemClass40/SynSemClass40.html?veclass=vec01160","01160/vyprazdňovat")</f>
        <v>01160/vyprazdňovat</v>
      </c>
      <c r="N19" s="13">
        <v>4.233E-2</v>
      </c>
      <c r="O19" s="14" t="s">
        <v>118</v>
      </c>
      <c r="P19" s="15" t="str">
        <f>HYPERLINK("https://lindat.mff.cuni.cz/services/SynSemClass40/SynSemClass40.html?veclass=vec00080","00080/povzbudit")</f>
        <v>00080/povzbudit</v>
      </c>
      <c r="Q19" s="16">
        <v>4.0820000000000002E-2</v>
      </c>
    </row>
    <row r="20" spans="1:17" x14ac:dyDescent="0.3">
      <c r="A20" s="1" t="s">
        <v>36</v>
      </c>
      <c r="B20" s="1">
        <v>29</v>
      </c>
      <c r="C20" s="2" t="s">
        <v>119</v>
      </c>
      <c r="D20" s="3" t="str">
        <f>HYPERLINK("https://lindat.mff.cuni.cz/services/SynSemClass40/SynSemClass40.html?veclass=vec00552","00552/vyčistit")</f>
        <v>00552/vyčistit</v>
      </c>
      <c r="E20" s="4">
        <v>9.2319999999999999E-2</v>
      </c>
      <c r="F20" s="5" t="s">
        <v>121</v>
      </c>
      <c r="G20" s="6" t="str">
        <f>HYPERLINK("https://lindat.mff.cuni.cz/services/SynSemClass40/SynSemClass40.html?veclass=vec00380","00380/zbavit")</f>
        <v>00380/zbavit</v>
      </c>
      <c r="H20" s="7">
        <v>8.097E-2</v>
      </c>
      <c r="I20" s="8" t="s">
        <v>118</v>
      </c>
      <c r="J20" s="9" t="str">
        <f>HYPERLINK("https://lindat.mff.cuni.cz/services/SynSemClass40/SynSemClass40.html?veclass=vec00555","00555/vyhodit")</f>
        <v>00555/vyhodit</v>
      </c>
      <c r="K20" s="10">
        <v>6.8729999999999999E-2</v>
      </c>
      <c r="L20" s="11" t="s">
        <v>118</v>
      </c>
      <c r="M20" s="12" t="str">
        <f>HYPERLINK("https://lindat.mff.cuni.cz/services/SynSemClass40/SynSemClass40.html?veclass=vec00712","00712/sklidit")</f>
        <v>00712/sklidit</v>
      </c>
      <c r="N20" s="13">
        <v>6.7610000000000003E-2</v>
      </c>
      <c r="O20" s="14" t="s">
        <v>118</v>
      </c>
      <c r="P20" s="15" t="str">
        <f>HYPERLINK("https://lindat.mff.cuni.cz/services/SynSemClass40/SynSemClass40.html?veclass=vec00957","00957/vyčerpávat")</f>
        <v>00957/vyčerpávat</v>
      </c>
      <c r="Q20" s="16">
        <v>6.477999999999999E-2</v>
      </c>
    </row>
    <row r="21" spans="1:17" x14ac:dyDescent="0.3">
      <c r="A21" s="1" t="s">
        <v>37</v>
      </c>
      <c r="B21" s="1">
        <v>93</v>
      </c>
      <c r="C21" s="2" t="s">
        <v>120</v>
      </c>
      <c r="D21" s="3" t="str">
        <f>HYPERLINK("https://lindat.mff.cuni.cz/services/SynSemClass40/SynSemClass40.html?veclass=vec00121","00121/soupeřit")</f>
        <v>00121/soupeřit</v>
      </c>
      <c r="E21" s="4">
        <v>9.4320000000000001E-2</v>
      </c>
      <c r="F21" s="5" t="s">
        <v>118</v>
      </c>
      <c r="G21" s="6" t="str">
        <f>HYPERLINK("https://lindat.mff.cuni.cz/services/SynSemClass40/SynSemClass40.html?veclass=vec00273","00273/pracovat")</f>
        <v>00273/pracovat</v>
      </c>
      <c r="H21" s="7">
        <v>5.0020000000000002E-2</v>
      </c>
      <c r="I21" s="8" t="s">
        <v>118</v>
      </c>
      <c r="J21" s="9" t="str">
        <f>HYPERLINK("https://lindat.mff.cuni.cz/services/SynSemClass40/SynSemClass40.html?veclass=vec00533","00533/udělat")</f>
        <v>00533/udělat</v>
      </c>
      <c r="K21" s="10">
        <v>4.5969999999999997E-2</v>
      </c>
      <c r="L21" s="11" t="s">
        <v>118</v>
      </c>
      <c r="M21" s="12" t="str">
        <f>HYPERLINK("https://lindat.mff.cuni.cz/services/SynSemClass40/SynSemClass40.html?veclass=vec00603","00603/balit")</f>
        <v>00603/balit</v>
      </c>
      <c r="N21" s="13">
        <v>4.453E-2</v>
      </c>
      <c r="O21" s="14" t="s">
        <v>118</v>
      </c>
      <c r="P21" s="15" t="str">
        <f>HYPERLINK("https://lindat.mff.cuni.cz/services/SynSemClass40/SynSemClass40.html?veclass=vec00626","00626/kymácet")</f>
        <v>00626/kymácet</v>
      </c>
      <c r="Q21" s="16">
        <v>4.1590000000000002E-2</v>
      </c>
    </row>
    <row r="22" spans="1:17" x14ac:dyDescent="0.3">
      <c r="A22" s="1" t="s">
        <v>38</v>
      </c>
      <c r="B22" s="1">
        <v>104</v>
      </c>
      <c r="C22" s="2" t="s">
        <v>118</v>
      </c>
      <c r="D22" s="3" t="str">
        <f>HYPERLINK("https://lindat.mff.cuni.cz/services/SynSemClass40/SynSemClass40.html?veclass=vec00717","00717/smát")</f>
        <v>00717/smát</v>
      </c>
      <c r="E22" s="4">
        <v>9.5820000000000002E-2</v>
      </c>
      <c r="F22" s="5" t="s">
        <v>121</v>
      </c>
      <c r="G22" s="6" t="str">
        <f>HYPERLINK("https://lindat.mff.cuni.cz/services/SynSemClass40/SynSemClass40.html?veclass=vec00668","00668/podlézat")</f>
        <v>00668/podlézat</v>
      </c>
      <c r="H22" s="7">
        <v>7.6700000000000004E-2</v>
      </c>
      <c r="I22" s="8" t="s">
        <v>118</v>
      </c>
      <c r="J22" s="9" t="str">
        <f>HYPERLINK("https://lindat.mff.cuni.cz/services/SynSemClass40/SynSemClass40.html?veclass=vec00760","00760/vysmívat")</f>
        <v>00760/vysmívat</v>
      </c>
      <c r="K22" s="10">
        <v>7.4570000000000011E-2</v>
      </c>
      <c r="L22" s="11" t="s">
        <v>118</v>
      </c>
      <c r="M22" s="12" t="str">
        <f>HYPERLINK("https://lindat.mff.cuni.cz/services/SynSemClass40/SynSemClass40.html?veclass=vec00707","00707/shazovat")</f>
        <v>00707/shazovat</v>
      </c>
      <c r="N22" s="13">
        <v>7.392E-2</v>
      </c>
      <c r="O22" s="14" t="s">
        <v>118</v>
      </c>
      <c r="P22" s="15" t="str">
        <f>HYPERLINK("https://lindat.mff.cuni.cz/services/SynSemClass40/SynSemClass40.html?veclass=vec00739","00739/ustoupit")</f>
        <v>00739/ustoupit</v>
      </c>
      <c r="Q22" s="16">
        <v>5.4420000000000003E-2</v>
      </c>
    </row>
    <row r="23" spans="1:17" x14ac:dyDescent="0.3">
      <c r="A23" s="1" t="s">
        <v>39</v>
      </c>
      <c r="B23" s="1">
        <v>1945</v>
      </c>
      <c r="C23" s="2" t="s">
        <v>120</v>
      </c>
      <c r="D23" s="3" t="str">
        <f>HYPERLINK("https://lindat.mff.cuni.cz/services/SynSemClass40/SynSemClass40.html?veclass=vec00182","00182/zapínat")</f>
        <v>00182/zapínat</v>
      </c>
      <c r="E23" s="4">
        <v>9.7210000000000005E-2</v>
      </c>
      <c r="F23" s="5" t="s">
        <v>118</v>
      </c>
      <c r="G23" s="6" t="str">
        <f>HYPERLINK("https://lindat.mff.cuni.cz/services/SynSemClass40/SynSemClass40.html?veclass=vec01173","01173/zářit")</f>
        <v>01173/zářit</v>
      </c>
      <c r="H23" s="7">
        <v>8.1920000000000007E-2</v>
      </c>
      <c r="I23" s="8" t="s">
        <v>120</v>
      </c>
      <c r="J23" s="9" t="str">
        <f>HYPERLINK("https://lindat.mff.cuni.cz/services/SynSemClass40/SynSemClass40.html?veclass=vec00986","00986/zapálit")</f>
        <v>00986/zapálit</v>
      </c>
      <c r="K23" s="10">
        <v>5.5800000000000002E-2</v>
      </c>
      <c r="L23" s="11" t="s">
        <v>118</v>
      </c>
      <c r="M23" s="12" t="str">
        <f>HYPERLINK("https://lindat.mff.cuni.cz/services/SynSemClass40/SynSemClass40.html?veclass=vec00097","00097/přicházet")</f>
        <v>00097/přicházet</v>
      </c>
      <c r="N23" s="13">
        <v>4.5220000000000003E-2</v>
      </c>
      <c r="O23" s="14" t="s">
        <v>118</v>
      </c>
      <c r="P23" s="15" t="str">
        <f>HYPERLINK("https://lindat.mff.cuni.cz/services/SynSemClass40/SynSemClass40.html?veclass=vec00402","00402/brát")</f>
        <v>00402/brát</v>
      </c>
      <c r="Q23" s="16">
        <v>4.0050000000000002E-2</v>
      </c>
    </row>
    <row r="24" spans="1:17" x14ac:dyDescent="0.3">
      <c r="A24" s="1" t="s">
        <v>40</v>
      </c>
      <c r="B24" s="1">
        <v>507</v>
      </c>
      <c r="C24" s="2" t="s">
        <v>119</v>
      </c>
      <c r="D24" s="3" t="str">
        <f>HYPERLINK("https://lindat.mff.cuni.cz/services/SynSemClass40/SynSemClass40.html?veclass=vec00840","00840/mýt")</f>
        <v>00840/mýt</v>
      </c>
      <c r="E24" s="4">
        <v>9.8989999999999995E-2</v>
      </c>
      <c r="F24" s="5" t="s">
        <v>119</v>
      </c>
      <c r="G24" s="6" t="str">
        <f>HYPERLINK("https://lindat.mff.cuni.cz/services/SynSemClass40/SynSemClass40.html?veclass=vec00552","00552/vyčistit")</f>
        <v>00552/vyčistit</v>
      </c>
      <c r="H24" s="7">
        <v>9.5579999999999998E-2</v>
      </c>
      <c r="I24" s="8" t="s">
        <v>121</v>
      </c>
      <c r="J24" s="9" t="str">
        <f>HYPERLINK("https://lindat.mff.cuni.cz/services/SynSemClass40/SynSemClass40.html?veclass=vec00380","00380/zbavit")</f>
        <v>00380/zbavit</v>
      </c>
      <c r="K24" s="10">
        <v>4.9869999999999998E-2</v>
      </c>
      <c r="L24" s="11" t="s">
        <v>119</v>
      </c>
      <c r="M24" s="12" t="str">
        <f>HYPERLINK("https://lindat.mff.cuni.cz/services/SynSemClass40/SynSemClass40.html?veclass=vec01137","01137/umýt")</f>
        <v>01137/umýt</v>
      </c>
      <c r="N24" s="13">
        <v>4.4010000000000001E-2</v>
      </c>
      <c r="O24" s="14" t="s">
        <v>118</v>
      </c>
      <c r="P24" s="15" t="str">
        <f>HYPERLINK("https://lindat.mff.cuni.cz/services/SynSemClass40/SynSemClass40.html?veclass=vec00957","00957/vyčerpávat")</f>
        <v>00957/vyčerpávat</v>
      </c>
      <c r="Q24" s="16">
        <v>4.2840000000000003E-2</v>
      </c>
    </row>
    <row r="25" spans="1:17" ht="15.6" thickTop="1" thickBot="1" x14ac:dyDescent="0.35">
      <c r="A25" s="1" t="s">
        <v>41</v>
      </c>
      <c r="B25" s="1">
        <v>247</v>
      </c>
      <c r="C25" s="2" t="s">
        <v>118</v>
      </c>
      <c r="D25" s="3" t="str">
        <f>HYPERLINK("https://lindat.mff.cuni.cz/services/SynSemClass40/SynSemClass40.html?veclass=vec00958","00958/vyčinit")</f>
        <v>00958/vyčinit</v>
      </c>
      <c r="E25" s="4">
        <v>0.10109</v>
      </c>
      <c r="F25" s="5" t="s">
        <v>118</v>
      </c>
      <c r="G25" s="6" t="str">
        <f>HYPERLINK("https://lindat.mff.cuni.cz/services/SynSemClass40/SynSemClass40.html?veclass=vec01060","01060/odseknout")</f>
        <v>01060/odseknout</v>
      </c>
      <c r="H25" s="7">
        <v>7.9960000000000003E-2</v>
      </c>
      <c r="I25" s="8" t="s">
        <v>118</v>
      </c>
      <c r="J25" s="9" t="str">
        <f>HYPERLINK("https://lindat.mff.cuni.cz/services/SynSemClass40/SynSemClass40.html?veclass=vec00620","00620/kárat")</f>
        <v>00620/kárat</v>
      </c>
      <c r="K25" s="10">
        <v>5.5840000000000001E-2</v>
      </c>
      <c r="L25" s="11" t="s">
        <v>120</v>
      </c>
      <c r="M25" s="12" t="str">
        <f>HYPERLINK("https://lindat.mff.cuni.cz/services/SynSemClass40/SynSemClass40.html?veclass=vec00060","00060/oznámit")</f>
        <v>00060/oznámit</v>
      </c>
      <c r="N25" s="13">
        <v>5.0130000000000001E-2</v>
      </c>
      <c r="O25" s="14" t="s">
        <v>118</v>
      </c>
      <c r="P25" s="15" t="str">
        <f>HYPERLINK("https://lindat.mff.cuni.cz/services/SynSemClass40/SynSemClass40.html?veclass=vec00867","00867/plakat")</f>
        <v>00867/plakat</v>
      </c>
      <c r="Q25" s="16">
        <v>4.9299999999999997E-2</v>
      </c>
    </row>
    <row r="26" spans="1:17" ht="15.6" thickTop="1" thickBot="1" x14ac:dyDescent="0.35">
      <c r="A26" s="1" t="s">
        <v>42</v>
      </c>
      <c r="B26" s="1">
        <v>7</v>
      </c>
      <c r="C26" s="2" t="s">
        <v>118</v>
      </c>
      <c r="D26" s="3" t="str">
        <f>HYPERLINK("https://lindat.mff.cuni.cz/services/SynSemClass40/SynSemClass40.html?veclass=vec01104","01104/rozvést")</f>
        <v>01104/rozvést</v>
      </c>
      <c r="E26" s="4">
        <v>0.10313</v>
      </c>
      <c r="F26" s="5" t="s">
        <v>121</v>
      </c>
      <c r="G26" s="6" t="str">
        <f>HYPERLINK("https://lindat.mff.cuni.cz/services/SynSemClass40/SynSemClass40.html?veclass=vec00911","00911/rozptýlit")</f>
        <v>00911/rozptýlit</v>
      </c>
      <c r="H26" s="7">
        <v>9.9929999999999991E-2</v>
      </c>
      <c r="I26" s="8" t="s">
        <v>118</v>
      </c>
      <c r="J26" s="9" t="str">
        <f>HYPERLINK("https://lindat.mff.cuni.cz/services/SynSemClass40/SynSemClass40.html?veclass=vec01305","01305/rozdělit")</f>
        <v>01305/rozdělit</v>
      </c>
      <c r="K26" s="10">
        <v>6.8110000000000004E-2</v>
      </c>
      <c r="L26" s="11" t="s">
        <v>118</v>
      </c>
      <c r="M26" s="12" t="str">
        <f>HYPERLINK("https://lindat.mff.cuni.cz/services/SynSemClass40/SynSemClass40.html?veclass=vec00113","00113/skončit")</f>
        <v>00113/skončit</v>
      </c>
      <c r="N26" s="13">
        <v>6.4390000000000003E-2</v>
      </c>
      <c r="O26" s="14" t="s">
        <v>118</v>
      </c>
      <c r="P26" s="15" t="str">
        <f>HYPERLINK("https://lindat.mff.cuni.cz/services/SynSemClass40/SynSemClass40.html?veclass=vec00905","00905/rozejít")</f>
        <v>00905/rozejít</v>
      </c>
      <c r="Q26" s="16">
        <v>5.6349999999999997E-2</v>
      </c>
    </row>
    <row r="27" spans="1:17" ht="15.6" thickTop="1" thickBot="1" x14ac:dyDescent="0.35">
      <c r="A27" s="1" t="s">
        <v>43</v>
      </c>
      <c r="B27" s="1">
        <v>168</v>
      </c>
      <c r="C27" s="2" t="s">
        <v>118</v>
      </c>
      <c r="D27" s="3" t="str">
        <f>HYPERLINK("https://lindat.mff.cuni.cz/services/SynSemClass40/SynSemClass40.html?veclass=vec00937","00937/třást")</f>
        <v>00937/třást</v>
      </c>
      <c r="E27" s="4">
        <v>0.10488</v>
      </c>
      <c r="F27" s="5" t="s">
        <v>118</v>
      </c>
      <c r="G27" s="6" t="str">
        <f>HYPERLINK("https://lindat.mff.cuni.cz/services/SynSemClass40/SynSemClass40.html?veclass=vec00993","00993/zkroutit")</f>
        <v>00993/zkroutit</v>
      </c>
      <c r="H27" s="7">
        <v>0.10242999999999999</v>
      </c>
      <c r="I27" s="8" t="s">
        <v>118</v>
      </c>
      <c r="J27" s="9" t="str">
        <f>HYPERLINK("https://lindat.mff.cuni.cz/services/SynSemClass40/SynSemClass40.html?veclass=vec00622","00622/klopýtat")</f>
        <v>00622/klopýtat</v>
      </c>
      <c r="K27" s="10">
        <v>9.6299999999999997E-2</v>
      </c>
      <c r="L27" s="11" t="s">
        <v>118</v>
      </c>
      <c r="M27" s="12" t="str">
        <f>HYPERLINK("https://lindat.mff.cuni.cz/services/SynSemClass40/SynSemClass40.html?veclass=vec00135","00135/tleskat")</f>
        <v>00135/tleskat</v>
      </c>
      <c r="N27" s="13">
        <v>7.732E-2</v>
      </c>
      <c r="O27" s="14" t="s">
        <v>118</v>
      </c>
      <c r="P27" s="15" t="str">
        <f>HYPERLINK("https://lindat.mff.cuni.cz/services/SynSemClass40/SynSemClass40.html?veclass=vec01147","01147/vlnit")</f>
        <v>01147/vlnit</v>
      </c>
      <c r="Q27" s="16">
        <v>6.3489999999999991E-2</v>
      </c>
    </row>
    <row r="28" spans="1:17" ht="15.6" thickTop="1" thickBot="1" x14ac:dyDescent="0.35">
      <c r="A28" s="1" t="s">
        <v>44</v>
      </c>
      <c r="B28" s="1">
        <v>142</v>
      </c>
      <c r="C28" s="2" t="s">
        <v>118</v>
      </c>
      <c r="D28" s="3" t="str">
        <f>HYPERLINK("https://lindat.mff.cuni.cz/services/SynSemClass40/SynSemClass40.html?veclass=vec00937","00937/třást")</f>
        <v>00937/třást</v>
      </c>
      <c r="E28" s="4">
        <v>0.10668</v>
      </c>
      <c r="F28" s="5" t="s">
        <v>118</v>
      </c>
      <c r="G28" s="6" t="str">
        <f>HYPERLINK("https://lindat.mff.cuni.cz/services/SynSemClass40/SynSemClass40.html?veclass=vec00681","00681/prasknout")</f>
        <v>00681/prasknout</v>
      </c>
      <c r="H28" s="7">
        <v>6.8610000000000004E-2</v>
      </c>
      <c r="I28" s="8" t="s">
        <v>118</v>
      </c>
      <c r="J28" s="9" t="str">
        <f>HYPERLINK("https://lindat.mff.cuni.cz/services/SynSemClass40/SynSemClass40.html?veclass=vec00592","00592/znít")</f>
        <v>00592/znít</v>
      </c>
      <c r="K28" s="10">
        <v>6.4520000000000008E-2</v>
      </c>
      <c r="L28" s="11" t="s">
        <v>118</v>
      </c>
      <c r="M28" s="12" t="str">
        <f>HYPERLINK("https://lindat.mff.cuni.cz/services/SynSemClass40/SynSemClass40.html?veclass=vec00949","00949/valit")</f>
        <v>00949/valit</v>
      </c>
      <c r="N28" s="13">
        <v>4.7379999999999999E-2</v>
      </c>
      <c r="O28" s="14" t="s">
        <v>118</v>
      </c>
      <c r="P28" s="15" t="str">
        <f>HYPERLINK("https://lindat.mff.cuni.cz/services/SynSemClass40/SynSemClass40.html?veclass=vec00426","00426/křičet")</f>
        <v>00426/křičet</v>
      </c>
      <c r="Q28" s="16">
        <v>3.7629999999999997E-2</v>
      </c>
    </row>
    <row r="29" spans="1:17" ht="15.6" thickTop="1" thickBot="1" x14ac:dyDescent="0.35">
      <c r="A29" s="1" t="s">
        <v>45</v>
      </c>
      <c r="B29" s="1">
        <v>135</v>
      </c>
      <c r="C29" s="2" t="s">
        <v>119</v>
      </c>
      <c r="D29" s="3" t="str">
        <f>HYPERLINK("https://lindat.mff.cuni.cz/services/SynSemClass40/SynSemClass40.html?veclass=vec00390","00390/zotavit")</f>
        <v>00390/zotavit</v>
      </c>
      <c r="E29" s="4">
        <v>0.10896</v>
      </c>
      <c r="F29" s="5" t="s">
        <v>119</v>
      </c>
      <c r="G29" s="6" t="str">
        <f>HYPERLINK("https://lindat.mff.cuni.cz/services/SynSemClass40/SynSemClass40.html?veclass=vec01368","01368/zacelit")</f>
        <v>01368/zacelit</v>
      </c>
      <c r="H29" s="7">
        <v>0.10138</v>
      </c>
      <c r="I29" s="8" t="s">
        <v>118</v>
      </c>
      <c r="J29" s="9" t="str">
        <f>HYPERLINK("https://lindat.mff.cuni.cz/services/SynSemClass40/SynSemClass40.html?veclass=vec00911","00911/rozptýlit")</f>
        <v>00911/rozptýlit</v>
      </c>
      <c r="K29" s="10">
        <v>8.5510000000000003E-2</v>
      </c>
      <c r="L29" s="11" t="s">
        <v>118</v>
      </c>
      <c r="M29" s="12" t="str">
        <f>HYPERLINK("https://lindat.mff.cuni.cz/services/SynSemClass40/SynSemClass40.html?veclass=vec00880","00880/probudit")</f>
        <v>00880/probudit</v>
      </c>
      <c r="N29" s="13">
        <v>5.9739999999999988E-2</v>
      </c>
      <c r="O29" s="14" t="s">
        <v>118</v>
      </c>
      <c r="P29" s="15" t="str">
        <f>HYPERLINK("https://lindat.mff.cuni.cz/services/SynSemClass40/SynSemClass40.html?veclass=vec01018","01018/dozrávat")</f>
        <v>01018/dozrávat</v>
      </c>
      <c r="Q29" s="16">
        <v>5.6419999999999998E-2</v>
      </c>
    </row>
    <row r="30" spans="1:17" ht="15.6" thickTop="1" thickBot="1" x14ac:dyDescent="0.35">
      <c r="A30" s="1" t="s">
        <v>46</v>
      </c>
      <c r="B30" s="1">
        <v>196</v>
      </c>
      <c r="C30" s="2" t="s">
        <v>120</v>
      </c>
      <c r="D30" s="3" t="str">
        <f>HYPERLINK("https://lindat.mff.cuni.cz/services/SynSemClass40/SynSemClass40.html?veclass=vec00218","00218/dostat")</f>
        <v>00218/dostat</v>
      </c>
      <c r="E30" s="4">
        <v>0.11089</v>
      </c>
      <c r="F30" s="5" t="s">
        <v>119</v>
      </c>
      <c r="G30" s="6" t="str">
        <f>HYPERLINK("https://lindat.mff.cuni.cz/services/SynSemClass40/SynSemClass40.html?veclass=vec00639","00639/narazit")</f>
        <v>00639/narazit</v>
      </c>
      <c r="H30" s="7">
        <v>5.2630000000000003E-2</v>
      </c>
      <c r="I30" s="8" t="s">
        <v>120</v>
      </c>
      <c r="J30" s="9" t="str">
        <f>HYPERLINK("https://lindat.mff.cuni.cz/services/SynSemClass40/SynSemClass40.html?veclass=vec00022","00022/hnout")</f>
        <v>00022/hnout</v>
      </c>
      <c r="K30" s="10">
        <v>4.845E-2</v>
      </c>
      <c r="L30" s="11" t="s">
        <v>118</v>
      </c>
      <c r="M30" s="12" t="str">
        <f>HYPERLINK("https://lindat.mff.cuni.cz/services/SynSemClass40/SynSemClass40.html?veclass=vec00901","00901/přistát")</f>
        <v>00901/přistát</v>
      </c>
      <c r="N30" s="13">
        <v>4.7550000000000002E-2</v>
      </c>
      <c r="O30" s="14" t="s">
        <v>118</v>
      </c>
      <c r="P30" s="15" t="str">
        <f>HYPERLINK("https://lindat.mff.cuni.cz/services/SynSemClass40/SynSemClass40.html?veclass=vec01318","01318/slézat")</f>
        <v>01318/slézat</v>
      </c>
      <c r="Q30" s="16">
        <v>4.5769999999999998E-2</v>
      </c>
    </row>
    <row r="31" spans="1:17" x14ac:dyDescent="0.3">
      <c r="A31" s="1" t="s">
        <v>47</v>
      </c>
      <c r="B31" s="1">
        <v>8</v>
      </c>
      <c r="C31" s="2" t="s">
        <v>118</v>
      </c>
      <c r="D31" s="3" t="str">
        <f>HYPERLINK("https://lindat.mff.cuni.cz/services/SynSemClass40/SynSemClass40.html?veclass=vec00811","00811/dostat")</f>
        <v>00811/dostat</v>
      </c>
      <c r="E31" s="4">
        <v>0.11323</v>
      </c>
      <c r="F31" s="5" t="s">
        <v>118</v>
      </c>
      <c r="G31" s="6" t="str">
        <f>HYPERLINK("https://lindat.mff.cuni.cz/services/SynSemClass40/SynSemClass40.html?veclass=vec00048","00048/odejít")</f>
        <v>00048/odejít</v>
      </c>
      <c r="H31" s="7">
        <v>9.0770000000000003E-2</v>
      </c>
      <c r="I31" s="8" t="s">
        <v>118</v>
      </c>
      <c r="J31" s="9" t="str">
        <f>HYPERLINK("https://lindat.mff.cuni.cz/services/SynSemClass40/SynSemClass40.html?veclass=vec00755","00755/vymizet")</f>
        <v>00755/vymizet</v>
      </c>
      <c r="K31" s="10">
        <v>8.3489999999999995E-2</v>
      </c>
      <c r="L31" s="11" t="s">
        <v>121</v>
      </c>
      <c r="M31" s="12" t="str">
        <f>HYPERLINK("https://lindat.mff.cuni.cz/services/SynSemClass40/SynSemClass40.html?veclass=vec00086","00086/projevit")</f>
        <v>00086/projevit</v>
      </c>
      <c r="N31" s="13">
        <v>6.9190000000000002E-2</v>
      </c>
      <c r="O31" s="14" t="s">
        <v>121</v>
      </c>
      <c r="P31" s="15" t="str">
        <f>HYPERLINK("https://lindat.mff.cuni.cz/services/SynSemClass40/SynSemClass40.html?veclass=vec00197","00197/zrodit")</f>
        <v>00197/zrodit</v>
      </c>
      <c r="Q31" s="16">
        <v>6.164E-2</v>
      </c>
    </row>
    <row r="32" spans="1:17" ht="15.6" thickTop="1" thickBot="1" x14ac:dyDescent="0.35">
      <c r="A32" s="1" t="s">
        <v>48</v>
      </c>
      <c r="B32" s="1">
        <v>73</v>
      </c>
      <c r="C32" s="2" t="s">
        <v>118</v>
      </c>
      <c r="D32" s="3" t="str">
        <f>HYPERLINK("https://lindat.mff.cuni.cz/services/SynSemClass40/SynSemClass40.html?veclass=vec00555","00555/vyhodit")</f>
        <v>00555/vyhodit</v>
      </c>
      <c r="E32" s="4">
        <v>0.11525000000000001</v>
      </c>
      <c r="F32" s="5" t="s">
        <v>121</v>
      </c>
      <c r="G32" s="6" t="str">
        <f>HYPERLINK("https://lindat.mff.cuni.cz/services/SynSemClass40/SynSemClass40.html?veclass=vec00910","00910/rozptýlit")</f>
        <v>00910/rozptýlit</v>
      </c>
      <c r="H32" s="7">
        <v>8.2449999999999996E-2</v>
      </c>
      <c r="I32" s="8" t="s">
        <v>120</v>
      </c>
      <c r="J32" s="9" t="str">
        <f>HYPERLINK("https://lindat.mff.cuni.cz/services/SynSemClass40/SynSemClass40.html?veclass=vec00848","00848/odehnat")</f>
        <v>00848/odehnat</v>
      </c>
      <c r="K32" s="10">
        <v>6.3420000000000004E-2</v>
      </c>
      <c r="L32" s="11" t="s">
        <v>118</v>
      </c>
      <c r="M32" s="12" t="str">
        <f>HYPERLINK("https://lindat.mff.cuni.cz/services/SynSemClass40/SynSemClass40.html?veclass=vec00957","00957/vyčerpávat")</f>
        <v>00957/vyčerpávat</v>
      </c>
      <c r="N32" s="13">
        <v>6.1270000000000012E-2</v>
      </c>
      <c r="O32" s="14" t="s">
        <v>118</v>
      </c>
      <c r="P32" s="15" t="str">
        <f>HYPERLINK("https://lindat.mff.cuni.cz/services/SynSemClass40/SynSemClass40.html?veclass=vec00819","00819/házet")</f>
        <v>00819/házet</v>
      </c>
      <c r="Q32" s="16">
        <v>6.0779999999999987E-2</v>
      </c>
    </row>
    <row r="33" spans="1:17" ht="15.6" thickTop="1" thickBot="1" x14ac:dyDescent="0.35">
      <c r="A33" s="1" t="s">
        <v>49</v>
      </c>
      <c r="B33" s="1">
        <v>28</v>
      </c>
      <c r="C33" s="2" t="s">
        <v>118</v>
      </c>
      <c r="D33" s="3" t="str">
        <f>HYPERLINK("https://lindat.mff.cuni.cz/services/SynSemClass40/SynSemClass40.html?veclass=vec01251","01251/otáčet")</f>
        <v>01251/otáčet</v>
      </c>
      <c r="E33" s="4">
        <v>0.1178</v>
      </c>
      <c r="F33" s="5" t="s">
        <v>119</v>
      </c>
      <c r="G33" s="6" t="str">
        <f>HYPERLINK("https://lindat.mff.cuni.cz/services/SynSemClass40/SynSemClass40.html?veclass=vec00849","00849/odchýlit")</f>
        <v>00849/odchýlit</v>
      </c>
      <c r="H33" s="7">
        <v>8.4650000000000003E-2</v>
      </c>
      <c r="I33" s="8" t="s">
        <v>118</v>
      </c>
      <c r="J33" s="9" t="str">
        <f>HYPERLINK("https://lindat.mff.cuni.cz/services/SynSemClass40/SynSemClass40.html?veclass=vec00637","00637/naklonit")</f>
        <v>00637/naklonit</v>
      </c>
      <c r="K33" s="10">
        <v>8.2420000000000007E-2</v>
      </c>
      <c r="L33" s="11" t="s">
        <v>121</v>
      </c>
      <c r="M33" s="12" t="str">
        <f>HYPERLINK("https://lindat.mff.cuni.cz/services/SynSemClass40/SynSemClass40.html?veclass=vec00931","00931/stočit")</f>
        <v>00931/stočit</v>
      </c>
      <c r="N33" s="13">
        <v>7.0860000000000006E-2</v>
      </c>
      <c r="O33" s="14" t="s">
        <v>119</v>
      </c>
      <c r="P33" s="15" t="str">
        <f>HYPERLINK("https://lindat.mff.cuni.cz/services/SynSemClass40/SynSemClass40.html?veclass=vec00942","00942/ustoupit")</f>
        <v>00942/ustoupit</v>
      </c>
      <c r="Q33" s="16">
        <v>6.5689999999999998E-2</v>
      </c>
    </row>
    <row r="34" spans="1:17" ht="15.6" thickTop="1" thickBot="1" x14ac:dyDescent="0.35">
      <c r="A34" s="1" t="s">
        <v>50</v>
      </c>
      <c r="B34" s="1">
        <v>111</v>
      </c>
      <c r="C34" s="2" t="s">
        <v>119</v>
      </c>
      <c r="D34" s="3" t="str">
        <f>HYPERLINK("https://lindat.mff.cuni.cz/services/SynSemClass40/SynSemClass40.html?veclass=vec00211","00211/dohlížet")</f>
        <v>00211/dohlížet</v>
      </c>
      <c r="E34" s="4">
        <v>0.11992</v>
      </c>
      <c r="F34" s="5" t="s">
        <v>118</v>
      </c>
      <c r="G34" s="6" t="str">
        <f>HYPERLINK("https://lindat.mff.cuni.cz/services/SynSemClass40/SynSemClass40.html?veclass=vec00097","00097/přicházet")</f>
        <v>00097/přicházet</v>
      </c>
      <c r="H34" s="7">
        <v>5.4879999999999998E-2</v>
      </c>
      <c r="I34" s="8" t="s">
        <v>118</v>
      </c>
      <c r="J34" s="9" t="str">
        <f>HYPERLINK("https://lindat.mff.cuni.cz/services/SynSemClass40/SynSemClass40.html?veclass=vec00981","00981/zadržovat")</f>
        <v>00981/zadržovat</v>
      </c>
      <c r="K34" s="10">
        <v>5.1610000000000003E-2</v>
      </c>
      <c r="L34" s="11" t="s">
        <v>118</v>
      </c>
      <c r="M34" s="12" t="str">
        <f>HYPERLINK("https://lindat.mff.cuni.cz/services/SynSemClass40/SynSemClass40.html?veclass=vec00154","00154/vidět")</f>
        <v>00154/vidět</v>
      </c>
      <c r="N34" s="13">
        <v>3.2770000000000001E-2</v>
      </c>
      <c r="O34" s="14" t="s">
        <v>118</v>
      </c>
      <c r="P34" s="15" t="str">
        <f>HYPERLINK("https://lindat.mff.cuni.cz/services/SynSemClass40/SynSemClass40.html?veclass=vec00861","00861/otevřít")</f>
        <v>00861/otevřít</v>
      </c>
      <c r="Q34" s="16">
        <v>2.9909999999999999E-2</v>
      </c>
    </row>
    <row r="35" spans="1:17" x14ac:dyDescent="0.3">
      <c r="A35" s="1" t="s">
        <v>51</v>
      </c>
      <c r="B35" s="1">
        <v>24</v>
      </c>
      <c r="C35" s="2" t="s">
        <v>118</v>
      </c>
      <c r="D35" s="3" t="str">
        <f>HYPERLINK("https://lindat.mff.cuni.cz/services/SynSemClass40/SynSemClass40.html?veclass=vec00372","00372/zasáhnout")</f>
        <v>00372/zasáhnout</v>
      </c>
      <c r="E35" s="4">
        <v>0.12209</v>
      </c>
      <c r="F35" s="5" t="s">
        <v>120</v>
      </c>
      <c r="G35" s="6" t="str">
        <f>HYPERLINK("https://lindat.mff.cuni.cz/services/SynSemClass40/SynSemClass40.html?veclass=vec00576","00576/zaplavit")</f>
        <v>00576/zaplavit</v>
      </c>
      <c r="H35" s="7">
        <v>7.5459999999999999E-2</v>
      </c>
      <c r="I35" s="8" t="s">
        <v>118</v>
      </c>
      <c r="J35" s="9" t="str">
        <f>HYPERLINK("https://lindat.mff.cuni.cz/services/SynSemClass40/SynSemClass40.html?veclass=vec00740","00740/utrpět")</f>
        <v>00740/utrpět</v>
      </c>
      <c r="K35" s="10">
        <v>7.5109999999999996E-2</v>
      </c>
      <c r="L35" s="11" t="s">
        <v>118</v>
      </c>
      <c r="M35" s="12" t="str">
        <f>HYPERLINK("https://lindat.mff.cuni.cz/services/SynSemClass40/SynSemClass40.html?veclass=vec01054","01054/obtěžovat")</f>
        <v>01054/obtěžovat</v>
      </c>
      <c r="N35" s="13">
        <v>7.1070000000000008E-2</v>
      </c>
      <c r="O35" s="14" t="s">
        <v>118</v>
      </c>
      <c r="P35" s="15" t="str">
        <f>HYPERLINK("https://lindat.mff.cuni.cz/services/SynSemClass40/SynSemClass40.html?veclass=vec00564","00564/vystavit")</f>
        <v>00564/vystavit</v>
      </c>
      <c r="Q35" s="16">
        <v>6.0810000000000003E-2</v>
      </c>
    </row>
    <row r="36" spans="1:17" x14ac:dyDescent="0.3">
      <c r="A36" s="1" t="s">
        <v>52</v>
      </c>
      <c r="B36" s="1">
        <v>22</v>
      </c>
      <c r="C36" s="2" t="s">
        <v>118</v>
      </c>
      <c r="D36" s="3" t="str">
        <f>HYPERLINK("https://lindat.mff.cuni.cz/services/SynSemClass40/SynSemClass40.html?veclass=vec01303","01303/rabovat")</f>
        <v>01303/rabovat</v>
      </c>
      <c r="E36" s="4">
        <v>0.12449</v>
      </c>
      <c r="F36" s="5" t="s">
        <v>118</v>
      </c>
      <c r="G36" s="6" t="str">
        <f>HYPERLINK("https://lindat.mff.cuni.cz/services/SynSemClass40/SynSemClass40.html?veclass=vec01244","01244/odzbrojit")</f>
        <v>01244/odzbrojit</v>
      </c>
      <c r="H36" s="7">
        <v>0.11867</v>
      </c>
      <c r="I36" s="8" t="s">
        <v>118</v>
      </c>
      <c r="J36" s="9" t="str">
        <f>HYPERLINK("https://lindat.mff.cuni.cz/services/SynSemClass40/SynSemClass40.html?veclass=vec00819","00819/házet")</f>
        <v>00819/házet</v>
      </c>
      <c r="K36" s="10">
        <v>0.11505</v>
      </c>
      <c r="L36" s="11" t="s">
        <v>118</v>
      </c>
      <c r="M36" s="12" t="str">
        <f>HYPERLINK("https://lindat.mff.cuni.cz/services/SynSemClass40/SynSemClass40.html?veclass=vec00957","00957/vyčerpávat")</f>
        <v>00957/vyčerpávat</v>
      </c>
      <c r="N36" s="13">
        <v>9.1490000000000002E-2</v>
      </c>
      <c r="O36" s="14" t="s">
        <v>118</v>
      </c>
      <c r="P36" s="15" t="str">
        <f>HYPERLINK("https://lindat.mff.cuni.cz/services/SynSemClass40/SynSemClass40.html?veclass=vec00091","00091/přebít")</f>
        <v>00091/přebít</v>
      </c>
      <c r="Q36" s="16">
        <v>8.4829999999999989E-2</v>
      </c>
    </row>
    <row r="37" spans="1:17" x14ac:dyDescent="0.3">
      <c r="A37" s="1" t="s">
        <v>53</v>
      </c>
      <c r="B37" s="1">
        <v>529</v>
      </c>
      <c r="C37" s="2" t="s">
        <v>118</v>
      </c>
      <c r="D37" s="3" t="str">
        <f>HYPERLINK("https://lindat.mff.cuni.cz/services/SynSemClass40/SynSemClass40.html?veclass=vec00426","00426/křičet")</f>
        <v>00426/křičet</v>
      </c>
      <c r="E37" s="4">
        <v>0.12775</v>
      </c>
      <c r="F37" s="5" t="s">
        <v>121</v>
      </c>
      <c r="G37" s="6" t="str">
        <f>HYPERLINK("https://lindat.mff.cuni.cz/services/SynSemClass40/SynSemClass40.html?veclass=vec01056","01056/odfrknout")</f>
        <v>01056/odfrknout</v>
      </c>
      <c r="H37" s="7">
        <v>7.8620000000000009E-2</v>
      </c>
      <c r="I37" s="8" t="s">
        <v>118</v>
      </c>
      <c r="J37" s="9" t="str">
        <f>HYPERLINK("https://lindat.mff.cuni.cz/services/SynSemClass40/SynSemClass40.html?veclass=vec00958","00958/vyčinit")</f>
        <v>00958/vyčinit</v>
      </c>
      <c r="K37" s="10">
        <v>7.2260000000000005E-2</v>
      </c>
      <c r="L37" s="11" t="s">
        <v>118</v>
      </c>
      <c r="M37" s="12" t="str">
        <f>HYPERLINK("https://lindat.mff.cuni.cz/services/SynSemClass40/SynSemClass40.html?veclass=vec00676","00676/pokračovat")</f>
        <v>00676/pokračovat</v>
      </c>
      <c r="N37" s="13">
        <v>6.717999999999999E-2</v>
      </c>
      <c r="O37" s="14" t="s">
        <v>118</v>
      </c>
      <c r="P37" s="15" t="str">
        <f>HYPERLINK("https://lindat.mff.cuni.cz/services/SynSemClass40/SynSemClass40.html?veclass=vec01371","01371/zalapat")</f>
        <v>01371/zalapat</v>
      </c>
      <c r="Q37" s="16">
        <v>5.9859999999999997E-2</v>
      </c>
    </row>
    <row r="38" spans="1:17" x14ac:dyDescent="0.3">
      <c r="A38" s="1" t="s">
        <v>54</v>
      </c>
      <c r="B38" s="1">
        <v>123</v>
      </c>
      <c r="C38" s="2" t="s">
        <v>121</v>
      </c>
      <c r="D38" s="3" t="str">
        <f>HYPERLINK("https://lindat.mff.cuni.cz/services/SynSemClass40/SynSemClass40.html?veclass=vec00510","00510/rozvíjet")</f>
        <v>00510/rozvíjet</v>
      </c>
      <c r="E38" s="4">
        <v>0.12984999999999999</v>
      </c>
      <c r="F38" s="5" t="s">
        <v>121</v>
      </c>
      <c r="G38" s="6" t="str">
        <f>HYPERLINK("https://lindat.mff.cuni.cz/services/SynSemClass40/SynSemClass40.html?veclass=vec00246","00246/obnovit")</f>
        <v>00246/obnovit</v>
      </c>
      <c r="H38" s="7">
        <v>0.12086</v>
      </c>
      <c r="I38" s="8" t="s">
        <v>119</v>
      </c>
      <c r="J38" s="9" t="str">
        <f>HYPERLINK("https://lindat.mff.cuni.cz/services/SynSemClass40/SynSemClass40.html?veclass=vec00390","00390/zotavit")</f>
        <v>00390/zotavit</v>
      </c>
      <c r="K38" s="10">
        <v>5.7700000000000001E-2</v>
      </c>
      <c r="L38" s="11" t="s">
        <v>118</v>
      </c>
      <c r="M38" s="12" t="str">
        <f>HYPERLINK("https://lindat.mff.cuni.cz/services/SynSemClass40/SynSemClass40.html?veclass=vec00836","00836/množit")</f>
        <v>00836/množit</v>
      </c>
      <c r="N38" s="13">
        <v>3.8460000000000001E-2</v>
      </c>
      <c r="O38" s="14" t="s">
        <v>120</v>
      </c>
      <c r="P38" s="15" t="str">
        <f>HYPERLINK("https://lindat.mff.cuni.cz/services/SynSemClass40/SynSemClass40.html?veclass=vec01018","01018/dozrávat")</f>
        <v>01018/dozrávat</v>
      </c>
      <c r="Q38" s="16">
        <v>3.7440000000000001E-2</v>
      </c>
    </row>
    <row r="39" spans="1:17" x14ac:dyDescent="0.3">
      <c r="A39" s="1" t="s">
        <v>55</v>
      </c>
      <c r="B39" s="1">
        <v>9</v>
      </c>
      <c r="C39" s="2" t="s">
        <v>118</v>
      </c>
      <c r="D39" s="3" t="str">
        <f>HYPERLINK("https://lindat.mff.cuni.cz/services/SynSemClass40/SynSemClass40.html?veclass=vec00091","00091/přebít")</f>
        <v>00091/přebít</v>
      </c>
      <c r="E39" s="4">
        <v>0.13233</v>
      </c>
      <c r="F39" s="5" t="s">
        <v>118</v>
      </c>
      <c r="G39" s="6" t="str">
        <f>HYPERLINK("https://lindat.mff.cuni.cz/services/SynSemClass40/SynSemClass40.html?veclass=vec00576","00576/zaplavit")</f>
        <v>00576/zaplavit</v>
      </c>
      <c r="H39" s="7">
        <v>0.10932</v>
      </c>
      <c r="I39" s="8" t="s">
        <v>118</v>
      </c>
      <c r="J39" s="9" t="str">
        <f>HYPERLINK("https://lindat.mff.cuni.cz/services/SynSemClass40/SynSemClass40.html?veclass=vec00769","00769/zahalit")</f>
        <v>00769/zahalit</v>
      </c>
      <c r="K39" s="10">
        <v>6.8849999999999995E-2</v>
      </c>
      <c r="L39" s="11" t="s">
        <v>118</v>
      </c>
      <c r="M39" s="12" t="str">
        <f>HYPERLINK("https://lindat.mff.cuni.cz/services/SynSemClass40/SynSemClass40.html?veclass=vec00476","00476/pohltit")</f>
        <v>00476/pohltit</v>
      </c>
      <c r="N39" s="13">
        <v>5.9700000000000003E-2</v>
      </c>
      <c r="O39" s="14" t="s">
        <v>118</v>
      </c>
      <c r="P39" s="15" t="str">
        <f>HYPERLINK("https://lindat.mff.cuni.cz/services/SynSemClass40/SynSemClass40.html?veclass=vec00608","00608/dráždit")</f>
        <v>00608/dráždit</v>
      </c>
      <c r="Q39" s="16">
        <v>5.9389999999999998E-2</v>
      </c>
    </row>
    <row r="40" spans="1:17" x14ac:dyDescent="0.3">
      <c r="A40" s="1" t="s">
        <v>56</v>
      </c>
      <c r="B40" s="1">
        <v>57</v>
      </c>
      <c r="C40" s="2" t="s">
        <v>118</v>
      </c>
      <c r="D40" s="3" t="str">
        <f>HYPERLINK("https://lindat.mff.cuni.cz/services/SynSemClass40/SynSemClass40.html?veclass=vec00545","00545/uvolnit")</f>
        <v>00545/uvolnit</v>
      </c>
      <c r="E40" s="4">
        <v>0.13475000000000001</v>
      </c>
      <c r="F40" s="5" t="s">
        <v>118</v>
      </c>
      <c r="G40" s="6" t="str">
        <f>HYPERLINK("https://lindat.mff.cuni.cz/services/SynSemClass40/SynSemClass40.html?veclass=vec01301","01301/přitvrdit")</f>
        <v>01301/přitvrdit</v>
      </c>
      <c r="H40" s="7">
        <v>9.9070000000000005E-2</v>
      </c>
      <c r="I40" s="8" t="s">
        <v>118</v>
      </c>
      <c r="J40" s="9" t="str">
        <f>HYPERLINK("https://lindat.mff.cuni.cz/services/SynSemClass40/SynSemClass40.html?veclass=vec00356","00356/vyrovnat")</f>
        <v>00356/vyrovnat</v>
      </c>
      <c r="K40" s="10">
        <v>8.2139999999999991E-2</v>
      </c>
      <c r="L40" s="11" t="s">
        <v>118</v>
      </c>
      <c r="M40" s="12" t="str">
        <f>HYPERLINK("https://lindat.mff.cuni.cz/services/SynSemClass40/SynSemClass40.html?veclass=vec00055","00055/oslabit")</f>
        <v>00055/oslabit</v>
      </c>
      <c r="N40" s="13">
        <v>7.2349999999999998E-2</v>
      </c>
      <c r="O40" s="14" t="s">
        <v>118</v>
      </c>
      <c r="P40" s="15" t="str">
        <f>HYPERLINK("https://lindat.mff.cuni.cz/services/SynSemClass40/SynSemClass40.html?veclass=vec00546","00546/uzákonit")</f>
        <v>00546/uzákonit</v>
      </c>
      <c r="Q40" s="16">
        <v>4.4990000000000002E-2</v>
      </c>
    </row>
    <row r="41" spans="1:17" x14ac:dyDescent="0.3">
      <c r="A41" s="1" t="s">
        <v>57</v>
      </c>
      <c r="B41" s="1">
        <v>258</v>
      </c>
      <c r="C41" s="2" t="s">
        <v>118</v>
      </c>
      <c r="D41" s="3" t="str">
        <f>HYPERLINK("https://lindat.mff.cuni.cz/services/SynSemClass40/SynSemClass40.html?veclass=vec00631","00631/mávat")</f>
        <v>00631/mávat</v>
      </c>
      <c r="E41" s="4">
        <v>0.13686999999999999</v>
      </c>
      <c r="F41" s="5" t="s">
        <v>118</v>
      </c>
      <c r="G41" s="6" t="str">
        <f>HYPERLINK("https://lindat.mff.cuni.cz/services/SynSemClass40/SynSemClass40.html?veclass=vec00311","00311/slíbit")</f>
        <v>00311/slíbit</v>
      </c>
      <c r="H41" s="7">
        <v>6.5929999999999989E-2</v>
      </c>
      <c r="I41" s="8" t="s">
        <v>118</v>
      </c>
      <c r="J41" s="9" t="str">
        <f>HYPERLINK("https://lindat.mff.cuni.cz/services/SynSemClass40/SynSemClass40.html?veclass=vec00511","00511/ručit")</f>
        <v>00511/ručit</v>
      </c>
      <c r="K41" s="10">
        <v>6.0979999999999993E-2</v>
      </c>
      <c r="L41" s="11" t="s">
        <v>118</v>
      </c>
      <c r="M41" s="12" t="str">
        <f>HYPERLINK("https://lindat.mff.cuni.cz/services/SynSemClass40/SynSemClass40.html?veclass=vec00135","00135/tleskat")</f>
        <v>00135/tleskat</v>
      </c>
      <c r="N41" s="13">
        <v>5.2070000000000012E-2</v>
      </c>
      <c r="O41" s="14" t="s">
        <v>118</v>
      </c>
      <c r="P41" s="15" t="str">
        <f>HYPERLINK("https://lindat.mff.cuni.cz/services/SynSemClass40/SynSemClass40.html?veclass=vec00426","00426/křičet")</f>
        <v>00426/křičet</v>
      </c>
      <c r="Q41" s="16">
        <v>4.827E-2</v>
      </c>
    </row>
    <row r="42" spans="1:17" ht="15.6" thickTop="1" thickBot="1" x14ac:dyDescent="0.35">
      <c r="A42" s="1" t="s">
        <v>58</v>
      </c>
      <c r="B42" s="1">
        <v>1723</v>
      </c>
      <c r="C42" s="2" t="s">
        <v>118</v>
      </c>
      <c r="D42" s="3" t="str">
        <f>HYPERLINK("https://lindat.mff.cuni.cz/services/SynSemClass40/SynSemClass40.html?veclass=vec00613","00613/chopit")</f>
        <v>00613/chopit</v>
      </c>
      <c r="E42" s="4">
        <v>0.13963999999999999</v>
      </c>
      <c r="F42" s="5" t="s">
        <v>118</v>
      </c>
      <c r="G42" s="6" t="str">
        <f>HYPERLINK("https://lindat.mff.cuni.cz/services/SynSemClass40/SynSemClass40.html?veclass=vec00689","00689/prosadit")</f>
        <v>00689/prosadit</v>
      </c>
      <c r="H42" s="7">
        <v>5.9670000000000008E-2</v>
      </c>
      <c r="I42" s="8" t="s">
        <v>118</v>
      </c>
      <c r="J42" s="9" t="str">
        <f>HYPERLINK("https://lindat.mff.cuni.cz/services/SynSemClass40/SynSemClass40.html?veclass=vec00361","00361/vyzvat")</f>
        <v>00361/vyzvat</v>
      </c>
      <c r="K42" s="10">
        <v>4.4080000000000001E-2</v>
      </c>
      <c r="L42" s="11" t="s">
        <v>118</v>
      </c>
      <c r="M42" s="12" t="str">
        <f>HYPERLINK("https://lindat.mff.cuni.cz/services/SynSemClass40/SynSemClass40.html?veclass=vec00730","00730/stupňovat")</f>
        <v>00730/stupňovat</v>
      </c>
      <c r="N42" s="13">
        <v>4.1250000000000002E-2</v>
      </c>
      <c r="O42" s="14" t="s">
        <v>118</v>
      </c>
      <c r="P42" s="15" t="str">
        <f>HYPERLINK("https://lindat.mff.cuni.cz/services/SynSemClass40/SynSemClass40.html?veclass=vec00646","00646/obsadit")</f>
        <v>00646/obsadit</v>
      </c>
      <c r="Q42" s="16">
        <v>3.909E-2</v>
      </c>
    </row>
    <row r="43" spans="1:17" ht="15.6" thickTop="1" thickBot="1" x14ac:dyDescent="0.35">
      <c r="A43" s="1" t="s">
        <v>59</v>
      </c>
      <c r="B43" s="1">
        <v>111</v>
      </c>
      <c r="C43" s="2" t="s">
        <v>121</v>
      </c>
      <c r="D43" s="3" t="str">
        <f>HYPERLINK("https://lindat.mff.cuni.cz/services/SynSemClass40/SynSemClass40.html?veclass=vec01371","01371/zalapat")</f>
        <v>01371/zalapat</v>
      </c>
      <c r="E43" s="4">
        <v>0.14247000000000001</v>
      </c>
      <c r="F43" s="5" t="s">
        <v>118</v>
      </c>
      <c r="G43" s="6" t="str">
        <f>HYPERLINK("https://lindat.mff.cuni.cz/services/SynSemClass40/SynSemClass40.html?veclass=vec01183","01183/znechutit")</f>
        <v>01183/znechutit</v>
      </c>
      <c r="H43" s="7">
        <v>4.6280000000000002E-2</v>
      </c>
      <c r="I43" s="8" t="s">
        <v>118</v>
      </c>
      <c r="J43" s="9" t="str">
        <f>HYPERLINK("https://lindat.mff.cuni.cz/services/SynSemClass40/SynSemClass40.html?veclass=vec00828","00828/jíst")</f>
        <v>00828/jíst</v>
      </c>
      <c r="K43" s="10">
        <v>4.4350000000000001E-2</v>
      </c>
      <c r="L43" s="11" t="s">
        <v>118</v>
      </c>
      <c r="M43" s="12" t="str">
        <f>HYPERLINK("https://lindat.mff.cuni.cz/services/SynSemClass40/SynSemClass40.html?veclass=vec00117","00117/snažit")</f>
        <v>00117/snažit</v>
      </c>
      <c r="N43" s="13">
        <v>4.0849999999999997E-2</v>
      </c>
      <c r="O43" s="14" t="s">
        <v>118</v>
      </c>
      <c r="P43" s="15" t="str">
        <f>HYPERLINK("https://lindat.mff.cuni.cz/services/SynSemClass40/SynSemClass40.html?veclass=vec00476","00476/pohltit")</f>
        <v>00476/pohltit</v>
      </c>
      <c r="Q43" s="16">
        <v>3.8089999999999999E-2</v>
      </c>
    </row>
    <row r="44" spans="1:17" ht="15.6" thickTop="1" thickBot="1" x14ac:dyDescent="0.35">
      <c r="A44" s="1" t="s">
        <v>60</v>
      </c>
      <c r="B44" s="1">
        <v>125</v>
      </c>
      <c r="C44" s="2" t="s">
        <v>118</v>
      </c>
      <c r="D44" s="3" t="str">
        <f>HYPERLINK("https://lindat.mff.cuni.cz/services/SynSemClass40/SynSemClass40.html?veclass=vec00718","00718/smát")</f>
        <v>00718/smát</v>
      </c>
      <c r="E44" s="4">
        <v>0.14491999999999999</v>
      </c>
      <c r="F44" s="5" t="s">
        <v>119</v>
      </c>
      <c r="G44" s="6" t="str">
        <f>HYPERLINK("https://lindat.mff.cuni.cz/services/SynSemClass40/SynSemClass40.html?veclass=vec00717","00717/smát")</f>
        <v>00717/smát</v>
      </c>
      <c r="H44" s="7">
        <v>9.2079999999999995E-2</v>
      </c>
      <c r="I44" s="8" t="s">
        <v>118</v>
      </c>
      <c r="J44" s="9" t="str">
        <f>HYPERLINK("https://lindat.mff.cuni.cz/services/SynSemClass40/SynSemClass40.html?veclass=vec00620","00620/kárat")</f>
        <v>00620/kárat</v>
      </c>
      <c r="K44" s="10">
        <v>6.0429999999999998E-2</v>
      </c>
      <c r="L44" s="11" t="s">
        <v>118</v>
      </c>
      <c r="M44" s="12" t="str">
        <f>HYPERLINK("https://lindat.mff.cuni.cz/services/SynSemClass40/SynSemClass40.html?veclass=vec00750","00750/vtipkovat")</f>
        <v>00750/vtipkovat</v>
      </c>
      <c r="N44" s="13">
        <v>5.57E-2</v>
      </c>
      <c r="O44" s="14" t="s">
        <v>119</v>
      </c>
      <c r="P44" s="15" t="str">
        <f>HYPERLINK("https://lindat.mff.cuni.cz/services/SynSemClass40/SynSemClass40.html?veclass=vec00760","00760/vysmívat")</f>
        <v>00760/vysmívat</v>
      </c>
      <c r="Q44" s="16">
        <v>5.1029999999999999E-2</v>
      </c>
    </row>
    <row r="45" spans="1:17" x14ac:dyDescent="0.3">
      <c r="A45" s="1" t="s">
        <v>61</v>
      </c>
      <c r="B45" s="1">
        <v>159</v>
      </c>
      <c r="C45" s="2" t="s">
        <v>118</v>
      </c>
      <c r="D45" s="3" t="str">
        <f>HYPERLINK("https://lindat.mff.cuni.cz/services/SynSemClass40/SynSemClass40.html?veclass=vec00949","00949/valit")</f>
        <v>00949/valit</v>
      </c>
      <c r="E45" s="4">
        <v>0.14701</v>
      </c>
      <c r="F45" s="5" t="s">
        <v>119</v>
      </c>
      <c r="G45" s="6" t="str">
        <f>HYPERLINK("https://lindat.mff.cuni.cz/services/SynSemClass40/SynSemClass40.html?veclass=vec00245","00245/objevit")</f>
        <v>00245/objevit</v>
      </c>
      <c r="H45" s="7">
        <v>0.11544</v>
      </c>
      <c r="I45" s="8" t="s">
        <v>121</v>
      </c>
      <c r="J45" s="9" t="str">
        <f>HYPERLINK("https://lindat.mff.cuni.cz/services/SynSemClass40/SynSemClass40.html?veclass=vec01173","01173/zářit")</f>
        <v>01173/zářit</v>
      </c>
      <c r="K45" s="10">
        <v>9.2399999999999996E-2</v>
      </c>
      <c r="L45" s="11" t="s">
        <v>119</v>
      </c>
      <c r="M45" s="12" t="str">
        <f>HYPERLINK("https://lindat.mff.cuni.cz/services/SynSemClass40/SynSemClass40.html?veclass=vec00703","00703/rýsovat")</f>
        <v>00703/rýsovat</v>
      </c>
      <c r="N45" s="13">
        <v>7.9410000000000008E-2</v>
      </c>
      <c r="O45" s="14" t="s">
        <v>118</v>
      </c>
      <c r="P45" s="15" t="str">
        <f>HYPERLINK("https://lindat.mff.cuni.cz/services/SynSemClass40/SynSemClass40.html?veclass=vec00592","00592/znít")</f>
        <v>00592/znít</v>
      </c>
      <c r="Q45" s="16">
        <v>5.9729999999999998E-2</v>
      </c>
    </row>
    <row r="46" spans="1:17" x14ac:dyDescent="0.3">
      <c r="A46" s="1" t="s">
        <v>62</v>
      </c>
      <c r="B46" s="1">
        <v>16</v>
      </c>
      <c r="C46" s="2" t="s">
        <v>118</v>
      </c>
      <c r="D46" s="3" t="str">
        <f>HYPERLINK("https://lindat.mff.cuni.cz/services/SynSemClass40/SynSemClass40.html?veclass=vec00789","00789/zkazit")</f>
        <v>00789/zkazit</v>
      </c>
      <c r="E46" s="4">
        <v>0.14949000000000001</v>
      </c>
      <c r="F46" s="5" t="s">
        <v>121</v>
      </c>
      <c r="G46" s="6" t="str">
        <f>HYPERLINK("https://lindat.mff.cuni.cz/services/SynSemClass40/SynSemClass40.html?veclass=vec00785","00785/zhoršit")</f>
        <v>00785/zhoršit</v>
      </c>
      <c r="H46" s="7">
        <v>7.825E-2</v>
      </c>
      <c r="I46" s="8" t="s">
        <v>121</v>
      </c>
      <c r="J46" s="9" t="str">
        <f>HYPERLINK("https://lindat.mff.cuni.cz/services/SynSemClass40/SynSemClass40.html?veclass=vec00174","00174/zabraňovat")</f>
        <v>00174/zabraňovat</v>
      </c>
      <c r="K46" s="10">
        <v>5.8270000000000002E-2</v>
      </c>
      <c r="L46" s="11" t="s">
        <v>118</v>
      </c>
      <c r="M46" s="12" t="str">
        <f>HYPERLINK("https://lindat.mff.cuni.cz/services/SynSemClass40/SynSemClass40.html?veclass=vec00055","00055/oslabit")</f>
        <v>00055/oslabit</v>
      </c>
      <c r="N46" s="13">
        <v>5.1670000000000008E-2</v>
      </c>
      <c r="O46" s="14" t="s">
        <v>118</v>
      </c>
      <c r="P46" s="15" t="str">
        <f>HYPERLINK("https://lindat.mff.cuni.cz/services/SynSemClass40/SynSemClass40.html?veclass=vec00656","00656/ochromit")</f>
        <v>00656/ochromit</v>
      </c>
      <c r="Q46" s="16">
        <v>5.1610000000000003E-2</v>
      </c>
    </row>
    <row r="47" spans="1:17" x14ac:dyDescent="0.3">
      <c r="A47" s="1" t="s">
        <v>63</v>
      </c>
      <c r="B47" s="1">
        <v>22</v>
      </c>
      <c r="C47" s="2" t="s">
        <v>118</v>
      </c>
      <c r="D47" s="3" t="str">
        <f>HYPERLINK("https://lindat.mff.cuni.cz/services/SynSemClass40/SynSemClass40.html?veclass=vec00620","00620/kárat")</f>
        <v>00620/kárat</v>
      </c>
      <c r="E47" s="4">
        <v>0.15185000000000001</v>
      </c>
      <c r="F47" s="5" t="s">
        <v>118</v>
      </c>
      <c r="G47" s="6" t="str">
        <f>HYPERLINK("https://lindat.mff.cuni.cz/services/SynSemClass40/SynSemClass40.html?veclass=vec00230","00230/kritizovat")</f>
        <v>00230/kritizovat</v>
      </c>
      <c r="H47" s="7">
        <v>9.8339999999999997E-2</v>
      </c>
      <c r="I47" s="8" t="s">
        <v>118</v>
      </c>
      <c r="J47" s="9" t="str">
        <f>HYPERLINK("https://lindat.mff.cuni.cz/services/SynSemClass40/SynSemClass40.html?veclass=vec01244","01244/odzbrojit")</f>
        <v>01244/odzbrojit</v>
      </c>
      <c r="K47" s="10">
        <v>9.3039999999999998E-2</v>
      </c>
      <c r="L47" s="11" t="s">
        <v>118</v>
      </c>
      <c r="M47" s="12" t="str">
        <f>HYPERLINK("https://lindat.mff.cuni.cz/services/SynSemClass40/SynSemClass40.html?veclass=vec01072","01072/podplatit")</f>
        <v>01072/podplatit</v>
      </c>
      <c r="N47" s="13">
        <v>7.8850000000000003E-2</v>
      </c>
      <c r="O47" s="14" t="s">
        <v>118</v>
      </c>
      <c r="P47" s="15" t="str">
        <f>HYPERLINK("https://lindat.mff.cuni.cz/services/SynSemClass40/SynSemClass40.html?veclass=vec00958","00958/vyčinit")</f>
        <v>00958/vyčinit</v>
      </c>
      <c r="Q47" s="16">
        <v>6.8029999999999993E-2</v>
      </c>
    </row>
    <row r="48" spans="1:17" x14ac:dyDescent="0.3">
      <c r="A48" s="1" t="s">
        <v>64</v>
      </c>
      <c r="B48" s="1">
        <v>107</v>
      </c>
      <c r="C48" s="2" t="s">
        <v>118</v>
      </c>
      <c r="D48" s="3" t="str">
        <f>HYPERLINK("https://lindat.mff.cuni.cz/services/SynSemClass40/SynSemClass40.html?veclass=vec00576","00576/zaplavit")</f>
        <v>00576/zaplavit</v>
      </c>
      <c r="E48" s="4">
        <v>0.15457000000000001</v>
      </c>
      <c r="F48" s="5" t="s">
        <v>121</v>
      </c>
      <c r="G48" s="6" t="str">
        <f>HYPERLINK("https://lindat.mff.cuni.cz/services/SynSemClass40/SynSemClass40.html?veclass=vec00923","00923/smazat")</f>
        <v>00923/smazat</v>
      </c>
      <c r="H48" s="7">
        <v>9.1069999999999998E-2</v>
      </c>
      <c r="I48" s="8" t="s">
        <v>118</v>
      </c>
      <c r="J48" s="9" t="str">
        <f>HYPERLINK("https://lindat.mff.cuni.cz/services/SynSemClass40/SynSemClass40.html?veclass=vec00055","00055/oslabit")</f>
        <v>00055/oslabit</v>
      </c>
      <c r="K48" s="10">
        <v>8.4379999999999997E-2</v>
      </c>
      <c r="L48" s="11" t="s">
        <v>118</v>
      </c>
      <c r="M48" s="12" t="str">
        <f>HYPERLINK("https://lindat.mff.cuni.cz/services/SynSemClass40/SynSemClass40.html?veclass=vec00815","00815/dusit")</f>
        <v>00815/dusit</v>
      </c>
      <c r="N48" s="13">
        <v>6.3289999999999999E-2</v>
      </c>
      <c r="O48" s="14" t="s">
        <v>118</v>
      </c>
      <c r="P48" s="15" t="str">
        <f>HYPERLINK("https://lindat.mff.cuni.cz/services/SynSemClass40/SynSemClass40.html?veclass=vec01301","01301/přitvrdit")</f>
        <v>01301/přitvrdit</v>
      </c>
      <c r="Q48" s="16">
        <v>5.4239999999999997E-2</v>
      </c>
    </row>
    <row r="49" spans="1:19" x14ac:dyDescent="0.3">
      <c r="A49" s="1" t="s">
        <v>65</v>
      </c>
      <c r="B49" s="1">
        <v>303</v>
      </c>
      <c r="C49" s="2" t="s">
        <v>118</v>
      </c>
      <c r="D49" s="3" t="str">
        <f>HYPERLINK("https://lindat.mff.cuni.cz/services/SynSemClass40/SynSemClass40.html?veclass=vec00943","00943/utáhnout")</f>
        <v>00943/utáhnout</v>
      </c>
      <c r="E49" s="4">
        <v>0.15903</v>
      </c>
      <c r="F49" s="5" t="s">
        <v>118</v>
      </c>
      <c r="G49" s="6" t="str">
        <f>HYPERLINK("https://lindat.mff.cuni.cz/services/SynSemClass40/SynSemClass40.html?veclass=vec00728","00728/stisknout")</f>
        <v>00728/stisknout</v>
      </c>
      <c r="H49" s="7">
        <v>6.9720000000000004E-2</v>
      </c>
      <c r="I49" s="8" t="s">
        <v>118</v>
      </c>
      <c r="J49" s="9" t="str">
        <f>HYPERLINK("https://lindat.mff.cuni.cz/services/SynSemClass40/SynSemClass40.html?veclass=vec01194","01194/zvednout")</f>
        <v>01194/zvednout</v>
      </c>
      <c r="K49" s="10">
        <v>5.1889999999999999E-2</v>
      </c>
      <c r="L49" s="11" t="s">
        <v>118</v>
      </c>
      <c r="M49" s="12" t="str">
        <f>HYPERLINK("https://lindat.mff.cuni.cz/services/SynSemClass40/SynSemClass40.html?veclass=vec00937","00937/třást")</f>
        <v>00937/třást</v>
      </c>
      <c r="N49" s="13">
        <v>4.6699999999999998E-2</v>
      </c>
      <c r="O49" s="14" t="s">
        <v>118</v>
      </c>
      <c r="P49" s="15" t="str">
        <f>HYPERLINK("https://lindat.mff.cuni.cz/services/SynSemClass40/SynSemClass40.html?veclass=vec01293","01293/přikrčit")</f>
        <v>01293/přikrčit</v>
      </c>
      <c r="Q49" s="16">
        <v>3.5749999999999997E-2</v>
      </c>
    </row>
    <row r="50" spans="1:19" x14ac:dyDescent="0.3">
      <c r="A50" s="1" t="s">
        <v>66</v>
      </c>
      <c r="B50" s="1">
        <v>14</v>
      </c>
      <c r="C50" s="2" t="s">
        <v>121</v>
      </c>
      <c r="D50" s="3" t="str">
        <f>HYPERLINK("https://lindat.mff.cuni.cz/services/SynSemClass40/SynSemClass40.html?veclass=vec00084","00084/produkovat")</f>
        <v>00084/produkovat</v>
      </c>
      <c r="E50" s="4">
        <v>0.16169</v>
      </c>
      <c r="F50" s="5" t="s">
        <v>121</v>
      </c>
      <c r="G50" s="6" t="str">
        <f>HYPERLINK("https://lindat.mff.cuni.cz/services/SynSemClass40/SynSemClass40.html?veclass=vec00944","00944/utvářet")</f>
        <v>00944/utvářet</v>
      </c>
      <c r="H50" s="7">
        <v>9.5270000000000007E-2</v>
      </c>
      <c r="I50" s="8" t="s">
        <v>118</v>
      </c>
      <c r="J50" s="9" t="str">
        <f>HYPERLINK("https://lindat.mff.cuni.cz/services/SynSemClass40/SynSemClass40.html?veclass=vec00791","00791/zkreslovat")</f>
        <v>00791/zkreslovat</v>
      </c>
      <c r="K50" s="10">
        <v>4.7649999999999998E-2</v>
      </c>
      <c r="L50" s="11" t="s">
        <v>118</v>
      </c>
      <c r="M50" s="12" t="str">
        <f>HYPERLINK("https://lindat.mff.cuni.cz/services/SynSemClass40/SynSemClass40.html?veclass=vec00462","00462/opravit")</f>
        <v>00462/opravit</v>
      </c>
      <c r="N50" s="13">
        <v>4.351E-2</v>
      </c>
      <c r="O50" s="14" t="s">
        <v>120</v>
      </c>
      <c r="P50" s="15" t="str">
        <f>HYPERLINK("https://lindat.mff.cuni.cz/services/SynSemClass40/SynSemClass40.html?veclass=vec01250","01250/opracovávat")</f>
        <v>01250/opracovávat</v>
      </c>
      <c r="Q50" s="16">
        <v>4.3409999999999997E-2</v>
      </c>
    </row>
    <row r="51" spans="1:19" x14ac:dyDescent="0.3">
      <c r="A51" s="1" t="s">
        <v>67</v>
      </c>
      <c r="B51" s="1">
        <v>19</v>
      </c>
      <c r="C51" s="2" t="s">
        <v>118</v>
      </c>
      <c r="D51" s="3" t="str">
        <f>HYPERLINK("https://lindat.mff.cuni.cz/services/SynSemClass40/SynSemClass40.html?veclass=vec00671","00671/podvést")</f>
        <v>00671/podvést</v>
      </c>
      <c r="E51" s="4">
        <v>0.16503000000000001</v>
      </c>
      <c r="F51" s="5" t="s">
        <v>118</v>
      </c>
      <c r="G51" s="6" t="str">
        <f>HYPERLINK("https://lindat.mff.cuni.cz/services/SynSemClass40/SynSemClass40.html?veclass=vec00591","00591/zneužívat")</f>
        <v>00591/zneužívat</v>
      </c>
      <c r="H51" s="7">
        <v>0.15557000000000001</v>
      </c>
      <c r="I51" s="8" t="s">
        <v>120</v>
      </c>
      <c r="J51" s="9" t="str">
        <f>HYPERLINK("https://lindat.mff.cuni.cz/services/SynSemClass40/SynSemClass40.html?veclass=vec00801","00801/bagatelizovat")</f>
        <v>00801/bagatelizovat</v>
      </c>
      <c r="K51" s="10">
        <v>0.11501</v>
      </c>
      <c r="L51" s="11" t="s">
        <v>120</v>
      </c>
      <c r="M51" s="12" t="str">
        <f>HYPERLINK("https://lindat.mff.cuni.cz/services/SynSemClass40/SynSemClass40.html?veclass=vec00230","00230/kritizovat")</f>
        <v>00230/kritizovat</v>
      </c>
      <c r="N51" s="13">
        <v>9.3410000000000007E-2</v>
      </c>
      <c r="O51" s="14" t="s">
        <v>120</v>
      </c>
      <c r="P51" s="15" t="str">
        <f>HYPERLINK("https://lindat.mff.cuni.cz/services/SynSemClass40/SynSemClass40.html?veclass=vec01012","01012/devalvovat")</f>
        <v>01012/devalvovat</v>
      </c>
      <c r="Q51" s="16">
        <v>7.2829999999999992E-2</v>
      </c>
    </row>
    <row r="52" spans="1:19" x14ac:dyDescent="0.3">
      <c r="A52" s="1" t="s">
        <v>68</v>
      </c>
      <c r="B52" s="1">
        <v>187</v>
      </c>
      <c r="C52" s="2" t="s">
        <v>120</v>
      </c>
      <c r="D52" s="3" t="str">
        <f>HYPERLINK("https://lindat.mff.cuni.cz/services/SynSemClass40/SynSemClass40.html?veclass=vec00624","00624/krmit")</f>
        <v>00624/krmit</v>
      </c>
      <c r="E52" s="4">
        <v>0.16733999999999999</v>
      </c>
      <c r="F52" s="5" t="s">
        <v>120</v>
      </c>
      <c r="G52" s="6" t="str">
        <f>HYPERLINK("https://lindat.mff.cuni.cz/services/SynSemClass40/SynSemClass40.html?veclass=vec00828","00828/jíst")</f>
        <v>00828/jíst</v>
      </c>
      <c r="H52" s="7">
        <v>6.4799999999999996E-2</v>
      </c>
      <c r="I52" s="8" t="s">
        <v>118</v>
      </c>
      <c r="J52" s="9" t="str">
        <f>HYPERLINK("https://lindat.mff.cuni.cz/services/SynSemClass40/SynSemClass40.html?veclass=vec01183","01183/znechutit")</f>
        <v>01183/znechutit</v>
      </c>
      <c r="K52" s="10">
        <v>4.897E-2</v>
      </c>
      <c r="L52" s="11" t="s">
        <v>118</v>
      </c>
      <c r="M52" s="12" t="str">
        <f>HYPERLINK("https://lindat.mff.cuni.cz/services/SynSemClass40/SynSemClass40.html?veclass=vec00740","00740/utrpět")</f>
        <v>00740/utrpět</v>
      </c>
      <c r="N52" s="13">
        <v>4.6429999999999999E-2</v>
      </c>
      <c r="O52" s="14" t="s">
        <v>118</v>
      </c>
      <c r="P52" s="15" t="str">
        <f>HYPERLINK("https://lindat.mff.cuni.cz/services/SynSemClass40/SynSemClass40.html?veclass=vec01110","01110/sípat")</f>
        <v>01110/sípat</v>
      </c>
      <c r="Q52" s="16">
        <v>3.5929999999999997E-2</v>
      </c>
    </row>
    <row r="53" spans="1:19" x14ac:dyDescent="0.3">
      <c r="A53" s="1" t="s">
        <v>69</v>
      </c>
      <c r="B53" s="1">
        <v>13</v>
      </c>
      <c r="C53" s="2" t="s">
        <v>121</v>
      </c>
      <c r="D53" s="3" t="str">
        <f>HYPERLINK("https://lindat.mff.cuni.cz/services/SynSemClass40/SynSemClass40.html?veclass=vec00272","00272/požadovat")</f>
        <v>00272/požadovat</v>
      </c>
      <c r="E53" s="4">
        <v>0.17008999999999999</v>
      </c>
      <c r="F53" s="5" t="s">
        <v>121</v>
      </c>
      <c r="G53" s="6" t="str">
        <f>HYPERLINK("https://lindat.mff.cuni.cz/services/SynSemClass40/SynSemClass40.html?veclass=vec00361","00361/vyzvat")</f>
        <v>00361/vyzvat</v>
      </c>
      <c r="H53" s="7">
        <v>8.0199999999999994E-2</v>
      </c>
      <c r="I53" s="8" t="s">
        <v>118</v>
      </c>
      <c r="J53" s="9" t="str">
        <f>HYPERLINK("https://lindat.mff.cuni.cz/services/SynSemClass40/SynSemClass40.html?veclass=vec00610","00610/hnát")</f>
        <v>00610/hnát</v>
      </c>
      <c r="K53" s="10">
        <v>7.2400000000000006E-2</v>
      </c>
      <c r="L53" s="11" t="s">
        <v>118</v>
      </c>
      <c r="M53" s="12" t="str">
        <f>HYPERLINK("https://lindat.mff.cuni.cz/services/SynSemClass40/SynSemClass40.html?veclass=vec00956","00956/vybojovat")</f>
        <v>00956/vybojovat</v>
      </c>
      <c r="N53" s="13">
        <v>5.6460000000000003E-2</v>
      </c>
      <c r="O53" s="14" t="s">
        <v>118</v>
      </c>
      <c r="P53" s="15" t="str">
        <f>HYPERLINK("https://lindat.mff.cuni.cz/services/SynSemClass40/SynSemClass40.html?veclass=vec00024","00024/chránit")</f>
        <v>00024/chránit</v>
      </c>
      <c r="Q53" s="16">
        <v>5.4929999999999993E-2</v>
      </c>
    </row>
    <row r="54" spans="1:19" x14ac:dyDescent="0.3">
      <c r="A54" s="1" t="s">
        <v>70</v>
      </c>
      <c r="B54" s="1">
        <v>1</v>
      </c>
      <c r="C54" s="2" t="s">
        <v>118</v>
      </c>
      <c r="D54" s="3" t="str">
        <f>HYPERLINK("https://lindat.mff.cuni.cz/services/SynSemClass40/SynSemClass40.html?veclass=vec00620","00620/kárat")</f>
        <v>00620/kárat</v>
      </c>
      <c r="E54" s="4">
        <v>0.17249</v>
      </c>
      <c r="F54" s="5" t="s">
        <v>118</v>
      </c>
      <c r="G54" s="6" t="str">
        <f>HYPERLINK("https://lindat.mff.cuni.cz/services/SynSemClass40/SynSemClass40.html?veclass=vec01009","01009/citovat")</f>
        <v>01009/citovat</v>
      </c>
      <c r="H54" s="7">
        <v>0.17163</v>
      </c>
      <c r="I54" s="8" t="s">
        <v>118</v>
      </c>
      <c r="J54" s="9" t="str">
        <f>HYPERLINK("https://lindat.mff.cuni.cz/services/SynSemClass40/SynSemClass40.html?veclass=vec00712","00712/sklidit")</f>
        <v>00712/sklidit</v>
      </c>
      <c r="K54" s="10">
        <v>0.16155</v>
      </c>
      <c r="L54" s="11" t="s">
        <v>118</v>
      </c>
      <c r="M54" s="12" t="str">
        <f>HYPERLINK("https://lindat.mff.cuni.cz/services/SynSemClass40/SynSemClass40.html?veclass=vec00958","00958/vyčinit")</f>
        <v>00958/vyčinit</v>
      </c>
      <c r="N54" s="13">
        <v>0.13350999999999999</v>
      </c>
      <c r="O54" s="14" t="s">
        <v>118</v>
      </c>
      <c r="P54" s="15" t="str">
        <f>HYPERLINK("https://lindat.mff.cuni.cz/services/SynSemClass40/SynSemClass40.html?veclass=vec00091","00091/přebít")</f>
        <v>00091/přebít</v>
      </c>
      <c r="Q54" s="16">
        <v>0.10524</v>
      </c>
    </row>
    <row r="55" spans="1:19" x14ac:dyDescent="0.3">
      <c r="A55" s="1" t="s">
        <v>71</v>
      </c>
      <c r="B55" s="1">
        <v>8</v>
      </c>
      <c r="C55" s="2" t="s">
        <v>118</v>
      </c>
      <c r="D55" s="3" t="str">
        <f>HYPERLINK("https://lindat.mff.cuni.cz/services/SynSemClass40/SynSemClass40.html?veclass=vec00660","00660/oplodnit")</f>
        <v>00660/oplodnit</v>
      </c>
      <c r="E55" s="4">
        <v>0.17527999999999999</v>
      </c>
      <c r="F55" s="5" t="s">
        <v>119</v>
      </c>
      <c r="G55" s="6" t="str">
        <f>HYPERLINK("https://lindat.mff.cuni.cz/services/SynSemClass40/SynSemClass40.html?veclass=vec00468","00468/pěstovat")</f>
        <v>00468/pěstovat</v>
      </c>
      <c r="H55" s="7">
        <v>8.863E-2</v>
      </c>
      <c r="I55" s="8" t="s">
        <v>118</v>
      </c>
      <c r="J55" s="9" t="str">
        <f>HYPERLINK("https://lindat.mff.cuni.cz/services/SynSemClass40/SynSemClass40.html?veclass=vec01111","01111/sít")</f>
        <v>01111/sít</v>
      </c>
      <c r="K55" s="10">
        <v>4.2139999999999997E-2</v>
      </c>
      <c r="L55" s="11" t="s">
        <v>118</v>
      </c>
      <c r="M55" s="12" t="str">
        <f>HYPERLINK("https://lindat.mff.cuni.cz/services/SynSemClass40/SynSemClass40.html?veclass=vec00241","00241/nést")</f>
        <v>00241/nést</v>
      </c>
      <c r="N55" s="13">
        <v>3.7769999999999998E-2</v>
      </c>
      <c r="O55" s="14" t="s">
        <v>118</v>
      </c>
      <c r="P55" s="15" t="str">
        <f>HYPERLINK("https://lindat.mff.cuni.cz/services/SynSemClass40/SynSemClass40.html?veclass=vec00095","00095/přeměnit")</f>
        <v>00095/přeměnit</v>
      </c>
      <c r="Q55" s="16">
        <v>3.7220000000000003E-2</v>
      </c>
    </row>
    <row r="56" spans="1:19" x14ac:dyDescent="0.3">
      <c r="A56" s="1" t="s">
        <v>72</v>
      </c>
      <c r="B56" s="1">
        <v>48</v>
      </c>
      <c r="C56" s="2" t="s">
        <v>121</v>
      </c>
      <c r="D56" s="3" t="str">
        <f>HYPERLINK("https://lindat.mff.cuni.cz/services/SynSemClass40/SynSemClass40.html?veclass=vec00040","00040/navrhnout")</f>
        <v>00040/navrhnout</v>
      </c>
      <c r="E56" s="4">
        <v>0.1789</v>
      </c>
      <c r="F56" s="5" t="s">
        <v>121</v>
      </c>
      <c r="G56" s="6" t="str">
        <f>HYPERLINK("https://lindat.mff.cuni.cz/services/SynSemClass40/SynSemClass40.html?veclass=vec00084","00084/produkovat")</f>
        <v>00084/produkovat</v>
      </c>
      <c r="H56" s="7">
        <v>0.11314</v>
      </c>
      <c r="I56" s="8" t="s">
        <v>119</v>
      </c>
      <c r="J56" s="9" t="str">
        <f>HYPERLINK("https://lindat.mff.cuni.cz/services/SynSemClass40/SynSemClass40.html?veclass=vec00944","00944/utvářet")</f>
        <v>00944/utvářet</v>
      </c>
      <c r="K56" s="10">
        <v>7.2919999999999999E-2</v>
      </c>
      <c r="L56" s="11" t="s">
        <v>121</v>
      </c>
      <c r="M56" s="12" t="str">
        <f>HYPERLINK("https://lindat.mff.cuni.cz/services/SynSemClass40/SynSemClass40.html?veclass=vec00360","00360/vyvinout")</f>
        <v>00360/vyvinout</v>
      </c>
      <c r="N56" s="13">
        <v>6.3009999999999997E-2</v>
      </c>
      <c r="O56" s="14" t="s">
        <v>118</v>
      </c>
      <c r="P56" s="15" t="str">
        <f>HYPERLINK("https://lindat.mff.cuni.cz/services/SynSemClass40/SynSemClass40.html?veclass=vec01109","01109/simulovat")</f>
        <v>01109/simulovat</v>
      </c>
      <c r="Q56" s="16">
        <v>4.9149999999999999E-2</v>
      </c>
    </row>
    <row r="57" spans="1:19" x14ac:dyDescent="0.3">
      <c r="A57" s="1" t="s">
        <v>73</v>
      </c>
      <c r="B57" s="1">
        <v>220</v>
      </c>
      <c r="C57" s="2" t="s">
        <v>118</v>
      </c>
      <c r="D57" s="3" t="str">
        <f>HYPERLINK("https://lindat.mff.cuni.cz/services/SynSemClass40/SynSemClass40.html?veclass=vec01310","01310/rozplývat")</f>
        <v>01310/rozplývat</v>
      </c>
      <c r="E57" s="4">
        <v>0.18257999999999999</v>
      </c>
      <c r="F57" s="5" t="s">
        <v>121</v>
      </c>
      <c r="G57" s="6" t="str">
        <f>HYPERLINK("https://lindat.mff.cuni.cz/services/SynSemClass40/SynSemClass40.html?veclass=vec00701","00701/rozzlobit")</f>
        <v>00701/rozzlobit</v>
      </c>
      <c r="H57" s="7">
        <v>0.15196000000000001</v>
      </c>
      <c r="I57" s="8" t="s">
        <v>120</v>
      </c>
      <c r="J57" s="9" t="str">
        <f>HYPERLINK("https://lindat.mff.cuni.cz/services/SynSemClass40/SynSemClass40.html?veclass=vec00864","00864/panikařit")</f>
        <v>00864/panikařit</v>
      </c>
      <c r="K57" s="10">
        <v>8.6980000000000002E-2</v>
      </c>
      <c r="L57" s="11" t="s">
        <v>118</v>
      </c>
      <c r="M57" s="12" t="str">
        <f>HYPERLINK("https://lindat.mff.cuni.cz/services/SynSemClass40/SynSemClass40.html?veclass=vec00019","00019/handrkovat")</f>
        <v>00019/handrkovat</v>
      </c>
      <c r="N57" s="13">
        <v>7.2090000000000001E-2</v>
      </c>
      <c r="O57" s="14" t="s">
        <v>118</v>
      </c>
      <c r="P57" s="15" t="str">
        <f>HYPERLINK("https://lindat.mff.cuni.cz/services/SynSemClass40/SynSemClass40.html?veclass=vec01385","01385/znejistět")</f>
        <v>01385/znejistět</v>
      </c>
      <c r="Q57" s="16">
        <v>6.1120000000000008E-2</v>
      </c>
    </row>
    <row r="58" spans="1:19" x14ac:dyDescent="0.3">
      <c r="A58" s="1" t="s">
        <v>74</v>
      </c>
      <c r="B58" s="1">
        <v>88</v>
      </c>
      <c r="C58" s="2" t="s">
        <v>119</v>
      </c>
      <c r="D58" s="3" t="str">
        <f>HYPERLINK("https://lindat.mff.cuni.cz/services/SynSemClass40/SynSemClass40.html?veclass=vec01194","01194/zvednout")</f>
        <v>01194/zvednout</v>
      </c>
      <c r="E58" s="4">
        <v>0.18731999999999999</v>
      </c>
      <c r="F58" s="5" t="s">
        <v>118</v>
      </c>
      <c r="G58" s="6" t="str">
        <f>HYPERLINK("https://lindat.mff.cuni.cz/services/SynSemClass40/SynSemClass40.html?veclass=vec00631","00631/mávat")</f>
        <v>00631/mávat</v>
      </c>
      <c r="H58" s="7">
        <v>8.6760000000000004E-2</v>
      </c>
      <c r="I58" s="8" t="s">
        <v>118</v>
      </c>
      <c r="J58" s="9" t="str">
        <f>HYPERLINK("https://lindat.mff.cuni.cz/services/SynSemClass40/SynSemClass40.html?veclass=vec00869","00869/podívat")</f>
        <v>00869/podívat</v>
      </c>
      <c r="K58" s="10">
        <v>5.3220000000000003E-2</v>
      </c>
      <c r="L58" s="11" t="s">
        <v>118</v>
      </c>
      <c r="M58" s="12" t="str">
        <f>HYPERLINK("https://lindat.mff.cuni.cz/services/SynSemClass40/SynSemClass40.html?veclass=vec01357","01357/vystrkovat")</f>
        <v>01357/vystrkovat</v>
      </c>
      <c r="N58" s="13">
        <v>4.8219999999999999E-2</v>
      </c>
      <c r="O58" s="14" t="s">
        <v>118</v>
      </c>
      <c r="P58" s="15" t="str">
        <f>HYPERLINK("https://lindat.mff.cuni.cz/services/SynSemClass40/SynSemClass40.html?veclass=vec00487","00487/pozvat")</f>
        <v>00487/pozvat</v>
      </c>
      <c r="Q58" s="16">
        <v>4.4769999999999997E-2</v>
      </c>
    </row>
    <row r="59" spans="1:19" x14ac:dyDescent="0.3">
      <c r="A59" s="1" t="s">
        <v>75</v>
      </c>
      <c r="B59" s="1">
        <v>49</v>
      </c>
      <c r="C59" s="2" t="s">
        <v>120</v>
      </c>
      <c r="D59" s="3" t="str">
        <f>HYPERLINK("https://lindat.mff.cuni.cz/services/SynSemClass40/SynSemClass40.html?veclass=vec00681","00681/prasknout")</f>
        <v>00681/prasknout</v>
      </c>
      <c r="E59" s="4">
        <v>0.19252</v>
      </c>
      <c r="F59" s="5" t="s">
        <v>118</v>
      </c>
      <c r="G59" s="6" t="str">
        <f>HYPERLINK("https://lindat.mff.cuni.cz/services/SynSemClass40/SynSemClass40.html?veclass=vec00937","00937/třást")</f>
        <v>00937/třást</v>
      </c>
      <c r="H59" s="7">
        <v>0.10594000000000001</v>
      </c>
      <c r="I59" s="8" t="s">
        <v>119</v>
      </c>
      <c r="J59" s="9" t="str">
        <f>HYPERLINK("https://lindat.mff.cuni.cz/services/SynSemClass40/SynSemClass40.html?veclass=vec01103","01103/roztavit")</f>
        <v>01103/roztavit</v>
      </c>
      <c r="K59" s="10">
        <v>6.4449999999999993E-2</v>
      </c>
      <c r="L59" s="11" t="s">
        <v>118</v>
      </c>
      <c r="M59" s="12" t="str">
        <f>HYPERLINK("https://lindat.mff.cuni.cz/services/SynSemClass40/SynSemClass40.html?veclass=vec00911","00911/rozptýlit")</f>
        <v>00911/rozptýlit</v>
      </c>
      <c r="N59" s="13">
        <v>5.8970000000000002E-2</v>
      </c>
      <c r="O59" s="14" t="s">
        <v>118</v>
      </c>
      <c r="P59" s="15" t="str">
        <f>HYPERLINK("https://lindat.mff.cuni.cz/services/SynSemClass40/SynSemClass40.html?veclass=vec00903","00903/rozcupovat")</f>
        <v>00903/rozcupovat</v>
      </c>
      <c r="Q59" s="16">
        <v>5.8209999999999998E-2</v>
      </c>
    </row>
    <row r="60" spans="1:19" x14ac:dyDescent="0.3">
      <c r="A60" s="1" t="s">
        <v>76</v>
      </c>
      <c r="B60" s="1">
        <v>2</v>
      </c>
      <c r="C60" s="2" t="s">
        <v>118</v>
      </c>
      <c r="D60" s="3" t="str">
        <f>HYPERLINK("https://lindat.mff.cuni.cz/services/SynSemClass40/SynSemClass40.html?veclass=vec01106","01106/shazovat")</f>
        <v>01106/shazovat</v>
      </c>
      <c r="E60" s="4">
        <v>0.19747000000000001</v>
      </c>
      <c r="F60" s="5" t="s">
        <v>118</v>
      </c>
      <c r="G60" s="6" t="str">
        <f>HYPERLINK("https://lindat.mff.cuni.cz/services/SynSemClass40/SynSemClass40.html?veclass=vec00819","00819/házet")</f>
        <v>00819/házet</v>
      </c>
      <c r="H60" s="7">
        <v>0.15866</v>
      </c>
      <c r="I60" s="8" t="s">
        <v>118</v>
      </c>
      <c r="J60" s="9" t="str">
        <f>HYPERLINK("https://lindat.mff.cuni.cz/services/SynSemClass40/SynSemClass40.html?veclass=vec00047","00047/oddělit")</f>
        <v>00047/oddělit</v>
      </c>
      <c r="K60" s="10">
        <v>8.6110000000000006E-2</v>
      </c>
      <c r="L60" s="11" t="s">
        <v>118</v>
      </c>
      <c r="M60" s="12" t="str">
        <f>HYPERLINK("https://lindat.mff.cuni.cz/services/SynSemClass40/SynSemClass40.html?veclass=vec00943","00943/utáhnout")</f>
        <v>00943/utáhnout</v>
      </c>
      <c r="N60" s="13">
        <v>8.4900000000000003E-2</v>
      </c>
      <c r="O60" s="14" t="s">
        <v>118</v>
      </c>
      <c r="P60" s="15" t="str">
        <f>HYPERLINK("https://lindat.mff.cuni.cz/services/SynSemClass40/SynSemClass40.html?veclass=vec00957","00957/vyčerpávat")</f>
        <v>00957/vyčerpávat</v>
      </c>
      <c r="Q60" s="16">
        <v>8.0049999999999996E-2</v>
      </c>
    </row>
    <row r="61" spans="1:19" x14ac:dyDescent="0.3">
      <c r="A61" s="1" t="s">
        <v>77</v>
      </c>
      <c r="B61" s="1">
        <v>22</v>
      </c>
      <c r="C61" s="2" t="s">
        <v>121</v>
      </c>
      <c r="D61" s="3" t="str">
        <f>HYPERLINK("https://lindat.mff.cuni.cz/services/SynSemClass40/SynSemClass40.html?veclass=vec00701","00701/rozzlobit")</f>
        <v>00701/rozzlobit</v>
      </c>
      <c r="E61" s="4">
        <v>0.20261000000000001</v>
      </c>
      <c r="F61" s="5" t="s">
        <v>118</v>
      </c>
      <c r="G61" s="6" t="str">
        <f>HYPERLINK("https://lindat.mff.cuni.cz/services/SynSemClass40/SynSemClass40.html?veclass=vec01310","01310/rozplývat")</f>
        <v>01310/rozplývat</v>
      </c>
      <c r="H61" s="7">
        <v>0.11171</v>
      </c>
      <c r="I61" s="8" t="s">
        <v>118</v>
      </c>
      <c r="J61" s="9" t="str">
        <f>HYPERLINK("https://lindat.mff.cuni.cz/services/SynSemClass40/SynSemClass40.html?veclass=vec00674","00674/pohrdat")</f>
        <v>00674/pohrdat</v>
      </c>
      <c r="K61" s="10">
        <v>6.5979999999999997E-2</v>
      </c>
      <c r="L61" s="11" t="s">
        <v>118</v>
      </c>
      <c r="M61" s="12" t="str">
        <f>HYPERLINK("https://lindat.mff.cuni.cz/services/SynSemClass40/SynSemClass40.html?veclass=vec01385","01385/znejistět")</f>
        <v>01385/znejistět</v>
      </c>
      <c r="N61" s="13">
        <v>6.0900000000000003E-2</v>
      </c>
      <c r="O61" s="14" t="s">
        <v>118</v>
      </c>
      <c r="P61" s="15" t="str">
        <f>HYPERLINK("https://lindat.mff.cuni.cz/services/SynSemClass40/SynSemClass40.html?veclass=vec00132","00132/stěžovat")</f>
        <v>00132/stěžovat</v>
      </c>
      <c r="Q61" s="16">
        <v>4.4400000000000002E-2</v>
      </c>
    </row>
    <row r="62" spans="1:19" x14ac:dyDescent="0.3">
      <c r="A62" s="1" t="s">
        <v>78</v>
      </c>
      <c r="B62" s="1">
        <v>21</v>
      </c>
      <c r="C62" s="2" t="s">
        <v>118</v>
      </c>
      <c r="D62" s="3" t="str">
        <f>HYPERLINK("https://lindat.mff.cuni.cz/services/SynSemClass40/SynSemClass40.html?veclass=vec00623","00623/kombinovat")</f>
        <v>00623/kombinovat</v>
      </c>
      <c r="E62" s="4">
        <v>0.20635999999999999</v>
      </c>
      <c r="F62" s="5" t="s">
        <v>118</v>
      </c>
      <c r="G62" s="6" t="str">
        <f>HYPERLINK("https://lindat.mff.cuni.cz/services/SynSemClass40/SynSemClass40.html?veclass=vec01170","01170/zaměňovat")</f>
        <v>01170/zaměňovat</v>
      </c>
      <c r="H62" s="7">
        <v>7.1889999999999996E-2</v>
      </c>
      <c r="I62" s="8" t="s">
        <v>118</v>
      </c>
      <c r="J62" s="9" t="str">
        <f>HYPERLINK("https://lindat.mff.cuni.cz/services/SynSemClass40/SynSemClass40.html?veclass=vec00296","00296/rozdělit")</f>
        <v>00296/rozdělit</v>
      </c>
      <c r="K62" s="10">
        <v>5.2999999999999999E-2</v>
      </c>
      <c r="L62" s="11" t="s">
        <v>118</v>
      </c>
      <c r="M62" s="12" t="str">
        <f>HYPERLINK("https://lindat.mff.cuni.cz/services/SynSemClass40/SynSemClass40.html?veclass=vec01340","01340/usmažit")</f>
        <v>01340/usmažit</v>
      </c>
      <c r="N62" s="13">
        <v>5.2049999999999999E-2</v>
      </c>
      <c r="O62" s="14" t="s">
        <v>118</v>
      </c>
      <c r="P62" s="15" t="str">
        <f>HYPERLINK("https://lindat.mff.cuni.cz/services/SynSemClass40/SynSemClass40.html?veclass=vec00750","00750/vtipkovat")</f>
        <v>00750/vtipkovat</v>
      </c>
      <c r="Q62" s="16">
        <v>4.546E-2</v>
      </c>
    </row>
    <row r="63" spans="1:19" ht="15.6" thickTop="1" thickBot="1" x14ac:dyDescent="0.35">
      <c r="A63" s="1" t="s">
        <v>79</v>
      </c>
      <c r="B63" s="1">
        <v>19</v>
      </c>
      <c r="C63" s="2" t="s">
        <v>120</v>
      </c>
      <c r="D63" s="3" t="str">
        <f>HYPERLINK("https://lindat.mff.cuni.cz/services/SynSemClass40/SynSemClass40.html?veclass=vec00952","00952/vlévat")</f>
        <v>00952/vlévat</v>
      </c>
      <c r="E63" s="4">
        <v>0.21215999999999999</v>
      </c>
      <c r="F63" s="5" t="s">
        <v>118</v>
      </c>
      <c r="G63" s="6" t="str">
        <f>HYPERLINK("https://lindat.mff.cuni.cz/services/SynSemClass40/SynSemClass40.html?veclass=vec00949","00949/valit")</f>
        <v>00949/valit</v>
      </c>
      <c r="H63" s="7">
        <v>6.275E-2</v>
      </c>
      <c r="I63" s="8" t="s">
        <v>118</v>
      </c>
      <c r="J63" s="9" t="str">
        <f>HYPERLINK("https://lindat.mff.cuni.cz/services/SynSemClass40/SynSemClass40.html?veclass=vec00258","00258/pocházet")</f>
        <v>00258/pocházet</v>
      </c>
      <c r="K63" s="10">
        <v>5.169E-2</v>
      </c>
      <c r="L63" s="11" t="s">
        <v>118</v>
      </c>
      <c r="M63" s="12" t="str">
        <f>HYPERLINK("https://lindat.mff.cuni.cz/services/SynSemClass40/SynSemClass40.html?veclass=vec00958","00958/vyčinit")</f>
        <v>00958/vyčinit</v>
      </c>
      <c r="N63" s="13">
        <v>4.3920000000000001E-2</v>
      </c>
      <c r="O63" s="14" t="s">
        <v>118</v>
      </c>
      <c r="P63" s="15" t="str">
        <f>HYPERLINK("https://lindat.mff.cuni.cz/services/SynSemClass40/SynSemClass40.html?veclass=vec00467","00467/padat")</f>
        <v>00467/padat</v>
      </c>
      <c r="Q63" s="16">
        <v>3.9140000000000001E-2</v>
      </c>
    </row>
    <row r="64" spans="1:19" ht="15.6" thickTop="1" thickBot="1" x14ac:dyDescent="0.35">
      <c r="A64" s="1" t="s">
        <v>80</v>
      </c>
      <c r="B64" s="1">
        <v>111</v>
      </c>
      <c r="C64" s="2" t="s">
        <v>119</v>
      </c>
      <c r="D64" s="3" t="str">
        <f>HYPERLINK("https://lindat.mff.cuni.cz/services/SynSemClass40/SynSemClass40.html?veclass=vec01282","01282/provázet")</f>
        <v>01282/provázet</v>
      </c>
      <c r="E64" s="4">
        <v>0.21865999999999999</v>
      </c>
      <c r="F64" s="5" t="s">
        <v>121</v>
      </c>
      <c r="G64" s="6" t="str">
        <f>HYPERLINK("https://lindat.mff.cuni.cz/services/SynSemClass40/SynSemClass40.html?veclass=vec00172","00172/vzít")</f>
        <v>00172/vzít</v>
      </c>
      <c r="H64" s="7">
        <v>0.18637999999999999</v>
      </c>
      <c r="I64" s="8" t="s">
        <v>119</v>
      </c>
      <c r="J64" s="9" t="str">
        <f>HYPERLINK("https://lindat.mff.cuni.cz/services/SynSemClass40/SynSemClass40.html?veclass=vec01377","01377/zavést")</f>
        <v>01377/zavést</v>
      </c>
      <c r="K64" s="10">
        <v>7.5479999999999992E-2</v>
      </c>
      <c r="L64" s="11" t="s">
        <v>118</v>
      </c>
      <c r="M64" s="12" t="str">
        <f>HYPERLINK("https://lindat.mff.cuni.cz/services/SynSemClass40/SynSemClass40.html?veclass=vec00643","00643/obklopit")</f>
        <v>00643/obklopit</v>
      </c>
      <c r="N64" s="13">
        <v>4.0410000000000001E-2</v>
      </c>
      <c r="O64" s="14" t="s">
        <v>118</v>
      </c>
      <c r="P64" s="15" t="str">
        <f>HYPERLINK("https://lindat.mff.cuni.cz/services/SynSemClass40/SynSemClass40.html?veclass=vec00225","00225/jednat")</f>
        <v>00225/jednat</v>
      </c>
      <c r="Q64" s="16">
        <v>3.2579999999999998E-2</v>
      </c>
      <c r="S64" t="s">
        <v>122</v>
      </c>
    </row>
    <row r="65" spans="1:19" ht="15.6" thickTop="1" thickBot="1" x14ac:dyDescent="0.35">
      <c r="A65" s="1" t="s">
        <v>81</v>
      </c>
      <c r="B65" s="1">
        <v>58</v>
      </c>
      <c r="C65" s="2" t="s">
        <v>118</v>
      </c>
      <c r="D65" s="3" t="str">
        <f>HYPERLINK("https://lindat.mff.cuni.cz/services/SynSemClass40/SynSemClass40.html?veclass=vec00735","00735/umístit")</f>
        <v>00735/umístit</v>
      </c>
      <c r="E65" s="4">
        <v>0.22452</v>
      </c>
      <c r="F65" s="5" t="s">
        <v>118</v>
      </c>
      <c r="G65" s="6" t="str">
        <f>HYPERLINK("https://lindat.mff.cuni.cz/services/SynSemClass40/SynSemClass40.html?veclass=vec00743","00743/vnutit")</f>
        <v>00743/vnutit</v>
      </c>
      <c r="H65" s="7">
        <v>5.5789999999999999E-2</v>
      </c>
      <c r="I65" s="8" t="s">
        <v>118</v>
      </c>
      <c r="J65" s="9" t="str">
        <f>HYPERLINK("https://lindat.mff.cuni.cz/services/SynSemClass40/SynSemClass40.html?veclass=vec00812","00812/dovést")</f>
        <v>00812/dovést</v>
      </c>
      <c r="K65" s="10">
        <v>3.372E-2</v>
      </c>
      <c r="L65" s="11" t="s">
        <v>118</v>
      </c>
      <c r="M65" s="12" t="str">
        <f>HYPERLINK("https://lindat.mff.cuni.cz/services/SynSemClass40/SynSemClass40.html?veclass=vec00747","00747/vrhnout")</f>
        <v>00747/vrhnout</v>
      </c>
      <c r="N65" s="13">
        <v>3.1980000000000001E-2</v>
      </c>
      <c r="O65" s="14" t="s">
        <v>120</v>
      </c>
      <c r="P65" s="15" t="str">
        <f>HYPERLINK("https://lindat.mff.cuni.cz/services/SynSemClass40/SynSemClass40.html?veclass=vec00932","00932/strčit")</f>
        <v>00932/strčit</v>
      </c>
      <c r="Q65" s="16">
        <v>2.7400000000000001E-2</v>
      </c>
    </row>
    <row r="66" spans="1:19" ht="15.6" thickTop="1" thickBot="1" x14ac:dyDescent="0.35">
      <c r="A66" s="1" t="s">
        <v>82</v>
      </c>
      <c r="B66" s="1">
        <v>142</v>
      </c>
      <c r="C66" s="2" t="s">
        <v>119</v>
      </c>
      <c r="D66" s="3" t="str">
        <f>HYPERLINK("https://lindat.mff.cuni.cz/services/SynSemClass40/SynSemClass40.html?veclass=vec00286","00286/přilákat")</f>
        <v>00286/přilákat</v>
      </c>
      <c r="E66" s="4">
        <v>0.23152</v>
      </c>
      <c r="F66" s="5" t="s">
        <v>118</v>
      </c>
      <c r="G66" s="6" t="str">
        <f>HYPERLINK("https://lindat.mff.cuni.cz/services/SynSemClass40/SynSemClass40.html?veclass=vec00609","00609/fascinovat")</f>
        <v>00609/fascinovat</v>
      </c>
      <c r="H66" s="7">
        <v>0.12539</v>
      </c>
      <c r="I66" s="8" t="s">
        <v>118</v>
      </c>
      <c r="J66" s="9" t="str">
        <f>HYPERLINK("https://lindat.mff.cuni.cz/services/SynSemClass40/SynSemClass40.html?veclass=vec01183","01183/znechutit")</f>
        <v>01183/znechutit</v>
      </c>
      <c r="K66" s="10">
        <v>7.4770000000000003E-2</v>
      </c>
      <c r="L66" s="11" t="s">
        <v>118</v>
      </c>
      <c r="M66" s="12" t="str">
        <f>HYPERLINK("https://lindat.mff.cuni.cz/services/SynSemClass40/SynSemClass40.html?veclass=vec00188","00188/získat")</f>
        <v>00188/získat</v>
      </c>
      <c r="N66" s="13">
        <v>6.3649999999999998E-2</v>
      </c>
      <c r="O66" s="14" t="s">
        <v>118</v>
      </c>
      <c r="P66" s="15" t="str">
        <f>HYPERLINK("https://lindat.mff.cuni.cz/services/SynSemClass40/SynSemClass40.html?veclass=vec00608","00608/dráždit")</f>
        <v>00608/dráždit</v>
      </c>
      <c r="Q66" s="16">
        <v>4.2599999999999999E-2</v>
      </c>
    </row>
    <row r="67" spans="1:19" x14ac:dyDescent="0.3">
      <c r="A67" s="1" t="s">
        <v>83</v>
      </c>
      <c r="B67" s="1">
        <v>63</v>
      </c>
      <c r="C67" s="2" t="s">
        <v>119</v>
      </c>
      <c r="D67" s="3" t="str">
        <f>HYPERLINK("https://lindat.mff.cuni.cz/services/SynSemClass40/SynSemClass40.html?veclass=vec00643","00643/obklopit")</f>
        <v>00643/obklopit</v>
      </c>
      <c r="E67" s="4">
        <v>0.23805999999999999</v>
      </c>
      <c r="F67" s="5" t="s">
        <v>118</v>
      </c>
      <c r="G67" s="6" t="str">
        <f>HYPERLINK("https://lindat.mff.cuni.cz/services/SynSemClass40/SynSemClass40.html?veclass=vec00872","00872/pokrýt")</f>
        <v>00872/pokrýt</v>
      </c>
      <c r="H67" s="7">
        <v>0.20111000000000001</v>
      </c>
      <c r="I67" s="8" t="s">
        <v>119</v>
      </c>
      <c r="J67" s="9" t="str">
        <f>HYPERLINK("https://lindat.mff.cuni.cz/services/SynSemClass40/SynSemClass40.html?veclass=vec00053","00053/ohraničit")</f>
        <v>00053/ohraničit</v>
      </c>
      <c r="K67" s="10">
        <v>5.9540000000000003E-2</v>
      </c>
      <c r="L67" s="11" t="s">
        <v>118</v>
      </c>
      <c r="M67" s="12" t="str">
        <f>HYPERLINK("https://lindat.mff.cuni.cz/services/SynSemClass40/SynSemClass40.html?veclass=vec00638","00638/namalovat")</f>
        <v>00638/namalovat</v>
      </c>
      <c r="N67" s="13">
        <v>3.7170000000000002E-2</v>
      </c>
      <c r="O67" s="14" t="s">
        <v>118</v>
      </c>
      <c r="P67" s="15" t="str">
        <f>HYPERLINK("https://lindat.mff.cuni.cz/services/SynSemClass40/SynSemClass40.html?veclass=vec01363","01363/vyzdobit")</f>
        <v>01363/vyzdobit</v>
      </c>
      <c r="Q67" s="16">
        <v>3.3829999999999999E-2</v>
      </c>
    </row>
    <row r="68" spans="1:19" ht="15.6" thickTop="1" thickBot="1" x14ac:dyDescent="0.35">
      <c r="A68" s="1" t="s">
        <v>84</v>
      </c>
      <c r="B68" s="1">
        <v>900</v>
      </c>
      <c r="C68" s="2" t="s">
        <v>119</v>
      </c>
      <c r="D68" s="3" t="str">
        <f>HYPERLINK("https://lindat.mff.cuni.cz/services/SynSemClass40/SynSemClass40.html?veclass=vec00752","00752/vybavit")</f>
        <v>00752/vybavit</v>
      </c>
      <c r="E68" s="4">
        <v>0.24565000000000001</v>
      </c>
      <c r="F68" s="5" t="s">
        <v>118</v>
      </c>
      <c r="G68" s="6" t="str">
        <f>HYPERLINK("https://lindat.mff.cuni.cz/services/SynSemClass40/SynSemClass40.html?veclass=vec00502","00502/připravovat")</f>
        <v>00502/připravovat</v>
      </c>
      <c r="H68" s="7">
        <v>7.3209999999999997E-2</v>
      </c>
      <c r="I68" s="8" t="s">
        <v>118</v>
      </c>
      <c r="J68" s="9" t="str">
        <f>HYPERLINK("https://lindat.mff.cuni.cz/services/SynSemClass40/SynSemClass40.html?veclass=vec00011","00011/dovézt")</f>
        <v>00011/dovézt</v>
      </c>
      <c r="K68" s="10">
        <v>5.1450000000000003E-2</v>
      </c>
      <c r="L68" s="11" t="s">
        <v>119</v>
      </c>
      <c r="M68" s="12" t="str">
        <f>HYPERLINK("https://lindat.mff.cuni.cz/services/SynSemClass40/SynSemClass40.html?veclass=vec00178","00178/zajistit")</f>
        <v>00178/zajistit</v>
      </c>
      <c r="N68" s="13">
        <v>4.2279999999999998E-2</v>
      </c>
      <c r="O68" s="14" t="s">
        <v>120</v>
      </c>
      <c r="P68" s="15" t="str">
        <f>HYPERLINK("https://lindat.mff.cuni.cz/services/SynSemClass40/SynSemClass40.html?veclass=vec00443","00443/nashromáždit")</f>
        <v>00443/nashromáždit</v>
      </c>
      <c r="Q68" s="16">
        <v>3.5340000000000003E-2</v>
      </c>
    </row>
    <row r="69" spans="1:19" ht="15.6" thickTop="1" thickBot="1" x14ac:dyDescent="0.35">
      <c r="A69" s="1" t="s">
        <v>85</v>
      </c>
      <c r="B69" s="1">
        <v>43</v>
      </c>
      <c r="C69" s="2" t="s">
        <v>119</v>
      </c>
      <c r="D69" s="3" t="str">
        <f>HYPERLINK("https://lindat.mff.cuni.cz/services/SynSemClass40/SynSemClass40.html?veclass=vec00932","00932/strčit")</f>
        <v>00932/strčit</v>
      </c>
      <c r="E69" s="4">
        <v>0.25130000000000002</v>
      </c>
      <c r="F69" s="5" t="s">
        <v>119</v>
      </c>
      <c r="G69" s="6" t="str">
        <f>HYPERLINK("https://lindat.mff.cuni.cz/services/SynSemClass40/SynSemClass40.html?veclass=vec00735","00735/umístit")</f>
        <v>00735/umístit</v>
      </c>
      <c r="H69" s="7">
        <v>0.17094000000000001</v>
      </c>
      <c r="I69" s="8" t="s">
        <v>118</v>
      </c>
      <c r="J69" s="9" t="str">
        <f>HYPERLINK("https://lindat.mff.cuni.cz/services/SynSemClass40/SynSemClass40.html?veclass=vec01226","01226/mávat")</f>
        <v>01226/mávat</v>
      </c>
      <c r="K69" s="10">
        <v>0.11219999999999999</v>
      </c>
      <c r="L69" s="11" t="s">
        <v>119</v>
      </c>
      <c r="M69" s="12" t="str">
        <f>HYPERLINK("https://lindat.mff.cuni.cz/services/SynSemClass40/SynSemClass40.html?veclass=vec00841","00841/nacpat")</f>
        <v>00841/nacpat</v>
      </c>
      <c r="N69" s="13">
        <v>9.8040000000000002E-2</v>
      </c>
      <c r="O69" s="14" t="s">
        <v>118</v>
      </c>
      <c r="P69" s="15" t="str">
        <f>HYPERLINK("https://lindat.mff.cuni.cz/services/SynSemClass40/SynSemClass40.html?veclass=vec00819","00819/házet")</f>
        <v>00819/házet</v>
      </c>
      <c r="Q69" s="16">
        <v>7.8170000000000003E-2</v>
      </c>
    </row>
    <row r="70" spans="1:19" ht="15.6" thickTop="1" thickBot="1" x14ac:dyDescent="0.35">
      <c r="A70" s="1" t="s">
        <v>86</v>
      </c>
      <c r="B70" s="1">
        <v>26</v>
      </c>
      <c r="C70" s="2" t="s">
        <v>120</v>
      </c>
      <c r="D70" s="3" t="str">
        <f>HYPERLINK("https://lindat.mff.cuni.cz/services/SynSemClass40/SynSemClass40.html?veclass=vec00095","00095/přeměnit")</f>
        <v>00095/přeměnit</v>
      </c>
      <c r="E70" s="4">
        <v>0.25763000000000003</v>
      </c>
      <c r="F70" s="5" t="s">
        <v>118</v>
      </c>
      <c r="G70" s="6" t="str">
        <f>HYPERLINK("https://lindat.mff.cuni.cz/services/SynSemClass40/SynSemClass40.html?veclass=vec00791","00791/zkreslovat")</f>
        <v>00791/zkreslovat</v>
      </c>
      <c r="H70" s="7">
        <v>0.22255</v>
      </c>
      <c r="I70" s="8" t="s">
        <v>118</v>
      </c>
      <c r="J70" s="9" t="str">
        <f>HYPERLINK("https://lindat.mff.cuni.cz/services/SynSemClass40/SynSemClass40.html?veclass=vec01093","01093/přepočítat")</f>
        <v>01093/přepočítat</v>
      </c>
      <c r="K70" s="10">
        <v>9.5699999999999993E-2</v>
      </c>
      <c r="L70" s="11" t="s">
        <v>118</v>
      </c>
      <c r="M70" s="12" t="str">
        <f>HYPERLINK("https://lindat.mff.cuni.cz/services/SynSemClass40/SynSemClass40.html?veclass=vec01081","01081/promýšlet")</f>
        <v>01081/promýšlet</v>
      </c>
      <c r="N70" s="13">
        <v>6.991E-2</v>
      </c>
      <c r="O70" s="14" t="s">
        <v>118</v>
      </c>
      <c r="P70" s="15" t="str">
        <f>HYPERLINK("https://lindat.mff.cuni.cz/services/SynSemClass40/SynSemClass40.html?veclass=vec00546","00546/uzákonit")</f>
        <v>00546/uzákonit</v>
      </c>
      <c r="Q70" s="16">
        <v>5.7790000000000001E-2</v>
      </c>
    </row>
    <row r="71" spans="1:19" ht="15.6" thickTop="1" thickBot="1" x14ac:dyDescent="0.35">
      <c r="A71" s="1" t="s">
        <v>87</v>
      </c>
      <c r="B71" s="1">
        <v>270</v>
      </c>
      <c r="C71" s="2" t="s">
        <v>118</v>
      </c>
      <c r="D71" s="3" t="str">
        <f>HYPERLINK("https://lindat.mff.cuni.cz/services/SynSemClass40/SynSemClass40.html?veclass=vec00412","00412/držet")</f>
        <v>00412/držet</v>
      </c>
      <c r="E71" s="4">
        <v>0.26434000000000002</v>
      </c>
      <c r="F71" s="5" t="s">
        <v>118</v>
      </c>
      <c r="G71" s="6" t="str">
        <f>HYPERLINK("https://lindat.mff.cuni.cz/services/SynSemClass40/SynSemClass40.html?veclass=vec00577","00577/zaplnit")</f>
        <v>00577/zaplnit</v>
      </c>
      <c r="H71" s="7">
        <v>6.1830000000000003E-2</v>
      </c>
      <c r="I71" s="8" t="s">
        <v>118</v>
      </c>
      <c r="J71" s="9" t="str">
        <f>HYPERLINK("https://lindat.mff.cuni.cz/services/SynSemClass40/SynSemClass40.html?veclass=vec00270","00270/potřebovat")</f>
        <v>00270/potřebovat</v>
      </c>
      <c r="K71" s="10">
        <v>3.6970000000000003E-2</v>
      </c>
      <c r="L71" s="11" t="s">
        <v>118</v>
      </c>
      <c r="M71" s="12" t="str">
        <f>HYPERLINK("https://lindat.mff.cuni.cz/services/SynSemClass40/SynSemClass40.html?veclass=vec00178","00178/zajistit")</f>
        <v>00178/zajistit</v>
      </c>
      <c r="N71" s="13">
        <v>3.2539999999999999E-2</v>
      </c>
      <c r="O71" s="14" t="s">
        <v>118</v>
      </c>
      <c r="P71" s="15" t="str">
        <f>HYPERLINK("https://lindat.mff.cuni.cz/services/SynSemClass40/SynSemClass40.html?veclass=vec00476","00476/pohltit")</f>
        <v>00476/pohltit</v>
      </c>
      <c r="Q71" s="16">
        <v>2.8899999999999999E-2</v>
      </c>
    </row>
    <row r="72" spans="1:19" x14ac:dyDescent="0.3">
      <c r="A72" s="1" t="s">
        <v>88</v>
      </c>
      <c r="B72" s="1">
        <v>24</v>
      </c>
      <c r="C72" s="2" t="s">
        <v>119</v>
      </c>
      <c r="D72" s="3" t="str">
        <f>HYPERLINK("https://lindat.mff.cuni.cz/services/SynSemClass40/SynSemClass40.html?veclass=vec00638","00638/namalovat")</f>
        <v>00638/namalovat</v>
      </c>
      <c r="E72" s="4">
        <v>0.27181</v>
      </c>
      <c r="F72" s="5" t="s">
        <v>121</v>
      </c>
      <c r="G72" s="6" t="str">
        <f>HYPERLINK("https://lindat.mff.cuni.cz/services/SynSemClass40/SynSemClass40.html?veclass=vec01363","01363/vyzdobit")</f>
        <v>01363/vyzdobit</v>
      </c>
      <c r="H72" s="7">
        <v>0.25291999999999998</v>
      </c>
      <c r="I72" s="8" t="s">
        <v>118</v>
      </c>
      <c r="J72" s="9" t="str">
        <f>HYPERLINK("https://lindat.mff.cuni.cz/services/SynSemClass40/SynSemClass40.html?veclass=vec00060","00060/oznámit")</f>
        <v>00060/oznámit</v>
      </c>
      <c r="K72" s="10">
        <v>5.0750000000000003E-2</v>
      </c>
      <c r="L72" s="11" t="s">
        <v>120</v>
      </c>
      <c r="M72" s="12" t="str">
        <f>HYPERLINK("https://lindat.mff.cuni.cz/services/SynSemClass40/SynSemClass40.html?veclass=vec00972","00972/vyšperkovat")</f>
        <v>00972/vyšperkovat</v>
      </c>
      <c r="N72" s="13">
        <v>4.7210000000000002E-2</v>
      </c>
      <c r="O72" s="14" t="s">
        <v>118</v>
      </c>
      <c r="P72" s="15" t="str">
        <f>HYPERLINK("https://lindat.mff.cuni.cz/services/SynSemClass40/SynSemClass40.html?veclass=vec00127","00127/stanovit")</f>
        <v>00127/stanovit</v>
      </c>
      <c r="Q72" s="16">
        <v>3.4959999999999998E-2</v>
      </c>
    </row>
    <row r="73" spans="1:19" x14ac:dyDescent="0.3">
      <c r="A73" s="1" t="s">
        <v>89</v>
      </c>
      <c r="B73" s="1">
        <v>13</v>
      </c>
      <c r="C73" s="2" t="s">
        <v>118</v>
      </c>
      <c r="D73" s="3" t="str">
        <f>HYPERLINK("https://lindat.mff.cuni.cz/services/SynSemClass40/SynSemClass40.html?veclass=vec00942","00942/ustoupit")</f>
        <v>00942/ustoupit</v>
      </c>
      <c r="E73" s="4">
        <v>0.27838000000000002</v>
      </c>
      <c r="F73" s="5" t="s">
        <v>118</v>
      </c>
      <c r="G73" s="6" t="str">
        <f>HYPERLINK("https://lindat.mff.cuni.cz/services/SynSemClass40/SynSemClass40.html?veclass=vec00113","00113/skončit")</f>
        <v>00113/skončit</v>
      </c>
      <c r="H73" s="7">
        <v>5.321E-2</v>
      </c>
      <c r="I73" s="8" t="s">
        <v>118</v>
      </c>
      <c r="J73" s="9" t="str">
        <f>HYPERLINK("https://lindat.mff.cuni.cz/services/SynSemClass40/SynSemClass40.html?veclass=vec01058","01058/odpustit")</f>
        <v>01058/odpustit</v>
      </c>
      <c r="K73" s="10">
        <v>4.6050000000000001E-2</v>
      </c>
      <c r="L73" s="11" t="s">
        <v>121</v>
      </c>
      <c r="M73" s="12" t="str">
        <f>HYPERLINK("https://lindat.mff.cuni.cz/services/SynSemClass40/SynSemClass40.html?veclass=vec00380","00380/zbavit")</f>
        <v>00380/zbavit</v>
      </c>
      <c r="N73" s="13">
        <v>4.5740000000000003E-2</v>
      </c>
      <c r="O73" s="14" t="s">
        <v>118</v>
      </c>
      <c r="P73" s="15" t="str">
        <f>HYPERLINK("https://lindat.mff.cuni.cz/services/SynSemClass40/SynSemClass40.html?veclass=vec01244","01244/odzbrojit")</f>
        <v>01244/odzbrojit</v>
      </c>
      <c r="Q73" s="16">
        <v>4.2680000000000003E-2</v>
      </c>
    </row>
    <row r="74" spans="1:19" x14ac:dyDescent="0.3">
      <c r="A74" s="1" t="s">
        <v>90</v>
      </c>
      <c r="B74" s="1">
        <v>4</v>
      </c>
      <c r="C74" s="2" t="s">
        <v>121</v>
      </c>
      <c r="D74" s="3" t="str">
        <f>HYPERLINK("https://lindat.mff.cuni.cz/services/SynSemClass40/SynSemClass40.html?veclass=vec00941","00941/upsat")</f>
        <v>00941/upsat</v>
      </c>
      <c r="E74" s="4">
        <v>0.28610000000000002</v>
      </c>
      <c r="F74" s="5" t="s">
        <v>118</v>
      </c>
      <c r="G74" s="6" t="str">
        <f>HYPERLINK("https://lindat.mff.cuni.cz/services/SynSemClass40/SynSemClass40.html?veclass=vec00019","00019/handrkovat")</f>
        <v>00019/handrkovat</v>
      </c>
      <c r="H74" s="7">
        <v>7.1840000000000001E-2</v>
      </c>
      <c r="I74" s="8" t="s">
        <v>118</v>
      </c>
      <c r="J74" s="9" t="str">
        <f>HYPERLINK("https://lindat.mff.cuni.cz/services/SynSemClass40/SynSemClass40.html?veclass=vec00035","00035/nakoupit")</f>
        <v>00035/nakoupit</v>
      </c>
      <c r="K74" s="10">
        <v>6.411E-2</v>
      </c>
      <c r="L74" s="11" t="s">
        <v>118</v>
      </c>
      <c r="M74" s="12" t="str">
        <f>HYPERLINK("https://lindat.mff.cuni.cz/services/SynSemClass40/SynSemClass40.html?veclass=vec00668","00668/podlézat")</f>
        <v>00668/podlézat</v>
      </c>
      <c r="N74" s="13">
        <v>5.5840000000000001E-2</v>
      </c>
      <c r="O74" s="14" t="s">
        <v>118</v>
      </c>
      <c r="P74" s="15" t="str">
        <f>HYPERLINK("https://lindat.mff.cuni.cz/services/SynSemClass40/SynSemClass40.html?veclass=vec00497","00497/přenechat")</f>
        <v>00497/přenechat</v>
      </c>
      <c r="Q74" s="16">
        <v>5.3330000000000002E-2</v>
      </c>
    </row>
    <row r="75" spans="1:19" x14ac:dyDescent="0.3">
      <c r="A75" s="1" t="s">
        <v>91</v>
      </c>
      <c r="B75" s="1">
        <v>142</v>
      </c>
      <c r="C75" s="2" t="s">
        <v>119</v>
      </c>
      <c r="D75" s="3" t="str">
        <f>HYPERLINK("https://lindat.mff.cuni.cz/services/SynSemClass40/SynSemClass40.html?veclass=vec00952","00952/vlévat")</f>
        <v>00952/vlévat</v>
      </c>
      <c r="E75" s="4">
        <v>0.29729</v>
      </c>
      <c r="F75" s="5" t="s">
        <v>118</v>
      </c>
      <c r="G75" s="6" t="str">
        <f>HYPERLINK("https://lindat.mff.cuni.cz/services/SynSemClass40/SynSemClass40.html?veclass=vec00735","00735/umístit")</f>
        <v>00735/umístit</v>
      </c>
      <c r="H75" s="7">
        <v>5.9900000000000002E-2</v>
      </c>
      <c r="I75" s="8" t="s">
        <v>118</v>
      </c>
      <c r="J75" s="9" t="str">
        <f>HYPERLINK("https://lindat.mff.cuni.cz/services/SynSemClass40/SynSemClass40.html?veclass=vec00218","00218/dostat")</f>
        <v>00218/dostat</v>
      </c>
      <c r="K75" s="10">
        <v>3.8350000000000002E-2</v>
      </c>
      <c r="L75" s="11" t="s">
        <v>118</v>
      </c>
      <c r="M75" s="12" t="str">
        <f>HYPERLINK("https://lindat.mff.cuni.cz/services/SynSemClass40/SynSemClass40.html?veclass=vec00467","00467/padat")</f>
        <v>00467/padat</v>
      </c>
      <c r="N75" s="13">
        <v>3.3459999999999997E-2</v>
      </c>
      <c r="O75" s="14" t="s">
        <v>120</v>
      </c>
      <c r="P75" s="15" t="str">
        <f>HYPERLINK("https://lindat.mff.cuni.cz/services/SynSemClass40/SynSemClass40.html?veclass=vec00499","00499/přidat")</f>
        <v>00499/přidat</v>
      </c>
      <c r="Q75" s="16">
        <v>3.1919999999999997E-2</v>
      </c>
    </row>
    <row r="76" spans="1:19" ht="15.6" thickTop="1" thickBot="1" x14ac:dyDescent="0.35">
      <c r="A76" s="1" t="s">
        <v>92</v>
      </c>
      <c r="B76" s="1">
        <v>2</v>
      </c>
      <c r="C76" s="2" t="s">
        <v>118</v>
      </c>
      <c r="D76" s="3" t="str">
        <f>HYPERLINK("https://lindat.mff.cuni.cz/services/SynSemClass40/SynSemClass40.html?veclass=vec00296","00296/rozdělit")</f>
        <v>00296/rozdělit</v>
      </c>
      <c r="E76" s="4">
        <v>0.30958000000000002</v>
      </c>
      <c r="F76" s="5" t="s">
        <v>119</v>
      </c>
      <c r="G76" s="6" t="str">
        <f>HYPERLINK("https://lindat.mff.cuni.cz/services/SynSemClass40/SynSemClass40.html?veclass=vec01102","01102/rozlišovat")</f>
        <v>01102/rozlišovat</v>
      </c>
      <c r="H76" s="7">
        <v>0.13983999999999999</v>
      </c>
      <c r="I76" s="8" t="s">
        <v>118</v>
      </c>
      <c r="J76" s="9" t="str">
        <f>HYPERLINK("https://lindat.mff.cuni.cz/services/SynSemClass40/SynSemClass40.html?veclass=vec00047","00047/oddělit")</f>
        <v>00047/oddělit</v>
      </c>
      <c r="K76" s="10">
        <v>3.7530000000000001E-2</v>
      </c>
      <c r="L76" s="11" t="s">
        <v>118</v>
      </c>
      <c r="M76" s="12" t="str">
        <f>HYPERLINK("https://lindat.mff.cuni.cz/services/SynSemClass40/SynSemClass40.html?veclass=vec00902","00902/přizpůsobovat")</f>
        <v>00902/přizpůsobovat</v>
      </c>
      <c r="N76" s="13">
        <v>3.1300000000000001E-2</v>
      </c>
      <c r="O76" s="14" t="s">
        <v>121</v>
      </c>
      <c r="P76" s="15" t="str">
        <f>HYPERLINK("https://lindat.mff.cuni.cz/services/SynSemClass40/SynSemClass40.html?veclass=vec00829","00829/kontrastovat")</f>
        <v>00829/kontrastovat</v>
      </c>
      <c r="Q76" s="16">
        <v>3.092E-2</v>
      </c>
    </row>
    <row r="77" spans="1:19" ht="15.6" thickTop="1" thickBot="1" x14ac:dyDescent="0.35">
      <c r="A77" s="1" t="s">
        <v>93</v>
      </c>
      <c r="B77" s="1">
        <v>910</v>
      </c>
      <c r="C77" s="2" t="s">
        <v>119</v>
      </c>
      <c r="D77" s="3" t="str">
        <f>HYPERLINK("https://lindat.mff.cuni.cz/services/SynSemClass40/SynSemClass40.html?veclass=vec01282","01282/provázet")</f>
        <v>01282/provázet</v>
      </c>
      <c r="E77" s="4">
        <v>0.31770999999999999</v>
      </c>
      <c r="F77" s="5" t="s">
        <v>121</v>
      </c>
      <c r="G77" s="6" t="str">
        <f>HYPERLINK("https://lindat.mff.cuni.cz/services/SynSemClass40/SynSemClass40.html?veclass=vec00172","00172/vzít")</f>
        <v>00172/vzít</v>
      </c>
      <c r="H77" s="7">
        <v>0.24668000000000001</v>
      </c>
      <c r="I77" s="8" t="s">
        <v>119</v>
      </c>
      <c r="J77" s="9" t="str">
        <f>HYPERLINK("https://lindat.mff.cuni.cz/services/SynSemClass40/SynSemClass40.html?veclass=vec01377","01377/zavést")</f>
        <v>01377/zavést</v>
      </c>
      <c r="K77" s="10">
        <v>0.13392000000000001</v>
      </c>
      <c r="L77" s="11" t="s">
        <v>118</v>
      </c>
      <c r="M77" s="12" t="str">
        <f>HYPERLINK("https://lindat.mff.cuni.cz/services/SynSemClass40/SynSemClass40.html?veclass=vec00011","00011/dovézt")</f>
        <v>00011/dovézt</v>
      </c>
      <c r="N77" s="13">
        <v>3.8629999999999998E-2</v>
      </c>
      <c r="O77" s="14" t="s">
        <v>118</v>
      </c>
      <c r="P77" s="15" t="str">
        <f>HYPERLINK("https://lindat.mff.cuni.cz/services/SynSemClass40/SynSemClass40.html?veclass=vec00491","00491/přečkat")</f>
        <v>00491/přečkat</v>
      </c>
      <c r="Q77" s="16">
        <v>2.223E-2</v>
      </c>
      <c r="S77" t="s">
        <v>122</v>
      </c>
    </row>
    <row r="78" spans="1:19" ht="15.6" thickTop="1" thickBot="1" x14ac:dyDescent="0.35">
      <c r="A78" s="1" t="s">
        <v>94</v>
      </c>
      <c r="B78" s="1">
        <v>397</v>
      </c>
      <c r="C78" s="2" t="s">
        <v>119</v>
      </c>
      <c r="D78" s="3" t="str">
        <f>HYPERLINK("https://lindat.mff.cuni.cz/services/SynSemClass40/SynSemClass40.html?veclass=vec00564","00564/vystavit")</f>
        <v>00564/vystavit</v>
      </c>
      <c r="E78" s="4">
        <v>0.32673999999999997</v>
      </c>
      <c r="F78" s="5" t="s">
        <v>119</v>
      </c>
      <c r="G78" s="6" t="str">
        <f>HYPERLINK("https://lindat.mff.cuni.cz/services/SynSemClass40/SynSemClass40.html?veclass=vec00739","00739/ustoupit")</f>
        <v>00739/ustoupit</v>
      </c>
      <c r="H78" s="7">
        <v>0.31681999999999999</v>
      </c>
      <c r="I78" s="8" t="s">
        <v>121</v>
      </c>
      <c r="J78" s="9" t="str">
        <f>HYPERLINK("https://lindat.mff.cuni.cz/services/SynSemClass40/SynSemClass40.html?veclass=vec00669","00669/podřídit")</f>
        <v>00669/podřídit</v>
      </c>
      <c r="K78" s="10">
        <v>8.7099999999999997E-2</v>
      </c>
      <c r="L78" s="11" t="s">
        <v>118</v>
      </c>
      <c r="M78" s="12" t="str">
        <f>HYPERLINK("https://lindat.mff.cuni.cz/services/SynSemClass40/SynSemClass40.html?veclass=vec00668","00668/podlézat")</f>
        <v>00668/podlézat</v>
      </c>
      <c r="N78" s="13">
        <v>5.0130000000000001E-2</v>
      </c>
      <c r="O78" s="14" t="s">
        <v>121</v>
      </c>
      <c r="P78" s="15" t="str">
        <f>HYPERLINK("https://lindat.mff.cuni.cz/services/SynSemClass40/SynSemClass40.html?veclass=vec00303","00303/řídit")</f>
        <v>00303/řídit</v>
      </c>
      <c r="Q78" s="16">
        <v>4.2299999999999997E-2</v>
      </c>
    </row>
    <row r="79" spans="1:19" x14ac:dyDescent="0.3">
      <c r="A79" s="1" t="s">
        <v>95</v>
      </c>
      <c r="B79" s="1">
        <v>172</v>
      </c>
      <c r="C79" s="2" t="s">
        <v>119</v>
      </c>
      <c r="D79" s="3" t="str">
        <f>HYPERLINK("https://lindat.mff.cuni.cz/services/SynSemClass40/SynSemClass40.html?veclass=vec00305","00305/sedět")</f>
        <v>00305/sedět</v>
      </c>
      <c r="E79" s="4">
        <v>0.33756999999999998</v>
      </c>
      <c r="F79" s="5" t="s">
        <v>118</v>
      </c>
      <c r="G79" s="6" t="str">
        <f>HYPERLINK("https://lindat.mff.cuni.cz/services/SynSemClass40/SynSemClass40.html?veclass=vec00551","00551/viset")</f>
        <v>00551/viset</v>
      </c>
      <c r="H79" s="7">
        <v>0.22316</v>
      </c>
      <c r="I79" s="8" t="s">
        <v>119</v>
      </c>
      <c r="J79" s="9" t="str">
        <f>HYPERLINK("https://lindat.mff.cuni.cz/services/SynSemClass40/SynSemClass40.html?veclass=vec00705","00705/sednout")</f>
        <v>00705/sednout</v>
      </c>
      <c r="K79" s="10">
        <v>0.17508000000000001</v>
      </c>
      <c r="L79" s="11" t="s">
        <v>120</v>
      </c>
      <c r="M79" s="12" t="str">
        <f>HYPERLINK("https://lindat.mff.cuni.cz/services/SynSemClass40/SynSemClass40.html?veclass=vec00629","00629/lehnout")</f>
        <v>00629/lehnout</v>
      </c>
      <c r="N79" s="13">
        <v>4.3460000000000013E-2</v>
      </c>
      <c r="O79" s="14" t="s">
        <v>118</v>
      </c>
      <c r="P79" s="15" t="str">
        <f>HYPERLINK("https://lindat.mff.cuni.cz/services/SynSemClass40/SynSemClass40.html?veclass=vec00323","00323/stát")</f>
        <v>00323/stát</v>
      </c>
      <c r="Q79" s="16">
        <v>3.4869999999999998E-2</v>
      </c>
    </row>
    <row r="80" spans="1:19" x14ac:dyDescent="0.3">
      <c r="A80" s="1" t="s">
        <v>96</v>
      </c>
      <c r="B80" s="1">
        <v>18</v>
      </c>
      <c r="C80" s="2" t="s">
        <v>119</v>
      </c>
      <c r="D80" s="3" t="str">
        <f>HYPERLINK("https://lindat.mff.cuni.cz/services/SynSemClass40/SynSemClass40.html?veclass=vec00121","00121/soupeřit")</f>
        <v>00121/soupeřit</v>
      </c>
      <c r="E80" s="4">
        <v>0.35227999999999998</v>
      </c>
      <c r="F80" s="5" t="s">
        <v>119</v>
      </c>
      <c r="G80" s="6" t="str">
        <f>HYPERLINK("https://lindat.mff.cuni.cz/services/SynSemClass40/SynSemClass40.html?veclass=vec00205","00205/čelit")</f>
        <v>00205/čelit</v>
      </c>
      <c r="H80" s="7">
        <v>0.15336</v>
      </c>
      <c r="I80" s="8" t="s">
        <v>118</v>
      </c>
      <c r="J80" s="9" t="str">
        <f>HYPERLINK("https://lindat.mff.cuni.cz/services/SynSemClass40/SynSemClass40.html?veclass=vec00273","00273/pracovat")</f>
        <v>00273/pracovat</v>
      </c>
      <c r="K80" s="10">
        <v>6.139E-2</v>
      </c>
      <c r="L80" s="11" t="s">
        <v>120</v>
      </c>
      <c r="M80" s="12" t="str">
        <f>HYPERLINK("https://lindat.mff.cuni.cz/services/SynSemClass40/SynSemClass40.html?veclass=vec00019","00019/handrkovat")</f>
        <v>00019/handrkovat</v>
      </c>
      <c r="N80" s="13">
        <v>5.5789999999999999E-2</v>
      </c>
      <c r="O80" s="14" t="s">
        <v>118</v>
      </c>
      <c r="P80" s="15" t="str">
        <f>HYPERLINK("https://lindat.mff.cuni.cz/services/SynSemClass40/SynSemClass40.html?veclass=vec00301","00301/řešit")</f>
        <v>00301/řešit</v>
      </c>
      <c r="Q80" s="16">
        <v>4.1309999999999999E-2</v>
      </c>
    </row>
    <row r="81" spans="1:17" x14ac:dyDescent="0.3">
      <c r="A81" s="1" t="s">
        <v>97</v>
      </c>
      <c r="B81" s="1">
        <v>52</v>
      </c>
      <c r="C81" s="2" t="s">
        <v>119</v>
      </c>
      <c r="D81" s="3" t="str">
        <f>HYPERLINK("https://lindat.mff.cuni.cz/services/SynSemClass40/SynSemClass40.html?veclass=vec00218","00218/dostat")</f>
        <v>00218/dostat</v>
      </c>
      <c r="E81" s="4">
        <v>0.36542999999999998</v>
      </c>
      <c r="F81" s="5" t="s">
        <v>121</v>
      </c>
      <c r="G81" s="6" t="str">
        <f>HYPERLINK("https://lindat.mff.cuni.cz/services/SynSemClass40/SynSemClass40.html?veclass=vec00901","00901/přistát")</f>
        <v>00901/přistát</v>
      </c>
      <c r="H81" s="7">
        <v>6.6820000000000004E-2</v>
      </c>
      <c r="I81" s="8" t="s">
        <v>120</v>
      </c>
      <c r="J81" s="9" t="str">
        <f>HYPERLINK("https://lindat.mff.cuni.cz/services/SynSemClass40/SynSemClass40.html?veclass=vec00227","00227/jít")</f>
        <v>00227/jít</v>
      </c>
      <c r="K81" s="10">
        <v>6.4899999999999999E-2</v>
      </c>
      <c r="L81" s="11" t="s">
        <v>120</v>
      </c>
      <c r="M81" s="12" t="str">
        <f>HYPERLINK("https://lindat.mff.cuni.cz/services/SynSemClass40/SynSemClass40.html?veclass=vec01318","01318/slézat")</f>
        <v>01318/slézat</v>
      </c>
      <c r="N81" s="13">
        <v>5.2130000000000003E-2</v>
      </c>
      <c r="O81" s="14" t="s">
        <v>121</v>
      </c>
      <c r="P81" s="15" t="str">
        <f>HYPERLINK("https://lindat.mff.cuni.cz/services/SynSemClass40/SynSemClass40.html?veclass=vec00427","00427/létat")</f>
        <v>00427/létat</v>
      </c>
      <c r="Q81" s="16">
        <v>4.82E-2</v>
      </c>
    </row>
    <row r="82" spans="1:17" ht="15.6" thickTop="1" thickBot="1" x14ac:dyDescent="0.35">
      <c r="A82" s="1" t="s">
        <v>98</v>
      </c>
      <c r="B82" s="1">
        <v>6</v>
      </c>
      <c r="C82" s="2" t="s">
        <v>119</v>
      </c>
      <c r="D82" s="3" t="str">
        <f>HYPERLINK("https://lindat.mff.cuni.cz/services/SynSemClass40/SynSemClass40.html?veclass=vec00213","00213/dokončit")</f>
        <v>00213/dokončit</v>
      </c>
      <c r="E82" s="4">
        <v>0.37533</v>
      </c>
      <c r="F82" s="5" t="s">
        <v>118</v>
      </c>
      <c r="G82" s="6" t="str">
        <f>HYPERLINK("https://lindat.mff.cuni.cz/services/SynSemClass40/SynSemClass40.html?veclass=vec00084","00084/produkovat")</f>
        <v>00084/produkovat</v>
      </c>
      <c r="H82" s="7">
        <v>8.5000000000000006E-2</v>
      </c>
      <c r="I82" s="8" t="s">
        <v>120</v>
      </c>
      <c r="J82" s="9" t="str">
        <f>HYPERLINK("https://lindat.mff.cuni.cz/services/SynSemClass40/SynSemClass40.html?veclass=vec00407","00407/doplnit")</f>
        <v>00407/doplnit</v>
      </c>
      <c r="K82" s="10">
        <v>4.9099999999999998E-2</v>
      </c>
      <c r="L82" s="11" t="s">
        <v>118</v>
      </c>
      <c r="M82" s="12" t="str">
        <f>HYPERLINK("https://lindat.mff.cuni.cz/services/SynSemClass40/SynSemClass40.html?veclass=vec00031","00031/mluvit")</f>
        <v>00031/mluvit</v>
      </c>
      <c r="N82" s="13">
        <v>2.742E-2</v>
      </c>
      <c r="O82" s="14" t="s">
        <v>118</v>
      </c>
      <c r="P82" s="15" t="str">
        <f>HYPERLINK("https://lindat.mff.cuni.cz/services/SynSemClass40/SynSemClass40.html?veclass=vec00008","00008/dolaďovat")</f>
        <v>00008/dolaďovat</v>
      </c>
      <c r="Q82" s="16">
        <v>2.726E-2</v>
      </c>
    </row>
    <row r="83" spans="1:17" ht="15.6" thickTop="1" thickBot="1" x14ac:dyDescent="0.35">
      <c r="A83" s="1" t="s">
        <v>99</v>
      </c>
      <c r="B83" s="1">
        <v>196</v>
      </c>
      <c r="C83" s="2" t="s">
        <v>120</v>
      </c>
      <c r="D83" s="3" t="str">
        <f>HYPERLINK("https://lindat.mff.cuni.cz/services/SynSemClass40/SynSemClass40.html?veclass=vec00952","00952/vlévat")</f>
        <v>00952/vlévat</v>
      </c>
      <c r="E83" s="4">
        <v>0.38466</v>
      </c>
      <c r="F83" s="5" t="s">
        <v>121</v>
      </c>
      <c r="G83" s="6" t="str">
        <f>HYPERLINK("https://lindat.mff.cuni.cz/services/SynSemClass40/SynSemClass40.html?veclass=vec00882","00882/projet")</f>
        <v>00882/projet</v>
      </c>
      <c r="H83" s="7">
        <v>7.5899999999999995E-2</v>
      </c>
      <c r="I83" s="8" t="s">
        <v>118</v>
      </c>
      <c r="J83" s="9" t="str">
        <f>HYPERLINK("https://lindat.mff.cuni.cz/services/SynSemClass40/SynSemClass40.html?veclass=vec01367","01367/vznášet")</f>
        <v>01367/vznášet</v>
      </c>
      <c r="K83" s="10">
        <v>6.1039999999999997E-2</v>
      </c>
      <c r="L83" s="11" t="s">
        <v>118</v>
      </c>
      <c r="M83" s="12" t="str">
        <f>HYPERLINK("https://lindat.mff.cuni.cz/services/SynSemClass40/SynSemClass40.html?veclass=vec00643","00643/obklopit")</f>
        <v>00643/obklopit</v>
      </c>
      <c r="N83" s="13">
        <v>5.466E-2</v>
      </c>
      <c r="O83" s="14" t="s">
        <v>118</v>
      </c>
      <c r="P83" s="15" t="str">
        <f>HYPERLINK("https://lindat.mff.cuni.cz/services/SynSemClass40/SynSemClass40.html?veclass=vec00372","00372/zasáhnout")</f>
        <v>00372/zasáhnout</v>
      </c>
      <c r="Q83" s="16">
        <v>5.083E-2</v>
      </c>
    </row>
    <row r="84" spans="1:17" ht="15.6" thickTop="1" thickBot="1" x14ac:dyDescent="0.35">
      <c r="A84" s="1" t="s">
        <v>100</v>
      </c>
      <c r="B84" s="1">
        <v>19</v>
      </c>
      <c r="C84" s="2" t="s">
        <v>121</v>
      </c>
      <c r="D84" s="3" t="str">
        <f>HYPERLINK("https://lindat.mff.cuni.cz/services/SynSemClass40/SynSemClass40.html?veclass=vec00601","00601/absolvovat")</f>
        <v>00601/absolvovat</v>
      </c>
      <c r="E84" s="4">
        <v>0.40261000000000002</v>
      </c>
      <c r="F84" s="5" t="s">
        <v>118</v>
      </c>
      <c r="G84" s="6" t="str">
        <f>HYPERLINK("https://lindat.mff.cuni.cz/services/SynSemClass40/SynSemClass40.html?veclass=vec00213","00213/dokončit")</f>
        <v>00213/dokončit</v>
      </c>
      <c r="H84" s="7">
        <v>9.8389999999999991E-2</v>
      </c>
      <c r="I84" s="8" t="s">
        <v>118</v>
      </c>
      <c r="J84" s="9" t="str">
        <f>HYPERLINK("https://lindat.mff.cuni.cz/services/SynSemClass40/SynSemClass40.html?veclass=vec01315","01315/skončit")</f>
        <v>01315/skončit</v>
      </c>
      <c r="K84" s="10">
        <v>7.6859999999999998E-2</v>
      </c>
      <c r="L84" s="11" t="s">
        <v>118</v>
      </c>
      <c r="M84" s="12" t="str">
        <f>HYPERLINK("https://lindat.mff.cuni.cz/services/SynSemClass40/SynSemClass40.html?veclass=vec00352","00352/vyhrát")</f>
        <v>00352/vyhrát</v>
      </c>
      <c r="N84" s="13">
        <v>6.9440000000000002E-2</v>
      </c>
      <c r="O84" s="14" t="s">
        <v>118</v>
      </c>
      <c r="P84" s="15" t="str">
        <f>HYPERLINK("https://lindat.mff.cuni.cz/services/SynSemClass40/SynSemClass40.html?veclass=vec00811","00811/dostat")</f>
        <v>00811/dostat</v>
      </c>
      <c r="Q84" s="16">
        <v>6.1379999999999997E-2</v>
      </c>
    </row>
    <row r="85" spans="1:17" x14ac:dyDescent="0.3">
      <c r="A85" s="1" t="s">
        <v>101</v>
      </c>
      <c r="B85" s="1">
        <v>334</v>
      </c>
      <c r="C85" s="2" t="s">
        <v>119</v>
      </c>
      <c r="D85" s="3" t="str">
        <f>HYPERLINK("https://lindat.mff.cuni.cz/services/SynSemClass40/SynSemClass40.html?veclass=vec00394","00394/zůstat")</f>
        <v>00394/zůstat</v>
      </c>
      <c r="E85" s="4">
        <v>0.41607</v>
      </c>
      <c r="F85" s="5" t="s">
        <v>118</v>
      </c>
      <c r="G85" s="6" t="str">
        <f>HYPERLINK("https://lindat.mff.cuni.cz/services/SynSemClass40/SynSemClass40.html?veclass=vec00199","00199/zůstat")</f>
        <v>00199/zůstat</v>
      </c>
      <c r="H85" s="7">
        <v>9.8239999999999994E-2</v>
      </c>
      <c r="I85" s="8" t="s">
        <v>118</v>
      </c>
      <c r="J85" s="9" t="str">
        <f>HYPERLINK("https://lindat.mff.cuni.cz/services/SynSemClass40/SynSemClass40.html?veclass=vec01176","01176/zbývat")</f>
        <v>01176/zbývat</v>
      </c>
      <c r="K85" s="10">
        <v>7.0940000000000003E-2</v>
      </c>
      <c r="L85" s="11" t="s">
        <v>120</v>
      </c>
      <c r="M85" s="12" t="str">
        <f>HYPERLINK("https://lindat.mff.cuni.cz/services/SynSemClass40/SynSemClass40.html?veclass=vec00975","00975/vytrvat")</f>
        <v>00975/vytrvat</v>
      </c>
      <c r="N85" s="13">
        <v>3.7109999999999997E-2</v>
      </c>
      <c r="O85" s="14" t="s">
        <v>118</v>
      </c>
      <c r="P85" s="15" t="str">
        <f>HYPERLINK("https://lindat.mff.cuni.cz/services/SynSemClass40/SynSemClass40.html?veclass=vec00176","00176/zachovat")</f>
        <v>00176/zachovat</v>
      </c>
      <c r="Q85" s="16">
        <v>3.1460000000000002E-2</v>
      </c>
    </row>
    <row r="86" spans="1:17" x14ac:dyDescent="0.3">
      <c r="A86" s="1" t="s">
        <v>102</v>
      </c>
      <c r="B86" s="1">
        <v>11</v>
      </c>
      <c r="C86" s="2" t="s">
        <v>118</v>
      </c>
      <c r="D86" s="3" t="str">
        <f>HYPERLINK("https://lindat.mff.cuni.cz/services/SynSemClass40/SynSemClass40.html?veclass=vec00822","00822/hostit")</f>
        <v>00822/hostit</v>
      </c>
      <c r="E86" s="4">
        <v>0.43008000000000002</v>
      </c>
      <c r="F86" s="5" t="s">
        <v>118</v>
      </c>
      <c r="G86" s="6" t="str">
        <f>HYPERLINK("https://lindat.mff.cuni.cz/services/SynSemClass40/SynSemClass40.html?veclass=vec00042","00042/navštěvovat")</f>
        <v>00042/navštěvovat</v>
      </c>
      <c r="H86" s="7">
        <v>5.5179999999999993E-2</v>
      </c>
      <c r="I86" s="8" t="s">
        <v>118</v>
      </c>
      <c r="J86" s="9" t="str">
        <f>HYPERLINK("https://lindat.mff.cuni.cz/services/SynSemClass40/SynSemClass40.html?veclass=vec00394","00394/zůstat")</f>
        <v>00394/zůstat</v>
      </c>
      <c r="K86" s="10">
        <v>2.8500000000000001E-2</v>
      </c>
      <c r="L86" s="11" t="s">
        <v>118</v>
      </c>
      <c r="M86" s="12" t="str">
        <f>HYPERLINK("https://lindat.mff.cuni.cz/services/SynSemClass40/SynSemClass40.html?veclass=vec00373","00373/zastávat")</f>
        <v>00373/zastávat</v>
      </c>
      <c r="N86" s="13">
        <v>2.7390000000000001E-2</v>
      </c>
      <c r="O86" s="14" t="s">
        <v>118</v>
      </c>
      <c r="P86" s="15" t="str">
        <f>HYPERLINK("https://lindat.mff.cuni.cz/services/SynSemClass40/SynSemClass40.html?veclass=vec00518","00518/spát")</f>
        <v>00518/spát</v>
      </c>
      <c r="Q86" s="16">
        <v>2.111E-2</v>
      </c>
    </row>
    <row r="87" spans="1:17" x14ac:dyDescent="0.3">
      <c r="A87" s="1" t="s">
        <v>103</v>
      </c>
      <c r="B87" s="1">
        <v>624</v>
      </c>
      <c r="C87" s="2" t="s">
        <v>119</v>
      </c>
      <c r="D87" s="3" t="str">
        <f>HYPERLINK("https://lindat.mff.cuni.cz/services/SynSemClass40/SynSemClass40.html?veclass=vec01194","01194/zvednout")</f>
        <v>01194/zvednout</v>
      </c>
      <c r="E87" s="4">
        <v>0.44961000000000001</v>
      </c>
      <c r="F87" s="5" t="s">
        <v>118</v>
      </c>
      <c r="G87" s="6" t="str">
        <f>HYPERLINK("https://lindat.mff.cuni.cz/services/SynSemClass40/SynSemClass40.html?veclass=vec00631","00631/mávat")</f>
        <v>00631/mávat</v>
      </c>
      <c r="H87" s="7">
        <v>5.4879999999999998E-2</v>
      </c>
      <c r="I87" s="8" t="s">
        <v>118</v>
      </c>
      <c r="J87" s="9" t="str">
        <f>HYPERLINK("https://lindat.mff.cuni.cz/services/SynSemClass40/SynSemClass40.html?veclass=vec00991","00991/zavrtět")</f>
        <v>00991/zavrtět</v>
      </c>
      <c r="K87" s="10">
        <v>4.5010000000000001E-2</v>
      </c>
      <c r="L87" s="11" t="s">
        <v>120</v>
      </c>
      <c r="M87" s="12" t="str">
        <f>HYPERLINK("https://lindat.mff.cuni.cz/services/SynSemClass40/SynSemClass40.html?veclass=vec01293","01293/přikrčit")</f>
        <v>01293/přikrčit</v>
      </c>
      <c r="N87" s="13">
        <v>4.3560000000000001E-2</v>
      </c>
      <c r="O87" s="14" t="s">
        <v>118</v>
      </c>
      <c r="P87" s="15" t="str">
        <f>HYPERLINK("https://lindat.mff.cuni.cz/services/SynSemClass40/SynSemClass40.html?veclass=vec01357","01357/vystrkovat")</f>
        <v>01357/vystrkovat</v>
      </c>
      <c r="Q87" s="16">
        <v>4.3229999999999998E-2</v>
      </c>
    </row>
    <row r="88" spans="1:17" x14ac:dyDescent="0.3">
      <c r="A88" s="1" t="s">
        <v>104</v>
      </c>
      <c r="B88" s="1">
        <v>313</v>
      </c>
      <c r="C88" s="2" t="s">
        <v>119</v>
      </c>
      <c r="D88" s="3" t="str">
        <f>HYPERLINK("https://lindat.mff.cuni.cz/services/SynSemClass40/SynSemClass40.html?veclass=vec00761","00761/vystrašit")</f>
        <v>00761/vystrašit</v>
      </c>
      <c r="E88" s="4">
        <v>0.46725</v>
      </c>
      <c r="F88" s="5" t="s">
        <v>121</v>
      </c>
      <c r="G88" s="6" t="str">
        <f>HYPERLINK("https://lindat.mff.cuni.cz/services/SynSemClass40/SynSemClass40.html?veclass=vec00864","00864/panikařit")</f>
        <v>00864/panikařit</v>
      </c>
      <c r="H88" s="7">
        <v>0.10002</v>
      </c>
      <c r="I88" s="8" t="s">
        <v>119</v>
      </c>
      <c r="J88" s="9" t="str">
        <f>HYPERLINK("https://lindat.mff.cuni.cz/services/SynSemClass40/SynSemClass40.html?veclass=vec00243","00243/obávat")</f>
        <v>00243/obávat</v>
      </c>
      <c r="K88" s="10">
        <v>8.9160000000000003E-2</v>
      </c>
      <c r="L88" s="11" t="s">
        <v>118</v>
      </c>
      <c r="M88" s="12" t="str">
        <f>HYPERLINK("https://lindat.mff.cuni.cz/services/SynSemClass40/SynSemClass40.html?veclass=vec01310","01310/rozplývat")</f>
        <v>01310/rozplývat</v>
      </c>
      <c r="N88" s="13">
        <v>3.8780000000000002E-2</v>
      </c>
      <c r="O88" s="14" t="s">
        <v>118</v>
      </c>
      <c r="P88" s="15" t="str">
        <f>HYPERLINK("https://lindat.mff.cuni.cz/services/SynSemClass40/SynSemClass40.html?veclass=vec00717","00717/smát")</f>
        <v>00717/smát</v>
      </c>
      <c r="Q88" s="16">
        <v>2.9860000000000001E-2</v>
      </c>
    </row>
    <row r="89" spans="1:17" x14ac:dyDescent="0.3">
      <c r="A89" s="1" t="s">
        <v>105</v>
      </c>
      <c r="B89" s="1">
        <v>18</v>
      </c>
      <c r="C89" s="2" t="s">
        <v>121</v>
      </c>
      <c r="D89" s="3" t="str">
        <f>HYPERLINK("https://lindat.mff.cuni.cz/services/SynSemClass40/SynSemClass40.html?veclass=vec00735","00735/umístit")</f>
        <v>00735/umístit</v>
      </c>
      <c r="E89" s="4">
        <v>0.48873</v>
      </c>
      <c r="F89" s="5" t="s">
        <v>119</v>
      </c>
      <c r="G89" s="6" t="str">
        <f>HYPERLINK("https://lindat.mff.cuni.cz/services/SynSemClass40/SynSemClass40.html?veclass=vec00932","00932/strčit")</f>
        <v>00932/strčit</v>
      </c>
      <c r="H89" s="7">
        <v>0.26358999999999999</v>
      </c>
      <c r="I89" s="8" t="s">
        <v>120</v>
      </c>
      <c r="J89" s="9" t="str">
        <f>HYPERLINK("https://lindat.mff.cuni.cz/services/SynSemClass40/SynSemClass40.html?veclass=vec01107","01107/shazovat")</f>
        <v>01107/shazovat</v>
      </c>
      <c r="K89" s="10">
        <v>9.9860000000000004E-2</v>
      </c>
      <c r="L89" s="11" t="s">
        <v>119</v>
      </c>
      <c r="M89" s="12" t="str">
        <f>HYPERLINK("https://lindat.mff.cuni.cz/services/SynSemClass40/SynSemClass40.html?veclass=vec00819","00819/házet")</f>
        <v>00819/házet</v>
      </c>
      <c r="N89" s="13">
        <v>7.7700000000000005E-2</v>
      </c>
      <c r="O89" s="14" t="s">
        <v>118</v>
      </c>
      <c r="P89" s="15" t="str">
        <f>HYPERLINK("https://lindat.mff.cuni.cz/services/SynSemClass40/SynSemClass40.html?veclass=vec00321","00321/stáhnout")</f>
        <v>00321/stáhnout</v>
      </c>
      <c r="Q89" s="16">
        <v>3.7109999999999997E-2</v>
      </c>
    </row>
    <row r="90" spans="1:17" x14ac:dyDescent="0.3">
      <c r="A90" s="1" t="s">
        <v>106</v>
      </c>
      <c r="B90" s="1">
        <v>36</v>
      </c>
      <c r="C90" s="2" t="s">
        <v>121</v>
      </c>
      <c r="D90" s="3" t="str">
        <f>HYPERLINK("https://lindat.mff.cuni.cz/services/SynSemClass40/SynSemClass40.html?veclass=vec00485","00485/povolat")</f>
        <v>00485/povolat</v>
      </c>
      <c r="E90" s="4">
        <v>0.50503999999999993</v>
      </c>
      <c r="F90" s="5" t="s">
        <v>119</v>
      </c>
      <c r="G90" s="6" t="str">
        <f>HYPERLINK("https://lindat.mff.cuni.cz/services/SynSemClass40/SynSemClass40.html?veclass=vec00487","00487/pozvat")</f>
        <v>00487/pozvat</v>
      </c>
      <c r="H90" s="7">
        <v>0.32085999999999998</v>
      </c>
      <c r="I90" s="8" t="s">
        <v>119</v>
      </c>
      <c r="J90" s="9" t="str">
        <f>HYPERLINK("https://lindat.mff.cuni.cz/services/SynSemClass40/SynSemClass40.html?veclass=vec01330","01330/svolat")</f>
        <v>01330/svolat</v>
      </c>
      <c r="K90" s="10">
        <v>0.11975</v>
      </c>
      <c r="L90" s="11" t="s">
        <v>118</v>
      </c>
      <c r="M90" s="12" t="str">
        <f>HYPERLINK("https://lindat.mff.cuni.cz/services/SynSemClass40/SynSemClass40.html?veclass=vec00361","00361/vyzvat")</f>
        <v>00361/vyzvat</v>
      </c>
      <c r="N90" s="13">
        <v>1.9390000000000001E-2</v>
      </c>
      <c r="O90" s="14" t="s">
        <v>118</v>
      </c>
      <c r="P90" s="15" t="str">
        <f>HYPERLINK("https://lindat.mff.cuni.cz/services/SynSemClass40/SynSemClass40.html?veclass=vec00272","00272/požadovat")</f>
        <v>00272/požadovat</v>
      </c>
      <c r="Q90" s="16">
        <v>1.8970000000000001E-2</v>
      </c>
    </row>
    <row r="91" spans="1:17" x14ac:dyDescent="0.3">
      <c r="A91" s="1" t="s">
        <v>107</v>
      </c>
      <c r="B91" s="1">
        <v>20</v>
      </c>
      <c r="C91" s="2" t="s">
        <v>119</v>
      </c>
      <c r="D91" s="3" t="str">
        <f>HYPERLINK("https://lindat.mff.cuni.cz/services/SynSemClass40/SynSemClass40.html?veclass=vec00135","00135/tleskat")</f>
        <v>00135/tleskat</v>
      </c>
      <c r="E91" s="4">
        <v>0.52844999999999998</v>
      </c>
      <c r="F91" s="5" t="s">
        <v>118</v>
      </c>
      <c r="G91" s="6" t="str">
        <f>HYPERLINK("https://lindat.mff.cuni.cz/services/SynSemClass40/SynSemClass40.html?veclass=vec00631","00631/mávat")</f>
        <v>00631/mávat</v>
      </c>
      <c r="H91" s="7">
        <v>6.7760000000000001E-2</v>
      </c>
      <c r="I91" s="8" t="s">
        <v>118</v>
      </c>
      <c r="J91" s="9" t="str">
        <f>HYPERLINK("https://lindat.mff.cuni.cz/services/SynSemClass40/SynSemClass40.html?veclass=vec00069","00069/podpořit")</f>
        <v>00069/podpořit</v>
      </c>
      <c r="K91" s="10">
        <v>5.8479999999999997E-2</v>
      </c>
      <c r="L91" s="11" t="s">
        <v>118</v>
      </c>
      <c r="M91" s="12" t="str">
        <f>HYPERLINK("https://lindat.mff.cuni.cz/services/SynSemClass40/SynSemClass40.html?veclass=vec01310","01310/rozplývat")</f>
        <v>01310/rozplývat</v>
      </c>
      <c r="N91" s="13">
        <v>3.7689999999999987E-2</v>
      </c>
      <c r="O91" s="14" t="s">
        <v>118</v>
      </c>
      <c r="P91" s="15" t="str">
        <f>HYPERLINK("https://lindat.mff.cuni.cz/services/SynSemClass40/SynSemClass40.html?veclass=vec00011","00011/dovézt")</f>
        <v>00011/dovézt</v>
      </c>
      <c r="Q91" s="16">
        <v>2.6669999999999999E-2</v>
      </c>
    </row>
    <row r="92" spans="1:17" x14ac:dyDescent="0.3">
      <c r="A92" s="1" t="s">
        <v>108</v>
      </c>
      <c r="B92" s="1">
        <v>495</v>
      </c>
      <c r="C92" s="2" t="s">
        <v>119</v>
      </c>
      <c r="D92" s="3" t="str">
        <f>HYPERLINK("https://lindat.mff.cuni.cz/services/SynSemClass40/SynSemClass40.html?veclass=vec00037","00037/napsat")</f>
        <v>00037/napsat</v>
      </c>
      <c r="E92" s="4">
        <v>0.55215999999999998</v>
      </c>
      <c r="F92" s="5" t="s">
        <v>119</v>
      </c>
      <c r="G92" s="6" t="str">
        <f>HYPERLINK("https://lindat.mff.cuni.cz/services/SynSemClass40/SynSemClass40.html?veclass=vec01249","01249/opisovat")</f>
        <v>01249/opisovat</v>
      </c>
      <c r="H92" s="7">
        <v>6.7799999999999999E-2</v>
      </c>
      <c r="I92" s="8" t="s">
        <v>118</v>
      </c>
      <c r="J92" s="9" t="str">
        <f>HYPERLINK("https://lindat.mff.cuni.cz/services/SynSemClass40/SynSemClass40.html?veclass=vec01345","01345/vepsat")</f>
        <v>01345/vepsat</v>
      </c>
      <c r="K92" s="10">
        <v>6.5540000000000001E-2</v>
      </c>
      <c r="L92" s="11" t="s">
        <v>118</v>
      </c>
      <c r="M92" s="12" t="str">
        <f>HYPERLINK("https://lindat.mff.cuni.cz/services/SynSemClass40/SynSemClass40.html?veclass=vec00060","00060/oznámit")</f>
        <v>00060/oznámit</v>
      </c>
      <c r="N92" s="13">
        <v>3.8780000000000002E-2</v>
      </c>
      <c r="O92" s="14" t="s">
        <v>118</v>
      </c>
      <c r="P92" s="15" t="str">
        <f>HYPERLINK("https://lindat.mff.cuni.cz/services/SynSemClass40/SynSemClass40.html?veclass=vec01081","01081/promýšlet")</f>
        <v>01081/promýšlet</v>
      </c>
      <c r="Q92" s="16">
        <v>3.0110000000000001E-2</v>
      </c>
    </row>
    <row r="93" spans="1:17" x14ac:dyDescent="0.3">
      <c r="A93" s="1" t="s">
        <v>109</v>
      </c>
      <c r="B93" s="1">
        <v>61</v>
      </c>
      <c r="C93" s="2" t="s">
        <v>121</v>
      </c>
      <c r="D93" s="3" t="str">
        <f>HYPERLINK("https://lindat.mff.cuni.cz/services/SynSemClass40/SynSemClass40.html?veclass=vec00239","00239/nastoupit")</f>
        <v>00239/nastoupit</v>
      </c>
      <c r="E93" s="4">
        <v>0.58331</v>
      </c>
      <c r="F93" s="5" t="s">
        <v>120</v>
      </c>
      <c r="G93" s="6" t="str">
        <f>HYPERLINK("https://lindat.mff.cuni.cz/services/SynSemClass40/SynSemClass40.html?veclass=vec00175","00175/zahrnout")</f>
        <v>00175/zahrnout</v>
      </c>
      <c r="H93" s="7">
        <v>8.6670000000000011E-2</v>
      </c>
      <c r="I93" s="8" t="s">
        <v>118</v>
      </c>
      <c r="J93" s="9" t="str">
        <f>HYPERLINK("https://lindat.mff.cuni.cz/services/SynSemClass40/SynSemClass40.html?veclass=vec00318","00318/spojit")</f>
        <v>00318/spojit</v>
      </c>
      <c r="K93" s="10">
        <v>8.2629999999999995E-2</v>
      </c>
      <c r="L93" s="11" t="s">
        <v>118</v>
      </c>
      <c r="M93" s="12" t="str">
        <f>HYPERLINK("https://lindat.mff.cuni.cz/services/SynSemClass40/SynSemClass40.html?veclass=vec00067","00067/podílet")</f>
        <v>00067/podílet</v>
      </c>
      <c r="N93" s="13">
        <v>3.1949999999999999E-2</v>
      </c>
      <c r="O93" s="14" t="s">
        <v>118</v>
      </c>
      <c r="P93" s="15" t="str">
        <f>HYPERLINK("https://lindat.mff.cuni.cz/services/SynSemClass40/SynSemClass40.html?veclass=vec00407","00407/doplnit")</f>
        <v>00407/doplnit</v>
      </c>
      <c r="Q93" s="16">
        <v>2.3089999999999999E-2</v>
      </c>
    </row>
    <row r="94" spans="1:17" x14ac:dyDescent="0.3">
      <c r="A94" s="1" t="s">
        <v>110</v>
      </c>
      <c r="B94" s="1">
        <v>7000</v>
      </c>
      <c r="C94" s="2" t="s">
        <v>119</v>
      </c>
      <c r="D94" s="3" t="str">
        <f>HYPERLINK("https://lindat.mff.cuni.cz/services/SynSemClass40/SynSemClass40.html?veclass=vec00869","00869/podívat")</f>
        <v>00869/podívat</v>
      </c>
      <c r="E94" s="4">
        <v>0.61333000000000004</v>
      </c>
      <c r="F94" s="5" t="s">
        <v>120</v>
      </c>
      <c r="G94" s="6" t="str">
        <f>HYPERLINK("https://lindat.mff.cuni.cz/services/SynSemClass40/SynSemClass40.html?veclass=vec00402","00402/brát")</f>
        <v>00402/brát</v>
      </c>
      <c r="H94" s="7">
        <v>5.5890000000000002E-2</v>
      </c>
      <c r="I94" s="8" t="s">
        <v>120</v>
      </c>
      <c r="J94" s="9" t="str">
        <f>HYPERLINK("https://lindat.mff.cuni.cz/services/SynSemClass40/SynSemClass40.html?veclass=vec00838","00838/mrknout")</f>
        <v>00838/mrknout</v>
      </c>
      <c r="K94" s="10">
        <v>4.4229999999999998E-2</v>
      </c>
      <c r="L94" s="11" t="s">
        <v>119</v>
      </c>
      <c r="M94" s="12" t="str">
        <f>HYPERLINK("https://lindat.mff.cuni.cz/services/SynSemClass40/SynSemClass40.html?veclass=vec00310","00310/sledovat")</f>
        <v>00310/sledovat</v>
      </c>
      <c r="N94" s="13">
        <v>3.7839999999999999E-2</v>
      </c>
      <c r="O94" s="14" t="s">
        <v>118</v>
      </c>
      <c r="P94" s="15" t="str">
        <f>HYPERLINK("https://lindat.mff.cuni.cz/services/SynSemClass40/SynSemClass40.html?veclass=vec00931","00931/stočit")</f>
        <v>00931/stočit</v>
      </c>
      <c r="Q94" s="16">
        <v>2.6550000000000001E-2</v>
      </c>
    </row>
    <row r="95" spans="1:17" x14ac:dyDescent="0.3">
      <c r="A95" s="1" t="s">
        <v>111</v>
      </c>
      <c r="B95" s="1">
        <v>26</v>
      </c>
      <c r="C95" s="2" t="s">
        <v>121</v>
      </c>
      <c r="D95" s="3" t="str">
        <f>HYPERLINK("https://lindat.mff.cuni.cz/services/SynSemClass40/SynSemClass40.html?veclass=vec00055","00055/oslabit")</f>
        <v>00055/oslabit</v>
      </c>
      <c r="E95" s="4">
        <v>0.64144999999999996</v>
      </c>
      <c r="F95" s="5" t="s">
        <v>121</v>
      </c>
      <c r="G95" s="6" t="str">
        <f>HYPERLINK("https://lindat.mff.cuni.cz/services/SynSemClass40/SynSemClass40.html?veclass=vec00463","00463/oslabit")</f>
        <v>00463/oslabit</v>
      </c>
      <c r="H95" s="7">
        <v>0.11525000000000001</v>
      </c>
      <c r="I95" s="8" t="s">
        <v>118</v>
      </c>
      <c r="J95" s="9" t="str">
        <f>HYPERLINK("https://lindat.mff.cuni.cz/services/SynSemClass40/SynSemClass40.html?veclass=vec01301","01301/přitvrdit")</f>
        <v>01301/přitvrdit</v>
      </c>
      <c r="K95" s="10">
        <v>5.6140000000000002E-2</v>
      </c>
      <c r="L95" s="11" t="s">
        <v>118</v>
      </c>
      <c r="M95" s="12" t="str">
        <f>HYPERLINK("https://lindat.mff.cuni.cz/services/SynSemClass40/SynSemClass40.html?veclass=vec00118","00118/snížit")</f>
        <v>00118/snížit</v>
      </c>
      <c r="N95" s="13">
        <v>5.4760000000000003E-2</v>
      </c>
      <c r="O95" s="14" t="s">
        <v>118</v>
      </c>
      <c r="P95" s="15" t="str">
        <f>HYPERLINK("https://lindat.mff.cuni.cz/services/SynSemClass40/SynSemClass40.html?veclass=vec00392","00392/zpomalit")</f>
        <v>00392/zpomalit</v>
      </c>
      <c r="Q95" s="16">
        <v>5.0360000000000002E-2</v>
      </c>
    </row>
    <row r="96" spans="1:17" x14ac:dyDescent="0.3">
      <c r="A96" s="1" t="s">
        <v>112</v>
      </c>
      <c r="B96" s="1">
        <v>19</v>
      </c>
      <c r="C96" s="2" t="s">
        <v>119</v>
      </c>
      <c r="D96" s="3" t="str">
        <f>HYPERLINK("https://lindat.mff.cuni.cz/services/SynSemClass40/SynSemClass40.html?veclass=vec00461","00461/oponovat")</f>
        <v>00461/oponovat</v>
      </c>
      <c r="E96" s="4">
        <v>0.68420000000000003</v>
      </c>
      <c r="F96" s="5" t="s">
        <v>118</v>
      </c>
      <c r="G96" s="6" t="str">
        <f>HYPERLINK("https://lindat.mff.cuni.cz/services/SynSemClass40/SynSemClass40.html?veclass=vec00774","00774/zasáhnout")</f>
        <v>00774/zasáhnout</v>
      </c>
      <c r="H96" s="7">
        <v>8.9149999999999993E-2</v>
      </c>
      <c r="I96" s="8" t="s">
        <v>118</v>
      </c>
      <c r="J96" s="9" t="str">
        <f>HYPERLINK("https://lindat.mff.cuni.cz/services/SynSemClass40/SynSemClass40.html?veclass=vec00024","00024/chránit")</f>
        <v>00024/chránit</v>
      </c>
      <c r="K96" s="10">
        <v>4.0599999999999997E-2</v>
      </c>
      <c r="L96" s="11" t="s">
        <v>118</v>
      </c>
      <c r="M96" s="12" t="str">
        <f>HYPERLINK("https://lindat.mff.cuni.cz/services/SynSemClass40/SynSemClass40.html?veclass=vec00244","00244/obhajovat")</f>
        <v>00244/obhajovat</v>
      </c>
      <c r="N96" s="13">
        <v>3.8769999999999999E-2</v>
      </c>
      <c r="O96" s="14" t="s">
        <v>118</v>
      </c>
      <c r="P96" s="15" t="str">
        <f>HYPERLINK("https://lindat.mff.cuni.cz/services/SynSemClass40/SynSemClass40.html?veclass=vec00423","00423/kandidovat")</f>
        <v>00423/kandidovat</v>
      </c>
      <c r="Q96" s="16">
        <v>2.4500000000000001E-2</v>
      </c>
    </row>
    <row r="97" spans="1:17" x14ac:dyDescent="0.3">
      <c r="A97" s="1" t="s">
        <v>113</v>
      </c>
      <c r="B97" s="1">
        <v>56</v>
      </c>
      <c r="C97" s="2" t="s">
        <v>121</v>
      </c>
      <c r="D97" s="3" t="str">
        <f>HYPERLINK("https://lindat.mff.cuni.cz/services/SynSemClass40/SynSemClass40.html?veclass=vec00246","00246/obnovit")</f>
        <v>00246/obnovit</v>
      </c>
      <c r="E97" s="4">
        <v>0.73011000000000004</v>
      </c>
      <c r="F97" s="5" t="s">
        <v>118</v>
      </c>
      <c r="G97" s="6" t="str">
        <f>HYPERLINK("https://lindat.mff.cuni.cz/services/SynSemClass40/SynSemClass40.html?veclass=vec00510","00510/rozvíjet")</f>
        <v>00510/rozvíjet</v>
      </c>
      <c r="H97" s="7">
        <v>2.9760000000000002E-2</v>
      </c>
      <c r="I97" s="8" t="s">
        <v>118</v>
      </c>
      <c r="J97" s="9" t="str">
        <f>HYPERLINK("https://lindat.mff.cuni.cz/services/SynSemClass40/SynSemClass40.html?veclass=vec00176","00176/zachovat")</f>
        <v>00176/zachovat</v>
      </c>
      <c r="K97" s="10">
        <v>2.811E-2</v>
      </c>
      <c r="L97" s="11" t="s">
        <v>118</v>
      </c>
      <c r="M97" s="12" t="str">
        <f>HYPERLINK("https://lindat.mff.cuni.cz/services/SynSemClass40/SynSemClass40.html?veclass=vec00429","00429/měnit")</f>
        <v>00429/měnit</v>
      </c>
      <c r="N97" s="13">
        <v>2.4129999999999999E-2</v>
      </c>
      <c r="O97" s="14" t="s">
        <v>121</v>
      </c>
      <c r="P97" s="15" t="str">
        <f>HYPERLINK("https://lindat.mff.cuni.cz/services/SynSemClass40/SynSemClass40.html?veclass=vec00390","00390/zotavit")</f>
        <v>00390/zotavit</v>
      </c>
      <c r="Q97" s="16">
        <v>2.1760000000000002E-2</v>
      </c>
    </row>
    <row r="98" spans="1:17" x14ac:dyDescent="0.3">
      <c r="A98" s="1" t="s">
        <v>114</v>
      </c>
      <c r="B98" s="1">
        <v>1793</v>
      </c>
      <c r="C98" s="2" t="s">
        <v>120</v>
      </c>
      <c r="D98" s="3" t="str">
        <f>HYPERLINK("https://lindat.mff.cuni.cz/services/SynSemClass40/SynSemClass40.html?veclass=vec00445","00445/naslouchat")</f>
        <v>00445/naslouchat</v>
      </c>
      <c r="E98" s="4">
        <v>0.77412000000000003</v>
      </c>
      <c r="F98" s="5" t="s">
        <v>118</v>
      </c>
      <c r="G98" s="6" t="str">
        <f>HYPERLINK("https://lindat.mff.cuni.cz/services/SynSemClass40/SynSemClass40.html?veclass=vec00313","00313/slyšet")</f>
        <v>00313/slyšet</v>
      </c>
      <c r="H98" s="7">
        <v>3.4950000000000002E-2</v>
      </c>
      <c r="I98" s="8" t="s">
        <v>118</v>
      </c>
      <c r="J98" s="9" t="str">
        <f>HYPERLINK("https://lindat.mff.cuni.cz/services/SynSemClass40/SynSemClass40.html?veclass=vec00310","00310/sledovat")</f>
        <v>00310/sledovat</v>
      </c>
      <c r="K98" s="10">
        <v>2.6689999999999998E-2</v>
      </c>
      <c r="L98" s="11" t="s">
        <v>119</v>
      </c>
      <c r="M98" s="12" t="str">
        <f>HYPERLINK("https://lindat.mff.cuni.cz/services/SynSemClass40/SynSemClass40.html?veclass=vec00303","00303/řídit")</f>
        <v>00303/řídit</v>
      </c>
      <c r="N98" s="13">
        <v>2.6329999999999999E-2</v>
      </c>
      <c r="O98" s="14" t="s">
        <v>118</v>
      </c>
      <c r="P98" s="15" t="str">
        <f>HYPERLINK("https://lindat.mff.cuni.cz/services/SynSemClass40/SynSemClass40.html?veclass=vec01264","01264/slyšet")</f>
        <v>01264/slyšet</v>
      </c>
      <c r="Q98" s="16">
        <v>2.0299999999999999E-2</v>
      </c>
    </row>
    <row r="99" spans="1:17" x14ac:dyDescent="0.3">
      <c r="A99" s="1" t="s">
        <v>115</v>
      </c>
      <c r="B99" s="1">
        <v>498</v>
      </c>
      <c r="C99" s="2" t="s">
        <v>119</v>
      </c>
      <c r="D99" s="3" t="str">
        <f>HYPERLINK("https://lindat.mff.cuni.cz/services/SynSemClass40/SynSemClass40.html?veclass=vec00365","00365/zabít")</f>
        <v>00365/zabít</v>
      </c>
      <c r="E99" s="4">
        <v>0.8390200000000001</v>
      </c>
      <c r="F99" s="5" t="s">
        <v>120</v>
      </c>
      <c r="G99" s="6" t="str">
        <f>HYPERLINK("https://lindat.mff.cuni.cz/services/SynSemClass40/SynSemClass40.html?veclass=vec00389","00389/zničit")</f>
        <v>00389/zničit</v>
      </c>
      <c r="H99" s="7">
        <v>2.6249999999999999E-2</v>
      </c>
      <c r="I99" s="8" t="s">
        <v>118</v>
      </c>
      <c r="J99" s="9" t="str">
        <f>HYPERLINK("https://lindat.mff.cuni.cz/services/SynSemClass40/SynSemClass40.html?veclass=vec00185","00185/zatknout")</f>
        <v>00185/zatknout</v>
      </c>
      <c r="K99" s="10">
        <v>2.2380000000000001E-2</v>
      </c>
      <c r="L99" s="11" t="s">
        <v>118</v>
      </c>
      <c r="M99" s="12" t="str">
        <f>HYPERLINK("https://lindat.mff.cuni.cz/services/SynSemClass40/SynSemClass40.html?veclass=vec00992","00992/zbít")</f>
        <v>00992/zbít</v>
      </c>
      <c r="N99" s="13">
        <v>2.0330000000000001E-2</v>
      </c>
      <c r="O99" s="14" t="s">
        <v>118</v>
      </c>
      <c r="P99" s="15" t="str">
        <f>HYPERLINK("https://lindat.mff.cuni.cz/services/SynSemClass40/SynSemClass40.html?veclass=vec00441","00441/napadnout")</f>
        <v>00441/napadnout</v>
      </c>
      <c r="Q99" s="16">
        <v>1.8110000000000001E-2</v>
      </c>
    </row>
    <row r="100" spans="1:17" x14ac:dyDescent="0.3">
      <c r="A100" s="1" t="s">
        <v>116</v>
      </c>
      <c r="B100" s="1">
        <v>4</v>
      </c>
      <c r="C100" s="2" t="s">
        <v>118</v>
      </c>
      <c r="D100" s="3" t="str">
        <f>HYPERLINK("https://lindat.mff.cuni.cz/services/SynSemClass40/SynSemClass40.html?veclass=vec00095","00095/přeměnit")</f>
        <v>00095/přeměnit</v>
      </c>
      <c r="E100" s="4">
        <v>0.90626000000000007</v>
      </c>
      <c r="F100" s="5" t="s">
        <v>121</v>
      </c>
      <c r="G100" s="6" t="str">
        <f>HYPERLINK("https://lindat.mff.cuni.cz/services/SynSemClass40/SynSemClass40.html?veclass=vec00436","00436/modernizovat")</f>
        <v>00436/modernizovat</v>
      </c>
      <c r="H100" s="7">
        <v>8.8050000000000003E-2</v>
      </c>
      <c r="I100" s="8" t="s">
        <v>118</v>
      </c>
      <c r="J100" s="9" t="str">
        <f>HYPERLINK("https://lindat.mff.cuni.cz/services/SynSemClass40/SynSemClass40.html?veclass=vec01093","01093/přepočítat")</f>
        <v>01093/přepočítat</v>
      </c>
      <c r="K100" s="10">
        <v>5.4460000000000001E-2</v>
      </c>
      <c r="L100" s="11" t="s">
        <v>121</v>
      </c>
      <c r="M100" s="12" t="str">
        <f>HYPERLINK("https://lindat.mff.cuni.cz/services/SynSemClass40/SynSemClass40.html?veclass=vec00546","00546/uzákonit")</f>
        <v>00546/uzákonit</v>
      </c>
      <c r="N100" s="13">
        <v>2.3720000000000001E-2</v>
      </c>
      <c r="O100" s="14" t="s">
        <v>118</v>
      </c>
      <c r="P100" s="15" t="str">
        <f>HYPERLINK("https://lindat.mff.cuni.cz/services/SynSemClass40/SynSemClass40.html?veclass=vec01117","01117/standardizovat")</f>
        <v>01117/standardizovat</v>
      </c>
      <c r="Q100" s="16">
        <v>2.052E-2</v>
      </c>
    </row>
    <row r="101" spans="1:17" x14ac:dyDescent="0.3">
      <c r="A101" s="1" t="s">
        <v>117</v>
      </c>
      <c r="B101" s="1">
        <v>3</v>
      </c>
      <c r="C101" s="2" t="s">
        <v>119</v>
      </c>
      <c r="D101" s="3" t="str">
        <f>HYPERLINK("https://lindat.mff.cuni.cz/services/SynSemClass40/SynSemClass40.html?veclass=vec00083","00083/prodávat")</f>
        <v>00083/prodávat</v>
      </c>
      <c r="E101" s="4">
        <v>0.97602000000000011</v>
      </c>
      <c r="F101" s="5" t="s">
        <v>118</v>
      </c>
      <c r="G101" s="6" t="str">
        <f>HYPERLINK("https://lindat.mff.cuni.cz/services/SynSemClass40/SynSemClass40.html?veclass=vec00175","00175/zahrnout")</f>
        <v>00175/zahrnout</v>
      </c>
      <c r="H101" s="7">
        <v>3.4539999999999987E-2</v>
      </c>
      <c r="I101" s="8" t="s">
        <v>118</v>
      </c>
      <c r="J101" s="9" t="str">
        <f>HYPERLINK("https://lindat.mff.cuni.cz/services/SynSemClass40/SynSemClass40.html?veclass=vec01151","01151/vydražit")</f>
        <v>01151/vydražit</v>
      </c>
      <c r="K101" s="10">
        <v>2.2589999999999999E-2</v>
      </c>
      <c r="L101" s="11" t="s">
        <v>118</v>
      </c>
      <c r="M101" s="12" t="str">
        <f>HYPERLINK("https://lindat.mff.cuni.cz/services/SynSemClass40/SynSemClass40.html?veclass=vec00228","00228/jmenovat")</f>
        <v>00228/jmenovat</v>
      </c>
      <c r="N101" s="13">
        <v>2.2460000000000001E-2</v>
      </c>
      <c r="O101" s="14" t="s">
        <v>118</v>
      </c>
      <c r="P101" s="15" t="str">
        <f>HYPERLINK("https://lindat.mff.cuni.cz/services/SynSemClass40/SynSemClass40.html?veclass=vec00786","00786/zhoršit")</f>
        <v>00786/zhoršit</v>
      </c>
      <c r="Q101" s="16">
        <v>1.7299999999999999E-2</v>
      </c>
    </row>
  </sheetData>
  <dataValidations count="1">
    <dataValidation type="list" allowBlank="1" showInputMessage="1" showErrorMessage="1" sqref="C2:C3074 O2:O3074 I2:I3074 F2:F3074 L2:L69 L71:L3074" xr:uid="{00000000-0002-0000-0000-000000000000}">
      <formula1>"y,r_y,r_n,n"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Recenzent X</cp:lastModifiedBy>
  <dcterms:created xsi:type="dcterms:W3CDTF">2023-03-25T15:14:41Z</dcterms:created>
  <dcterms:modified xsi:type="dcterms:W3CDTF">2023-03-29T14:36:12Z</dcterms:modified>
</cp:coreProperties>
</file>