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robert_cowlishaw_2017_uni_strath_ac_uk/Documents/PhD/Satellite Data for Natural Disaster Relief/Copernicus/"/>
    </mc:Choice>
  </mc:AlternateContent>
  <xr:revisionPtr revIDLastSave="2865" documentId="8_{953D335E-74EC-4A16-8FD0-1A72E00CE06F}" xr6:coauthVersionLast="47" xr6:coauthVersionMax="47" xr10:uidLastSave="{0D0C0642-FA8D-4E0D-93B4-B0BC1B8FC5DB}"/>
  <bookViews>
    <workbookView xWindow="-120" yWindow="-120" windowWidth="29040" windowHeight="15990" xr2:uid="{848E2557-1F28-4761-9993-6B48E028A0C2}"/>
  </bookViews>
  <sheets>
    <sheet name="Data" sheetId="1" r:id="rId1"/>
    <sheet name="Graphs by Constellation" sheetId="4" r:id="rId2"/>
    <sheet name="Graphs by Natural Disaster 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6" i="1" l="1" a="1"/>
  <c r="S56" i="1" s="1"/>
  <c r="R56" i="1"/>
  <c r="T56" i="1"/>
  <c r="T69" i="1" s="1"/>
  <c r="U56" i="1"/>
  <c r="U63" i="1" s="1"/>
  <c r="V56" i="1"/>
  <c r="V68" i="1" s="1"/>
  <c r="W56" i="1"/>
  <c r="W67" i="1" s="1"/>
  <c r="X56" i="1"/>
  <c r="X67" i="1" s="1"/>
  <c r="Y56" i="1"/>
  <c r="Y63" i="1" s="1"/>
  <c r="Z56" i="1"/>
  <c r="Z61" i="1" s="1"/>
  <c r="Q57" i="1" a="1"/>
  <c r="Q57" i="1" s="1"/>
  <c r="Q58" i="1"/>
  <c r="Q59" i="1"/>
  <c r="Q60" i="1"/>
  <c r="Q61" i="1"/>
  <c r="Q62" i="1"/>
  <c r="Q63" i="1"/>
  <c r="Q64" i="1"/>
  <c r="Q65" i="1"/>
  <c r="Q66" i="1"/>
  <c r="Q67" i="1"/>
  <c r="Q68" i="1"/>
  <c r="Q69" i="1"/>
  <c r="AC76" i="1"/>
  <c r="AD76" i="1"/>
  <c r="AE76" i="1"/>
  <c r="AF76" i="1"/>
  <c r="AG76" i="1"/>
  <c r="AH76" i="1"/>
  <c r="AI76" i="1"/>
  <c r="AJ76" i="1"/>
  <c r="AK76" i="1"/>
  <c r="AC77" i="1"/>
  <c r="AD77" i="1"/>
  <c r="AE77" i="1"/>
  <c r="AF77" i="1"/>
  <c r="AG77" i="1"/>
  <c r="AH77" i="1"/>
  <c r="AI77" i="1"/>
  <c r="AJ77" i="1"/>
  <c r="AK77" i="1"/>
  <c r="AC78" i="1"/>
  <c r="AD78" i="1"/>
  <c r="AE78" i="1"/>
  <c r="AF78" i="1"/>
  <c r="AG78" i="1"/>
  <c r="AH78" i="1"/>
  <c r="AI78" i="1"/>
  <c r="AJ78" i="1"/>
  <c r="AK78" i="1"/>
  <c r="AC79" i="1"/>
  <c r="AD79" i="1"/>
  <c r="AE79" i="1"/>
  <c r="AF79" i="1"/>
  <c r="AG79" i="1"/>
  <c r="AH79" i="1"/>
  <c r="AI79" i="1"/>
  <c r="AJ79" i="1"/>
  <c r="AK79" i="1"/>
  <c r="AK58" i="1"/>
  <c r="AL58" i="1"/>
  <c r="AM58" i="1"/>
  <c r="AN58" i="1"/>
  <c r="AO58" i="1"/>
  <c r="AK59" i="1"/>
  <c r="AL59" i="1"/>
  <c r="AM59" i="1"/>
  <c r="AN59" i="1"/>
  <c r="AO59" i="1"/>
  <c r="AK60" i="1"/>
  <c r="AL60" i="1"/>
  <c r="AM60" i="1"/>
  <c r="AN60" i="1"/>
  <c r="AO60" i="1"/>
  <c r="AK61" i="1"/>
  <c r="AL61" i="1"/>
  <c r="AM61" i="1"/>
  <c r="AN61" i="1"/>
  <c r="AO61" i="1"/>
  <c r="AK62" i="1"/>
  <c r="AL62" i="1"/>
  <c r="AM62" i="1"/>
  <c r="AN62" i="1"/>
  <c r="AO62" i="1"/>
  <c r="AK63" i="1"/>
  <c r="AL63" i="1"/>
  <c r="AM63" i="1"/>
  <c r="AN63" i="1"/>
  <c r="AO63" i="1"/>
  <c r="AK64" i="1"/>
  <c r="AL64" i="1"/>
  <c r="AM64" i="1"/>
  <c r="AN64" i="1"/>
  <c r="AO64" i="1"/>
  <c r="AK65" i="1"/>
  <c r="AL65" i="1"/>
  <c r="AM65" i="1"/>
  <c r="AN65" i="1"/>
  <c r="AO65" i="1"/>
  <c r="AK66" i="1"/>
  <c r="AL66" i="1"/>
  <c r="AM66" i="1"/>
  <c r="AN66" i="1"/>
  <c r="AO66" i="1"/>
  <c r="AK67" i="1"/>
  <c r="AL67" i="1"/>
  <c r="AM67" i="1"/>
  <c r="AN67" i="1"/>
  <c r="AO67" i="1"/>
  <c r="AK68" i="1"/>
  <c r="AL68" i="1"/>
  <c r="AM68" i="1"/>
  <c r="AN68" i="1"/>
  <c r="AO68" i="1"/>
  <c r="AK69" i="1"/>
  <c r="AL69" i="1"/>
  <c r="AM69" i="1"/>
  <c r="AN69" i="1"/>
  <c r="AO69" i="1"/>
  <c r="AK70" i="1"/>
  <c r="AL70" i="1"/>
  <c r="AM70" i="1"/>
  <c r="AN70" i="1"/>
  <c r="AO70" i="1"/>
  <c r="AK71" i="1"/>
  <c r="AL71" i="1"/>
  <c r="AM71" i="1"/>
  <c r="AN71" i="1"/>
  <c r="AO71" i="1"/>
  <c r="AK72" i="1"/>
  <c r="AL72" i="1"/>
  <c r="AM72" i="1"/>
  <c r="AN72" i="1"/>
  <c r="AO72" i="1"/>
  <c r="AK73" i="1"/>
  <c r="AL73" i="1"/>
  <c r="AM73" i="1"/>
  <c r="AN73" i="1"/>
  <c r="AO73" i="1"/>
  <c r="AK74" i="1"/>
  <c r="AL74" i="1"/>
  <c r="AM74" i="1"/>
  <c r="AN74" i="1"/>
  <c r="AO74" i="1"/>
  <c r="AL75" i="1"/>
  <c r="AM75" i="1"/>
  <c r="AN75" i="1"/>
  <c r="AO75" i="1"/>
  <c r="AM76" i="1"/>
  <c r="AN76" i="1"/>
  <c r="AO76" i="1"/>
  <c r="AL77" i="1"/>
  <c r="AN77" i="1"/>
  <c r="AO77" i="1"/>
  <c r="AL78" i="1"/>
  <c r="AM78" i="1"/>
  <c r="AO78" i="1"/>
  <c r="AL79" i="1"/>
  <c r="AM79" i="1"/>
  <c r="AN79" i="1"/>
  <c r="AL57" i="1"/>
  <c r="AM57" i="1"/>
  <c r="AN57" i="1"/>
  <c r="AO57" i="1"/>
  <c r="W58" i="1"/>
  <c r="X58" i="1"/>
  <c r="Y58" i="1"/>
  <c r="Z58" i="1"/>
  <c r="W59" i="1"/>
  <c r="X59" i="1"/>
  <c r="Y59" i="1"/>
  <c r="Z59" i="1"/>
  <c r="W60" i="1"/>
  <c r="Y60" i="1"/>
  <c r="Z60" i="1"/>
  <c r="W61" i="1"/>
  <c r="X61" i="1"/>
  <c r="W64" i="1"/>
  <c r="Y64" i="1"/>
  <c r="Z64" i="1"/>
  <c r="W65" i="1"/>
  <c r="Y65" i="1"/>
  <c r="Z65" i="1"/>
  <c r="W66" i="1"/>
  <c r="X66" i="1"/>
  <c r="Y66" i="1"/>
  <c r="Z66" i="1"/>
  <c r="X57" i="1"/>
  <c r="Y57" i="1"/>
  <c r="T66" i="1"/>
  <c r="U66" i="1"/>
  <c r="V66" i="1"/>
  <c r="T67" i="1"/>
  <c r="V67" i="1"/>
  <c r="T68" i="1"/>
  <c r="U68" i="1"/>
  <c r="T22" i="1"/>
  <c r="S33" i="1" s="1"/>
  <c r="U22" i="1"/>
  <c r="T33" i="1" s="1"/>
  <c r="V22" i="1"/>
  <c r="U33" i="1" s="1"/>
  <c r="W22" i="1"/>
  <c r="V33" i="1" s="1"/>
  <c r="X22" i="1"/>
  <c r="W48" i="1" s="1"/>
  <c r="Y22" i="1"/>
  <c r="X48" i="1" s="1"/>
  <c r="T23" i="1"/>
  <c r="S34" i="1" s="1"/>
  <c r="U23" i="1"/>
  <c r="T49" i="1" s="1"/>
  <c r="V23" i="1"/>
  <c r="U49" i="1" s="1"/>
  <c r="W23" i="1"/>
  <c r="V34" i="1" s="1"/>
  <c r="X23" i="1"/>
  <c r="W34" i="1" s="1"/>
  <c r="Y23" i="1"/>
  <c r="X34" i="1" s="1"/>
  <c r="T24" i="1"/>
  <c r="S35" i="1" s="1"/>
  <c r="U24" i="1"/>
  <c r="T50" i="1" s="1"/>
  <c r="V24" i="1"/>
  <c r="U35" i="1" s="1"/>
  <c r="W24" i="1"/>
  <c r="V35" i="1" s="1"/>
  <c r="X24" i="1"/>
  <c r="W35" i="1" s="1"/>
  <c r="Y24" i="1"/>
  <c r="X50" i="1" s="1"/>
  <c r="T25" i="1"/>
  <c r="S42" i="1" s="1"/>
  <c r="U25" i="1"/>
  <c r="T42" i="1" s="1"/>
  <c r="V25" i="1"/>
  <c r="U42" i="1" s="1"/>
  <c r="W25" i="1"/>
  <c r="V42" i="1" s="1"/>
  <c r="X25" i="1"/>
  <c r="W42" i="1" s="1"/>
  <c r="Y25" i="1"/>
  <c r="X42" i="1" s="1"/>
  <c r="H53" i="1"/>
  <c r="H54" i="1"/>
  <c r="H56" i="1"/>
  <c r="H57" i="1"/>
  <c r="H58" i="1"/>
  <c r="H59" i="1"/>
  <c r="H60" i="1"/>
  <c r="H61" i="1"/>
  <c r="H62" i="1"/>
  <c r="H63" i="1"/>
  <c r="H64" i="1"/>
  <c r="H66" i="1"/>
  <c r="H67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Y4" i="1"/>
  <c r="X36" i="1" s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X39" i="1" s="1"/>
  <c r="Y21" i="1"/>
  <c r="X41" i="1" s="1"/>
  <c r="Y3" i="1"/>
  <c r="X46" i="1" s="1"/>
  <c r="T4" i="1"/>
  <c r="U4" i="1"/>
  <c r="V4" i="1"/>
  <c r="U36" i="1" s="1"/>
  <c r="W4" i="1"/>
  <c r="V36" i="1" s="1"/>
  <c r="X4" i="1"/>
  <c r="W36" i="1" s="1"/>
  <c r="T5" i="1"/>
  <c r="U5" i="1"/>
  <c r="V5" i="1"/>
  <c r="W5" i="1"/>
  <c r="X5" i="1"/>
  <c r="T6" i="1"/>
  <c r="U6" i="1"/>
  <c r="V6" i="1"/>
  <c r="W6" i="1"/>
  <c r="X6" i="1"/>
  <c r="T7" i="1"/>
  <c r="U7" i="1"/>
  <c r="V7" i="1"/>
  <c r="W7" i="1"/>
  <c r="X7" i="1"/>
  <c r="T8" i="1"/>
  <c r="U8" i="1"/>
  <c r="V8" i="1"/>
  <c r="W8" i="1"/>
  <c r="X8" i="1"/>
  <c r="T9" i="1"/>
  <c r="U9" i="1"/>
  <c r="V9" i="1"/>
  <c r="W9" i="1"/>
  <c r="X9" i="1"/>
  <c r="T10" i="1"/>
  <c r="U10" i="1"/>
  <c r="V10" i="1"/>
  <c r="W10" i="1"/>
  <c r="X10" i="1"/>
  <c r="T11" i="1"/>
  <c r="U11" i="1"/>
  <c r="V11" i="1"/>
  <c r="W11" i="1"/>
  <c r="X11" i="1"/>
  <c r="T12" i="1"/>
  <c r="U12" i="1"/>
  <c r="V12" i="1"/>
  <c r="W12" i="1"/>
  <c r="X12" i="1"/>
  <c r="T13" i="1"/>
  <c r="U13" i="1"/>
  <c r="V13" i="1"/>
  <c r="W13" i="1"/>
  <c r="X13" i="1"/>
  <c r="T14" i="1"/>
  <c r="U14" i="1"/>
  <c r="V14" i="1"/>
  <c r="W14" i="1"/>
  <c r="X14" i="1"/>
  <c r="T15" i="1"/>
  <c r="U15" i="1"/>
  <c r="V15" i="1"/>
  <c r="W15" i="1"/>
  <c r="X15" i="1"/>
  <c r="T16" i="1"/>
  <c r="U16" i="1"/>
  <c r="V16" i="1"/>
  <c r="W16" i="1"/>
  <c r="X16" i="1"/>
  <c r="T17" i="1"/>
  <c r="U17" i="1"/>
  <c r="V17" i="1"/>
  <c r="W17" i="1"/>
  <c r="X17" i="1"/>
  <c r="T18" i="1"/>
  <c r="U18" i="1"/>
  <c r="V18" i="1"/>
  <c r="W18" i="1"/>
  <c r="X18" i="1"/>
  <c r="T19" i="1"/>
  <c r="U19" i="1"/>
  <c r="V19" i="1"/>
  <c r="W19" i="1"/>
  <c r="X19" i="1"/>
  <c r="T20" i="1"/>
  <c r="S39" i="1" s="1"/>
  <c r="U20" i="1"/>
  <c r="T39" i="1" s="1"/>
  <c r="V20" i="1"/>
  <c r="U39" i="1" s="1"/>
  <c r="W20" i="1"/>
  <c r="V39" i="1" s="1"/>
  <c r="X20" i="1"/>
  <c r="W39" i="1" s="1"/>
  <c r="T21" i="1"/>
  <c r="S41" i="1" s="1"/>
  <c r="U21" i="1"/>
  <c r="V21" i="1"/>
  <c r="W21" i="1"/>
  <c r="V41" i="1" s="1"/>
  <c r="X21" i="1"/>
  <c r="W41" i="1" s="1"/>
  <c r="X3" i="1"/>
  <c r="W46" i="1" s="1"/>
  <c r="W3" i="1"/>
  <c r="V46" i="1" s="1"/>
  <c r="V3" i="1"/>
  <c r="U31" i="1" s="1"/>
  <c r="U3" i="1"/>
  <c r="T46" i="1" s="1"/>
  <c r="T3" i="1"/>
  <c r="S46" i="1" s="1"/>
  <c r="AC58" i="1"/>
  <c r="AE58" i="1"/>
  <c r="AF58" i="1"/>
  <c r="AG58" i="1"/>
  <c r="AH58" i="1"/>
  <c r="AI58" i="1"/>
  <c r="AJ58" i="1"/>
  <c r="AC59" i="1"/>
  <c r="AD59" i="1"/>
  <c r="AF59" i="1"/>
  <c r="AG59" i="1"/>
  <c r="AH59" i="1"/>
  <c r="AI59" i="1"/>
  <c r="AJ59" i="1"/>
  <c r="AC60" i="1"/>
  <c r="AD60" i="1"/>
  <c r="AF60" i="1"/>
  <c r="AG60" i="1"/>
  <c r="AH60" i="1"/>
  <c r="AI60" i="1"/>
  <c r="AJ60" i="1"/>
  <c r="AC61" i="1"/>
  <c r="AD61" i="1"/>
  <c r="AF61" i="1"/>
  <c r="AG61" i="1"/>
  <c r="AH61" i="1"/>
  <c r="AI61" i="1"/>
  <c r="AJ61" i="1"/>
  <c r="AC62" i="1"/>
  <c r="AD62" i="1"/>
  <c r="AE62" i="1"/>
  <c r="AG62" i="1"/>
  <c r="AH62" i="1"/>
  <c r="AI62" i="1"/>
  <c r="AJ62" i="1"/>
  <c r="AC63" i="1"/>
  <c r="AD63" i="1"/>
  <c r="AE63" i="1"/>
  <c r="AG63" i="1"/>
  <c r="AH63" i="1"/>
  <c r="AI63" i="1"/>
  <c r="AJ63" i="1"/>
  <c r="AC64" i="1"/>
  <c r="AD64" i="1"/>
  <c r="AE64" i="1"/>
  <c r="AG64" i="1"/>
  <c r="AH64" i="1"/>
  <c r="AI64" i="1"/>
  <c r="AJ64" i="1"/>
  <c r="AC65" i="1"/>
  <c r="AD65" i="1"/>
  <c r="AE65" i="1"/>
  <c r="AF65" i="1"/>
  <c r="AH65" i="1"/>
  <c r="AI65" i="1"/>
  <c r="AJ65" i="1"/>
  <c r="AC66" i="1"/>
  <c r="AD66" i="1"/>
  <c r="AE66" i="1"/>
  <c r="AF66" i="1"/>
  <c r="AH66" i="1"/>
  <c r="AI66" i="1"/>
  <c r="AJ66" i="1"/>
  <c r="AC67" i="1"/>
  <c r="AD67" i="1"/>
  <c r="AE67" i="1"/>
  <c r="AF67" i="1"/>
  <c r="AH67" i="1"/>
  <c r="AI67" i="1"/>
  <c r="AJ67" i="1"/>
  <c r="AC68" i="1"/>
  <c r="AD68" i="1"/>
  <c r="AE68" i="1"/>
  <c r="AF68" i="1"/>
  <c r="AG68" i="1"/>
  <c r="AI68" i="1"/>
  <c r="AJ68" i="1"/>
  <c r="AC69" i="1"/>
  <c r="AD69" i="1"/>
  <c r="AE69" i="1"/>
  <c r="AF69" i="1"/>
  <c r="AG69" i="1"/>
  <c r="AI69" i="1"/>
  <c r="AJ69" i="1"/>
  <c r="AC70" i="1"/>
  <c r="AD70" i="1"/>
  <c r="AE70" i="1"/>
  <c r="AF70" i="1"/>
  <c r="AG70" i="1"/>
  <c r="AI70" i="1"/>
  <c r="AJ70" i="1"/>
  <c r="AC71" i="1"/>
  <c r="AD71" i="1"/>
  <c r="AE71" i="1"/>
  <c r="AF71" i="1"/>
  <c r="AG71" i="1"/>
  <c r="AH71" i="1"/>
  <c r="AJ71" i="1"/>
  <c r="AC72" i="1"/>
  <c r="AD72" i="1"/>
  <c r="AE72" i="1"/>
  <c r="AF72" i="1"/>
  <c r="AG72" i="1"/>
  <c r="AH72" i="1"/>
  <c r="AJ72" i="1"/>
  <c r="AC73" i="1"/>
  <c r="AD73" i="1"/>
  <c r="AE73" i="1"/>
  <c r="AF73" i="1"/>
  <c r="AG73" i="1"/>
  <c r="AH73" i="1"/>
  <c r="AJ73" i="1"/>
  <c r="AC74" i="1"/>
  <c r="AD74" i="1"/>
  <c r="AE74" i="1"/>
  <c r="AF74" i="1"/>
  <c r="AG74" i="1"/>
  <c r="AH74" i="1"/>
  <c r="AI74" i="1"/>
  <c r="AC75" i="1"/>
  <c r="AD75" i="1"/>
  <c r="AE75" i="1"/>
  <c r="AF75" i="1"/>
  <c r="AG75" i="1"/>
  <c r="AH75" i="1"/>
  <c r="AI75" i="1"/>
  <c r="AJ75" i="1"/>
  <c r="AD57" i="1"/>
  <c r="AE57" i="1"/>
  <c r="AF57" i="1"/>
  <c r="AG57" i="1"/>
  <c r="AH57" i="1"/>
  <c r="AI57" i="1"/>
  <c r="AJ57" i="1"/>
  <c r="AK57" i="1"/>
  <c r="U58" i="1"/>
  <c r="V58" i="1"/>
  <c r="U59" i="1"/>
  <c r="V59" i="1"/>
  <c r="V60" i="1"/>
  <c r="U61" i="1"/>
  <c r="V62" i="1"/>
  <c r="U65" i="1"/>
  <c r="V65" i="1"/>
  <c r="T57" i="1"/>
  <c r="U57" i="1"/>
  <c r="W57" i="1"/>
  <c r="Z90" i="1"/>
  <c r="Z89" i="1"/>
  <c r="AA89" i="1"/>
  <c r="AA90" i="1"/>
  <c r="AA102" i="1"/>
  <c r="AA103" i="1"/>
  <c r="AA104" i="1"/>
  <c r="H4" i="1"/>
  <c r="H6" i="1"/>
  <c r="H7" i="1"/>
  <c r="AA88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2" i="1"/>
  <c r="AA92" i="1" s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AA98" i="1" s="1"/>
  <c r="H44" i="1"/>
  <c r="H45" i="1"/>
  <c r="H46" i="1"/>
  <c r="H47" i="1"/>
  <c r="H48" i="1"/>
  <c r="H49" i="1"/>
  <c r="H50" i="1"/>
  <c r="H51" i="1"/>
  <c r="H52" i="1"/>
  <c r="H3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86" i="1"/>
  <c r="Z87" i="1"/>
  <c r="Z88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86" i="1"/>
  <c r="S69" i="1" l="1"/>
  <c r="S64" i="1"/>
  <c r="S57" i="1"/>
  <c r="S68" i="1"/>
  <c r="S62" i="1"/>
  <c r="S60" i="1"/>
  <c r="S61" i="1"/>
  <c r="S63" i="1"/>
  <c r="S65" i="1"/>
  <c r="S66" i="1"/>
  <c r="S67" i="1"/>
  <c r="Y69" i="1"/>
  <c r="X69" i="1"/>
  <c r="Y62" i="1"/>
  <c r="Y68" i="1"/>
  <c r="V69" i="1"/>
  <c r="X68" i="1"/>
  <c r="W63" i="1"/>
  <c r="U69" i="1"/>
  <c r="Z67" i="1"/>
  <c r="V64" i="1"/>
  <c r="X62" i="1"/>
  <c r="Z63" i="1"/>
  <c r="Z57" i="1"/>
  <c r="R67" i="1"/>
  <c r="R60" i="1"/>
  <c r="R65" i="1"/>
  <c r="R68" i="1"/>
  <c r="R61" i="1"/>
  <c r="R69" i="1"/>
  <c r="R62" i="1"/>
  <c r="R66" i="1"/>
  <c r="R59" i="1"/>
  <c r="R63" i="1"/>
  <c r="R64" i="1"/>
  <c r="W31" i="1"/>
  <c r="V48" i="1"/>
  <c r="U48" i="1"/>
  <c r="V31" i="1"/>
  <c r="W47" i="1"/>
  <c r="U38" i="1"/>
  <c r="V53" i="1"/>
  <c r="X38" i="1"/>
  <c r="W53" i="1"/>
  <c r="AA87" i="1"/>
  <c r="Z22" i="1"/>
  <c r="AL76" i="1" s="1"/>
  <c r="Z25" i="1"/>
  <c r="AO79" i="1" s="1"/>
  <c r="T37" i="1"/>
  <c r="S37" i="1"/>
  <c r="W38" i="1"/>
  <c r="V47" i="1"/>
  <c r="T48" i="1"/>
  <c r="S48" i="1"/>
  <c r="V38" i="1"/>
  <c r="S45" i="1"/>
  <c r="X45" i="1"/>
  <c r="V45" i="1"/>
  <c r="T52" i="1"/>
  <c r="S52" i="1"/>
  <c r="T40" i="1"/>
  <c r="AA91" i="1"/>
  <c r="S30" i="1"/>
  <c r="S40" i="1"/>
  <c r="W45" i="1"/>
  <c r="T51" i="1"/>
  <c r="T36" i="1"/>
  <c r="Y36" i="1" s="1"/>
  <c r="T63" i="1" s="1"/>
  <c r="V40" i="1"/>
  <c r="X40" i="1"/>
  <c r="V49" i="1"/>
  <c r="T30" i="1"/>
  <c r="T47" i="1"/>
  <c r="X30" i="1"/>
  <c r="X37" i="1"/>
  <c r="W30" i="1"/>
  <c r="W51" i="1"/>
  <c r="V30" i="1"/>
  <c r="S49" i="1"/>
  <c r="T38" i="1"/>
  <c r="U34" i="1"/>
  <c r="T34" i="1"/>
  <c r="X33" i="1"/>
  <c r="U52" i="1"/>
  <c r="U53" i="1"/>
  <c r="W37" i="1"/>
  <c r="V37" i="1"/>
  <c r="V51" i="1"/>
  <c r="S51" i="1"/>
  <c r="S38" i="1"/>
  <c r="W40" i="1"/>
  <c r="S36" i="1"/>
  <c r="W33" i="1"/>
  <c r="U30" i="1"/>
  <c r="U32" i="1"/>
  <c r="S47" i="1"/>
  <c r="U40" i="1"/>
  <c r="U37" i="1"/>
  <c r="U51" i="1"/>
  <c r="X47" i="1"/>
  <c r="X51" i="1"/>
  <c r="X32" i="1"/>
  <c r="Z23" i="1"/>
  <c r="AM77" i="1" s="1"/>
  <c r="X53" i="1"/>
  <c r="T32" i="1"/>
  <c r="U47" i="1"/>
  <c r="S32" i="1"/>
  <c r="X35" i="1"/>
  <c r="W50" i="1"/>
  <c r="T53" i="1"/>
  <c r="T41" i="1"/>
  <c r="U50" i="1"/>
  <c r="X52" i="1"/>
  <c r="T35" i="1"/>
  <c r="Y35" i="1" s="1"/>
  <c r="Z62" i="1" s="1"/>
  <c r="T31" i="1"/>
  <c r="S50" i="1"/>
  <c r="W52" i="1"/>
  <c r="U46" i="1"/>
  <c r="U45" i="1"/>
  <c r="T45" i="1"/>
  <c r="Y42" i="1"/>
  <c r="W69" i="1" s="1"/>
  <c r="X31" i="1"/>
  <c r="U41" i="1"/>
  <c r="S53" i="1"/>
  <c r="S31" i="1"/>
  <c r="X49" i="1"/>
  <c r="V52" i="1"/>
  <c r="Z24" i="1"/>
  <c r="AN78" i="1" s="1"/>
  <c r="W32" i="1"/>
  <c r="V32" i="1"/>
  <c r="V50" i="1"/>
  <c r="W49" i="1"/>
  <c r="Y49" i="1" s="1"/>
  <c r="AA94" i="1"/>
  <c r="Z8" i="1"/>
  <c r="AF62" i="1" s="1"/>
  <c r="Z7" i="1"/>
  <c r="AE61" i="1" s="1"/>
  <c r="Z16" i="1"/>
  <c r="AH70" i="1" s="1"/>
  <c r="Z14" i="1"/>
  <c r="AH68" i="1" s="1"/>
  <c r="Z12" i="1"/>
  <c r="AG66" i="1" s="1"/>
  <c r="Z9" i="1"/>
  <c r="AF63" i="1" s="1"/>
  <c r="Z5" i="1"/>
  <c r="AE59" i="1" s="1"/>
  <c r="Z11" i="1"/>
  <c r="AG65" i="1" s="1"/>
  <c r="Z13" i="1"/>
  <c r="AG67" i="1" s="1"/>
  <c r="Z4" i="1"/>
  <c r="AD58" i="1" s="1"/>
  <c r="Z19" i="1"/>
  <c r="AI73" i="1" s="1"/>
  <c r="Z20" i="1"/>
  <c r="AJ74" i="1" s="1"/>
  <c r="Z15" i="1"/>
  <c r="AH69" i="1" s="1"/>
  <c r="Z3" i="1"/>
  <c r="Z17" i="1"/>
  <c r="AI71" i="1" s="1"/>
  <c r="Z6" i="1"/>
  <c r="AE60" i="1" s="1"/>
  <c r="Z21" i="1"/>
  <c r="AK75" i="1" s="1"/>
  <c r="Z18" i="1"/>
  <c r="AI72" i="1" s="1"/>
  <c r="Z10" i="1"/>
  <c r="AF64" i="1" s="1"/>
  <c r="Y39" i="1"/>
  <c r="AA97" i="1"/>
  <c r="AA101" i="1"/>
  <c r="AA100" i="1"/>
  <c r="AA96" i="1"/>
  <c r="AA86" i="1"/>
  <c r="AA99" i="1"/>
  <c r="AA95" i="1"/>
  <c r="AA93" i="1"/>
  <c r="Y98" i="1" a="1"/>
  <c r="Y98" i="1" s="1"/>
  <c r="Y96" i="1" a="1"/>
  <c r="Y96" i="1" s="1"/>
  <c r="Y86" i="1" a="1"/>
  <c r="Y86" i="1" s="1"/>
  <c r="Y101" i="1" a="1"/>
  <c r="Y101" i="1" s="1"/>
  <c r="Y97" i="1" a="1"/>
  <c r="Y97" i="1" s="1"/>
  <c r="Y93" i="1" a="1"/>
  <c r="Y93" i="1" s="1"/>
  <c r="Y89" i="1" a="1"/>
  <c r="Y89" i="1" s="1"/>
  <c r="Y104" i="1" a="1"/>
  <c r="Y104" i="1" s="1"/>
  <c r="Y100" i="1" a="1"/>
  <c r="Y100" i="1" s="1"/>
  <c r="Y92" i="1" a="1"/>
  <c r="Y92" i="1" s="1"/>
  <c r="Y88" i="1" a="1"/>
  <c r="Y88" i="1" s="1"/>
  <c r="Y103" i="1" a="1"/>
  <c r="Y103" i="1" s="1"/>
  <c r="Y99" i="1" a="1"/>
  <c r="Y99" i="1" s="1"/>
  <c r="Y95" i="1" a="1"/>
  <c r="Y95" i="1" s="1"/>
  <c r="Y91" i="1" a="1"/>
  <c r="Y91" i="1" s="1"/>
  <c r="Y87" i="1" a="1"/>
  <c r="Y87" i="1" s="1"/>
  <c r="Y102" i="1" a="1"/>
  <c r="Y102" i="1" s="1"/>
  <c r="Y94" i="1" a="1"/>
  <c r="Y94" i="1" s="1"/>
  <c r="Y90" i="1" a="1"/>
  <c r="Y90" i="1" s="1"/>
  <c r="Y48" i="1" l="1"/>
  <c r="Z69" i="1"/>
  <c r="Z26" i="1"/>
  <c r="X63" i="1"/>
  <c r="W62" i="1"/>
  <c r="Y34" i="1"/>
  <c r="Y33" i="1"/>
  <c r="Y51" i="1"/>
  <c r="Y53" i="1"/>
  <c r="Y41" i="1"/>
  <c r="Y50" i="1"/>
  <c r="Y47" i="1"/>
  <c r="Y31" i="1"/>
  <c r="S58" i="1" s="1"/>
  <c r="Y37" i="1"/>
  <c r="Y40" i="1"/>
  <c r="Y46" i="1"/>
  <c r="Y52" i="1"/>
  <c r="Y45" i="1"/>
  <c r="AA44" i="1" s="1" a="1"/>
  <c r="AA44" i="1" s="1"/>
  <c r="Y32" i="1"/>
  <c r="T59" i="1" s="1"/>
  <c r="Y38" i="1"/>
  <c r="Y30" i="1"/>
  <c r="AB2" i="1" a="1"/>
  <c r="AB7" i="1" s="1"/>
  <c r="AC57" i="1"/>
  <c r="T58" i="1"/>
  <c r="S59" i="1"/>
  <c r="T62" i="1"/>
  <c r="AA29" i="1" l="1" a="1"/>
  <c r="AA29" i="1" s="1"/>
  <c r="T65" i="1"/>
  <c r="X65" i="1"/>
  <c r="U67" i="1"/>
  <c r="Y67" i="1"/>
  <c r="T64" i="1"/>
  <c r="X64" i="1"/>
  <c r="W68" i="1"/>
  <c r="Z68" i="1"/>
  <c r="Y61" i="1"/>
  <c r="V61" i="1"/>
  <c r="R57" i="1"/>
  <c r="X60" i="1"/>
  <c r="U60" i="1"/>
  <c r="AQ6" i="1"/>
  <c r="AF3" i="1"/>
  <c r="AM7" i="1"/>
  <c r="AB4" i="1"/>
  <c r="AI8" i="1"/>
  <c r="AR4" i="1"/>
  <c r="AB2" i="1"/>
  <c r="AD4" i="1"/>
  <c r="AU4" i="1"/>
  <c r="AT4" i="1"/>
  <c r="AP5" i="1"/>
  <c r="AJ4" i="1"/>
  <c r="AF6" i="1"/>
  <c r="AP3" i="1"/>
  <c r="AH2" i="1"/>
  <c r="AH7" i="1"/>
  <c r="AJ5" i="1"/>
  <c r="AL4" i="1"/>
  <c r="AD3" i="1"/>
  <c r="AD8" i="1"/>
  <c r="AJ8" i="1"/>
  <c r="AH5" i="1"/>
  <c r="AS2" i="1"/>
  <c r="AO8" i="1"/>
  <c r="AI5" i="1"/>
  <c r="AM2" i="1"/>
  <c r="AE6" i="1"/>
  <c r="AI3" i="1"/>
  <c r="AH3" i="1"/>
  <c r="AE4" i="1"/>
  <c r="AP2" i="1"/>
  <c r="AR2" i="1"/>
  <c r="AL3" i="1"/>
  <c r="AQ5" i="1"/>
  <c r="AN3" i="1"/>
  <c r="AH4" i="1"/>
  <c r="AT2" i="1"/>
  <c r="AL6" i="1"/>
  <c r="AT3" i="1"/>
  <c r="AT8" i="1"/>
  <c r="AN7" i="1"/>
  <c r="AD6" i="1"/>
  <c r="AG4" i="1"/>
  <c r="AR6" i="1"/>
  <c r="AT6" i="1"/>
  <c r="AC5" i="1"/>
  <c r="AO3" i="1"/>
  <c r="AB6" i="1"/>
  <c r="AP7" i="1"/>
  <c r="AS5" i="1"/>
  <c r="AK4" i="1"/>
  <c r="AF5" i="1"/>
  <c r="AL8" i="1"/>
  <c r="AO6" i="1"/>
  <c r="AG5" i="1"/>
  <c r="AF8" i="1"/>
  <c r="AS3" i="1"/>
  <c r="AK2" i="1"/>
  <c r="AK7" i="1"/>
  <c r="AM5" i="1"/>
  <c r="AJ7" i="1"/>
  <c r="AO4" i="1"/>
  <c r="AG3" i="1"/>
  <c r="AG8" i="1"/>
  <c r="AI6" i="1"/>
  <c r="AN6" i="1"/>
  <c r="AK5" i="1"/>
  <c r="AC4" i="1"/>
  <c r="AE2" i="1"/>
  <c r="AE7" i="1"/>
  <c r="AR5" i="1"/>
  <c r="AG6" i="1"/>
  <c r="AS4" i="1"/>
  <c r="AU2" i="1"/>
  <c r="AU7" i="1"/>
  <c r="AB5" i="1"/>
  <c r="AC7" i="1"/>
  <c r="AE5" i="1"/>
  <c r="AQ3" i="1"/>
  <c r="AQ8" i="1"/>
  <c r="AS7" i="1"/>
  <c r="AU5" i="1"/>
  <c r="AM4" i="1"/>
  <c r="AJ2" i="1"/>
  <c r="AO5" i="1"/>
  <c r="AU6" i="1"/>
  <c r="AR8" i="1"/>
  <c r="AI7" i="1"/>
  <c r="AL5" i="1"/>
  <c r="AS6" i="1"/>
  <c r="AB8" i="1"/>
  <c r="AE8" i="1"/>
  <c r="AG7" i="1"/>
  <c r="AH6" i="1"/>
  <c r="AM8" i="1"/>
  <c r="AO7" i="1"/>
  <c r="AF7" i="1"/>
  <c r="AU8" i="1"/>
  <c r="AD7" i="1"/>
  <c r="AF2" i="1"/>
  <c r="AK8" i="1"/>
  <c r="AJ6" i="1"/>
  <c r="AN2" i="1"/>
  <c r="AS8" i="1"/>
  <c r="AT7" i="1"/>
  <c r="AB3" i="1"/>
  <c r="AI2" i="1"/>
  <c r="AH8" i="1"/>
  <c r="AN5" i="1"/>
  <c r="AJ3" i="1"/>
  <c r="AP8" i="1"/>
  <c r="AE3" i="1"/>
  <c r="AC2" i="1"/>
  <c r="AG2" i="1"/>
  <c r="AF4" i="1"/>
  <c r="AM3" i="1"/>
  <c r="AO2" i="1"/>
  <c r="AN4" i="1"/>
  <c r="AU3" i="1"/>
  <c r="AR7" i="1"/>
  <c r="AM6" i="1"/>
  <c r="AP4" i="1"/>
  <c r="AC6" i="1"/>
  <c r="AD5" i="1"/>
  <c r="AK6" i="1"/>
  <c r="AQ7" i="1"/>
  <c r="AT5" i="1"/>
  <c r="AP6" i="1"/>
  <c r="AC8" i="1"/>
  <c r="AL7" i="1"/>
  <c r="AQ2" i="1"/>
  <c r="AR3" i="1"/>
  <c r="AN8" i="1"/>
  <c r="AC3" i="1"/>
  <c r="AD2" i="1"/>
  <c r="AI4" i="1"/>
  <c r="AK3" i="1"/>
  <c r="AL2" i="1"/>
  <c r="AQ4" i="1"/>
  <c r="U64" i="1"/>
  <c r="U62" i="1"/>
  <c r="V57" i="1"/>
  <c r="V63" i="1"/>
  <c r="T61" i="1"/>
  <c r="T60" i="1"/>
  <c r="R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<sst xmlns="http://schemas.openxmlformats.org/spreadsheetml/2006/main" count="816" uniqueCount="234">
  <si>
    <t>EMSR #</t>
  </si>
  <si>
    <t>EMSR501</t>
  </si>
  <si>
    <t>EMSR502</t>
  </si>
  <si>
    <t>EMSR503</t>
  </si>
  <si>
    <t>EMSR504</t>
  </si>
  <si>
    <t>EMSR505</t>
  </si>
  <si>
    <t>EMSR506</t>
  </si>
  <si>
    <t>EMSR507</t>
  </si>
  <si>
    <t>EMSR508</t>
  </si>
  <si>
    <t>EMSR509</t>
  </si>
  <si>
    <t>EMSR510</t>
  </si>
  <si>
    <t>EMSR511</t>
  </si>
  <si>
    <t>EMSR512</t>
  </si>
  <si>
    <t>EMSR513</t>
  </si>
  <si>
    <t>EMSR514</t>
  </si>
  <si>
    <t>EMSR515</t>
  </si>
  <si>
    <t>EMSR516</t>
  </si>
  <si>
    <t>EMSR517</t>
  </si>
  <si>
    <t>EMSR518</t>
  </si>
  <si>
    <t>EMSR519</t>
  </si>
  <si>
    <t>EMSR520</t>
  </si>
  <si>
    <t>EMSR521</t>
  </si>
  <si>
    <t>EMSR522</t>
  </si>
  <si>
    <t>EMSR523</t>
  </si>
  <si>
    <t>EMSR524</t>
  </si>
  <si>
    <t>EMSR525</t>
  </si>
  <si>
    <t>EMSR526</t>
  </si>
  <si>
    <t>EMSR527</t>
  </si>
  <si>
    <t>EMSR528</t>
  </si>
  <si>
    <t>EMSR529</t>
  </si>
  <si>
    <t>EMSR530</t>
  </si>
  <si>
    <t>Event</t>
  </si>
  <si>
    <t>Activation</t>
  </si>
  <si>
    <t>Sitatuation as of</t>
  </si>
  <si>
    <t>Map Production</t>
  </si>
  <si>
    <t>Satellite used for image</t>
  </si>
  <si>
    <t>Pre-Event</t>
  </si>
  <si>
    <t>Post-Event</t>
  </si>
  <si>
    <t>Sentinel-2A/B</t>
  </si>
  <si>
    <t>Sentinel-1A/B</t>
  </si>
  <si>
    <t>Map Type</t>
  </si>
  <si>
    <t>Event Type</t>
  </si>
  <si>
    <t>Location</t>
  </si>
  <si>
    <t>Flood</t>
  </si>
  <si>
    <t>Albania</t>
  </si>
  <si>
    <t>Ireland</t>
  </si>
  <si>
    <t>Australia</t>
  </si>
  <si>
    <t>Sentinel-2B</t>
  </si>
  <si>
    <t>Sentinel-1A</t>
  </si>
  <si>
    <t>Fire</t>
  </si>
  <si>
    <t>Bangladesh</t>
  </si>
  <si>
    <t>Pleiades-1B</t>
  </si>
  <si>
    <t>Pleiades-1A</t>
  </si>
  <si>
    <t>Mexico</t>
  </si>
  <si>
    <t>FEP</t>
  </si>
  <si>
    <t>GRA</t>
  </si>
  <si>
    <t>DEL</t>
  </si>
  <si>
    <t>Pleiades-1A/B</t>
  </si>
  <si>
    <t>Timor-Leste</t>
  </si>
  <si>
    <t>RMSE (m)</t>
  </si>
  <si>
    <t>MMU (sq. m)</t>
  </si>
  <si>
    <t>Italy</t>
  </si>
  <si>
    <t>PlanetScope</t>
  </si>
  <si>
    <t>Volcanic Eruption</t>
  </si>
  <si>
    <t>Saint Vincent and The Grenadines</t>
  </si>
  <si>
    <t>COSMO-SkyMed</t>
  </si>
  <si>
    <t>Greece</t>
  </si>
  <si>
    <t>Sentinel-2A</t>
  </si>
  <si>
    <t>EMSR531</t>
  </si>
  <si>
    <t>EMSR532</t>
  </si>
  <si>
    <t>EMSR533</t>
  </si>
  <si>
    <t>EMSR534</t>
  </si>
  <si>
    <t>EMSR535</t>
  </si>
  <si>
    <t>EMSR536</t>
  </si>
  <si>
    <t>EMSR537</t>
  </si>
  <si>
    <t>EMSR538</t>
  </si>
  <si>
    <t>EMSR539</t>
  </si>
  <si>
    <t>EMSR540</t>
  </si>
  <si>
    <t>EMSR541</t>
  </si>
  <si>
    <t>EMSR542</t>
  </si>
  <si>
    <t>EMSR543</t>
  </si>
  <si>
    <t>EMSR544</t>
  </si>
  <si>
    <t>EMSR545</t>
  </si>
  <si>
    <t>EMSR546</t>
  </si>
  <si>
    <t>EMSR547</t>
  </si>
  <si>
    <t>EMSR548</t>
  </si>
  <si>
    <t>EMSR549</t>
  </si>
  <si>
    <t>EMSR550</t>
  </si>
  <si>
    <t>Finland</t>
  </si>
  <si>
    <t>Spain</t>
  </si>
  <si>
    <t>SPOT6/7</t>
  </si>
  <si>
    <t>DRC</t>
  </si>
  <si>
    <t>Guyana</t>
  </si>
  <si>
    <t>Cyprus</t>
  </si>
  <si>
    <t>ESRI World Imagery</t>
  </si>
  <si>
    <t>SPOT6</t>
  </si>
  <si>
    <t>Germany</t>
  </si>
  <si>
    <t>Belgium</t>
  </si>
  <si>
    <t>Netherlands</t>
  </si>
  <si>
    <t>Sentinel-1B</t>
  </si>
  <si>
    <t>Latvia</t>
  </si>
  <si>
    <t>GSD (m)</t>
  </si>
  <si>
    <t>Sentinel-3A/B</t>
  </si>
  <si>
    <t>North Macedonia</t>
  </si>
  <si>
    <t>Algeria</t>
  </si>
  <si>
    <t>Earthquake</t>
  </si>
  <si>
    <t>Haiti</t>
  </si>
  <si>
    <t>GeoEye</t>
  </si>
  <si>
    <t>Sentinel-3A</t>
  </si>
  <si>
    <t>Portugal</t>
  </si>
  <si>
    <t>France</t>
  </si>
  <si>
    <t>Sentinel-3B</t>
  </si>
  <si>
    <t>SPOT7</t>
  </si>
  <si>
    <t>Austria</t>
  </si>
  <si>
    <t>Pre-Event Map</t>
  </si>
  <si>
    <t>Pleiadas-1A/B</t>
  </si>
  <si>
    <t>Average GSD</t>
  </si>
  <si>
    <t>Min GSD (Pre-Event)</t>
  </si>
  <si>
    <t>Min GSD (Post-Event)</t>
  </si>
  <si>
    <t>Min GSD (Overall)</t>
  </si>
  <si>
    <t>Notes</t>
  </si>
  <si>
    <t>Orders for image capture can be issued 6 hours before flyover</t>
  </si>
  <si>
    <t>Relevant Date Records (UTC)</t>
  </si>
  <si>
    <t>Activation to Data Production</t>
  </si>
  <si>
    <t>Average Response time</t>
  </si>
  <si>
    <t>Revisit Capabilities of entire constellation (Hours)</t>
  </si>
  <si>
    <t>Resolution at NADIR (m)</t>
  </si>
  <si>
    <t>Swath Width (km)</t>
  </si>
  <si>
    <t>Daily</t>
  </si>
  <si>
    <t>Five Days</t>
  </si>
  <si>
    <t>Few Hours</t>
  </si>
  <si>
    <t>Six Days</t>
  </si>
  <si>
    <t>1.1 Days</t>
  </si>
  <si>
    <t>2.1 Days</t>
  </si>
  <si>
    <t>Cosmo-SkyMed</t>
  </si>
  <si>
    <t>Pleiades-1</t>
  </si>
  <si>
    <t>Sentinel-1</t>
  </si>
  <si>
    <t>Sentinel-2</t>
  </si>
  <si>
    <t>Sentinel-3</t>
  </si>
  <si>
    <t>SPOT</t>
  </si>
  <si>
    <t>Specific Satellite</t>
  </si>
  <si>
    <t>Sum (Post-Event)</t>
  </si>
  <si>
    <t>SUM (Post-Event)</t>
  </si>
  <si>
    <t>Satellite</t>
  </si>
  <si>
    <t>Constellation</t>
  </si>
  <si>
    <t>Operator</t>
  </si>
  <si>
    <t>Airbus</t>
  </si>
  <si>
    <t>ESA</t>
  </si>
  <si>
    <t>EUMETSAT</t>
  </si>
  <si>
    <t>CNES</t>
  </si>
  <si>
    <t>ASI</t>
  </si>
  <si>
    <t>Accumulator Not a Producer</t>
  </si>
  <si>
    <t>MAXAR</t>
  </si>
  <si>
    <t>ESRI</t>
  </si>
  <si>
    <t>Show who is activating</t>
  </si>
  <si>
    <t>Shows who is activating for each event type</t>
  </si>
  <si>
    <t>Shows what event type each person is activating for</t>
  </si>
  <si>
    <t>Important</t>
  </si>
  <si>
    <t>Not improatnt</t>
  </si>
  <si>
    <t>Not Improatnt</t>
  </si>
  <si>
    <t>EMSR551</t>
  </si>
  <si>
    <t>EMSR552</t>
  </si>
  <si>
    <t>EMSR553</t>
  </si>
  <si>
    <t>EMSR554</t>
  </si>
  <si>
    <t>EMSR555</t>
  </si>
  <si>
    <t>EMSR556</t>
  </si>
  <si>
    <t>EMSR557</t>
  </si>
  <si>
    <t>EMSR558</t>
  </si>
  <si>
    <t>EMSR559</t>
  </si>
  <si>
    <t>EMSR560</t>
  </si>
  <si>
    <t>EMSR561</t>
  </si>
  <si>
    <t>EMSR562</t>
  </si>
  <si>
    <t>EMSR563</t>
  </si>
  <si>
    <t>EMSR564</t>
  </si>
  <si>
    <t>EMSR565</t>
  </si>
  <si>
    <t>EMSR566</t>
  </si>
  <si>
    <t>EMSR567</t>
  </si>
  <si>
    <t>EMSR568</t>
  </si>
  <si>
    <t>EMSR569</t>
  </si>
  <si>
    <t>EMSR570</t>
  </si>
  <si>
    <t>EMSR571</t>
  </si>
  <si>
    <t>EMSR572</t>
  </si>
  <si>
    <t>EMSR573</t>
  </si>
  <si>
    <t>EMSR574</t>
  </si>
  <si>
    <t>EMSR575</t>
  </si>
  <si>
    <t>EMSR576</t>
  </si>
  <si>
    <t>EMSR577</t>
  </si>
  <si>
    <t>EMSR578</t>
  </si>
  <si>
    <t>EMSR579</t>
  </si>
  <si>
    <t>EMSR580</t>
  </si>
  <si>
    <t>EMSR581</t>
  </si>
  <si>
    <t>EMSR582</t>
  </si>
  <si>
    <t>EMSR583</t>
  </si>
  <si>
    <t>EMSR584</t>
  </si>
  <si>
    <t>EMSR585</t>
  </si>
  <si>
    <t>EMSR586</t>
  </si>
  <si>
    <t>EMSR587</t>
  </si>
  <si>
    <t>EMSR588</t>
  </si>
  <si>
    <t>EMSR589</t>
  </si>
  <si>
    <t>EMSR590</t>
  </si>
  <si>
    <t>EMSR591</t>
  </si>
  <si>
    <t>EMSR592</t>
  </si>
  <si>
    <t>EMSR593</t>
  </si>
  <si>
    <t>EMSR594</t>
  </si>
  <si>
    <t>EMSR595</t>
  </si>
  <si>
    <t>EMSR596</t>
  </si>
  <si>
    <t>EMSR597</t>
  </si>
  <si>
    <t>EMSR598</t>
  </si>
  <si>
    <t>EMSR599</t>
  </si>
  <si>
    <t>EMSR600</t>
  </si>
  <si>
    <t>Iraq</t>
  </si>
  <si>
    <t>Storm</t>
  </si>
  <si>
    <t>Norway</t>
  </si>
  <si>
    <t>WorldView2</t>
  </si>
  <si>
    <t>Philippines</t>
  </si>
  <si>
    <t>RADARSAT2</t>
  </si>
  <si>
    <t>Tonga</t>
  </si>
  <si>
    <t>Madagascar</t>
  </si>
  <si>
    <t>SOACOM</t>
  </si>
  <si>
    <t>Falkland Islands</t>
  </si>
  <si>
    <t>Malawi</t>
  </si>
  <si>
    <t>Mozambique</t>
  </si>
  <si>
    <t>Bosnia and Herzegovina</t>
  </si>
  <si>
    <t>CSA</t>
  </si>
  <si>
    <t>Poland</t>
  </si>
  <si>
    <t>TerraSar-X</t>
  </si>
  <si>
    <t>Suriname</t>
  </si>
  <si>
    <t>Afghanistan</t>
  </si>
  <si>
    <t>Iran</t>
  </si>
  <si>
    <t>Croatia</t>
  </si>
  <si>
    <t>CONAE</t>
  </si>
  <si>
    <t>RADARSAT</t>
  </si>
  <si>
    <t>DLR</t>
  </si>
  <si>
    <t>WorldView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</si>
</sst>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/>
    <xf numFmtId="2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2BCD"/>
      <color rgb="FF6A7B4B"/>
      <color rgb="FF885540"/>
      <color rgb="FF1ADAC8"/>
      <color rgb="FF0099FF"/>
      <color rgb="FF66FF66"/>
      <color rgb="FFFFFF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Number of Activations of each Individual</a:t>
            </a:r>
            <a:r>
              <a:rPr lang="en-GB" sz="1200" baseline="0"/>
              <a:t> Satellite (By Event Type)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Data!$AB$4</c:f>
              <c:strCache>
                <c:ptCount val="1"/>
                <c:pt idx="0">
                  <c:v>Flood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Data!$AC$2:$AU$2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Data!$AC$4:$AU$4</c:f>
              <c:numCache>
                <c:formatCode>General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10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40-4CCC-B420-4D78487F175F}"/>
            </c:ext>
          </c:extLst>
        </c:ser>
        <c:ser>
          <c:idx val="1"/>
          <c:order val="1"/>
          <c:tx>
            <c:strRef>
              <c:f>Data!$AB$5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Data!$AC$2:$AU$2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Data!$AC$5:$AU$5</c:f>
              <c:numCache>
                <c:formatCode>General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4</c:v>
                </c:pt>
                <c:pt idx="10">
                  <c:v>9</c:v>
                </c:pt>
                <c:pt idx="11">
                  <c:v>4</c:v>
                </c:pt>
                <c:pt idx="12">
                  <c:v>5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40-4CCC-B420-4D78487F175F}"/>
            </c:ext>
          </c:extLst>
        </c:ser>
        <c:ser>
          <c:idx val="2"/>
          <c:order val="2"/>
          <c:tx>
            <c:strRef>
              <c:f>Data!$AB$6</c:f>
              <c:strCache>
                <c:ptCount val="1"/>
                <c:pt idx="0">
                  <c:v>Volcanic Eruption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Data!$AC$2:$AU$2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Data!$AC$6:$AU$6</c:f>
              <c:numCache>
                <c:formatCode>General</c:formatCode>
                <c:ptCount val="1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40-4CCC-B420-4D78487F175F}"/>
            </c:ext>
          </c:extLst>
        </c:ser>
        <c:ser>
          <c:idx val="3"/>
          <c:order val="3"/>
          <c:tx>
            <c:strRef>
              <c:f>Data!$AB$7</c:f>
              <c:strCache>
                <c:ptCount val="1"/>
                <c:pt idx="0">
                  <c:v>Earthquake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Data!$AC$2:$AU$2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Data!$AC$7:$AU$7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40-4CCC-B420-4D78487F1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726384"/>
        <c:axId val="74746352"/>
      </c:barChart>
      <c:catAx>
        <c:axId val="7472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Satellite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6352"/>
        <c:crosses val="autoZero"/>
        <c:auto val="1"/>
        <c:lblAlgn val="ctr"/>
        <c:lblOffset val="100"/>
        <c:noMultiLvlLbl val="0"/>
      </c:catAx>
      <c:valAx>
        <c:axId val="747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Number of Activations of each Satellite Operator (By Event Type) </a:t>
            </a:r>
          </a:p>
        </c:rich>
      </c:tx>
      <c:layout>
        <c:manualLayout>
          <c:xMode val="edge"/>
          <c:yMode val="edge"/>
          <c:x val="0.14246555555555557"/>
          <c:y val="2.6458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Data!$AB$44</c:f>
              <c:strCache>
                <c:ptCount val="1"/>
                <c:pt idx="0">
                  <c:v>Airbus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Data!$AB$46:$AB$50</c:f>
              <c:numCache>
                <c:formatCode>General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63-4DE3-8454-26EE0DEFD7B4}"/>
            </c:ext>
          </c:extLst>
        </c:ser>
        <c:ser>
          <c:idx val="2"/>
          <c:order val="1"/>
          <c:tx>
            <c:strRef>
              <c:f>Data!$AC$44</c:f>
              <c:strCache>
                <c:ptCount val="1"/>
                <c:pt idx="0">
                  <c:v>ASI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Data!$AC$46:$AC$50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63-4DE3-8454-26EE0DEFD7B4}"/>
            </c:ext>
          </c:extLst>
        </c:ser>
        <c:ser>
          <c:idx val="3"/>
          <c:order val="2"/>
          <c:tx>
            <c:strRef>
              <c:f>Data!$AD$44</c:f>
              <c:strCache>
                <c:ptCount val="1"/>
                <c:pt idx="0">
                  <c:v>CNES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Data!$AD$46:$AD$50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63-4DE3-8454-26EE0DEFD7B4}"/>
            </c:ext>
          </c:extLst>
        </c:ser>
        <c:ser>
          <c:idx val="4"/>
          <c:order val="3"/>
          <c:tx>
            <c:strRef>
              <c:f>Data!$AE$44</c:f>
              <c:strCache>
                <c:ptCount val="1"/>
                <c:pt idx="0">
                  <c:v>CONAE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Data!$AE$46:$AE$50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63-4DE3-8454-26EE0DEFD7B4}"/>
            </c:ext>
          </c:extLst>
        </c:ser>
        <c:ser>
          <c:idx val="0"/>
          <c:order val="4"/>
          <c:tx>
            <c:strRef>
              <c:f>Data!$AF$44</c:f>
              <c:strCache>
                <c:ptCount val="1"/>
                <c:pt idx="0">
                  <c:v>CSA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Data!$AF$46:$AF$50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E-4541-8341-A274731DBA5F}"/>
            </c:ext>
          </c:extLst>
        </c:ser>
        <c:ser>
          <c:idx val="5"/>
          <c:order val="5"/>
          <c:tx>
            <c:strRef>
              <c:f>Data!$AG$44</c:f>
              <c:strCache>
                <c:ptCount val="1"/>
                <c:pt idx="0">
                  <c:v>DLR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Data!$AG$46:$AG$50</c:f>
              <c:numCache>
                <c:formatCode>General</c:formatCode>
                <c:ptCount val="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1-415E-9F14-98370202E35B}"/>
            </c:ext>
          </c:extLst>
        </c:ser>
        <c:ser>
          <c:idx val="6"/>
          <c:order val="6"/>
          <c:tx>
            <c:strRef>
              <c:f>Data!$AH$44</c:f>
              <c:strCache>
                <c:ptCount val="1"/>
                <c:pt idx="0">
                  <c:v>ESA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Data!$AH$46:$AH$50</c:f>
              <c:numCache>
                <c:formatCode>General</c:formatCode>
                <c:ptCount val="5"/>
                <c:pt idx="0">
                  <c:v>17</c:v>
                </c:pt>
                <c:pt idx="1">
                  <c:v>19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1-415E-9F14-98370202E35B}"/>
            </c:ext>
          </c:extLst>
        </c:ser>
        <c:ser>
          <c:idx val="7"/>
          <c:order val="7"/>
          <c:tx>
            <c:strRef>
              <c:f>Data!$AI$44</c:f>
              <c:strCache>
                <c:ptCount val="1"/>
                <c:pt idx="0">
                  <c:v>EUMETSAT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Data!$AI$46:$AI$50</c:f>
              <c:numCache>
                <c:formatCode>General</c:formatCode>
                <c:ptCount val="5"/>
                <c:pt idx="0">
                  <c:v>0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1-415E-9F14-98370202E35B}"/>
            </c:ext>
          </c:extLst>
        </c:ser>
        <c:ser>
          <c:idx val="8"/>
          <c:order val="8"/>
          <c:tx>
            <c:strRef>
              <c:f>Data!$AJ$44</c:f>
              <c:strCache>
                <c:ptCount val="1"/>
                <c:pt idx="0">
                  <c:v>MAXAR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Data!$AA$46:$AA$50</c:f>
              <c:strCache>
                <c:ptCount val="5"/>
                <c:pt idx="0">
                  <c:v>Flood</c:v>
                </c:pt>
                <c:pt idx="1">
                  <c:v>Fire</c:v>
                </c:pt>
                <c:pt idx="2">
                  <c:v>Volcanic Eruption</c:v>
                </c:pt>
                <c:pt idx="3">
                  <c:v>Earthquake</c:v>
                </c:pt>
                <c:pt idx="4">
                  <c:v>Storm</c:v>
                </c:pt>
              </c:strCache>
            </c:strRef>
          </c:cat>
          <c:val>
            <c:numRef>
              <c:f>Data!$AJ$46:$AJ$50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1-415E-9F14-98370202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6047967"/>
        <c:axId val="676047135"/>
      </c:barChart>
      <c:catAx>
        <c:axId val="67604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Satellite Operator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47135"/>
        <c:crosses val="autoZero"/>
        <c:auto val="1"/>
        <c:lblAlgn val="ctr"/>
        <c:lblOffset val="100"/>
        <c:noMultiLvlLbl val="0"/>
      </c:catAx>
      <c:valAx>
        <c:axId val="67604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4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Number of Activations of</a:t>
            </a:r>
            <a:r>
              <a:rPr lang="en-GB" sz="1200" baseline="0"/>
              <a:t> each Satellite Constellation (By Event Type)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Data!$AA$32</c:f>
              <c:strCache>
                <c:ptCount val="1"/>
                <c:pt idx="0">
                  <c:v>Flood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(Data!$AB$30:$AJ$30,Data!$AL$30:$AM$30)</c:f>
              <c:strCache>
                <c:ptCount val="11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Sentinel-3</c:v>
                </c:pt>
                <c:pt idx="10">
                  <c:v>GeoEye</c:v>
                </c:pt>
              </c:strCache>
            </c:strRef>
          </c:cat>
          <c:val>
            <c:numRef>
              <c:f>(Data!$AB$32:$AJ$32,Data!$AL$32:$AM$32)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16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C3-41A0-899F-EAA8D532E109}"/>
            </c:ext>
          </c:extLst>
        </c:ser>
        <c:ser>
          <c:idx val="2"/>
          <c:order val="1"/>
          <c:tx>
            <c:strRef>
              <c:f>Data!$AA$33</c:f>
              <c:strCache>
                <c:ptCount val="1"/>
                <c:pt idx="0">
                  <c:v>Fire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(Data!$AB$30:$AJ$30,Data!$AL$30:$AM$30)</c:f>
              <c:strCache>
                <c:ptCount val="11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Sentinel-3</c:v>
                </c:pt>
                <c:pt idx="10">
                  <c:v>GeoEye</c:v>
                </c:pt>
              </c:strCache>
            </c:strRef>
          </c:cat>
          <c:val>
            <c:numRef>
              <c:f>(Data!$AB$33:$AJ$33,Data!$AL$33:$AM$33)</c:f>
              <c:numCache>
                <c:formatCode>General</c:formatCode>
                <c:ptCount val="11"/>
                <c:pt idx="0">
                  <c:v>12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16</c:v>
                </c:pt>
                <c:pt idx="9">
                  <c:v>21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C3-41A0-899F-EAA8D532E109}"/>
            </c:ext>
          </c:extLst>
        </c:ser>
        <c:ser>
          <c:idx val="3"/>
          <c:order val="2"/>
          <c:tx>
            <c:strRef>
              <c:f>Data!$AA$34</c:f>
              <c:strCache>
                <c:ptCount val="1"/>
                <c:pt idx="0">
                  <c:v>Volcanic Eruption</c:v>
                </c:pt>
              </c:strCache>
            </c:strRef>
          </c:tx>
          <c:spPr>
            <a:solidFill>
              <a:srgbClr val="D52BCD"/>
            </a:solidFill>
            <a:ln>
              <a:noFill/>
            </a:ln>
            <a:effectLst/>
          </c:spPr>
          <c:invertIfNegative val="0"/>
          <c:cat>
            <c:strRef>
              <c:f>(Data!$AB$30:$AJ$30,Data!$AL$30:$AM$30)</c:f>
              <c:strCache>
                <c:ptCount val="11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Sentinel-3</c:v>
                </c:pt>
                <c:pt idx="10">
                  <c:v>GeoEye</c:v>
                </c:pt>
              </c:strCache>
            </c:strRef>
          </c:cat>
          <c:val>
            <c:numRef>
              <c:f>(Data!$AB$34:$AJ$34,Data!$AL$34:$AM$34)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DC3-41A0-899F-EAA8D532E109}"/>
            </c:ext>
          </c:extLst>
        </c:ser>
        <c:ser>
          <c:idx val="4"/>
          <c:order val="3"/>
          <c:tx>
            <c:strRef>
              <c:f>Data!$AA$35</c:f>
              <c:strCache>
                <c:ptCount val="1"/>
                <c:pt idx="0">
                  <c:v>Earthquake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(Data!$AB$30:$AJ$30,Data!$AL$30:$AM$30)</c:f>
              <c:strCache>
                <c:ptCount val="11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Sentinel-3</c:v>
                </c:pt>
                <c:pt idx="10">
                  <c:v>GeoEye</c:v>
                </c:pt>
              </c:strCache>
            </c:strRef>
          </c:cat>
          <c:val>
            <c:numRef>
              <c:f>(Data!$AB$35:$AJ$35,Data!$AL$35:$AM$35)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DC3-41A0-899F-EAA8D532E109}"/>
            </c:ext>
          </c:extLst>
        </c:ser>
        <c:ser>
          <c:idx val="0"/>
          <c:order val="4"/>
          <c:tx>
            <c:strRef>
              <c:f>Data!$AA$36</c:f>
              <c:strCache>
                <c:ptCount val="1"/>
                <c:pt idx="0">
                  <c:v>Storm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(Data!$AB$30:$AJ$30,Data!$AL$30:$AM$30)</c:f>
              <c:strCache>
                <c:ptCount val="11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Sentinel-3</c:v>
                </c:pt>
                <c:pt idx="10">
                  <c:v>GeoEye</c:v>
                </c:pt>
              </c:strCache>
            </c:strRef>
          </c:cat>
          <c:val>
            <c:numRef>
              <c:f>(Data!$AB$36:$AJ$36,Data!$AL$36:$AM$36)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B-4862-A974-1AACFED11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880015"/>
        <c:axId val="584886255"/>
      </c:barChart>
      <c:catAx>
        <c:axId val="58488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Satellite Constellation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86255"/>
        <c:crosses val="autoZero"/>
        <c:auto val="1"/>
        <c:lblAlgn val="ctr"/>
        <c:lblOffset val="100"/>
        <c:noMultiLvlLbl val="0"/>
      </c:catAx>
      <c:valAx>
        <c:axId val="58488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Activations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Activations of each Satellite Operator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Data!$Q$57</c:f>
              <c:strCache>
                <c:ptCount val="1"/>
                <c:pt idx="0">
                  <c:v>SPOT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Data!$R$57:$Z$57</c:f>
              <c:numCache>
                <c:formatCode>General</c:formatCode>
                <c:ptCount val="9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C70-4069-B111-F78B39B2A2A3}"/>
            </c:ext>
          </c:extLst>
        </c:ser>
        <c:ser>
          <c:idx val="1"/>
          <c:order val="1"/>
          <c:tx>
            <c:strRef>
              <c:f>Data!$Q$58</c:f>
              <c:strCache>
                <c:ptCount val="1"/>
                <c:pt idx="0">
                  <c:v>Cosmo-SkyMed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Data!$R$58:$Z$58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C70-4069-B111-F78B39B2A2A3}"/>
            </c:ext>
          </c:extLst>
        </c:ser>
        <c:ser>
          <c:idx val="2"/>
          <c:order val="2"/>
          <c:tx>
            <c:strRef>
              <c:f>Data!$Q$59</c:f>
              <c:strCache>
                <c:ptCount val="1"/>
                <c:pt idx="0">
                  <c:v>Pleiades-1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Data!$R$59:$Z$59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C70-4069-B111-F78B39B2A2A3}"/>
            </c:ext>
          </c:extLst>
        </c:ser>
        <c:ser>
          <c:idx val="3"/>
          <c:order val="3"/>
          <c:tx>
            <c:strRef>
              <c:f>Data!$Q$60</c:f>
              <c:strCache>
                <c:ptCount val="1"/>
                <c:pt idx="0">
                  <c:v>SOACOM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Data!$R$60:$Z$60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C70-4069-B111-F78B39B2A2A3}"/>
            </c:ext>
          </c:extLst>
        </c:ser>
        <c:ser>
          <c:idx val="4"/>
          <c:order val="4"/>
          <c:tx>
            <c:strRef>
              <c:f>Data!$Q$61</c:f>
              <c:strCache>
                <c:ptCount val="1"/>
                <c:pt idx="0">
                  <c:v>RADARSAT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Data!$R$61:$Z$61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C70-4069-B111-F78B39B2A2A3}"/>
            </c:ext>
          </c:extLst>
        </c:ser>
        <c:ser>
          <c:idx val="5"/>
          <c:order val="5"/>
          <c:tx>
            <c:strRef>
              <c:f>Data!$Q$62</c:f>
              <c:strCache>
                <c:ptCount val="1"/>
                <c:pt idx="0">
                  <c:v>TerraSar-X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Data!$R$62:$Z$62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C70-4069-B111-F78B39B2A2A3}"/>
            </c:ext>
          </c:extLst>
        </c:ser>
        <c:ser>
          <c:idx val="6"/>
          <c:order val="6"/>
          <c:tx>
            <c:strRef>
              <c:f>Data!$Q$63</c:f>
              <c:strCache>
                <c:ptCount val="1"/>
                <c:pt idx="0">
                  <c:v>PlanetScope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Data!$R$63:$Z$63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4-4218-9B29-D9CF8683836C}"/>
            </c:ext>
          </c:extLst>
        </c:ser>
        <c:ser>
          <c:idx val="7"/>
          <c:order val="7"/>
          <c:tx>
            <c:strRef>
              <c:f>Data!$Q$64</c:f>
              <c:strCache>
                <c:ptCount val="1"/>
                <c:pt idx="0">
                  <c:v>Sentinel-1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Data!$R$64:$Z$64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4-4218-9B29-D9CF8683836C}"/>
            </c:ext>
          </c:extLst>
        </c:ser>
        <c:ser>
          <c:idx val="8"/>
          <c:order val="8"/>
          <c:tx>
            <c:strRef>
              <c:f>Data!$Q$65</c:f>
              <c:strCache>
                <c:ptCount val="1"/>
                <c:pt idx="0">
                  <c:v>Sentinel-2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Data!$R$65:$Z$65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54-4218-9B29-D9CF8683836C}"/>
            </c:ext>
          </c:extLst>
        </c:ser>
        <c:ser>
          <c:idx val="9"/>
          <c:order val="9"/>
          <c:tx>
            <c:strRef>
              <c:f>Data!$Q$66</c:f>
              <c:strCache>
                <c:ptCount val="1"/>
                <c:pt idx="0">
                  <c:v>ESRI World Imagery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Data!$R$66:$Z$66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54-4218-9B29-D9CF8683836C}"/>
            </c:ext>
          </c:extLst>
        </c:ser>
        <c:ser>
          <c:idx val="10"/>
          <c:order val="10"/>
          <c:tx>
            <c:strRef>
              <c:f>Data!$Q$67</c:f>
              <c:strCache>
                <c:ptCount val="1"/>
                <c:pt idx="0">
                  <c:v>Sentinel-3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Data!$R$67:$Z$67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54-4218-9B29-D9CF8683836C}"/>
            </c:ext>
          </c:extLst>
        </c:ser>
        <c:ser>
          <c:idx val="11"/>
          <c:order val="11"/>
          <c:tx>
            <c:strRef>
              <c:f>Data!$Q$68</c:f>
              <c:strCache>
                <c:ptCount val="1"/>
                <c:pt idx="0">
                  <c:v>GeoEye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Data!$R$68:$Z$68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54-4218-9B29-D9CF8683836C}"/>
            </c:ext>
          </c:extLst>
        </c:ser>
        <c:ser>
          <c:idx val="12"/>
          <c:order val="12"/>
          <c:tx>
            <c:strRef>
              <c:f>Data!$Q$69</c:f>
              <c:strCache>
                <c:ptCount val="1"/>
                <c:pt idx="0">
                  <c:v>WorldView</c:v>
                </c:pt>
              </c:strCache>
            </c:strRef>
          </c:tx>
          <c:invertIfNegative val="0"/>
          <c:cat>
            <c:strRef>
              <c:f>Data!$R$56:$Z$56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Data!$R$69:$Z$69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54-4218-9B29-D9CF86838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6047967"/>
        <c:axId val="676047135"/>
      </c:barChart>
      <c:catAx>
        <c:axId val="67604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Satellite Operator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47135"/>
        <c:crosses val="autoZero"/>
        <c:auto val="1"/>
        <c:lblAlgn val="ctr"/>
        <c:lblOffset val="100"/>
        <c:noMultiLvlLbl val="0"/>
      </c:catAx>
      <c:valAx>
        <c:axId val="67604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47967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Activations of each Satellite Constellation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036094747526492E-2"/>
          <c:y val="0.10264740761596028"/>
          <c:w val="0.67020054877296831"/>
          <c:h val="0.64219595715090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Data!$AB$57</c:f>
              <c:strCache>
                <c:ptCount val="1"/>
                <c:pt idx="0">
                  <c:v>COSMO-SkyMed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Data!$AC$57:$AO$57</c:f>
              <c:numCache>
                <c:formatCode>General</c:formatCode>
                <c:ptCount val="13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0-44ED-80D7-79465BA462D8}"/>
            </c:ext>
          </c:extLst>
        </c:ser>
        <c:ser>
          <c:idx val="1"/>
          <c:order val="1"/>
          <c:tx>
            <c:strRef>
              <c:f>Data!$AB$58</c:f>
              <c:strCache>
                <c:ptCount val="1"/>
                <c:pt idx="0">
                  <c:v>PlanetScope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Data!$AC$58:$AO$58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70-44ED-80D7-79465BA462D8}"/>
            </c:ext>
          </c:extLst>
        </c:ser>
        <c:ser>
          <c:idx val="2"/>
          <c:order val="2"/>
          <c:tx>
            <c:strRef>
              <c:f>Data!$AB$59</c:f>
              <c:strCache>
                <c:ptCount val="1"/>
                <c:pt idx="0">
                  <c:v>Pleiades-1A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Data!$AC$59:$AO$59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70-44ED-80D7-79465BA462D8}"/>
            </c:ext>
          </c:extLst>
        </c:ser>
        <c:ser>
          <c:idx val="3"/>
          <c:order val="3"/>
          <c:tx>
            <c:strRef>
              <c:f>Data!$AB$60</c:f>
              <c:strCache>
                <c:ptCount val="1"/>
                <c:pt idx="0">
                  <c:v>Pleiades-1B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Data!$AC$60:$AO$60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70-44ED-80D7-79465BA462D8}"/>
            </c:ext>
          </c:extLst>
        </c:ser>
        <c:ser>
          <c:idx val="4"/>
          <c:order val="4"/>
          <c:tx>
            <c:strRef>
              <c:f>Data!$AB$61</c:f>
              <c:strCache>
                <c:ptCount val="1"/>
                <c:pt idx="0">
                  <c:v>Pleiadas-1A/B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Data!$AC$61:$AO$61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70-44ED-80D7-79465BA462D8}"/>
            </c:ext>
          </c:extLst>
        </c:ser>
        <c:ser>
          <c:idx val="5"/>
          <c:order val="5"/>
          <c:tx>
            <c:strRef>
              <c:f>Data!$AB$62</c:f>
              <c:strCache>
                <c:ptCount val="1"/>
                <c:pt idx="0">
                  <c:v>Sentinel-1A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Data!$AC$62:$AO$62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70-44ED-80D7-79465BA462D8}"/>
            </c:ext>
          </c:extLst>
        </c:ser>
        <c:ser>
          <c:idx val="6"/>
          <c:order val="6"/>
          <c:tx>
            <c:strRef>
              <c:f>Data!$AB$63</c:f>
              <c:strCache>
                <c:ptCount val="1"/>
                <c:pt idx="0">
                  <c:v>Sentinel-1B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Data!$AC$63:$AO$63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70-44ED-80D7-79465BA462D8}"/>
            </c:ext>
          </c:extLst>
        </c:ser>
        <c:ser>
          <c:idx val="7"/>
          <c:order val="7"/>
          <c:tx>
            <c:strRef>
              <c:f>Data!$AB$64</c:f>
              <c:strCache>
                <c:ptCount val="1"/>
                <c:pt idx="0">
                  <c:v>Sentinel-1A/B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Data!$AC$64:$AO$64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270-44ED-80D7-79465BA462D8}"/>
            </c:ext>
          </c:extLst>
        </c:ser>
        <c:ser>
          <c:idx val="8"/>
          <c:order val="8"/>
          <c:tx>
            <c:strRef>
              <c:f>Data!$AB$65</c:f>
              <c:strCache>
                <c:ptCount val="1"/>
                <c:pt idx="0">
                  <c:v>Sentinel-2A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Data!$AC$65:$AO$65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70-44ED-80D7-79465BA462D8}"/>
            </c:ext>
          </c:extLst>
        </c:ser>
        <c:ser>
          <c:idx val="9"/>
          <c:order val="9"/>
          <c:tx>
            <c:strRef>
              <c:f>Data!$AB$66</c:f>
              <c:strCache>
                <c:ptCount val="1"/>
                <c:pt idx="0">
                  <c:v>Sentinel-2B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Data!$AC$66:$AO$66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270-44ED-80D7-79465BA462D8}"/>
            </c:ext>
          </c:extLst>
        </c:ser>
        <c:ser>
          <c:idx val="10"/>
          <c:order val="10"/>
          <c:tx>
            <c:strRef>
              <c:f>Data!$AB$67</c:f>
              <c:strCache>
                <c:ptCount val="1"/>
                <c:pt idx="0">
                  <c:v>Sentinel-2A/B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Data!$AC$67:$AO$67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70-44ED-80D7-79465BA462D8}"/>
            </c:ext>
          </c:extLst>
        </c:ser>
        <c:ser>
          <c:idx val="11"/>
          <c:order val="11"/>
          <c:tx>
            <c:strRef>
              <c:f>Data!$AB$68</c:f>
              <c:strCache>
                <c:ptCount val="1"/>
                <c:pt idx="0">
                  <c:v>Sentinel-3A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Data!$AC$68:$AO$68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70-44ED-80D7-79465BA462D8}"/>
            </c:ext>
          </c:extLst>
        </c:ser>
        <c:ser>
          <c:idx val="12"/>
          <c:order val="12"/>
          <c:tx>
            <c:strRef>
              <c:f>Data!$AB$69</c:f>
              <c:strCache>
                <c:ptCount val="1"/>
                <c:pt idx="0">
                  <c:v>Sentinel-3B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Data!$AC$69:$AO$69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70-44ED-80D7-79465BA462D8}"/>
            </c:ext>
          </c:extLst>
        </c:ser>
        <c:ser>
          <c:idx val="13"/>
          <c:order val="13"/>
          <c:tx>
            <c:strRef>
              <c:f>Data!$AB$70</c:f>
              <c:strCache>
                <c:ptCount val="1"/>
                <c:pt idx="0">
                  <c:v>Sentinel-3A/B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Data!$AC$70:$AO$70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70-44ED-80D7-79465BA462D8}"/>
            </c:ext>
          </c:extLst>
        </c:ser>
        <c:ser>
          <c:idx val="14"/>
          <c:order val="14"/>
          <c:tx>
            <c:strRef>
              <c:f>Data!$AB$71</c:f>
              <c:strCache>
                <c:ptCount val="1"/>
                <c:pt idx="0">
                  <c:v>SPOT6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Data!$AC$71:$AO$71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70-44ED-80D7-79465BA462D8}"/>
            </c:ext>
          </c:extLst>
        </c:ser>
        <c:ser>
          <c:idx val="15"/>
          <c:order val="15"/>
          <c:tx>
            <c:strRef>
              <c:f>Data!$AB$72</c:f>
              <c:strCache>
                <c:ptCount val="1"/>
                <c:pt idx="0">
                  <c:v>SPOT6/7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Data!$AC$72:$AO$72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70-44ED-80D7-79465BA462D8}"/>
            </c:ext>
          </c:extLst>
        </c:ser>
        <c:ser>
          <c:idx val="16"/>
          <c:order val="16"/>
          <c:tx>
            <c:strRef>
              <c:f>Data!$AB$73</c:f>
              <c:strCache>
                <c:ptCount val="1"/>
                <c:pt idx="0">
                  <c:v>SPOT7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Data!$AC$73:$AO$73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70-44ED-80D7-79465BA462D8}"/>
            </c:ext>
          </c:extLst>
        </c:ser>
        <c:ser>
          <c:idx val="17"/>
          <c:order val="17"/>
          <c:tx>
            <c:strRef>
              <c:f>Data!$AB$74</c:f>
              <c:strCache>
                <c:ptCount val="1"/>
                <c:pt idx="0">
                  <c:v>ESRI World Imagery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Data!$AC$74:$AO$74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270-44ED-80D7-79465BA462D8}"/>
            </c:ext>
          </c:extLst>
        </c:ser>
        <c:ser>
          <c:idx val="18"/>
          <c:order val="18"/>
          <c:tx>
            <c:strRef>
              <c:f>Data!$AB$75</c:f>
              <c:strCache>
                <c:ptCount val="1"/>
                <c:pt idx="0">
                  <c:v>GeoEye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Data!$AC$75:$AO$75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270-44ED-80D7-79465BA462D8}"/>
            </c:ext>
          </c:extLst>
        </c:ser>
        <c:ser>
          <c:idx val="19"/>
          <c:order val="19"/>
          <c:tx>
            <c:strRef>
              <c:f>Data!$AB$76</c:f>
              <c:strCache>
                <c:ptCount val="1"/>
                <c:pt idx="0">
                  <c:v>SOACOM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Data!$AC$76:$AO$76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B-434E-8361-DAB45EF66DF7}"/>
            </c:ext>
          </c:extLst>
        </c:ser>
        <c:ser>
          <c:idx val="20"/>
          <c:order val="20"/>
          <c:tx>
            <c:strRef>
              <c:f>Data!$AB$77</c:f>
              <c:strCache>
                <c:ptCount val="1"/>
                <c:pt idx="0">
                  <c:v>RADARSAT2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Data!$AC$77:$AO$77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B-434E-8361-DAB45EF66DF7}"/>
            </c:ext>
          </c:extLst>
        </c:ser>
        <c:ser>
          <c:idx val="21"/>
          <c:order val="21"/>
          <c:tx>
            <c:strRef>
              <c:f>Data!$AB$78</c:f>
              <c:strCache>
                <c:ptCount val="1"/>
                <c:pt idx="0">
                  <c:v>TerraSar-X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Data!$AC$78:$AO$78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B-434E-8361-DAB45EF66DF7}"/>
            </c:ext>
          </c:extLst>
        </c:ser>
        <c:ser>
          <c:idx val="22"/>
          <c:order val="22"/>
          <c:tx>
            <c:strRef>
              <c:f>Data!$AB$79</c:f>
              <c:strCache>
                <c:ptCount val="1"/>
                <c:pt idx="0">
                  <c:v>WorldView2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Data!$AC$56:$AO$56</c:f>
              <c:strCache>
                <c:ptCount val="13"/>
                <c:pt idx="0">
                  <c:v>Cosmo-SkyMed</c:v>
                </c:pt>
                <c:pt idx="1">
                  <c:v>PlanetScope</c:v>
                </c:pt>
                <c:pt idx="2">
                  <c:v>Pleiades-1</c:v>
                </c:pt>
                <c:pt idx="3">
                  <c:v>Sentinel-1</c:v>
                </c:pt>
                <c:pt idx="4">
                  <c:v>Sentinel-2</c:v>
                </c:pt>
                <c:pt idx="5">
                  <c:v>Sentinel-3</c:v>
                </c:pt>
                <c:pt idx="6">
                  <c:v>SPOT</c:v>
                </c:pt>
                <c:pt idx="7">
                  <c:v>ESRI World Imagery</c:v>
                </c:pt>
                <c:pt idx="8">
                  <c:v>GeoEye</c:v>
                </c:pt>
                <c:pt idx="9">
                  <c:v>SOACOM</c:v>
                </c:pt>
                <c:pt idx="10">
                  <c:v>RADARSAT</c:v>
                </c:pt>
                <c:pt idx="11">
                  <c:v>TerraSar-X</c:v>
                </c:pt>
                <c:pt idx="12">
                  <c:v>WorldView</c:v>
                </c:pt>
              </c:strCache>
            </c:strRef>
          </c:cat>
          <c:val>
            <c:numRef>
              <c:f>Data!$AC$79:$AO$79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B-434E-8361-DAB45EF66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02240"/>
        <c:axId val="74903072"/>
      </c:barChart>
      <c:catAx>
        <c:axId val="7490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Satellite</a:t>
                </a:r>
                <a:r>
                  <a:rPr lang="en-GB" baseline="0"/>
                  <a:t> Constellation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3072"/>
        <c:crosses val="autoZero"/>
        <c:auto val="1"/>
        <c:lblAlgn val="ctr"/>
        <c:lblOffset val="100"/>
        <c:noMultiLvlLbl val="0"/>
      </c:catAx>
      <c:valAx>
        <c:axId val="749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Activations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1782895548156"/>
          <c:y val="0.11578180765849731"/>
          <c:w val="0.21652727975563713"/>
          <c:h val="0.84064082744998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Data!$R$44</c:f>
              <c:strCache>
                <c:ptCount val="1"/>
                <c:pt idx="0">
                  <c:v>Operator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88-41B4-9467-F9BE9798D6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88-41B4-9467-F9BE9798D6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88-41B4-9467-F9BE9798D6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88-41B4-9467-F9BE9798D680}"/>
              </c:ext>
            </c:extLst>
          </c:dPt>
          <c:dPt>
            <c:idx val="4"/>
            <c:bubble3D val="0"/>
            <c:spPr>
              <a:solidFill>
                <a:srgbClr val="88554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3219-437C-9114-B7E369C315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88-41B4-9467-F9BE9798D68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FC-45C1-93BD-9FED1A525449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DFC-45C1-93BD-9FED1A525449}"/>
              </c:ext>
            </c:extLst>
          </c:dPt>
          <c:dPt>
            <c:idx val="8"/>
            <c:bubble3D val="0"/>
            <c:spPr>
              <a:solidFill>
                <a:srgbClr val="6A7B4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DFC-45C1-93BD-9FED1A525449}"/>
              </c:ext>
            </c:extLst>
          </c:dPt>
          <c:cat>
            <c:strRef>
              <c:f>Data!$R$45:$R$53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Data!$Y$45:$Y$53</c:f>
              <c:numCache>
                <c:formatCode>General</c:formatCode>
                <c:ptCount val="9"/>
                <c:pt idx="0">
                  <c:v>12</c:v>
                </c:pt>
                <c:pt idx="1">
                  <c:v>5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37</c:v>
                </c:pt>
                <c:pt idx="7">
                  <c:v>21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19-437C-9114-B7E369C31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Data!$R$29</c:f>
              <c:strCache>
                <c:ptCount val="1"/>
                <c:pt idx="0">
                  <c:v>Constellation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3-6AEC-4599-9D53-62F7C20C9546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4-6AEC-4599-9D53-62F7C20C9546}"/>
              </c:ext>
            </c:extLst>
          </c:dPt>
          <c:dPt>
            <c:idx val="2"/>
            <c:bubble3D val="0"/>
            <c:spPr>
              <a:solidFill>
                <a:schemeClr val="bg1">
                  <a:lumMod val="50000"/>
                  <a:alpha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5-6AEC-4599-9D53-62F7C20C9546}"/>
              </c:ext>
            </c:extLst>
          </c:dPt>
          <c:dPt>
            <c:idx val="3"/>
            <c:bubble3D val="0"/>
            <c:spPr>
              <a:solidFill>
                <a:srgbClr val="FFC000">
                  <a:alpha val="50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E-6AEC-4599-9D53-62F7C20C9546}"/>
              </c:ext>
            </c:extLst>
          </c:dPt>
          <c:dPt>
            <c:idx val="4"/>
            <c:bubble3D val="0"/>
            <c:spPr>
              <a:solidFill>
                <a:srgbClr val="885540">
                  <a:alpha val="50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C-6AEC-4599-9D53-62F7C20C9546}"/>
              </c:ext>
            </c:extLst>
          </c:dPt>
          <c:dPt>
            <c:idx val="5"/>
            <c:bubble3D val="0"/>
            <c:spPr>
              <a:solidFill>
                <a:schemeClr val="accent6">
                  <a:alpha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D-6AEC-4599-9D53-62F7C20C9546}"/>
              </c:ext>
            </c:extLst>
          </c:dPt>
          <c:dPt>
            <c:idx val="6"/>
            <c:bubble3D val="0"/>
            <c:spPr>
              <a:solidFill>
                <a:srgbClr val="D52BCD">
                  <a:alpha val="49804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6-6AEC-4599-9D53-62F7C20C9546}"/>
              </c:ext>
            </c:extLst>
          </c:dPt>
          <c:dPt>
            <c:idx val="7"/>
            <c:bubble3D val="0"/>
            <c:spPr>
              <a:solidFill>
                <a:srgbClr val="7030A0">
                  <a:alpha val="50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7-6AEC-4599-9D53-62F7C20C9546}"/>
              </c:ext>
            </c:extLst>
          </c:dPt>
          <c:dPt>
            <c:idx val="8"/>
            <c:bubble3D val="0"/>
            <c:spPr>
              <a:solidFill>
                <a:srgbClr val="1ADAC8">
                  <a:alpha val="49804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8-6AEC-4599-9D53-62F7C20C9546}"/>
              </c:ext>
            </c:extLst>
          </c:dPt>
          <c:dPt>
            <c:idx val="9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39-6AEC-4599-9D53-62F7C20C9546}"/>
              </c:ext>
            </c:extLst>
          </c:dPt>
          <c:dPt>
            <c:idx val="10"/>
            <c:bubble3D val="0"/>
            <c:spPr>
              <a:solidFill>
                <a:srgbClr val="C00000">
                  <a:alpha val="50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A-6AEC-4599-9D53-62F7C20C9546}"/>
              </c:ext>
            </c:extLst>
          </c:dPt>
          <c:dPt>
            <c:idx val="11"/>
            <c:bubble3D val="0"/>
            <c:spPr>
              <a:solidFill>
                <a:srgbClr val="6A7B4B">
                  <a:alpha val="50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3B-6AEC-4599-9D53-62F7C20C9546}"/>
              </c:ext>
            </c:extLst>
          </c:dPt>
          <c:dLbls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6AEC-4599-9D53-62F7C20C9546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6AEC-4599-9D53-62F7C20C954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Data!$R$30:$R$42</c:f>
              <c:strCache>
                <c:ptCount val="13"/>
                <c:pt idx="0">
                  <c:v>SPOT</c:v>
                </c:pt>
                <c:pt idx="1">
                  <c:v>Cosmo-SkyMed</c:v>
                </c:pt>
                <c:pt idx="2">
                  <c:v>Pleiades-1</c:v>
                </c:pt>
                <c:pt idx="3">
                  <c:v>SOACOM</c:v>
                </c:pt>
                <c:pt idx="4">
                  <c:v>RADARSAT</c:v>
                </c:pt>
                <c:pt idx="5">
                  <c:v>TerraSar-X</c:v>
                </c:pt>
                <c:pt idx="6">
                  <c:v>PlanetScope</c:v>
                </c:pt>
                <c:pt idx="7">
                  <c:v>Sentinel-1</c:v>
                </c:pt>
                <c:pt idx="8">
                  <c:v>Sentinel-2</c:v>
                </c:pt>
                <c:pt idx="9">
                  <c:v>ESRI World Imagery</c:v>
                </c:pt>
                <c:pt idx="10">
                  <c:v>Sentinel-3</c:v>
                </c:pt>
                <c:pt idx="11">
                  <c:v>GeoEye</c:v>
                </c:pt>
                <c:pt idx="12">
                  <c:v>WorldView</c:v>
                </c:pt>
              </c:strCache>
            </c:strRef>
          </c:cat>
          <c:val>
            <c:numRef>
              <c:f>Data!$Y$30:$Y$42</c:f>
              <c:numCache>
                <c:formatCode>General</c:formatCode>
                <c:ptCount val="13"/>
                <c:pt idx="0">
                  <c:v>12</c:v>
                </c:pt>
                <c:pt idx="1">
                  <c:v>5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17</c:v>
                </c:pt>
                <c:pt idx="8">
                  <c:v>17</c:v>
                </c:pt>
                <c:pt idx="9">
                  <c:v>0</c:v>
                </c:pt>
                <c:pt idx="10">
                  <c:v>21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AEC-4599-9D53-62F7C20C9546}"/>
            </c:ext>
          </c:extLst>
        </c:ser>
        <c:ser>
          <c:idx val="1"/>
          <c:order val="1"/>
          <c:tx>
            <c:strRef>
              <c:f>Data!$R$44</c:f>
              <c:strCache>
                <c:ptCount val="1"/>
                <c:pt idx="0">
                  <c:v>Operator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6AEC-4599-9D53-62F7C20C95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6AEC-4599-9D53-62F7C20C95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6AEC-4599-9D53-62F7C20C95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6AEC-4599-9D53-62F7C20C9546}"/>
              </c:ext>
            </c:extLst>
          </c:dPt>
          <c:dPt>
            <c:idx val="4"/>
            <c:bubble3D val="0"/>
            <c:spPr>
              <a:solidFill>
                <a:srgbClr val="88554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6AEC-4599-9D53-62F7C20C954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6AEC-4599-9D53-62F7C20C954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6AEC-4599-9D53-62F7C20C9546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6AEC-4599-9D53-62F7C20C9546}"/>
              </c:ext>
            </c:extLst>
          </c:dPt>
          <c:dPt>
            <c:idx val="8"/>
            <c:bubble3D val="0"/>
            <c:spPr>
              <a:solidFill>
                <a:srgbClr val="6A7B4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6AEC-4599-9D53-62F7C20C9546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Data!$R$45:$R$53</c:f>
              <c:strCache>
                <c:ptCount val="9"/>
                <c:pt idx="0">
                  <c:v>Airbus</c:v>
                </c:pt>
                <c:pt idx="1">
                  <c:v>ASI</c:v>
                </c:pt>
                <c:pt idx="2">
                  <c:v>CNES</c:v>
                </c:pt>
                <c:pt idx="3">
                  <c:v>CONAE</c:v>
                </c:pt>
                <c:pt idx="4">
                  <c:v>CSA</c:v>
                </c:pt>
                <c:pt idx="5">
                  <c:v>DLR</c:v>
                </c:pt>
                <c:pt idx="6">
                  <c:v>ESA</c:v>
                </c:pt>
                <c:pt idx="7">
                  <c:v>EUMETSAT</c:v>
                </c:pt>
                <c:pt idx="8">
                  <c:v>MAXAR</c:v>
                </c:pt>
              </c:strCache>
            </c:strRef>
          </c:cat>
          <c:val>
            <c:numRef>
              <c:f>Data!$Y$45:$Y$53</c:f>
              <c:numCache>
                <c:formatCode>General</c:formatCode>
                <c:ptCount val="9"/>
                <c:pt idx="0">
                  <c:v>12</c:v>
                </c:pt>
                <c:pt idx="1">
                  <c:v>5</c:v>
                </c:pt>
                <c:pt idx="2">
                  <c:v>10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37</c:v>
                </c:pt>
                <c:pt idx="7">
                  <c:v>21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AEC-4599-9D53-62F7C20C95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egendEntry>
        <c:idx val="9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Pre-Event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3B-4099-8771-825E73422D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3B-4099-8771-825E73422D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3B-4099-8771-825E73422D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3B-4099-8771-825E73422D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3B-4099-8771-825E73422D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3B-4099-8771-825E73422D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D3B-4099-8771-825E73422D1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D3B-4099-8771-825E73422D1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D3B-4099-8771-825E73422D1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D3B-4099-8771-825E73422D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D3B-4099-8771-825E73422D1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D3B-4099-8771-825E73422D1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D3B-4099-8771-825E73422D1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D3B-4099-8771-825E73422D1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D3B-4099-8771-825E73422D1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D3B-4099-8771-825E73422D1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D3B-4099-8771-825E73422D1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D3B-4099-8771-825E73422D14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D3B-4099-8771-825E73422D14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Data!$T$3:$T$21</c:f>
              <c:numCache>
                <c:formatCode>0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10</c:v>
                </c:pt>
                <c:pt idx="10">
                  <c:v>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9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D3B-4099-8771-825E73422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70-4652-B1ED-4E0CF285D8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70-4652-B1ED-4E0CF285D8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70-4652-B1ED-4E0CF285D8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70-4652-B1ED-4E0CF285D8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370-4652-B1ED-4E0CF285D8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370-4652-B1ED-4E0CF285D8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370-4652-B1ED-4E0CF285D8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370-4652-B1ED-4E0CF285D8A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370-4652-B1ED-4E0CF285D8A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370-4652-B1ED-4E0CF285D8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370-4652-B1ED-4E0CF285D8A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370-4652-B1ED-4E0CF285D8A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370-4652-B1ED-4E0CF285D8A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370-4652-B1ED-4E0CF285D8A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370-4652-B1ED-4E0CF285D8A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370-4652-B1ED-4E0CF285D8A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370-4652-B1ED-4E0CF285D8A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370-4652-B1ED-4E0CF285D8A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370-4652-B1ED-4E0CF285D8A8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Data!$U$3:$U$21</c:f>
              <c:numCache>
                <c:formatCode>0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10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370-4652-B1ED-4E0CF285D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09-41A3-8FE4-7ED1705CAB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09-41A3-8FE4-7ED1705CAB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009-41A3-8FE4-7ED1705CAB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009-41A3-8FE4-7ED1705CAB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009-41A3-8FE4-7ED1705CAB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009-41A3-8FE4-7ED1705CAB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009-41A3-8FE4-7ED1705CAB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009-41A3-8FE4-7ED1705CAB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009-41A3-8FE4-7ED1705CAB1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009-41A3-8FE4-7ED1705CAB1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009-41A3-8FE4-7ED1705CAB1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009-41A3-8FE4-7ED1705CAB1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009-41A3-8FE4-7ED1705CAB1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009-41A3-8FE4-7ED1705CAB1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009-41A3-8FE4-7ED1705CAB1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009-41A3-8FE4-7ED1705CAB1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009-41A3-8FE4-7ED1705CAB1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009-41A3-8FE4-7ED1705CAB1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009-41A3-8FE4-7ED1705CAB1F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Data!$V$3:$V$21</c:f>
              <c:numCache>
                <c:formatCode>0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4</c:v>
                </c:pt>
                <c:pt idx="10">
                  <c:v>9</c:v>
                </c:pt>
                <c:pt idx="11">
                  <c:v>4</c:v>
                </c:pt>
                <c:pt idx="12">
                  <c:v>5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009-41A3-8FE4-7ED1705CA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Volcanic Eruption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55-43DB-B9E0-F637C05C84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5-43DB-B9E0-F637C05C84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55-43DB-B9E0-F637C05C84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55-43DB-B9E0-F637C05C84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55-43DB-B9E0-F637C05C84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55-43DB-B9E0-F637C05C84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55-43DB-B9E0-F637C05C84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155-43DB-B9E0-F637C05C84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155-43DB-B9E0-F637C05C84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155-43DB-B9E0-F637C05C84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155-43DB-B9E0-F637C05C84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155-43DB-B9E0-F637C05C84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155-43DB-B9E0-F637C05C84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155-43DB-B9E0-F637C05C84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155-43DB-B9E0-F637C05C84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155-43DB-B9E0-F637C05C84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155-43DB-B9E0-F637C05C84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155-43DB-B9E0-F637C05C84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155-43DB-B9E0-F637C05C8477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Data!$W$3:$W$21</c:f>
              <c:numCache>
                <c:formatCode>0</c:formatCode>
                <c:ptCount val="19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155-43DB-B9E0-F637C05C8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Earthquake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D6D-4F4C-BA5F-D660C23DB7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D6D-4F4C-BA5F-D660C23DB7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D6D-4F4C-BA5F-D660C23DB7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D6D-4F4C-BA5F-D660C23DB7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6D-4F4C-BA5F-D660C23DB7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6D-4F4C-BA5F-D660C23DB7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D6D-4F4C-BA5F-D660C23DB7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D6D-4F4C-BA5F-D660C23DB70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D6D-4F4C-BA5F-D660C23DB70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D6D-4F4C-BA5F-D660C23DB70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D6D-4F4C-BA5F-D660C23DB70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D6D-4F4C-BA5F-D660C23DB70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D6D-4F4C-BA5F-D660C23DB70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D6D-4F4C-BA5F-D660C23DB70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D6D-4F4C-BA5F-D660C23DB70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D6D-4F4C-BA5F-D660C23DB70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D6D-4F4C-BA5F-D660C23DB70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D6D-4F4C-BA5F-D660C23DB70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D6D-4F4C-BA5F-D660C23DB70C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Data!$T$3:$T$21</c:f>
              <c:numCache>
                <c:formatCode>0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10</c:v>
                </c:pt>
                <c:pt idx="10">
                  <c:v>14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9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D6D-4F4C-BA5F-D660C23DB70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B2A-40D9-9A4D-4BFE9D591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B2A-40D9-9A4D-4BFE9D591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B2A-40D9-9A4D-4BFE9D591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B2A-40D9-9A4D-4BFE9D591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B2A-40D9-9A4D-4BFE9D591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B2A-40D9-9A4D-4BFE9D591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B2A-40D9-9A4D-4BFE9D591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B2A-40D9-9A4D-4BFE9D591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B2A-40D9-9A4D-4BFE9D5918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B2A-40D9-9A4D-4BFE9D5918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B2A-40D9-9A4D-4BFE9D5918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B2A-40D9-9A4D-4BFE9D5918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B2A-40D9-9A4D-4BFE9D5918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B2A-40D9-9A4D-4BFE9D5918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B2A-40D9-9A4D-4BFE9D5918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B2A-40D9-9A4D-4BFE9D5918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B2A-40D9-9A4D-4BFE9D5918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B2A-40D9-9A4D-4BFE9D5918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3B2A-40D9-9A4D-4BFE9D59185E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Data!$S$3:$S$21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D6D-4F4C-BA5F-D660C23DB70C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3B2A-40D9-9A4D-4BFE9D591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3B2A-40D9-9A4D-4BFE9D591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3B2A-40D9-9A4D-4BFE9D591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3B2A-40D9-9A4D-4BFE9D591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3B2A-40D9-9A4D-4BFE9D591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3B2A-40D9-9A4D-4BFE9D591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3B2A-40D9-9A4D-4BFE9D591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3B2A-40D9-9A4D-4BFE9D591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3B2A-40D9-9A4D-4BFE9D5918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3B2A-40D9-9A4D-4BFE9D5918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3B2A-40D9-9A4D-4BFE9D5918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3B2A-40D9-9A4D-4BFE9D5918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3B2A-40D9-9A4D-4BFE9D5918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3B2A-40D9-9A4D-4BFE9D5918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3B2A-40D9-9A4D-4BFE9D5918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3B2A-40D9-9A4D-4BFE9D5918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3B2A-40D9-9A4D-4BFE9D5918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3B2A-40D9-9A4D-4BFE9D5918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3B2A-40D9-9A4D-4BFE9D59185E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Data!$X$3:$X$21</c:f>
              <c:numCache>
                <c:formatCode>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D6D-4F4C-BA5F-D660C23DB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Legend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6E3A-48D2-A5CE-4A928A2A5B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6E3A-48D2-A5CE-4A928A2A5B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6E3A-48D2-A5CE-4A928A2A5B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6E3A-48D2-A5CE-4A928A2A5B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6E3A-48D2-A5CE-4A928A2A5B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6E3A-48D2-A5CE-4A928A2A5B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6E3A-48D2-A5CE-4A928A2A5B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6E3A-48D2-A5CE-4A928A2A5B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6E3A-48D2-A5CE-4A928A2A5B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6E3A-48D2-A5CE-4A928A2A5B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6E3A-48D2-A5CE-4A928A2A5B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6E3A-48D2-A5CE-4A928A2A5B4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6E3A-48D2-A5CE-4A928A2A5B4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6E3A-48D2-A5CE-4A928A2A5B4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6E3A-48D2-A5CE-4A928A2A5B4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6E3A-48D2-A5CE-4A928A2A5B4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6E3A-48D2-A5CE-4A928A2A5B4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6E3A-48D2-A5CE-4A928A2A5B4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6E3A-48D2-A5CE-4A928A2A5B4E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Data!$S$3:$S$21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6E3A-48D2-A5CE-4A928A2A5B4E}"/>
            </c:ext>
          </c:extLst>
        </c:ser>
        <c:ser>
          <c:idx val="2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E3A-48D2-A5CE-4A928A2A5B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6E3A-48D2-A5CE-4A928A2A5B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6E3A-48D2-A5CE-4A928A2A5B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6E3A-48D2-A5CE-4A928A2A5B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6E3A-48D2-A5CE-4A928A2A5B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6E3A-48D2-A5CE-4A928A2A5B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6E3A-48D2-A5CE-4A928A2A5B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6E3A-48D2-A5CE-4A928A2A5B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6E3A-48D2-A5CE-4A928A2A5B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6E3A-48D2-A5CE-4A928A2A5B4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6E3A-48D2-A5CE-4A928A2A5B4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6E3A-48D2-A5CE-4A928A2A5B4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6E3A-48D2-A5CE-4A928A2A5B4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6E3A-48D2-A5CE-4A928A2A5B4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6E3A-48D2-A5CE-4A928A2A5B4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6E3A-48D2-A5CE-4A928A2A5B4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6E3A-48D2-A5CE-4A928A2A5B4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6E3A-48D2-A5CE-4A928A2A5B4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6E3A-48D2-A5CE-4A928A2A5B4E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Data!$X$3:$X$21</c:f>
              <c:numCache>
                <c:formatCode>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6E3A-48D2-A5CE-4A928A2A5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644999031009862"/>
          <c:y val="0.13288488255705455"/>
          <c:w val="0.73984628985652412"/>
          <c:h val="0.79387719054030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 SEM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7F8-4F48-8F84-E866D97B4F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7F8-4F48-8F84-E866D97B4F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7F8-4F48-8F84-E866D97B4F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7F8-4F48-8F84-E866D97B4F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7F8-4F48-8F84-E866D97B4FD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7F8-4F48-8F84-E866D97B4FD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7F8-4F48-8F84-E866D97B4FD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7F8-4F48-8F84-E866D97B4FD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7F8-4F48-8F84-E866D97B4FD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7F8-4F48-8F84-E866D97B4FD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7F8-4F48-8F84-E866D97B4FD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7F8-4F48-8F84-E866D97B4FD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7F8-4F48-8F84-E866D97B4FD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7F8-4F48-8F84-E866D97B4FD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7F8-4F48-8F84-E866D97B4FD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7F8-4F48-8F84-E866D97B4FD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7F8-4F48-8F84-E866D97B4FD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7F8-4F48-8F84-E866D97B4FD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7F8-4F48-8F84-E866D97B4FDC}"/>
              </c:ext>
            </c:extLst>
          </c:dPt>
          <c:cat>
            <c:strRef>
              <c:f>Data!$S$3:$S$21</c:f>
              <c:strCache>
                <c:ptCount val="19"/>
                <c:pt idx="0">
                  <c:v>COSMO-SkyMed</c:v>
                </c:pt>
                <c:pt idx="1">
                  <c:v>PlanetScope</c:v>
                </c:pt>
                <c:pt idx="2">
                  <c:v>Pleiades-1A</c:v>
                </c:pt>
                <c:pt idx="3">
                  <c:v>Pleiades-1B</c:v>
                </c:pt>
                <c:pt idx="4">
                  <c:v>Pleiades-1A/B</c:v>
                </c:pt>
                <c:pt idx="5">
                  <c:v>Sentinel-1A</c:v>
                </c:pt>
                <c:pt idx="6">
                  <c:v>Sentinel-1B</c:v>
                </c:pt>
                <c:pt idx="7">
                  <c:v>Sentinel-1A/B</c:v>
                </c:pt>
                <c:pt idx="8">
                  <c:v>Sentinel-2A</c:v>
                </c:pt>
                <c:pt idx="9">
                  <c:v>Sentinel-2B</c:v>
                </c:pt>
                <c:pt idx="10">
                  <c:v>Sentinel-2A/B</c:v>
                </c:pt>
                <c:pt idx="11">
                  <c:v>Sentinel-3A</c:v>
                </c:pt>
                <c:pt idx="12">
                  <c:v>Sentinel-3B</c:v>
                </c:pt>
                <c:pt idx="13">
                  <c:v>Sentinel-3A/B</c:v>
                </c:pt>
                <c:pt idx="14">
                  <c:v>SPOT6</c:v>
                </c:pt>
                <c:pt idx="15">
                  <c:v>SPOT6/7</c:v>
                </c:pt>
                <c:pt idx="16">
                  <c:v>SPOT7</c:v>
                </c:pt>
                <c:pt idx="17">
                  <c:v>ESRI World Imagery</c:v>
                </c:pt>
                <c:pt idx="18">
                  <c:v>GeoEye</c:v>
                </c:pt>
              </c:strCache>
            </c:strRef>
          </c:cat>
          <c:val>
            <c:numRef>
              <c:f>Data!$Z$3:$Z$21</c:f>
              <c:numCache>
                <c:formatCode>0</c:formatCode>
                <c:ptCount val="19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11</c:v>
                </c:pt>
                <c:pt idx="8">
                  <c:v>4</c:v>
                </c:pt>
                <c:pt idx="9">
                  <c:v>4</c:v>
                </c:pt>
                <c:pt idx="10">
                  <c:v>9</c:v>
                </c:pt>
                <c:pt idx="11">
                  <c:v>4</c:v>
                </c:pt>
                <c:pt idx="12">
                  <c:v>5</c:v>
                </c:pt>
                <c:pt idx="13">
                  <c:v>12</c:v>
                </c:pt>
                <c:pt idx="14">
                  <c:v>6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7F8-4F48-8F84-E866D97B4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513789</xdr:colOff>
      <xdr:row>0</xdr:row>
      <xdr:rowOff>0</xdr:rowOff>
    </xdr:from>
    <xdr:to>
      <xdr:col>26</xdr:col>
      <xdr:colOff>467730</xdr:colOff>
      <xdr:row>24</xdr:row>
      <xdr:rowOff>29641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2F3C3B-BF4D-CF30-7B5F-5020D9044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8032</xdr:rowOff>
    </xdr:from>
    <xdr:to>
      <xdr:col>8</xdr:col>
      <xdr:colOff>562235</xdr:colOff>
      <xdr:row>24</xdr:row>
      <xdr:rowOff>24973</xdr:rowOff>
    </xdr:to>
    <xdr:graphicFrame macro="">
      <xdr:nvGraphicFramePr>
        <xdr:cNvPr id="3" name="Chart 25">
          <a:extLst>
            <a:ext uri="{FF2B5EF4-FFF2-40B4-BE49-F238E27FC236}">
              <a16:creationId xmlns:a16="http://schemas.microsoft.com/office/drawing/2014/main" id="{DF338C5C-525D-ECEF-944F-CB3703B5C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565147</xdr:colOff>
      <xdr:row>0</xdr:row>
      <xdr:rowOff>11206</xdr:rowOff>
    </xdr:from>
    <xdr:to>
      <xdr:col>17</xdr:col>
      <xdr:colOff>525438</xdr:colOff>
      <xdr:row>24</xdr:row>
      <xdr:rowOff>28147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F74AE02-2C87-D530-A791-C745D7D1A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255308</xdr:colOff>
      <xdr:row>24</xdr:row>
      <xdr:rowOff>26705</xdr:rowOff>
    </xdr:from>
    <xdr:to>
      <xdr:col>14</xdr:col>
      <xdr:colOff>202899</xdr:colOff>
      <xdr:row>48</xdr:row>
      <xdr:rowOff>62697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9FD56B-DED6-CD34-869E-65AD46498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212165</xdr:colOff>
      <xdr:row>24</xdr:row>
      <xdr:rowOff>23531</xdr:rowOff>
    </xdr:from>
    <xdr:to>
      <xdr:col>25</xdr:col>
      <xdr:colOff>302559</xdr:colOff>
      <xdr:row>48</xdr:row>
      <xdr:rowOff>40473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DF9FE4-B325-6047-39D5-838A5E591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48</xdr:row>
      <xdr:rowOff>59579</xdr:rowOff>
    </xdr:from>
    <xdr:to>
      <xdr:col>8</xdr:col>
      <xdr:colOff>555884</xdr:colOff>
      <xdr:row>72</xdr:row>
      <xdr:rowOff>76520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5D9E859-A714-D941-F283-A97C11EC0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571500</xdr:colOff>
      <xdr:row>48</xdr:row>
      <xdr:rowOff>70411</xdr:rowOff>
    </xdr:from>
    <xdr:to>
      <xdr:col>17</xdr:col>
      <xdr:colOff>525441</xdr:colOff>
      <xdr:row>72</xdr:row>
      <xdr:rowOff>77827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5BBDBF-1CDA-44C1-A6BA-AA792D025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6</xdr:col>
      <xdr:colOff>1</xdr:colOff>
      <xdr:row>23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7BBF54-2D36-47D0-9A0C-59225EE89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12</xdr:col>
      <xdr:colOff>0</xdr:colOff>
      <xdr:row>23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9CC642-F04F-4202-B78F-3F6FA7BA9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18</xdr:col>
      <xdr:colOff>0</xdr:colOff>
      <xdr:row>23</xdr:row>
      <xdr:rowOff>27214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86147B-72DD-4FD5-A111-DFCF3D4E0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6</xdr:col>
      <xdr:colOff>-1</xdr:colOff>
      <xdr:row>46</xdr:row>
      <xdr:rowOff>40821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99A419-51CB-4655-96BB-A40E77D76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-1</xdr:colOff>
      <xdr:row>23</xdr:row>
      <xdr:rowOff>0</xdr:rowOff>
    </xdr:from>
    <xdr:to>
      <xdr:col>12</xdr:col>
      <xdr:colOff>0</xdr:colOff>
      <xdr:row>46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BA9840-468B-428C-B67B-66B9C7F80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11208</xdr:colOff>
      <xdr:row>0</xdr:row>
      <xdr:rowOff>0</xdr:rowOff>
    </xdr:from>
    <xdr:to>
      <xdr:col>24</xdr:col>
      <xdr:colOff>22412</xdr:colOff>
      <xdr:row>46</xdr:row>
      <xdr:rowOff>11206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970902-738B-484A-BBFD-8DA1774F2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23</xdr:row>
      <xdr:rowOff>0</xdr:rowOff>
    </xdr:from>
    <xdr:to>
      <xdr:col>18</xdr:col>
      <xdr:colOff>1</xdr:colOff>
      <xdr:row>46</xdr:row>
      <xdr:rowOff>27214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980E56-A2FC-4F9D-8757-4E7964400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6A3-5306-4312-A558-CA3A01B52788}">
  <dimension ref="A1:AU104"/>
  <sheetViews>
    <sheetView tabSelected="1" topLeftCell="E79" zoomScaleNormal="100" workbookViewId="0">
      <selection activeCell="Q86" sqref="Q86:S104"/>
    </sheetView>
  </sheetViews>
  <sheetFormatPr defaultRowHeight="15" x14ac:dyDescent="0.25"/>
  <cols>
    <col min="3" max="3" width="11.5703125" bestFit="1" customWidth="1"/>
    <col min="4" max="7" width="15.85546875" style="1" customWidth="1"/>
    <col min="8" max="8" width="16.140625" style="1" customWidth="1"/>
    <col min="9" max="9" width="13.5703125" bestFit="1" customWidth="1"/>
    <col min="10" max="10" width="13.5703125" style="3" customWidth="1"/>
    <col min="11" max="11" width="13.7109375" bestFit="1" customWidth="1"/>
    <col min="12" max="12" width="13.7109375" style="3" customWidth="1"/>
    <col min="18" max="18" width="14.85546875" customWidth="1"/>
    <col min="19" max="19" width="13.7109375" bestFit="1" customWidth="1"/>
    <col min="20" max="23" width="11.7109375" customWidth="1"/>
    <col min="24" max="24" width="15.42578125" customWidth="1"/>
    <col min="25" max="29" width="11.7109375" customWidth="1"/>
    <col min="34" max="39" width="10.85546875" customWidth="1"/>
  </cols>
  <sheetData>
    <row r="1" spans="1:47" ht="15" customHeight="1" x14ac:dyDescent="0.25">
      <c r="A1" s="11" t="s">
        <v>0</v>
      </c>
      <c r="B1" s="11" t="s">
        <v>41</v>
      </c>
      <c r="C1" s="11" t="s">
        <v>42</v>
      </c>
      <c r="D1" s="12" t="s">
        <v>122</v>
      </c>
      <c r="E1" s="12"/>
      <c r="F1" s="12"/>
      <c r="G1" s="12"/>
      <c r="H1" s="12"/>
      <c r="I1" s="11" t="s">
        <v>35</v>
      </c>
      <c r="J1" s="11"/>
      <c r="K1" s="11"/>
      <c r="L1" s="11"/>
      <c r="M1" s="11" t="s">
        <v>40</v>
      </c>
      <c r="N1" s="11" t="s">
        <v>59</v>
      </c>
      <c r="O1" s="11" t="s">
        <v>60</v>
      </c>
      <c r="AC1" s="2"/>
    </row>
    <row r="2" spans="1:47" ht="30" x14ac:dyDescent="0.25">
      <c r="A2" s="11"/>
      <c r="B2" s="11"/>
      <c r="C2" s="11"/>
      <c r="D2" s="2" t="s">
        <v>31</v>
      </c>
      <c r="E2" s="2" t="s">
        <v>32</v>
      </c>
      <c r="F2" s="2" t="s">
        <v>33</v>
      </c>
      <c r="G2" s="2" t="s">
        <v>34</v>
      </c>
      <c r="H2" s="7" t="s">
        <v>123</v>
      </c>
      <c r="I2" s="2" t="s">
        <v>36</v>
      </c>
      <c r="J2" s="4" t="s">
        <v>101</v>
      </c>
      <c r="K2" s="2" t="s">
        <v>37</v>
      </c>
      <c r="L2" s="4" t="s">
        <v>101</v>
      </c>
      <c r="M2" s="11"/>
      <c r="N2" s="11"/>
      <c r="O2" s="11"/>
      <c r="Q2" t="s">
        <v>145</v>
      </c>
      <c r="R2" s="2" t="s">
        <v>144</v>
      </c>
      <c r="S2" s="2" t="s">
        <v>140</v>
      </c>
      <c r="T2" s="2" t="s">
        <v>114</v>
      </c>
      <c r="U2" s="9" t="s">
        <v>43</v>
      </c>
      <c r="V2" s="9" t="s">
        <v>49</v>
      </c>
      <c r="W2" s="9" t="s">
        <v>63</v>
      </c>
      <c r="X2" s="2" t="s">
        <v>105</v>
      </c>
      <c r="Y2" s="10" t="s">
        <v>211</v>
      </c>
      <c r="Z2" s="2" t="s">
        <v>142</v>
      </c>
      <c r="AB2" t="str">
        <f t="array" ref="AB2:AU8">TRANSPOSE(S2:Z21)</f>
        <v>Specific Satellite</v>
      </c>
      <c r="AC2" t="str">
        <v>COSMO-SkyMed</v>
      </c>
      <c r="AD2" t="str">
        <v>PlanetScope</v>
      </c>
      <c r="AE2" t="str">
        <v>Pleiades-1A</v>
      </c>
      <c r="AF2" t="str">
        <v>Pleiades-1B</v>
      </c>
      <c r="AG2" t="str">
        <v>Pleiades-1A/B</v>
      </c>
      <c r="AH2" t="str">
        <v>Sentinel-1A</v>
      </c>
      <c r="AI2" t="str">
        <v>Sentinel-1B</v>
      </c>
      <c r="AJ2" t="str">
        <v>Sentinel-1A/B</v>
      </c>
      <c r="AK2" t="str">
        <v>Sentinel-2A</v>
      </c>
      <c r="AL2" t="str">
        <v>Sentinel-2B</v>
      </c>
      <c r="AM2" t="str">
        <v>Sentinel-2A/B</v>
      </c>
      <c r="AN2" t="str">
        <v>Sentinel-3A</v>
      </c>
      <c r="AO2" t="str">
        <v>Sentinel-3B</v>
      </c>
      <c r="AP2" t="str">
        <v>Sentinel-3A/B</v>
      </c>
      <c r="AQ2" t="str">
        <v>SPOT6</v>
      </c>
      <c r="AR2" t="str">
        <v>SPOT6/7</v>
      </c>
      <c r="AS2" t="str">
        <v>SPOT7</v>
      </c>
      <c r="AT2" t="str">
        <v>ESRI World Imagery</v>
      </c>
      <c r="AU2" t="str">
        <v>GeoEye</v>
      </c>
    </row>
    <row r="3" spans="1:47" x14ac:dyDescent="0.25">
      <c r="A3" t="s">
        <v>1</v>
      </c>
      <c r="B3" t="s">
        <v>43</v>
      </c>
      <c r="C3" t="s">
        <v>44</v>
      </c>
      <c r="D3" s="1">
        <v>44202</v>
      </c>
      <c r="E3" s="1">
        <v>44239.701388888891</v>
      </c>
      <c r="F3" s="1">
        <v>44239.688888888886</v>
      </c>
      <c r="G3" s="1">
        <v>44240</v>
      </c>
      <c r="H3" s="8">
        <f>F3-E3</f>
        <v>-1.2500000004365575E-2</v>
      </c>
      <c r="I3" t="s">
        <v>38</v>
      </c>
      <c r="J3" s="3">
        <v>10</v>
      </c>
      <c r="K3" t="s">
        <v>39</v>
      </c>
      <c r="L3" s="3">
        <v>10</v>
      </c>
      <c r="M3" t="s">
        <v>56</v>
      </c>
      <c r="N3">
        <v>20</v>
      </c>
      <c r="O3">
        <v>2500</v>
      </c>
      <c r="Q3" t="s">
        <v>150</v>
      </c>
      <c r="R3" t="s">
        <v>65</v>
      </c>
      <c r="S3" t="s">
        <v>65</v>
      </c>
      <c r="T3" s="5">
        <f>COUNTIF($I$3:$I$102,$S3)</f>
        <v>1</v>
      </c>
      <c r="U3" s="5">
        <f>COUNTIFS($B$3:$B$102,U$2,$K$3:$K$102,$S3)</f>
        <v>1</v>
      </c>
      <c r="V3" s="5">
        <f>COUNTIFS($B$3:$B$102,V$2,$K$3:$K$102,$S3)</f>
        <v>0</v>
      </c>
      <c r="W3" s="5">
        <f>COUNTIFS($B$3:$B$102,W$2,$K$3:$K$102,$S3)</f>
        <v>3</v>
      </c>
      <c r="X3" s="5">
        <f>COUNTIFS($B$3:$B$102,X$2,$K$3:$K$102,$S3)</f>
        <v>0</v>
      </c>
      <c r="Y3" s="5">
        <f>COUNTIFS($B$3:$B$102,Y$2,$K$3:$K$102,$S3)</f>
        <v>1</v>
      </c>
      <c r="Z3" s="5">
        <f>SUM(U3:Y3)</f>
        <v>5</v>
      </c>
      <c r="AB3" t="str">
        <v>Pre-Event Map</v>
      </c>
      <c r="AC3">
        <v>1</v>
      </c>
      <c r="AD3">
        <v>2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8</v>
      </c>
      <c r="AL3">
        <v>10</v>
      </c>
      <c r="AM3">
        <v>14</v>
      </c>
      <c r="AN3">
        <v>0</v>
      </c>
      <c r="AO3">
        <v>0</v>
      </c>
      <c r="AP3">
        <v>0</v>
      </c>
      <c r="AQ3">
        <v>2</v>
      </c>
      <c r="AR3">
        <v>4</v>
      </c>
      <c r="AS3">
        <v>1</v>
      </c>
      <c r="AT3">
        <v>9</v>
      </c>
      <c r="AU3">
        <v>3</v>
      </c>
    </row>
    <row r="4" spans="1:47" x14ac:dyDescent="0.25">
      <c r="A4" t="s">
        <v>2</v>
      </c>
      <c r="B4" t="s">
        <v>43</v>
      </c>
      <c r="C4" t="s">
        <v>45</v>
      </c>
      <c r="D4" s="1">
        <v>44250.166666666664</v>
      </c>
      <c r="E4" s="1">
        <v>44250.436805555553</v>
      </c>
      <c r="F4" s="1">
        <v>44250.765972222223</v>
      </c>
      <c r="G4" s="1">
        <v>44251</v>
      </c>
      <c r="H4" s="8">
        <f t="shared" ref="H4:H67" si="0">F4-E4</f>
        <v>0.32916666667006211</v>
      </c>
      <c r="I4" t="s">
        <v>38</v>
      </c>
      <c r="J4" s="3">
        <v>10</v>
      </c>
      <c r="K4" t="s">
        <v>39</v>
      </c>
      <c r="L4" s="3">
        <v>10</v>
      </c>
      <c r="M4" t="s">
        <v>56</v>
      </c>
      <c r="N4">
        <v>6.25</v>
      </c>
      <c r="O4">
        <v>2500</v>
      </c>
      <c r="Q4" t="s">
        <v>147</v>
      </c>
      <c r="R4" t="s">
        <v>62</v>
      </c>
      <c r="S4" t="s">
        <v>62</v>
      </c>
      <c r="T4" s="5">
        <f t="shared" ref="T4:T25" si="1">COUNTIF($I$3:$I$102,$S4)</f>
        <v>2</v>
      </c>
      <c r="U4" s="5">
        <f t="shared" ref="U4:Y22" si="2">COUNTIFS($B$3:$B$102,U$2,$K$3:$K$102,$S4)</f>
        <v>0</v>
      </c>
      <c r="V4" s="5">
        <f t="shared" si="2"/>
        <v>3</v>
      </c>
      <c r="W4" s="5">
        <f t="shared" si="2"/>
        <v>0</v>
      </c>
      <c r="X4" s="5">
        <f t="shared" si="2"/>
        <v>0</v>
      </c>
      <c r="Y4" s="5">
        <f t="shared" si="2"/>
        <v>0</v>
      </c>
      <c r="Z4" s="5">
        <f t="shared" ref="Z4:Z21" si="3">SUM(U4:Y4)</f>
        <v>3</v>
      </c>
      <c r="AB4" t="str">
        <v>Flood</v>
      </c>
      <c r="AC4">
        <v>1</v>
      </c>
      <c r="AD4">
        <v>0</v>
      </c>
      <c r="AE4">
        <v>0</v>
      </c>
      <c r="AF4">
        <v>0</v>
      </c>
      <c r="AG4">
        <v>0</v>
      </c>
      <c r="AH4">
        <v>3</v>
      </c>
      <c r="AI4">
        <v>3</v>
      </c>
      <c r="AJ4">
        <v>10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3</v>
      </c>
      <c r="H5" s="8"/>
      <c r="Q5" t="s">
        <v>149</v>
      </c>
      <c r="R5" t="s">
        <v>135</v>
      </c>
      <c r="S5" t="s">
        <v>52</v>
      </c>
      <c r="T5" s="5">
        <f t="shared" si="1"/>
        <v>1</v>
      </c>
      <c r="U5" s="5">
        <f t="shared" si="2"/>
        <v>0</v>
      </c>
      <c r="V5" s="5">
        <f t="shared" si="2"/>
        <v>2</v>
      </c>
      <c r="W5" s="5">
        <f t="shared" si="2"/>
        <v>0</v>
      </c>
      <c r="X5" s="5">
        <f t="shared" si="2"/>
        <v>0</v>
      </c>
      <c r="Y5" s="5">
        <f t="shared" si="2"/>
        <v>0</v>
      </c>
      <c r="Z5" s="5">
        <f t="shared" si="3"/>
        <v>2</v>
      </c>
      <c r="AB5" t="str">
        <v>Fire</v>
      </c>
      <c r="AC5">
        <v>0</v>
      </c>
      <c r="AD5">
        <v>3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3</v>
      </c>
      <c r="AL5">
        <v>4</v>
      </c>
      <c r="AM5">
        <v>9</v>
      </c>
      <c r="AN5">
        <v>4</v>
      </c>
      <c r="AO5">
        <v>5</v>
      </c>
      <c r="AP5">
        <v>12</v>
      </c>
      <c r="AQ5">
        <v>6</v>
      </c>
      <c r="AR5">
        <v>5</v>
      </c>
      <c r="AS5">
        <v>1</v>
      </c>
      <c r="AT5">
        <v>0</v>
      </c>
      <c r="AU5">
        <v>1</v>
      </c>
    </row>
    <row r="6" spans="1:47" x14ac:dyDescent="0.25">
      <c r="A6" t="s">
        <v>4</v>
      </c>
      <c r="B6" t="s">
        <v>43</v>
      </c>
      <c r="C6" t="s">
        <v>46</v>
      </c>
      <c r="D6" s="1">
        <v>44274.958333333336</v>
      </c>
      <c r="E6" s="1">
        <v>44275.527777777781</v>
      </c>
      <c r="F6" s="1">
        <v>44274.796527777777</v>
      </c>
      <c r="G6" s="1">
        <v>44276</v>
      </c>
      <c r="H6" s="8">
        <f t="shared" si="0"/>
        <v>-0.73125000000436557</v>
      </c>
      <c r="I6" t="s">
        <v>47</v>
      </c>
      <c r="J6" s="3">
        <v>10</v>
      </c>
      <c r="K6" t="s">
        <v>48</v>
      </c>
      <c r="L6" s="3">
        <v>10</v>
      </c>
      <c r="M6" t="s">
        <v>56</v>
      </c>
      <c r="N6">
        <v>20</v>
      </c>
      <c r="O6">
        <v>2500</v>
      </c>
      <c r="Q6" t="s">
        <v>149</v>
      </c>
      <c r="R6" t="s">
        <v>135</v>
      </c>
      <c r="S6" t="s">
        <v>51</v>
      </c>
      <c r="T6" s="5">
        <f t="shared" si="1"/>
        <v>2</v>
      </c>
      <c r="U6" s="5">
        <f t="shared" si="2"/>
        <v>0</v>
      </c>
      <c r="V6" s="5">
        <f t="shared" si="2"/>
        <v>1</v>
      </c>
      <c r="W6" s="5">
        <f t="shared" si="2"/>
        <v>0</v>
      </c>
      <c r="X6" s="5">
        <f t="shared" si="2"/>
        <v>1</v>
      </c>
      <c r="Y6" s="5">
        <f t="shared" si="2"/>
        <v>1</v>
      </c>
      <c r="Z6" s="5">
        <f t="shared" si="3"/>
        <v>3</v>
      </c>
      <c r="AB6" t="str">
        <v>Volcanic Eruption</v>
      </c>
      <c r="AC6">
        <v>3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 t="s">
        <v>5</v>
      </c>
      <c r="B7" t="s">
        <v>49</v>
      </c>
      <c r="C7" t="s">
        <v>50</v>
      </c>
      <c r="D7" s="1">
        <v>44277</v>
      </c>
      <c r="E7" s="1">
        <v>44278.581944444442</v>
      </c>
      <c r="F7" s="1">
        <v>44279.177777777775</v>
      </c>
      <c r="G7" s="1">
        <v>44280</v>
      </c>
      <c r="H7" s="8">
        <f t="shared" si="0"/>
        <v>0.59583333333284827</v>
      </c>
      <c r="I7" t="s">
        <v>51</v>
      </c>
      <c r="J7" s="3">
        <v>0.5</v>
      </c>
      <c r="K7" t="s">
        <v>52</v>
      </c>
      <c r="L7" s="3">
        <v>0.5</v>
      </c>
      <c r="M7" t="s">
        <v>55</v>
      </c>
      <c r="N7">
        <v>1.25</v>
      </c>
      <c r="O7">
        <v>100</v>
      </c>
      <c r="Q7" t="s">
        <v>149</v>
      </c>
      <c r="R7" t="s">
        <v>135</v>
      </c>
      <c r="S7" t="s">
        <v>57</v>
      </c>
      <c r="T7" s="5">
        <f t="shared" si="1"/>
        <v>1</v>
      </c>
      <c r="U7" s="5">
        <f t="shared" si="2"/>
        <v>0</v>
      </c>
      <c r="V7" s="5">
        <f t="shared" si="2"/>
        <v>2</v>
      </c>
      <c r="W7" s="5">
        <f t="shared" si="2"/>
        <v>1</v>
      </c>
      <c r="X7" s="5">
        <f t="shared" si="2"/>
        <v>2</v>
      </c>
      <c r="Y7" s="5">
        <f t="shared" si="2"/>
        <v>0</v>
      </c>
      <c r="Z7" s="5">
        <f t="shared" si="3"/>
        <v>5</v>
      </c>
      <c r="AB7" t="str">
        <v>Earthquake</v>
      </c>
      <c r="AC7">
        <v>0</v>
      </c>
      <c r="AD7">
        <v>0</v>
      </c>
      <c r="AE7">
        <v>0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 t="s">
        <v>6</v>
      </c>
      <c r="B8" t="s">
        <v>49</v>
      </c>
      <c r="C8" t="s">
        <v>53</v>
      </c>
      <c r="D8" s="1">
        <v>44279.9375</v>
      </c>
      <c r="E8" s="1">
        <v>44280.226388888892</v>
      </c>
      <c r="F8" s="1">
        <v>44279.724999999999</v>
      </c>
      <c r="G8" s="1">
        <v>44280</v>
      </c>
      <c r="H8" s="8">
        <f t="shared" si="0"/>
        <v>-0.50138888889341615</v>
      </c>
      <c r="K8" t="s">
        <v>57</v>
      </c>
      <c r="L8" s="3">
        <v>0.5</v>
      </c>
      <c r="M8" t="s">
        <v>54</v>
      </c>
      <c r="N8">
        <v>3.75</v>
      </c>
      <c r="O8">
        <v>225</v>
      </c>
      <c r="Q8" t="s">
        <v>147</v>
      </c>
      <c r="R8" t="s">
        <v>136</v>
      </c>
      <c r="S8" t="s">
        <v>48</v>
      </c>
      <c r="T8" s="5">
        <f t="shared" si="1"/>
        <v>0</v>
      </c>
      <c r="U8" s="5">
        <f t="shared" si="2"/>
        <v>3</v>
      </c>
      <c r="V8" s="5">
        <f t="shared" si="2"/>
        <v>0</v>
      </c>
      <c r="W8" s="5">
        <f t="shared" si="2"/>
        <v>0</v>
      </c>
      <c r="X8" s="5">
        <f t="shared" si="2"/>
        <v>0</v>
      </c>
      <c r="Y8" s="5">
        <f t="shared" si="2"/>
        <v>0</v>
      </c>
      <c r="Z8" s="5">
        <f t="shared" si="3"/>
        <v>3</v>
      </c>
      <c r="AB8" t="str">
        <v>Storm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 x14ac:dyDescent="0.25">
      <c r="A9" t="s">
        <v>7</v>
      </c>
      <c r="B9" t="s">
        <v>49</v>
      </c>
      <c r="C9" t="s">
        <v>58</v>
      </c>
      <c r="D9" s="1">
        <v>44290.253472222219</v>
      </c>
      <c r="E9" s="1">
        <v>44290.665972222225</v>
      </c>
      <c r="F9" s="1">
        <v>44294.086111111108</v>
      </c>
      <c r="G9" s="1">
        <v>44294</v>
      </c>
      <c r="H9" s="8">
        <f t="shared" si="0"/>
        <v>3.4201388888832298</v>
      </c>
      <c r="I9" t="s">
        <v>38</v>
      </c>
      <c r="J9" s="3">
        <v>10</v>
      </c>
      <c r="K9" t="s">
        <v>38</v>
      </c>
      <c r="L9" s="3">
        <v>10</v>
      </c>
      <c r="M9" t="s">
        <v>56</v>
      </c>
      <c r="N9">
        <v>20</v>
      </c>
      <c r="O9">
        <v>2500</v>
      </c>
      <c r="Q9" t="s">
        <v>147</v>
      </c>
      <c r="R9" t="s">
        <v>136</v>
      </c>
      <c r="S9" t="s">
        <v>99</v>
      </c>
      <c r="T9" s="5">
        <f t="shared" si="1"/>
        <v>0</v>
      </c>
      <c r="U9" s="5">
        <f t="shared" si="2"/>
        <v>3</v>
      </c>
      <c r="V9" s="5">
        <f t="shared" si="2"/>
        <v>0</v>
      </c>
      <c r="W9" s="5">
        <f t="shared" si="2"/>
        <v>0</v>
      </c>
      <c r="X9" s="5">
        <f t="shared" si="2"/>
        <v>0</v>
      </c>
      <c r="Y9" s="5">
        <f t="shared" si="2"/>
        <v>0</v>
      </c>
      <c r="Z9" s="5">
        <f t="shared" si="3"/>
        <v>3</v>
      </c>
    </row>
    <row r="10" spans="1:47" x14ac:dyDescent="0.25">
      <c r="A10" t="s">
        <v>8</v>
      </c>
      <c r="B10" t="s">
        <v>49</v>
      </c>
      <c r="C10" t="s">
        <v>61</v>
      </c>
      <c r="D10" s="1">
        <v>44293.333333333336</v>
      </c>
      <c r="E10" s="1">
        <v>44294.459722222222</v>
      </c>
      <c r="F10" s="1">
        <v>44293.398611111108</v>
      </c>
      <c r="G10" s="1">
        <v>44294</v>
      </c>
      <c r="H10" s="8">
        <f t="shared" si="0"/>
        <v>-1.0611111111138598</v>
      </c>
      <c r="K10" t="s">
        <v>62</v>
      </c>
      <c r="L10" s="3">
        <v>3</v>
      </c>
      <c r="M10" t="s">
        <v>54</v>
      </c>
      <c r="N10">
        <v>6</v>
      </c>
      <c r="O10">
        <v>576</v>
      </c>
      <c r="Q10" t="s">
        <v>147</v>
      </c>
      <c r="R10" t="s">
        <v>136</v>
      </c>
      <c r="S10" t="s">
        <v>39</v>
      </c>
      <c r="T10" s="5">
        <f t="shared" si="1"/>
        <v>0</v>
      </c>
      <c r="U10" s="5">
        <f t="shared" si="2"/>
        <v>10</v>
      </c>
      <c r="V10" s="5">
        <f t="shared" si="2"/>
        <v>0</v>
      </c>
      <c r="W10" s="5">
        <f t="shared" si="2"/>
        <v>0</v>
      </c>
      <c r="X10" s="5">
        <f t="shared" si="2"/>
        <v>0</v>
      </c>
      <c r="Y10" s="5">
        <f t="shared" si="2"/>
        <v>1</v>
      </c>
      <c r="Z10" s="5">
        <f t="shared" si="3"/>
        <v>11</v>
      </c>
    </row>
    <row r="11" spans="1:47" x14ac:dyDescent="0.25">
      <c r="A11" t="s">
        <v>9</v>
      </c>
      <c r="B11" t="s">
        <v>63</v>
      </c>
      <c r="C11" t="s">
        <v>64</v>
      </c>
      <c r="D11" s="1">
        <v>44295.541666666664</v>
      </c>
      <c r="E11" s="1">
        <v>44295.669444444444</v>
      </c>
      <c r="F11" s="1">
        <v>44297.905555555553</v>
      </c>
      <c r="G11" s="1">
        <v>44298</v>
      </c>
      <c r="H11" s="8">
        <f t="shared" si="0"/>
        <v>2.2361111111094942</v>
      </c>
      <c r="I11" t="s">
        <v>51</v>
      </c>
      <c r="J11" s="3">
        <v>0.5</v>
      </c>
      <c r="K11" t="s">
        <v>65</v>
      </c>
      <c r="L11" s="3">
        <v>1.2</v>
      </c>
      <c r="M11" t="s">
        <v>56</v>
      </c>
      <c r="N11">
        <v>6</v>
      </c>
      <c r="O11">
        <v>576</v>
      </c>
      <c r="Q11" t="s">
        <v>147</v>
      </c>
      <c r="R11" t="s">
        <v>137</v>
      </c>
      <c r="S11" t="s">
        <v>67</v>
      </c>
      <c r="T11" s="5">
        <f t="shared" si="1"/>
        <v>8</v>
      </c>
      <c r="U11" s="5">
        <f t="shared" si="2"/>
        <v>1</v>
      </c>
      <c r="V11" s="5">
        <f t="shared" si="2"/>
        <v>3</v>
      </c>
      <c r="W11" s="5">
        <f t="shared" si="2"/>
        <v>0</v>
      </c>
      <c r="X11" s="5">
        <f t="shared" si="2"/>
        <v>0</v>
      </c>
      <c r="Y11" s="5">
        <f t="shared" si="2"/>
        <v>0</v>
      </c>
      <c r="Z11" s="5">
        <f t="shared" si="3"/>
        <v>4</v>
      </c>
    </row>
    <row r="12" spans="1:47" x14ac:dyDescent="0.25">
      <c r="A12" t="s">
        <v>10</v>
      </c>
      <c r="B12" t="s">
        <v>49</v>
      </c>
      <c r="C12" t="s">
        <v>66</v>
      </c>
      <c r="D12" s="1">
        <v>44335.958333333336</v>
      </c>
      <c r="E12" s="1">
        <v>44336.35</v>
      </c>
      <c r="F12" s="1">
        <v>44336.378472222219</v>
      </c>
      <c r="G12" s="1">
        <v>44337</v>
      </c>
      <c r="H12" s="8">
        <f t="shared" si="0"/>
        <v>2.8472222220443655E-2</v>
      </c>
      <c r="I12" t="s">
        <v>67</v>
      </c>
      <c r="J12" s="3">
        <v>10</v>
      </c>
      <c r="K12" t="s">
        <v>47</v>
      </c>
      <c r="L12" s="3">
        <v>10</v>
      </c>
      <c r="M12" t="s">
        <v>54</v>
      </c>
      <c r="N12">
        <v>20</v>
      </c>
      <c r="O12">
        <v>2500</v>
      </c>
      <c r="Q12" t="s">
        <v>147</v>
      </c>
      <c r="R12" t="s">
        <v>137</v>
      </c>
      <c r="S12" t="s">
        <v>47</v>
      </c>
      <c r="T12" s="5">
        <f t="shared" si="1"/>
        <v>10</v>
      </c>
      <c r="U12" s="5">
        <f t="shared" si="2"/>
        <v>0</v>
      </c>
      <c r="V12" s="5">
        <f t="shared" si="2"/>
        <v>4</v>
      </c>
      <c r="W12" s="5">
        <f t="shared" si="2"/>
        <v>0</v>
      </c>
      <c r="X12" s="5">
        <f t="shared" si="2"/>
        <v>0</v>
      </c>
      <c r="Y12" s="5">
        <f t="shared" si="2"/>
        <v>0</v>
      </c>
      <c r="Z12" s="5">
        <f t="shared" si="3"/>
        <v>4</v>
      </c>
      <c r="AD12" s="5"/>
    </row>
    <row r="13" spans="1:47" x14ac:dyDescent="0.25">
      <c r="A13" t="s">
        <v>11</v>
      </c>
      <c r="B13" t="s">
        <v>43</v>
      </c>
      <c r="C13" t="s">
        <v>88</v>
      </c>
      <c r="D13" s="1">
        <v>44336.604166666664</v>
      </c>
      <c r="E13" s="1">
        <v>44337.306250000001</v>
      </c>
      <c r="F13" s="1">
        <v>44339.199305555558</v>
      </c>
      <c r="G13" s="1">
        <v>44341</v>
      </c>
      <c r="H13" s="8">
        <f t="shared" si="0"/>
        <v>1.8930555555562023</v>
      </c>
      <c r="I13" t="s">
        <v>38</v>
      </c>
      <c r="J13" s="3">
        <v>10</v>
      </c>
      <c r="K13" t="s">
        <v>39</v>
      </c>
      <c r="L13" s="3">
        <v>10</v>
      </c>
      <c r="M13" t="s">
        <v>56</v>
      </c>
      <c r="N13">
        <v>20</v>
      </c>
      <c r="O13">
        <v>2500</v>
      </c>
      <c r="Q13" t="s">
        <v>147</v>
      </c>
      <c r="R13" t="s">
        <v>137</v>
      </c>
      <c r="S13" t="s">
        <v>38</v>
      </c>
      <c r="T13" s="5">
        <f t="shared" si="1"/>
        <v>14</v>
      </c>
      <c r="U13" s="5">
        <f t="shared" si="2"/>
        <v>0</v>
      </c>
      <c r="V13" s="5">
        <f t="shared" si="2"/>
        <v>9</v>
      </c>
      <c r="W13" s="5">
        <f t="shared" si="2"/>
        <v>0</v>
      </c>
      <c r="X13" s="5">
        <f t="shared" si="2"/>
        <v>0</v>
      </c>
      <c r="Y13" s="5">
        <f t="shared" si="2"/>
        <v>0</v>
      </c>
      <c r="Z13" s="5">
        <f t="shared" si="3"/>
        <v>9</v>
      </c>
      <c r="AD13" s="5"/>
    </row>
    <row r="14" spans="1:47" x14ac:dyDescent="0.25">
      <c r="A14" t="s">
        <v>12</v>
      </c>
      <c r="B14" t="s">
        <v>49</v>
      </c>
      <c r="C14" t="s">
        <v>89</v>
      </c>
      <c r="D14" s="1">
        <v>44336.40625</v>
      </c>
      <c r="E14" s="1">
        <v>44337.498611111114</v>
      </c>
      <c r="F14" s="1">
        <v>44338.464583333334</v>
      </c>
      <c r="G14" s="1">
        <v>44338</v>
      </c>
      <c r="H14" s="8">
        <f t="shared" si="0"/>
        <v>0.96597222222044365</v>
      </c>
      <c r="I14" t="s">
        <v>47</v>
      </c>
      <c r="J14" s="3">
        <v>10</v>
      </c>
      <c r="K14" t="s">
        <v>90</v>
      </c>
      <c r="L14" s="3">
        <v>1.5</v>
      </c>
      <c r="M14" t="s">
        <v>56</v>
      </c>
      <c r="N14">
        <v>3</v>
      </c>
      <c r="O14">
        <v>225</v>
      </c>
      <c r="Q14" t="s">
        <v>148</v>
      </c>
      <c r="R14" t="s">
        <v>138</v>
      </c>
      <c r="S14" t="s">
        <v>108</v>
      </c>
      <c r="T14" s="5">
        <f t="shared" si="1"/>
        <v>0</v>
      </c>
      <c r="U14" s="5">
        <f t="shared" si="2"/>
        <v>0</v>
      </c>
      <c r="V14" s="5">
        <f t="shared" si="2"/>
        <v>4</v>
      </c>
      <c r="W14" s="5">
        <f t="shared" si="2"/>
        <v>0</v>
      </c>
      <c r="X14" s="5">
        <f t="shared" si="2"/>
        <v>0</v>
      </c>
      <c r="Y14" s="5">
        <f t="shared" si="2"/>
        <v>0</v>
      </c>
      <c r="Z14" s="5">
        <f t="shared" si="3"/>
        <v>4</v>
      </c>
      <c r="AD14" s="5"/>
    </row>
    <row r="15" spans="1:47" x14ac:dyDescent="0.25">
      <c r="A15" t="s">
        <v>13</v>
      </c>
      <c r="B15" t="s">
        <v>63</v>
      </c>
      <c r="C15" t="s">
        <v>91</v>
      </c>
      <c r="D15" s="1">
        <v>44338.791666666664</v>
      </c>
      <c r="E15" s="1">
        <v>44339.977083333331</v>
      </c>
      <c r="F15" s="1">
        <v>44339.168749999997</v>
      </c>
      <c r="G15" s="1">
        <v>44343</v>
      </c>
      <c r="H15" s="8">
        <f t="shared" si="0"/>
        <v>-0.80833333333430346</v>
      </c>
      <c r="I15" t="s">
        <v>65</v>
      </c>
      <c r="J15" s="3">
        <v>3</v>
      </c>
      <c r="K15" t="s">
        <v>65</v>
      </c>
      <c r="L15" s="3">
        <v>3</v>
      </c>
      <c r="M15" t="s">
        <v>54</v>
      </c>
      <c r="N15">
        <v>6</v>
      </c>
      <c r="O15">
        <v>576</v>
      </c>
      <c r="Q15" t="s">
        <v>148</v>
      </c>
      <c r="R15" t="s">
        <v>138</v>
      </c>
      <c r="S15" t="s">
        <v>111</v>
      </c>
      <c r="T15" s="5">
        <f t="shared" si="1"/>
        <v>0</v>
      </c>
      <c r="U15" s="5">
        <f t="shared" si="2"/>
        <v>0</v>
      </c>
      <c r="V15" s="5">
        <f t="shared" si="2"/>
        <v>5</v>
      </c>
      <c r="W15" s="5">
        <f t="shared" si="2"/>
        <v>0</v>
      </c>
      <c r="X15" s="5">
        <f t="shared" si="2"/>
        <v>0</v>
      </c>
      <c r="Y15" s="5">
        <f t="shared" si="2"/>
        <v>0</v>
      </c>
      <c r="Z15" s="5">
        <f t="shared" si="3"/>
        <v>5</v>
      </c>
      <c r="AD15" s="5"/>
    </row>
    <row r="16" spans="1:47" x14ac:dyDescent="0.25">
      <c r="A16" t="s">
        <v>14</v>
      </c>
      <c r="B16" t="s">
        <v>43</v>
      </c>
      <c r="C16" t="s">
        <v>92</v>
      </c>
      <c r="D16" s="1">
        <v>44354.541666666664</v>
      </c>
      <c r="E16" s="1">
        <v>44361.106944444444</v>
      </c>
      <c r="F16" s="1">
        <v>44359.40625</v>
      </c>
      <c r="G16" s="1">
        <v>44362</v>
      </c>
      <c r="H16" s="8">
        <f t="shared" si="0"/>
        <v>-1.7006944444437977</v>
      </c>
      <c r="I16" t="s">
        <v>38</v>
      </c>
      <c r="J16" s="3">
        <v>10</v>
      </c>
      <c r="K16" t="s">
        <v>39</v>
      </c>
      <c r="L16" s="3">
        <v>10</v>
      </c>
      <c r="M16" t="s">
        <v>56</v>
      </c>
      <c r="N16">
        <v>20</v>
      </c>
      <c r="O16">
        <v>2500</v>
      </c>
      <c r="Q16" t="s">
        <v>148</v>
      </c>
      <c r="R16" t="s">
        <v>138</v>
      </c>
      <c r="S16" t="s">
        <v>102</v>
      </c>
      <c r="T16" s="5">
        <f t="shared" si="1"/>
        <v>0</v>
      </c>
      <c r="U16" s="5">
        <f t="shared" si="2"/>
        <v>0</v>
      </c>
      <c r="V16" s="5">
        <f t="shared" si="2"/>
        <v>12</v>
      </c>
      <c r="W16" s="5">
        <f t="shared" si="2"/>
        <v>0</v>
      </c>
      <c r="X16" s="5">
        <f t="shared" si="2"/>
        <v>0</v>
      </c>
      <c r="Y16" s="5">
        <f t="shared" si="2"/>
        <v>0</v>
      </c>
      <c r="Z16" s="5">
        <f t="shared" si="3"/>
        <v>12</v>
      </c>
      <c r="AD16" s="5"/>
    </row>
    <row r="17" spans="1:45" x14ac:dyDescent="0.25">
      <c r="A17" t="s">
        <v>15</v>
      </c>
      <c r="B17" t="s">
        <v>49</v>
      </c>
      <c r="C17" t="s">
        <v>93</v>
      </c>
      <c r="D17" s="1">
        <v>44380.5</v>
      </c>
      <c r="E17" s="1">
        <v>44380.803472222222</v>
      </c>
      <c r="F17" s="1">
        <v>44381.338888888888</v>
      </c>
      <c r="G17" s="1">
        <v>44381</v>
      </c>
      <c r="H17" s="8">
        <f t="shared" si="0"/>
        <v>0.53541666666569654</v>
      </c>
      <c r="I17" t="s">
        <v>94</v>
      </c>
      <c r="J17" s="3">
        <v>0.9</v>
      </c>
      <c r="K17" t="s">
        <v>95</v>
      </c>
      <c r="L17" s="3">
        <v>1.5</v>
      </c>
      <c r="M17" t="s">
        <v>56</v>
      </c>
      <c r="N17">
        <v>3</v>
      </c>
      <c r="O17">
        <v>225</v>
      </c>
      <c r="Q17" t="s">
        <v>146</v>
      </c>
      <c r="R17" t="s">
        <v>139</v>
      </c>
      <c r="S17" t="s">
        <v>95</v>
      </c>
      <c r="T17" s="5">
        <f t="shared" si="1"/>
        <v>2</v>
      </c>
      <c r="U17" s="5">
        <f t="shared" si="2"/>
        <v>0</v>
      </c>
      <c r="V17" s="5">
        <f t="shared" si="2"/>
        <v>6</v>
      </c>
      <c r="W17" s="5">
        <f t="shared" si="2"/>
        <v>0</v>
      </c>
      <c r="X17" s="5">
        <f t="shared" si="2"/>
        <v>0</v>
      </c>
      <c r="Y17" s="5">
        <f t="shared" si="2"/>
        <v>0</v>
      </c>
      <c r="Z17" s="5">
        <f t="shared" si="3"/>
        <v>6</v>
      </c>
      <c r="AD17" s="5"/>
    </row>
    <row r="18" spans="1:45" x14ac:dyDescent="0.25">
      <c r="A18" t="s">
        <v>16</v>
      </c>
      <c r="B18" t="s">
        <v>49</v>
      </c>
      <c r="C18" t="s">
        <v>66</v>
      </c>
      <c r="D18" s="1">
        <v>44380.467361111114</v>
      </c>
      <c r="E18" s="1">
        <v>44382.28402777778</v>
      </c>
      <c r="F18" s="1">
        <v>44382.395833333336</v>
      </c>
      <c r="G18" s="1">
        <v>44382</v>
      </c>
      <c r="H18" s="8">
        <f t="shared" si="0"/>
        <v>0.11180555555620231</v>
      </c>
      <c r="K18" t="s">
        <v>38</v>
      </c>
      <c r="L18" s="3">
        <v>10</v>
      </c>
      <c r="M18" t="s">
        <v>54</v>
      </c>
      <c r="N18">
        <v>20</v>
      </c>
      <c r="O18">
        <v>2500</v>
      </c>
      <c r="Q18" t="s">
        <v>146</v>
      </c>
      <c r="R18" t="s">
        <v>139</v>
      </c>
      <c r="S18" t="s">
        <v>90</v>
      </c>
      <c r="T18" s="5">
        <f t="shared" si="1"/>
        <v>4</v>
      </c>
      <c r="U18" s="5">
        <f t="shared" si="2"/>
        <v>0</v>
      </c>
      <c r="V18" s="5">
        <f t="shared" si="2"/>
        <v>5</v>
      </c>
      <c r="W18" s="5">
        <f t="shared" si="2"/>
        <v>0</v>
      </c>
      <c r="X18" s="5">
        <f t="shared" si="2"/>
        <v>0</v>
      </c>
      <c r="Y18" s="5">
        <f t="shared" si="2"/>
        <v>0</v>
      </c>
      <c r="Z18" s="5">
        <f t="shared" si="3"/>
        <v>5</v>
      </c>
      <c r="AD18" s="5"/>
    </row>
    <row r="19" spans="1:45" x14ac:dyDescent="0.25">
      <c r="A19" t="s">
        <v>17</v>
      </c>
      <c r="B19" t="s">
        <v>43</v>
      </c>
      <c r="C19" t="s">
        <v>96</v>
      </c>
      <c r="D19" s="1">
        <v>44390.666666666664</v>
      </c>
      <c r="E19" s="1">
        <v>44390.71597222222</v>
      </c>
      <c r="F19" s="1">
        <v>44392.243055555555</v>
      </c>
      <c r="G19" s="1">
        <v>44392</v>
      </c>
      <c r="H19" s="8">
        <f t="shared" si="0"/>
        <v>1.5270833333343035</v>
      </c>
      <c r="I19" t="s">
        <v>38</v>
      </c>
      <c r="J19" s="3">
        <v>10</v>
      </c>
      <c r="K19" t="s">
        <v>39</v>
      </c>
      <c r="L19" s="3">
        <v>10</v>
      </c>
      <c r="M19" t="s">
        <v>56</v>
      </c>
      <c r="N19">
        <v>20</v>
      </c>
      <c r="O19">
        <v>2500</v>
      </c>
      <c r="Q19" t="s">
        <v>146</v>
      </c>
      <c r="R19" t="s">
        <v>139</v>
      </c>
      <c r="S19" t="s">
        <v>112</v>
      </c>
      <c r="T19" s="5">
        <f t="shared" si="1"/>
        <v>1</v>
      </c>
      <c r="U19" s="5">
        <f t="shared" si="2"/>
        <v>0</v>
      </c>
      <c r="V19" s="5">
        <f t="shared" si="2"/>
        <v>1</v>
      </c>
      <c r="W19" s="5">
        <f t="shared" si="2"/>
        <v>0</v>
      </c>
      <c r="X19" s="5">
        <f t="shared" si="2"/>
        <v>0</v>
      </c>
      <c r="Y19" s="5">
        <f t="shared" si="2"/>
        <v>0</v>
      </c>
      <c r="Z19" s="5">
        <f t="shared" si="3"/>
        <v>1</v>
      </c>
      <c r="AD19" s="5"/>
    </row>
    <row r="20" spans="1:45" x14ac:dyDescent="0.25">
      <c r="A20" t="s">
        <v>18</v>
      </c>
      <c r="B20" t="s">
        <v>43</v>
      </c>
      <c r="C20" t="s">
        <v>97</v>
      </c>
      <c r="D20" s="1">
        <v>44391.833333333336</v>
      </c>
      <c r="E20" s="1">
        <v>44391.583333333336</v>
      </c>
      <c r="F20" s="1">
        <v>44392.243055555555</v>
      </c>
      <c r="G20" s="1">
        <v>44392</v>
      </c>
      <c r="H20" s="8">
        <f t="shared" si="0"/>
        <v>0.65972222221898846</v>
      </c>
      <c r="I20" t="s">
        <v>67</v>
      </c>
      <c r="J20" s="3">
        <v>10</v>
      </c>
      <c r="K20" t="s">
        <v>48</v>
      </c>
      <c r="L20" s="3">
        <v>10</v>
      </c>
      <c r="M20" t="s">
        <v>56</v>
      </c>
      <c r="N20">
        <v>20</v>
      </c>
      <c r="O20">
        <v>2500</v>
      </c>
      <c r="Q20" t="s">
        <v>151</v>
      </c>
      <c r="R20" t="s">
        <v>94</v>
      </c>
      <c r="S20" t="s">
        <v>94</v>
      </c>
      <c r="T20" s="5">
        <f t="shared" si="1"/>
        <v>9</v>
      </c>
      <c r="U20" s="5">
        <f t="shared" si="2"/>
        <v>0</v>
      </c>
      <c r="V20" s="5">
        <f t="shared" si="2"/>
        <v>0</v>
      </c>
      <c r="W20" s="5">
        <f t="shared" si="2"/>
        <v>0</v>
      </c>
      <c r="X20" s="5">
        <f t="shared" si="2"/>
        <v>0</v>
      </c>
      <c r="Y20" s="5">
        <f t="shared" si="2"/>
        <v>0</v>
      </c>
      <c r="Z20" s="5">
        <f t="shared" si="3"/>
        <v>0</v>
      </c>
      <c r="AD20" s="5"/>
    </row>
    <row r="21" spans="1:45" x14ac:dyDescent="0.25">
      <c r="A21" t="s">
        <v>19</v>
      </c>
      <c r="H21" s="8"/>
      <c r="Q21" t="s">
        <v>152</v>
      </c>
      <c r="R21" t="s">
        <v>107</v>
      </c>
      <c r="S21" t="s">
        <v>107</v>
      </c>
      <c r="T21" s="5">
        <f t="shared" si="1"/>
        <v>3</v>
      </c>
      <c r="U21" s="5">
        <f t="shared" si="2"/>
        <v>0</v>
      </c>
      <c r="V21" s="5">
        <f t="shared" si="2"/>
        <v>1</v>
      </c>
      <c r="W21" s="5">
        <f t="shared" si="2"/>
        <v>0</v>
      </c>
      <c r="X21" s="5">
        <f t="shared" si="2"/>
        <v>0</v>
      </c>
      <c r="Y21" s="5">
        <f t="shared" si="2"/>
        <v>1</v>
      </c>
      <c r="Z21" s="5">
        <f t="shared" si="3"/>
        <v>2</v>
      </c>
      <c r="AD21" s="5"/>
    </row>
    <row r="22" spans="1:45" x14ac:dyDescent="0.25">
      <c r="A22" t="s">
        <v>20</v>
      </c>
      <c r="B22" t="s">
        <v>43</v>
      </c>
      <c r="C22" t="s">
        <v>98</v>
      </c>
      <c r="D22" s="1">
        <v>44393.375</v>
      </c>
      <c r="E22" s="1">
        <v>44392.997916666667</v>
      </c>
      <c r="F22" s="1">
        <v>44393.236805555556</v>
      </c>
      <c r="G22" s="1">
        <v>44394</v>
      </c>
      <c r="H22" s="8">
        <f t="shared" si="0"/>
        <v>0.23888888888905058</v>
      </c>
      <c r="I22" t="s">
        <v>67</v>
      </c>
      <c r="J22" s="3">
        <v>10</v>
      </c>
      <c r="K22" t="s">
        <v>99</v>
      </c>
      <c r="L22" s="3">
        <v>10</v>
      </c>
      <c r="M22" t="s">
        <v>56</v>
      </c>
      <c r="N22">
        <v>20</v>
      </c>
      <c r="O22">
        <v>2500</v>
      </c>
      <c r="Q22" t="s">
        <v>230</v>
      </c>
      <c r="R22" t="s">
        <v>218</v>
      </c>
      <c r="S22" t="s">
        <v>218</v>
      </c>
      <c r="T22" s="5">
        <f t="shared" si="1"/>
        <v>0</v>
      </c>
      <c r="U22" s="5">
        <f t="shared" si="2"/>
        <v>1</v>
      </c>
      <c r="V22" s="5">
        <f t="shared" si="2"/>
        <v>0</v>
      </c>
      <c r="W22" s="5">
        <f t="shared" si="2"/>
        <v>0</v>
      </c>
      <c r="X22" s="5">
        <f t="shared" si="2"/>
        <v>0</v>
      </c>
      <c r="Y22" s="5">
        <f t="shared" si="2"/>
        <v>0</v>
      </c>
      <c r="Z22" s="5">
        <f t="shared" ref="Z22:Z25" si="4">SUM(U22:Y22)</f>
        <v>1</v>
      </c>
    </row>
    <row r="23" spans="1:45" x14ac:dyDescent="0.25">
      <c r="A23" t="s">
        <v>21</v>
      </c>
      <c r="B23" t="s">
        <v>49</v>
      </c>
      <c r="C23" t="s">
        <v>66</v>
      </c>
      <c r="D23" s="1">
        <v>44392.570833333331</v>
      </c>
      <c r="E23" s="1">
        <v>44393.331250000003</v>
      </c>
      <c r="F23" s="1">
        <v>44393.371527777781</v>
      </c>
      <c r="G23" s="1">
        <v>44393</v>
      </c>
      <c r="H23" s="8">
        <f t="shared" si="0"/>
        <v>4.0277777778101154E-2</v>
      </c>
      <c r="I23" t="s">
        <v>67</v>
      </c>
      <c r="J23" s="3">
        <v>10</v>
      </c>
      <c r="K23" t="s">
        <v>47</v>
      </c>
      <c r="L23" s="3">
        <v>10</v>
      </c>
      <c r="M23" t="s">
        <v>56</v>
      </c>
      <c r="N23">
        <v>20</v>
      </c>
      <c r="O23">
        <v>2500</v>
      </c>
      <c r="Q23" t="s">
        <v>223</v>
      </c>
      <c r="R23" t="s">
        <v>231</v>
      </c>
      <c r="S23" t="s">
        <v>215</v>
      </c>
      <c r="T23" s="5">
        <f t="shared" si="1"/>
        <v>0</v>
      </c>
      <c r="U23" s="5">
        <f t="shared" ref="U23:Y25" si="5">COUNTIFS($B$3:$B$102,U$2,$K$3:$K$102,$S23)</f>
        <v>4</v>
      </c>
      <c r="V23" s="5">
        <f t="shared" si="5"/>
        <v>0</v>
      </c>
      <c r="W23" s="5">
        <f t="shared" si="5"/>
        <v>0</v>
      </c>
      <c r="X23" s="5">
        <f t="shared" si="5"/>
        <v>0</v>
      </c>
      <c r="Y23" s="5">
        <f t="shared" si="5"/>
        <v>1</v>
      </c>
      <c r="Z23" s="5">
        <f t="shared" si="4"/>
        <v>5</v>
      </c>
    </row>
    <row r="24" spans="1:45" x14ac:dyDescent="0.25">
      <c r="A24" t="s">
        <v>22</v>
      </c>
      <c r="B24" t="s">
        <v>49</v>
      </c>
      <c r="C24" t="s">
        <v>89</v>
      </c>
      <c r="D24" s="1">
        <v>44401.583333333336</v>
      </c>
      <c r="E24" s="1">
        <v>44402.510416666664</v>
      </c>
      <c r="F24" s="1">
        <v>44403.428472222222</v>
      </c>
      <c r="G24" s="1">
        <v>44403</v>
      </c>
      <c r="H24" s="8">
        <f t="shared" si="0"/>
        <v>0.9180555555576575</v>
      </c>
      <c r="I24" t="s">
        <v>47</v>
      </c>
      <c r="J24" s="3">
        <v>10</v>
      </c>
      <c r="K24" t="s">
        <v>90</v>
      </c>
      <c r="L24" s="3">
        <v>1.5</v>
      </c>
      <c r="M24" t="s">
        <v>56</v>
      </c>
      <c r="N24">
        <v>6.25</v>
      </c>
      <c r="O24">
        <v>625</v>
      </c>
      <c r="Q24" t="s">
        <v>232</v>
      </c>
      <c r="R24" t="s">
        <v>225</v>
      </c>
      <c r="S24" t="s">
        <v>225</v>
      </c>
      <c r="T24" s="5">
        <f t="shared" si="1"/>
        <v>0</v>
      </c>
      <c r="U24" s="5">
        <f t="shared" si="5"/>
        <v>2</v>
      </c>
      <c r="V24" s="5">
        <f t="shared" si="5"/>
        <v>0</v>
      </c>
      <c r="W24" s="5">
        <f t="shared" si="5"/>
        <v>0</v>
      </c>
      <c r="X24" s="5">
        <f t="shared" si="5"/>
        <v>0</v>
      </c>
      <c r="Y24" s="5">
        <f t="shared" si="5"/>
        <v>0</v>
      </c>
      <c r="Z24" s="5">
        <f t="shared" si="4"/>
        <v>2</v>
      </c>
    </row>
    <row r="25" spans="1:45" ht="15" customHeight="1" x14ac:dyDescent="0.25">
      <c r="A25" t="s">
        <v>23</v>
      </c>
      <c r="B25" t="s">
        <v>49</v>
      </c>
      <c r="C25" t="s">
        <v>61</v>
      </c>
      <c r="D25" s="1">
        <v>44401.416666666664</v>
      </c>
      <c r="E25" s="1">
        <v>44403.467361111114</v>
      </c>
      <c r="F25" s="1">
        <v>44402.430555555555</v>
      </c>
      <c r="G25" s="1">
        <v>44404</v>
      </c>
      <c r="H25" s="8">
        <f t="shared" si="0"/>
        <v>-1.0368055555591127</v>
      </c>
      <c r="I25" t="s">
        <v>67</v>
      </c>
      <c r="J25" s="3">
        <v>10</v>
      </c>
      <c r="K25" t="s">
        <v>38</v>
      </c>
      <c r="L25" s="3">
        <v>10</v>
      </c>
      <c r="M25" t="s">
        <v>56</v>
      </c>
      <c r="N25">
        <v>20</v>
      </c>
      <c r="O25">
        <v>2500</v>
      </c>
      <c r="Q25" t="s">
        <v>152</v>
      </c>
      <c r="R25" t="s">
        <v>233</v>
      </c>
      <c r="S25" t="s">
        <v>213</v>
      </c>
      <c r="T25" s="5">
        <f t="shared" si="1"/>
        <v>4</v>
      </c>
      <c r="U25" s="5">
        <f t="shared" si="5"/>
        <v>0</v>
      </c>
      <c r="V25" s="5">
        <f t="shared" si="5"/>
        <v>0</v>
      </c>
      <c r="W25" s="5">
        <f t="shared" si="5"/>
        <v>0</v>
      </c>
      <c r="X25" s="5">
        <f t="shared" si="5"/>
        <v>0</v>
      </c>
      <c r="Y25" s="5">
        <f t="shared" si="5"/>
        <v>0</v>
      </c>
      <c r="Z25" s="5">
        <f t="shared" si="4"/>
        <v>0</v>
      </c>
    </row>
    <row r="26" spans="1:45" x14ac:dyDescent="0.25">
      <c r="A26" t="s">
        <v>24</v>
      </c>
      <c r="B26" t="s">
        <v>49</v>
      </c>
      <c r="C26" t="s">
        <v>100</v>
      </c>
      <c r="D26" s="1">
        <v>44403.259027777778</v>
      </c>
      <c r="E26" s="1">
        <v>44404.444444444445</v>
      </c>
      <c r="F26" s="1">
        <v>44403.393055555556</v>
      </c>
      <c r="G26" s="1">
        <v>44404</v>
      </c>
      <c r="H26" s="8">
        <f t="shared" si="0"/>
        <v>-1.0513888888890506</v>
      </c>
      <c r="K26" t="s">
        <v>62</v>
      </c>
      <c r="L26" s="3">
        <v>3</v>
      </c>
      <c r="M26" t="s">
        <v>54</v>
      </c>
      <c r="N26">
        <v>6</v>
      </c>
      <c r="O26">
        <v>576</v>
      </c>
      <c r="T26" s="6"/>
      <c r="U26" s="6"/>
      <c r="V26" s="6"/>
      <c r="W26" s="6"/>
      <c r="X26" s="6"/>
      <c r="Z26" s="5">
        <f>SUM(Z3:Z25)</f>
        <v>95</v>
      </c>
    </row>
    <row r="27" spans="1:45" x14ac:dyDescent="0.25">
      <c r="A27" t="s">
        <v>25</v>
      </c>
      <c r="B27" t="s">
        <v>49</v>
      </c>
      <c r="C27" t="s">
        <v>66</v>
      </c>
      <c r="D27" s="1">
        <v>44408.526388888888</v>
      </c>
      <c r="E27" s="1">
        <v>44409.454861111109</v>
      </c>
      <c r="F27" s="1">
        <v>44409.388888888891</v>
      </c>
      <c r="G27" s="1">
        <v>44409</v>
      </c>
      <c r="H27" s="8">
        <f t="shared" si="0"/>
        <v>-6.5972222218988463E-2</v>
      </c>
      <c r="I27" t="s">
        <v>38</v>
      </c>
      <c r="J27" s="3">
        <v>10</v>
      </c>
      <c r="K27" t="s">
        <v>38</v>
      </c>
      <c r="L27" s="3">
        <v>10</v>
      </c>
      <c r="M27" t="s">
        <v>56</v>
      </c>
      <c r="N27">
        <v>20</v>
      </c>
      <c r="O27">
        <v>2500</v>
      </c>
      <c r="T27" s="5"/>
      <c r="U27" s="5"/>
      <c r="V27" s="5"/>
      <c r="W27" s="5"/>
      <c r="Y27" s="5"/>
      <c r="Z27" s="5"/>
      <c r="AA27" s="6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t="s">
        <v>26</v>
      </c>
      <c r="B28" t="s">
        <v>49</v>
      </c>
      <c r="C28" t="s">
        <v>66</v>
      </c>
      <c r="D28" s="1">
        <v>44409.651388888888</v>
      </c>
      <c r="E28" s="1">
        <v>44410.570833333331</v>
      </c>
      <c r="F28" s="1">
        <v>44410.347222222219</v>
      </c>
      <c r="G28" s="1">
        <v>44410</v>
      </c>
      <c r="H28" s="8">
        <f t="shared" si="0"/>
        <v>-0.22361111111240461</v>
      </c>
      <c r="K28" t="s">
        <v>102</v>
      </c>
      <c r="L28" s="3">
        <v>300</v>
      </c>
      <c r="M28" t="s">
        <v>54</v>
      </c>
      <c r="N28">
        <v>600</v>
      </c>
      <c r="O28">
        <v>810000</v>
      </c>
      <c r="Z28" s="5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5"/>
      <c r="AL28" s="2"/>
      <c r="AM28" s="5"/>
      <c r="AN28" s="5"/>
      <c r="AO28" s="5"/>
      <c r="AP28" s="5"/>
      <c r="AQ28" s="5"/>
      <c r="AR28" s="5"/>
      <c r="AS28" s="5"/>
    </row>
    <row r="29" spans="1:45" x14ac:dyDescent="0.25">
      <c r="A29" t="s">
        <v>27</v>
      </c>
      <c r="B29" t="s">
        <v>49</v>
      </c>
      <c r="C29" t="s">
        <v>66</v>
      </c>
      <c r="D29" s="1">
        <v>44411.556944444441</v>
      </c>
      <c r="E29" s="1">
        <v>44412.348611111112</v>
      </c>
      <c r="F29" s="1">
        <v>44412.380555555559</v>
      </c>
      <c r="G29" s="1">
        <v>44412</v>
      </c>
      <c r="H29" s="8">
        <f t="shared" si="0"/>
        <v>3.1944444446708076E-2</v>
      </c>
      <c r="K29" t="s">
        <v>102</v>
      </c>
      <c r="L29" s="3">
        <v>500</v>
      </c>
      <c r="M29" t="s">
        <v>54</v>
      </c>
      <c r="N29">
        <v>500</v>
      </c>
      <c r="O29">
        <v>250000</v>
      </c>
      <c r="R29" s="6" t="s">
        <v>144</v>
      </c>
      <c r="S29" s="6" t="s">
        <v>114</v>
      </c>
      <c r="T29" s="6" t="s">
        <v>43</v>
      </c>
      <c r="U29" s="6" t="s">
        <v>49</v>
      </c>
      <c r="V29" s="6" t="s">
        <v>63</v>
      </c>
      <c r="W29" s="6" t="s">
        <v>105</v>
      </c>
      <c r="X29" s="6" t="s">
        <v>211</v>
      </c>
      <c r="Y29" s="6" t="s">
        <v>141</v>
      </c>
      <c r="Z29" s="5"/>
      <c r="AA29" cm="1">
        <f t="array" ref="AA29:AN37">TRANSPOSE(Q29:Y42)</f>
        <v>0</v>
      </c>
      <c r="AB29" t="str">
        <v>Airbus</v>
      </c>
      <c r="AC29" t="str">
        <v>ASI</v>
      </c>
      <c r="AD29" t="str">
        <v>CNES</v>
      </c>
      <c r="AE29" t="str">
        <v>CONAE</v>
      </c>
      <c r="AF29" t="str">
        <v>CSA</v>
      </c>
      <c r="AG29" t="str">
        <v>DLR</v>
      </c>
      <c r="AH29" t="str">
        <v>ESA</v>
      </c>
      <c r="AI29" t="str">
        <v>ESA</v>
      </c>
      <c r="AJ29" t="str">
        <v>ESA</v>
      </c>
      <c r="AK29" s="5" t="str">
        <v>ESRI</v>
      </c>
      <c r="AL29" t="str">
        <v>EUMETSAT</v>
      </c>
      <c r="AM29" s="5" t="str">
        <v>MAXAR</v>
      </c>
      <c r="AN29" s="5" t="str">
        <v>MAXAR</v>
      </c>
      <c r="AO29" s="5"/>
      <c r="AP29" s="5"/>
      <c r="AQ29" s="5"/>
      <c r="AR29" s="5"/>
      <c r="AS29" s="5"/>
    </row>
    <row r="30" spans="1:45" x14ac:dyDescent="0.25">
      <c r="A30" t="s">
        <v>28</v>
      </c>
      <c r="B30" t="s">
        <v>49</v>
      </c>
      <c r="C30" t="s">
        <v>66</v>
      </c>
      <c r="D30" s="1">
        <v>44412.418749999997</v>
      </c>
      <c r="E30" s="1">
        <v>44413.484722222223</v>
      </c>
      <c r="F30" s="1">
        <v>44413.362500000003</v>
      </c>
      <c r="G30" s="1">
        <v>44413</v>
      </c>
      <c r="H30" s="8">
        <f t="shared" si="0"/>
        <v>-0.12222222222044365</v>
      </c>
      <c r="K30" t="s">
        <v>102</v>
      </c>
      <c r="L30" s="3">
        <v>500</v>
      </c>
      <c r="M30" t="s">
        <v>54</v>
      </c>
      <c r="N30">
        <v>500</v>
      </c>
      <c r="O30">
        <v>250000</v>
      </c>
      <c r="Q30" t="s">
        <v>146</v>
      </c>
      <c r="R30" t="s">
        <v>139</v>
      </c>
      <c r="S30">
        <f t="shared" ref="S30:X42" si="6">SUMIF($R$3:$R$25,$R30,T$3:T$25)</f>
        <v>7</v>
      </c>
      <c r="T30">
        <f t="shared" si="6"/>
        <v>0</v>
      </c>
      <c r="U30">
        <f t="shared" si="6"/>
        <v>12</v>
      </c>
      <c r="V30">
        <f t="shared" si="6"/>
        <v>0</v>
      </c>
      <c r="W30">
        <f t="shared" si="6"/>
        <v>0</v>
      </c>
      <c r="X30">
        <f t="shared" si="6"/>
        <v>0</v>
      </c>
      <c r="Y30">
        <f t="shared" ref="Y30:Y42" si="7">SUM(T30:X30)</f>
        <v>12</v>
      </c>
      <c r="Z30" s="5"/>
      <c r="AA30" t="str">
        <v>Constellation</v>
      </c>
      <c r="AB30" t="str">
        <v>SPOT</v>
      </c>
      <c r="AC30" t="str">
        <v>Cosmo-SkyMed</v>
      </c>
      <c r="AD30" t="str">
        <v>Pleiades-1</v>
      </c>
      <c r="AE30" t="str">
        <v>SOACOM</v>
      </c>
      <c r="AF30" t="str">
        <v>RADARSAT</v>
      </c>
      <c r="AG30" t="str">
        <v>TerraSar-X</v>
      </c>
      <c r="AH30" t="str">
        <v>PlanetScope</v>
      </c>
      <c r="AI30" t="str">
        <v>Sentinel-1</v>
      </c>
      <c r="AJ30" t="str">
        <v>Sentinel-2</v>
      </c>
      <c r="AK30" s="5" t="str">
        <v>ESRI World Imagery</v>
      </c>
      <c r="AL30" t="str">
        <v>Sentinel-3</v>
      </c>
      <c r="AM30" s="5" t="str">
        <v>GeoEye</v>
      </c>
      <c r="AN30" s="5" t="str">
        <v>WorldView</v>
      </c>
      <c r="AO30" s="5"/>
      <c r="AP30" s="5"/>
      <c r="AQ30" s="5"/>
      <c r="AR30" s="5"/>
      <c r="AS30" s="5"/>
    </row>
    <row r="31" spans="1:45" x14ac:dyDescent="0.25">
      <c r="A31" t="s">
        <v>29</v>
      </c>
      <c r="B31" t="s">
        <v>49</v>
      </c>
      <c r="C31" t="s">
        <v>103</v>
      </c>
      <c r="D31" s="1">
        <v>44413.666666666664</v>
      </c>
      <c r="E31" s="1">
        <v>44413.665972222225</v>
      </c>
      <c r="F31" s="1">
        <v>44414.394444444442</v>
      </c>
      <c r="G31" s="1">
        <v>44415</v>
      </c>
      <c r="H31" s="8">
        <f t="shared" si="0"/>
        <v>0.72847222221753327</v>
      </c>
      <c r="I31" t="s">
        <v>47</v>
      </c>
      <c r="J31" s="3">
        <v>10</v>
      </c>
      <c r="K31" t="s">
        <v>67</v>
      </c>
      <c r="L31" s="3">
        <v>10</v>
      </c>
      <c r="M31" t="s">
        <v>56</v>
      </c>
      <c r="N31">
        <v>20</v>
      </c>
      <c r="O31">
        <v>2500</v>
      </c>
      <c r="Q31" t="s">
        <v>150</v>
      </c>
      <c r="R31" t="s">
        <v>134</v>
      </c>
      <c r="S31">
        <f t="shared" si="6"/>
        <v>1</v>
      </c>
      <c r="T31">
        <f t="shared" si="6"/>
        <v>1</v>
      </c>
      <c r="U31">
        <f t="shared" si="6"/>
        <v>0</v>
      </c>
      <c r="V31">
        <f t="shared" si="6"/>
        <v>3</v>
      </c>
      <c r="W31">
        <f t="shared" si="6"/>
        <v>0</v>
      </c>
      <c r="X31">
        <f t="shared" si="6"/>
        <v>1</v>
      </c>
      <c r="Y31">
        <f t="shared" si="7"/>
        <v>5</v>
      </c>
      <c r="Z31" s="5"/>
      <c r="AA31" t="str">
        <v>Pre-Event Map</v>
      </c>
      <c r="AB31">
        <v>7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32</v>
      </c>
      <c r="AK31" s="5">
        <v>9</v>
      </c>
      <c r="AL31">
        <v>0</v>
      </c>
      <c r="AM31" s="5">
        <v>3</v>
      </c>
      <c r="AN31" s="5">
        <v>4</v>
      </c>
      <c r="AO31" s="5"/>
      <c r="AP31" s="5"/>
      <c r="AQ31" s="5"/>
      <c r="AR31" s="5"/>
      <c r="AS31" s="5"/>
    </row>
    <row r="32" spans="1:45" x14ac:dyDescent="0.25">
      <c r="A32" t="s">
        <v>30</v>
      </c>
      <c r="B32" t="s">
        <v>49</v>
      </c>
      <c r="C32" t="s">
        <v>66</v>
      </c>
      <c r="D32" s="1">
        <v>44413.513194444444</v>
      </c>
      <c r="E32" s="1">
        <v>44414.347916666666</v>
      </c>
      <c r="F32" s="1">
        <v>44414.395138888889</v>
      </c>
      <c r="G32" s="1">
        <v>44414</v>
      </c>
      <c r="H32" s="8">
        <f t="shared" si="0"/>
        <v>4.7222222223354038E-2</v>
      </c>
      <c r="K32" t="s">
        <v>38</v>
      </c>
      <c r="L32" s="3">
        <v>10</v>
      </c>
      <c r="M32" t="s">
        <v>54</v>
      </c>
      <c r="N32">
        <v>25</v>
      </c>
      <c r="O32">
        <v>10000</v>
      </c>
      <c r="Q32" t="s">
        <v>149</v>
      </c>
      <c r="R32" t="s">
        <v>135</v>
      </c>
      <c r="S32">
        <f t="shared" si="6"/>
        <v>4</v>
      </c>
      <c r="T32">
        <f t="shared" si="6"/>
        <v>0</v>
      </c>
      <c r="U32">
        <f t="shared" si="6"/>
        <v>5</v>
      </c>
      <c r="V32">
        <f t="shared" si="6"/>
        <v>1</v>
      </c>
      <c r="W32">
        <f t="shared" si="6"/>
        <v>3</v>
      </c>
      <c r="X32">
        <f t="shared" si="6"/>
        <v>1</v>
      </c>
      <c r="Y32">
        <f t="shared" si="7"/>
        <v>10</v>
      </c>
      <c r="AA32" t="str">
        <v>Flood</v>
      </c>
      <c r="AB32">
        <v>0</v>
      </c>
      <c r="AC32">
        <v>1</v>
      </c>
      <c r="AD32">
        <v>0</v>
      </c>
      <c r="AE32">
        <v>1</v>
      </c>
      <c r="AF32">
        <v>4</v>
      </c>
      <c r="AG32">
        <v>2</v>
      </c>
      <c r="AH32">
        <v>0</v>
      </c>
      <c r="AI32">
        <v>16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68</v>
      </c>
      <c r="B33" t="s">
        <v>49</v>
      </c>
      <c r="C33" t="s">
        <v>66</v>
      </c>
      <c r="D33" s="1">
        <v>44411.557638888888</v>
      </c>
      <c r="E33" s="1">
        <v>44414.35</v>
      </c>
      <c r="F33" s="1">
        <v>44414.395833333336</v>
      </c>
      <c r="G33" s="1">
        <v>44414</v>
      </c>
      <c r="H33" s="8">
        <f t="shared" si="0"/>
        <v>4.5833333337213844E-2</v>
      </c>
      <c r="K33" t="s">
        <v>67</v>
      </c>
      <c r="L33" s="3">
        <v>10</v>
      </c>
      <c r="M33" t="s">
        <v>54</v>
      </c>
      <c r="N33">
        <v>20</v>
      </c>
      <c r="O33">
        <v>2500</v>
      </c>
      <c r="Q33" t="s">
        <v>230</v>
      </c>
      <c r="R33" t="s">
        <v>218</v>
      </c>
      <c r="S33">
        <f t="shared" si="6"/>
        <v>0</v>
      </c>
      <c r="T33">
        <f t="shared" si="6"/>
        <v>1</v>
      </c>
      <c r="U33">
        <f t="shared" si="6"/>
        <v>0</v>
      </c>
      <c r="V33">
        <f t="shared" si="6"/>
        <v>0</v>
      </c>
      <c r="W33">
        <f t="shared" si="6"/>
        <v>0</v>
      </c>
      <c r="X33">
        <f t="shared" si="6"/>
        <v>0</v>
      </c>
      <c r="Y33">
        <f t="shared" si="7"/>
        <v>1</v>
      </c>
      <c r="AA33" t="str">
        <v>Fire</v>
      </c>
      <c r="AB33">
        <v>12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16</v>
      </c>
      <c r="AK33">
        <v>0</v>
      </c>
      <c r="AL33">
        <v>21</v>
      </c>
      <c r="AM33">
        <v>1</v>
      </c>
      <c r="AN33">
        <v>0</v>
      </c>
    </row>
    <row r="34" spans="1:40" x14ac:dyDescent="0.25">
      <c r="A34" t="s">
        <v>69</v>
      </c>
      <c r="B34" t="s">
        <v>49</v>
      </c>
      <c r="C34" t="s">
        <v>66</v>
      </c>
      <c r="D34" s="1">
        <v>44412.697222222225</v>
      </c>
      <c r="E34" s="1">
        <v>44414.355555555558</v>
      </c>
      <c r="F34" s="1">
        <v>44414.395833333336</v>
      </c>
      <c r="G34" s="1">
        <v>44414</v>
      </c>
      <c r="H34" s="8">
        <f t="shared" si="0"/>
        <v>4.0277777778101154E-2</v>
      </c>
      <c r="K34" t="s">
        <v>38</v>
      </c>
      <c r="L34" s="3">
        <v>10</v>
      </c>
      <c r="M34" t="s">
        <v>54</v>
      </c>
      <c r="N34">
        <v>20</v>
      </c>
      <c r="O34">
        <v>2500</v>
      </c>
      <c r="Q34" t="s">
        <v>223</v>
      </c>
      <c r="R34" t="s">
        <v>231</v>
      </c>
      <c r="S34">
        <f t="shared" si="6"/>
        <v>0</v>
      </c>
      <c r="T34">
        <f t="shared" si="6"/>
        <v>4</v>
      </c>
      <c r="U34">
        <f t="shared" si="6"/>
        <v>0</v>
      </c>
      <c r="V34">
        <f t="shared" si="6"/>
        <v>0</v>
      </c>
      <c r="W34">
        <f t="shared" si="6"/>
        <v>0</v>
      </c>
      <c r="X34">
        <f t="shared" si="6"/>
        <v>1</v>
      </c>
      <c r="Y34">
        <f t="shared" si="7"/>
        <v>5</v>
      </c>
      <c r="AA34" t="str">
        <v>Volcanic Eruption</v>
      </c>
      <c r="AB34">
        <v>0</v>
      </c>
      <c r="AC34">
        <v>3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70</v>
      </c>
      <c r="B35" t="s">
        <v>49</v>
      </c>
      <c r="C35" t="s">
        <v>104</v>
      </c>
      <c r="D35" s="1">
        <v>44419.416666666664</v>
      </c>
      <c r="E35" s="1">
        <v>44419.472222222219</v>
      </c>
      <c r="F35" s="1">
        <v>44419.393750000003</v>
      </c>
      <c r="G35" s="1">
        <v>44419</v>
      </c>
      <c r="H35" s="8">
        <f t="shared" si="0"/>
        <v>-7.847222221607808E-2</v>
      </c>
      <c r="K35" t="s">
        <v>102</v>
      </c>
      <c r="L35" s="3">
        <v>500</v>
      </c>
      <c r="M35" t="s">
        <v>54</v>
      </c>
      <c r="N35">
        <v>1000</v>
      </c>
      <c r="O35">
        <v>250000</v>
      </c>
      <c r="Q35" t="s">
        <v>232</v>
      </c>
      <c r="R35" t="s">
        <v>225</v>
      </c>
      <c r="S35">
        <f t="shared" si="6"/>
        <v>0</v>
      </c>
      <c r="T35">
        <f t="shared" si="6"/>
        <v>2</v>
      </c>
      <c r="U35">
        <f t="shared" si="6"/>
        <v>0</v>
      </c>
      <c r="V35">
        <f t="shared" si="6"/>
        <v>0</v>
      </c>
      <c r="W35">
        <f t="shared" si="6"/>
        <v>0</v>
      </c>
      <c r="X35">
        <f t="shared" si="6"/>
        <v>0</v>
      </c>
      <c r="Y35">
        <f t="shared" si="7"/>
        <v>2</v>
      </c>
      <c r="AA35" t="str">
        <v>Earthquake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71</v>
      </c>
      <c r="B36" t="s">
        <v>49</v>
      </c>
      <c r="C36" t="s">
        <v>61</v>
      </c>
      <c r="D36" s="1">
        <v>44416.416666666664</v>
      </c>
      <c r="E36" s="1">
        <v>44419.865277777775</v>
      </c>
      <c r="F36" s="1">
        <v>44418.409722222219</v>
      </c>
      <c r="G36" s="1">
        <v>44420</v>
      </c>
      <c r="H36" s="8">
        <f t="shared" si="0"/>
        <v>-1.4555555555562023</v>
      </c>
      <c r="K36" t="s">
        <v>47</v>
      </c>
      <c r="L36" s="3">
        <v>10</v>
      </c>
      <c r="M36" t="s">
        <v>54</v>
      </c>
      <c r="N36">
        <v>20</v>
      </c>
      <c r="O36">
        <v>2500</v>
      </c>
      <c r="Q36" t="s">
        <v>147</v>
      </c>
      <c r="R36" t="s">
        <v>62</v>
      </c>
      <c r="S36">
        <f t="shared" si="6"/>
        <v>2</v>
      </c>
      <c r="T36">
        <f t="shared" si="6"/>
        <v>0</v>
      </c>
      <c r="U36">
        <f t="shared" si="6"/>
        <v>3</v>
      </c>
      <c r="V36">
        <f t="shared" si="6"/>
        <v>0</v>
      </c>
      <c r="W36">
        <f t="shared" si="6"/>
        <v>0</v>
      </c>
      <c r="X36">
        <f t="shared" si="6"/>
        <v>0</v>
      </c>
      <c r="Y36">
        <f t="shared" si="7"/>
        <v>3</v>
      </c>
      <c r="AA36" t="str">
        <v>Storm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 x14ac:dyDescent="0.25">
      <c r="A37" t="s">
        <v>72</v>
      </c>
      <c r="B37" t="s">
        <v>49</v>
      </c>
      <c r="C37" t="s">
        <v>44</v>
      </c>
      <c r="D37" s="1">
        <v>44418</v>
      </c>
      <c r="E37" s="1">
        <v>44419.974305555559</v>
      </c>
      <c r="F37" s="1">
        <v>44422.395833333336</v>
      </c>
      <c r="G37" s="1">
        <v>44422</v>
      </c>
      <c r="H37" s="8">
        <f t="shared" si="0"/>
        <v>2.421527777776646</v>
      </c>
      <c r="I37" t="s">
        <v>38</v>
      </c>
      <c r="J37" s="3">
        <v>10</v>
      </c>
      <c r="K37" t="s">
        <v>38</v>
      </c>
      <c r="L37" s="3">
        <v>10</v>
      </c>
      <c r="M37" t="s">
        <v>56</v>
      </c>
      <c r="N37">
        <v>20</v>
      </c>
      <c r="O37">
        <v>2500</v>
      </c>
      <c r="Q37" t="s">
        <v>147</v>
      </c>
      <c r="R37" t="s">
        <v>136</v>
      </c>
      <c r="S37">
        <f t="shared" si="6"/>
        <v>0</v>
      </c>
      <c r="T37">
        <f t="shared" si="6"/>
        <v>16</v>
      </c>
      <c r="U37">
        <f t="shared" si="6"/>
        <v>0</v>
      </c>
      <c r="V37">
        <f t="shared" si="6"/>
        <v>0</v>
      </c>
      <c r="W37">
        <f t="shared" si="6"/>
        <v>0</v>
      </c>
      <c r="X37">
        <f t="shared" si="6"/>
        <v>1</v>
      </c>
      <c r="Y37">
        <f t="shared" si="7"/>
        <v>17</v>
      </c>
      <c r="AA37" t="str">
        <v>Sum (Post-Event)</v>
      </c>
      <c r="AB37">
        <v>12</v>
      </c>
      <c r="AC37">
        <v>5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17</v>
      </c>
      <c r="AJ37">
        <v>17</v>
      </c>
      <c r="AK37">
        <v>0</v>
      </c>
      <c r="AL37">
        <v>21</v>
      </c>
      <c r="AM37">
        <v>2</v>
      </c>
      <c r="AN37">
        <v>0</v>
      </c>
    </row>
    <row r="38" spans="1:40" x14ac:dyDescent="0.25">
      <c r="A38" t="s">
        <v>73</v>
      </c>
      <c r="B38" t="s">
        <v>105</v>
      </c>
      <c r="C38" t="s">
        <v>106</v>
      </c>
      <c r="D38" s="1">
        <v>44422.520138888889</v>
      </c>
      <c r="E38" s="1">
        <v>44422.672222222223</v>
      </c>
      <c r="F38" s="1">
        <v>44331.65347222222</v>
      </c>
      <c r="G38" s="1">
        <v>44424</v>
      </c>
      <c r="H38" s="8">
        <f t="shared" si="0"/>
        <v>-91.01875000000291</v>
      </c>
      <c r="I38" t="s">
        <v>107</v>
      </c>
      <c r="J38" s="3">
        <v>0.5</v>
      </c>
      <c r="K38" t="s">
        <v>57</v>
      </c>
      <c r="L38" s="3">
        <v>0.5</v>
      </c>
      <c r="M38" t="s">
        <v>55</v>
      </c>
      <c r="N38">
        <v>100</v>
      </c>
      <c r="O38">
        <v>1.25</v>
      </c>
      <c r="Q38" t="s">
        <v>147</v>
      </c>
      <c r="R38" t="s">
        <v>137</v>
      </c>
      <c r="S38">
        <f t="shared" si="6"/>
        <v>32</v>
      </c>
      <c r="T38">
        <f t="shared" si="6"/>
        <v>1</v>
      </c>
      <c r="U38">
        <f t="shared" si="6"/>
        <v>16</v>
      </c>
      <c r="V38">
        <f t="shared" si="6"/>
        <v>0</v>
      </c>
      <c r="W38">
        <f t="shared" si="6"/>
        <v>0</v>
      </c>
      <c r="X38">
        <f t="shared" si="6"/>
        <v>0</v>
      </c>
      <c r="Y38">
        <f t="shared" si="7"/>
        <v>17</v>
      </c>
    </row>
    <row r="39" spans="1:40" x14ac:dyDescent="0.25">
      <c r="A39" t="s">
        <v>74</v>
      </c>
      <c r="B39" t="s">
        <v>49</v>
      </c>
      <c r="C39" t="s">
        <v>89</v>
      </c>
      <c r="D39" s="1">
        <v>44422</v>
      </c>
      <c r="E39" s="1">
        <v>44424.46597222222</v>
      </c>
      <c r="F39" s="1">
        <v>44424.415972222225</v>
      </c>
      <c r="G39" s="1">
        <v>44424</v>
      </c>
      <c r="H39" s="8">
        <f t="shared" si="0"/>
        <v>-4.9999999995634425E-2</v>
      </c>
      <c r="K39" t="s">
        <v>102</v>
      </c>
      <c r="L39" s="3">
        <v>500</v>
      </c>
      <c r="M39" t="s">
        <v>54</v>
      </c>
      <c r="N39">
        <v>1000</v>
      </c>
      <c r="O39">
        <v>2250000</v>
      </c>
      <c r="Q39" t="s">
        <v>153</v>
      </c>
      <c r="R39" t="s">
        <v>94</v>
      </c>
      <c r="S39">
        <f t="shared" si="6"/>
        <v>9</v>
      </c>
      <c r="T39">
        <f t="shared" si="6"/>
        <v>0</v>
      </c>
      <c r="U39">
        <f t="shared" si="6"/>
        <v>0</v>
      </c>
      <c r="V39">
        <f t="shared" si="6"/>
        <v>0</v>
      </c>
      <c r="W39">
        <f t="shared" si="6"/>
        <v>0</v>
      </c>
      <c r="X39">
        <f t="shared" si="6"/>
        <v>0</v>
      </c>
      <c r="Y39">
        <f t="shared" si="7"/>
        <v>0</v>
      </c>
    </row>
    <row r="40" spans="1:40" x14ac:dyDescent="0.25">
      <c r="A40" t="s">
        <v>75</v>
      </c>
      <c r="B40" t="s">
        <v>49</v>
      </c>
      <c r="C40" t="s">
        <v>89</v>
      </c>
      <c r="D40" s="1">
        <v>44422.363888888889</v>
      </c>
      <c r="E40" s="1">
        <v>44424.467361111114</v>
      </c>
      <c r="F40" s="1">
        <v>44424.443055555559</v>
      </c>
      <c r="G40" s="1">
        <v>44424</v>
      </c>
      <c r="H40" s="8">
        <f t="shared" si="0"/>
        <v>-2.4305555554747116E-2</v>
      </c>
      <c r="K40" t="s">
        <v>108</v>
      </c>
      <c r="L40" s="3">
        <v>300</v>
      </c>
      <c r="M40" t="s">
        <v>54</v>
      </c>
      <c r="N40">
        <v>600</v>
      </c>
      <c r="O40">
        <v>810000</v>
      </c>
      <c r="Q40" t="s">
        <v>148</v>
      </c>
      <c r="R40" t="s">
        <v>138</v>
      </c>
      <c r="S40">
        <f t="shared" si="6"/>
        <v>0</v>
      </c>
      <c r="T40">
        <f t="shared" si="6"/>
        <v>0</v>
      </c>
      <c r="U40">
        <f t="shared" si="6"/>
        <v>21</v>
      </c>
      <c r="V40">
        <f t="shared" si="6"/>
        <v>0</v>
      </c>
      <c r="W40">
        <f t="shared" si="6"/>
        <v>0</v>
      </c>
      <c r="X40">
        <f t="shared" si="6"/>
        <v>0</v>
      </c>
      <c r="Y40">
        <f t="shared" si="7"/>
        <v>21</v>
      </c>
    </row>
    <row r="41" spans="1:40" x14ac:dyDescent="0.25">
      <c r="A41" t="s">
        <v>76</v>
      </c>
      <c r="B41" t="s">
        <v>49</v>
      </c>
      <c r="C41" t="s">
        <v>109</v>
      </c>
      <c r="D41" s="1">
        <v>44422.958333333336</v>
      </c>
      <c r="E41" s="1">
        <v>44424.875694444447</v>
      </c>
      <c r="F41" s="1">
        <v>44424.443055555559</v>
      </c>
      <c r="G41" s="1">
        <v>44425</v>
      </c>
      <c r="H41" s="8">
        <f t="shared" si="0"/>
        <v>-0.43263888888759539</v>
      </c>
      <c r="K41" t="s">
        <v>102</v>
      </c>
      <c r="L41" s="3">
        <v>300</v>
      </c>
      <c r="M41" t="s">
        <v>54</v>
      </c>
      <c r="N41">
        <v>600</v>
      </c>
      <c r="Q41" t="s">
        <v>152</v>
      </c>
      <c r="R41" t="s">
        <v>107</v>
      </c>
      <c r="S41">
        <f t="shared" si="6"/>
        <v>3</v>
      </c>
      <c r="T41">
        <f t="shared" si="6"/>
        <v>0</v>
      </c>
      <c r="U41">
        <f t="shared" si="6"/>
        <v>1</v>
      </c>
      <c r="V41">
        <f t="shared" si="6"/>
        <v>0</v>
      </c>
      <c r="W41">
        <f t="shared" si="6"/>
        <v>0</v>
      </c>
      <c r="X41">
        <f t="shared" si="6"/>
        <v>1</v>
      </c>
      <c r="Y41">
        <f t="shared" si="7"/>
        <v>2</v>
      </c>
      <c r="Z41" s="5"/>
    </row>
    <row r="42" spans="1:40" x14ac:dyDescent="0.25">
      <c r="A42" t="s">
        <v>77</v>
      </c>
      <c r="B42" t="s">
        <v>49</v>
      </c>
      <c r="C42" t="s">
        <v>66</v>
      </c>
      <c r="D42" s="1">
        <v>44424.395138888889</v>
      </c>
      <c r="E42" s="1">
        <v>44425.293749999997</v>
      </c>
      <c r="F42" s="1">
        <v>44425.354861111111</v>
      </c>
      <c r="G42" s="1">
        <v>44425</v>
      </c>
      <c r="H42" s="8">
        <f t="shared" si="0"/>
        <v>6.1111111113859806E-2</v>
      </c>
      <c r="K42" t="s">
        <v>108</v>
      </c>
      <c r="L42" s="3">
        <v>300</v>
      </c>
      <c r="M42" t="s">
        <v>54</v>
      </c>
      <c r="N42">
        <v>600</v>
      </c>
      <c r="O42">
        <v>810000</v>
      </c>
      <c r="Q42" t="s">
        <v>152</v>
      </c>
      <c r="R42" t="s">
        <v>233</v>
      </c>
      <c r="S42">
        <f t="shared" si="6"/>
        <v>4</v>
      </c>
      <c r="T42">
        <f t="shared" si="6"/>
        <v>0</v>
      </c>
      <c r="U42">
        <f t="shared" si="6"/>
        <v>0</v>
      </c>
      <c r="V42">
        <f t="shared" si="6"/>
        <v>0</v>
      </c>
      <c r="W42">
        <f t="shared" si="6"/>
        <v>0</v>
      </c>
      <c r="X42">
        <f t="shared" si="6"/>
        <v>0</v>
      </c>
      <c r="Y42">
        <f t="shared" si="7"/>
        <v>0</v>
      </c>
    </row>
    <row r="43" spans="1:40" ht="14.45" customHeight="1" x14ac:dyDescent="0.25">
      <c r="A43" t="s">
        <v>78</v>
      </c>
      <c r="B43" t="s">
        <v>49</v>
      </c>
      <c r="C43" t="s">
        <v>110</v>
      </c>
      <c r="D43" s="1">
        <v>44424.791666666664</v>
      </c>
      <c r="E43" s="1">
        <v>44425.416666666664</v>
      </c>
      <c r="F43" s="1">
        <v>44424.888194444444</v>
      </c>
      <c r="G43" s="1">
        <v>44425</v>
      </c>
      <c r="H43" s="8">
        <f t="shared" si="0"/>
        <v>-0.52847222222044365</v>
      </c>
      <c r="I43" t="s">
        <v>67</v>
      </c>
      <c r="J43" s="3">
        <v>10</v>
      </c>
      <c r="K43" t="s">
        <v>111</v>
      </c>
      <c r="L43" s="3">
        <v>500</v>
      </c>
      <c r="M43" t="s">
        <v>54</v>
      </c>
      <c r="N43">
        <v>1000</v>
      </c>
      <c r="O43">
        <v>2500</v>
      </c>
    </row>
    <row r="44" spans="1:40" ht="14.45" customHeight="1" x14ac:dyDescent="0.25">
      <c r="A44" t="s">
        <v>79</v>
      </c>
      <c r="B44" t="s">
        <v>49</v>
      </c>
      <c r="C44" t="s">
        <v>66</v>
      </c>
      <c r="D44" s="1">
        <v>44424.30972222222</v>
      </c>
      <c r="E44" s="1">
        <v>44424.43472222222</v>
      </c>
      <c r="F44" s="1">
        <v>44425.354861111111</v>
      </c>
      <c r="G44" s="1">
        <v>44425</v>
      </c>
      <c r="H44" s="8">
        <f t="shared" si="0"/>
        <v>0.92013888889050577</v>
      </c>
      <c r="K44" t="s">
        <v>108</v>
      </c>
      <c r="L44" s="3">
        <v>300</v>
      </c>
      <c r="M44" t="s">
        <v>54</v>
      </c>
      <c r="N44">
        <v>600</v>
      </c>
      <c r="O44">
        <v>810000</v>
      </c>
      <c r="R44" t="s">
        <v>145</v>
      </c>
      <c r="S44" s="2" t="s">
        <v>114</v>
      </c>
      <c r="T44" s="2" t="s">
        <v>43</v>
      </c>
      <c r="U44" s="2" t="s">
        <v>49</v>
      </c>
      <c r="V44" s="2" t="s">
        <v>63</v>
      </c>
      <c r="W44" s="2" t="s">
        <v>105</v>
      </c>
      <c r="X44" s="2" t="s">
        <v>211</v>
      </c>
      <c r="Y44" s="2" t="s">
        <v>141</v>
      </c>
      <c r="AA44" t="str" cm="1">
        <f t="array" ref="AA44:AJ51">TRANSPOSE(R44:Y53)</f>
        <v>Operator</v>
      </c>
      <c r="AB44" t="str">
        <v>Airbus</v>
      </c>
      <c r="AC44" t="str">
        <v>ASI</v>
      </c>
      <c r="AD44" t="str">
        <v>CNES</v>
      </c>
      <c r="AE44" t="str">
        <v>CONAE</v>
      </c>
      <c r="AF44" t="str">
        <v>CSA</v>
      </c>
      <c r="AG44" t="str">
        <v>DLR</v>
      </c>
      <c r="AH44" t="str">
        <v>ESA</v>
      </c>
      <c r="AI44" t="str">
        <v>EUMETSAT</v>
      </c>
      <c r="AJ44" t="str">
        <v>MAXAR</v>
      </c>
    </row>
    <row r="45" spans="1:40" x14ac:dyDescent="0.25">
      <c r="A45" t="s">
        <v>80</v>
      </c>
      <c r="B45" t="s">
        <v>49</v>
      </c>
      <c r="C45" t="s">
        <v>89</v>
      </c>
      <c r="D45" s="1">
        <v>44425.822916666664</v>
      </c>
      <c r="E45" s="1">
        <v>44425.964583333334</v>
      </c>
      <c r="F45" s="1">
        <v>44426.479861111111</v>
      </c>
      <c r="G45" s="1">
        <v>44426</v>
      </c>
      <c r="H45" s="8">
        <f t="shared" si="0"/>
        <v>0.51527777777664596</v>
      </c>
      <c r="I45" t="s">
        <v>38</v>
      </c>
      <c r="J45" s="3">
        <v>10</v>
      </c>
      <c r="K45" t="s">
        <v>95</v>
      </c>
      <c r="L45" s="3">
        <v>1.5</v>
      </c>
      <c r="M45" t="s">
        <v>56</v>
      </c>
      <c r="N45">
        <v>3</v>
      </c>
      <c r="O45">
        <v>225</v>
      </c>
      <c r="R45" t="s">
        <v>146</v>
      </c>
      <c r="S45" s="2">
        <f t="shared" ref="S45:X53" si="8">SUMIF($Q$3:$Q$25,$R45,T$3:T$25)</f>
        <v>7</v>
      </c>
      <c r="T45" s="2">
        <f t="shared" si="8"/>
        <v>0</v>
      </c>
      <c r="U45" s="2">
        <f t="shared" si="8"/>
        <v>12</v>
      </c>
      <c r="V45" s="2">
        <f t="shared" si="8"/>
        <v>0</v>
      </c>
      <c r="W45" s="2">
        <f t="shared" si="8"/>
        <v>0</v>
      </c>
      <c r="X45" s="2">
        <f t="shared" si="8"/>
        <v>0</v>
      </c>
      <c r="Y45" s="2">
        <f t="shared" ref="Y45:Y53" si="9">SUM(T45:X45)</f>
        <v>12</v>
      </c>
      <c r="AA45" t="str">
        <v>Pre-Event Map</v>
      </c>
      <c r="AB45">
        <v>7</v>
      </c>
      <c r="AC45">
        <v>1</v>
      </c>
      <c r="AD45">
        <v>4</v>
      </c>
      <c r="AE45">
        <v>0</v>
      </c>
      <c r="AF45">
        <v>0</v>
      </c>
      <c r="AG45">
        <v>0</v>
      </c>
      <c r="AH45">
        <v>34</v>
      </c>
      <c r="AI45">
        <v>0</v>
      </c>
      <c r="AJ45">
        <v>7</v>
      </c>
    </row>
    <row r="46" spans="1:40" x14ac:dyDescent="0.25">
      <c r="A46" t="s">
        <v>81</v>
      </c>
      <c r="B46" t="s">
        <v>49</v>
      </c>
      <c r="C46" t="s">
        <v>89</v>
      </c>
      <c r="D46" s="1">
        <v>44444.833333333336</v>
      </c>
      <c r="E46" s="1">
        <v>44446.478472222225</v>
      </c>
      <c r="F46" s="1">
        <v>44451.448611111111</v>
      </c>
      <c r="G46" s="1">
        <v>44451</v>
      </c>
      <c r="H46" s="8">
        <f t="shared" si="0"/>
        <v>4.9701388888861402</v>
      </c>
      <c r="I46" t="s">
        <v>112</v>
      </c>
      <c r="J46" s="3">
        <v>1.5</v>
      </c>
      <c r="K46" t="s">
        <v>95</v>
      </c>
      <c r="L46" s="3">
        <v>1.5</v>
      </c>
      <c r="M46" t="s">
        <v>55</v>
      </c>
      <c r="N46">
        <v>3</v>
      </c>
      <c r="O46">
        <v>225</v>
      </c>
      <c r="R46" t="s">
        <v>150</v>
      </c>
      <c r="S46" s="2">
        <f t="shared" si="8"/>
        <v>1</v>
      </c>
      <c r="T46" s="2">
        <f t="shared" si="8"/>
        <v>1</v>
      </c>
      <c r="U46" s="2">
        <f t="shared" si="8"/>
        <v>0</v>
      </c>
      <c r="V46" s="2">
        <f t="shared" si="8"/>
        <v>3</v>
      </c>
      <c r="W46" s="2">
        <f t="shared" si="8"/>
        <v>0</v>
      </c>
      <c r="X46" s="2">
        <f t="shared" si="8"/>
        <v>1</v>
      </c>
      <c r="Y46" s="2">
        <f t="shared" si="9"/>
        <v>5</v>
      </c>
      <c r="AA46" t="str">
        <v>Flood</v>
      </c>
      <c r="AB46">
        <v>0</v>
      </c>
      <c r="AC46">
        <v>1</v>
      </c>
      <c r="AD46">
        <v>0</v>
      </c>
      <c r="AE46">
        <v>1</v>
      </c>
      <c r="AF46">
        <v>4</v>
      </c>
      <c r="AG46">
        <v>2</v>
      </c>
      <c r="AH46">
        <v>17</v>
      </c>
      <c r="AI46">
        <v>0</v>
      </c>
      <c r="AJ46">
        <v>0</v>
      </c>
    </row>
    <row r="47" spans="1:40" x14ac:dyDescent="0.25">
      <c r="A47" t="s">
        <v>82</v>
      </c>
      <c r="B47" t="s">
        <v>49</v>
      </c>
      <c r="C47" t="s">
        <v>89</v>
      </c>
      <c r="D47" s="1">
        <v>44447.9375</v>
      </c>
      <c r="E47" s="1">
        <v>44448.453472222223</v>
      </c>
      <c r="F47" s="1">
        <v>44448.427777777775</v>
      </c>
      <c r="G47" s="1">
        <v>44448</v>
      </c>
      <c r="H47" s="8">
        <f t="shared" si="0"/>
        <v>-2.5694444448163267E-2</v>
      </c>
      <c r="K47" t="s">
        <v>108</v>
      </c>
      <c r="L47" s="3">
        <v>300</v>
      </c>
      <c r="M47" t="s">
        <v>54</v>
      </c>
      <c r="N47">
        <v>600</v>
      </c>
      <c r="O47">
        <v>625</v>
      </c>
      <c r="R47" t="s">
        <v>149</v>
      </c>
      <c r="S47" s="2">
        <f t="shared" si="8"/>
        <v>4</v>
      </c>
      <c r="T47" s="2">
        <f t="shared" si="8"/>
        <v>0</v>
      </c>
      <c r="U47" s="2">
        <f t="shared" si="8"/>
        <v>5</v>
      </c>
      <c r="V47" s="2">
        <f t="shared" si="8"/>
        <v>1</v>
      </c>
      <c r="W47" s="2">
        <f t="shared" si="8"/>
        <v>3</v>
      </c>
      <c r="X47" s="2">
        <f t="shared" si="8"/>
        <v>1</v>
      </c>
      <c r="Y47" s="2">
        <f t="shared" si="9"/>
        <v>10</v>
      </c>
      <c r="AA47" t="str">
        <v>Fire</v>
      </c>
      <c r="AB47">
        <v>12</v>
      </c>
      <c r="AC47">
        <v>0</v>
      </c>
      <c r="AD47">
        <v>5</v>
      </c>
      <c r="AE47">
        <v>0</v>
      </c>
      <c r="AF47">
        <v>0</v>
      </c>
      <c r="AG47">
        <v>0</v>
      </c>
      <c r="AH47">
        <v>19</v>
      </c>
      <c r="AI47">
        <v>21</v>
      </c>
      <c r="AJ47">
        <v>1</v>
      </c>
    </row>
    <row r="48" spans="1:40" ht="15" customHeight="1" x14ac:dyDescent="0.25">
      <c r="A48" t="s">
        <v>83</v>
      </c>
      <c r="B48" t="s">
        <v>63</v>
      </c>
      <c r="C48" t="s">
        <v>89</v>
      </c>
      <c r="D48" s="1">
        <v>44458.635416666664</v>
      </c>
      <c r="E48" s="1">
        <v>44458.797222222223</v>
      </c>
      <c r="F48" s="1">
        <v>44459.784722222219</v>
      </c>
      <c r="G48" s="1">
        <v>44460</v>
      </c>
      <c r="H48" s="8">
        <f t="shared" si="0"/>
        <v>0.98749999999563443</v>
      </c>
      <c r="I48" t="s">
        <v>94</v>
      </c>
      <c r="J48" s="3">
        <v>0.5</v>
      </c>
      <c r="K48" t="s">
        <v>65</v>
      </c>
      <c r="L48" s="3">
        <v>3</v>
      </c>
      <c r="M48" t="s">
        <v>55</v>
      </c>
      <c r="N48">
        <v>6.25</v>
      </c>
      <c r="O48">
        <v>625</v>
      </c>
      <c r="R48" t="s">
        <v>230</v>
      </c>
      <c r="S48" s="2">
        <f t="shared" si="8"/>
        <v>0</v>
      </c>
      <c r="T48" s="2">
        <f t="shared" si="8"/>
        <v>1</v>
      </c>
      <c r="U48" s="2">
        <f t="shared" si="8"/>
        <v>0</v>
      </c>
      <c r="V48" s="2">
        <f t="shared" si="8"/>
        <v>0</v>
      </c>
      <c r="W48" s="2">
        <f t="shared" si="8"/>
        <v>0</v>
      </c>
      <c r="X48" s="2">
        <f t="shared" si="8"/>
        <v>0</v>
      </c>
      <c r="Y48" s="2">
        <f t="shared" si="9"/>
        <v>1</v>
      </c>
      <c r="AA48" t="str">
        <v>Volcanic Eruption</v>
      </c>
      <c r="AB48">
        <v>0</v>
      </c>
      <c r="AC48">
        <v>3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41" x14ac:dyDescent="0.25">
      <c r="A49" t="s">
        <v>84</v>
      </c>
      <c r="B49" t="s">
        <v>49</v>
      </c>
      <c r="C49" t="s">
        <v>66</v>
      </c>
      <c r="D49" s="1">
        <v>44462.54583333333</v>
      </c>
      <c r="E49" s="1">
        <v>44466.671527777777</v>
      </c>
      <c r="F49" s="1">
        <v>44467.365277777775</v>
      </c>
      <c r="G49" s="1">
        <v>44467</v>
      </c>
      <c r="H49" s="8">
        <f t="shared" si="0"/>
        <v>0.69374999999854481</v>
      </c>
      <c r="I49" t="s">
        <v>67</v>
      </c>
      <c r="J49" s="3">
        <v>10</v>
      </c>
      <c r="K49" t="s">
        <v>95</v>
      </c>
      <c r="L49" s="3">
        <v>6</v>
      </c>
      <c r="M49" t="s">
        <v>55</v>
      </c>
      <c r="N49">
        <v>12.5</v>
      </c>
      <c r="O49">
        <v>2500</v>
      </c>
      <c r="R49" t="s">
        <v>223</v>
      </c>
      <c r="S49" s="2">
        <f t="shared" si="8"/>
        <v>0</v>
      </c>
      <c r="T49" s="2">
        <f t="shared" si="8"/>
        <v>4</v>
      </c>
      <c r="U49" s="2">
        <f t="shared" si="8"/>
        <v>0</v>
      </c>
      <c r="V49" s="2">
        <f t="shared" si="8"/>
        <v>0</v>
      </c>
      <c r="W49" s="2">
        <f t="shared" si="8"/>
        <v>0</v>
      </c>
      <c r="X49" s="2">
        <f t="shared" si="8"/>
        <v>1</v>
      </c>
      <c r="Y49" s="2">
        <f t="shared" si="9"/>
        <v>5</v>
      </c>
      <c r="AA49" t="str">
        <v>Earthquake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41" x14ac:dyDescent="0.25">
      <c r="A50" t="s">
        <v>85</v>
      </c>
      <c r="B50" t="s">
        <v>43</v>
      </c>
      <c r="C50" t="s">
        <v>61</v>
      </c>
      <c r="D50" s="1">
        <v>44493</v>
      </c>
      <c r="E50" s="1">
        <v>44496.479861111111</v>
      </c>
      <c r="F50" s="1">
        <v>44494.211805555555</v>
      </c>
      <c r="G50" s="1">
        <v>44496</v>
      </c>
      <c r="H50" s="8">
        <f t="shared" si="0"/>
        <v>-2.2680555555562023</v>
      </c>
      <c r="K50" t="s">
        <v>39</v>
      </c>
      <c r="L50" s="3">
        <v>10</v>
      </c>
      <c r="M50" t="s">
        <v>54</v>
      </c>
      <c r="N50">
        <v>20</v>
      </c>
      <c r="O50">
        <v>2500</v>
      </c>
      <c r="R50" t="s">
        <v>232</v>
      </c>
      <c r="S50" s="2">
        <f t="shared" si="8"/>
        <v>0</v>
      </c>
      <c r="T50" s="2">
        <f t="shared" si="8"/>
        <v>2</v>
      </c>
      <c r="U50" s="2">
        <f t="shared" si="8"/>
        <v>0</v>
      </c>
      <c r="V50" s="2">
        <f t="shared" si="8"/>
        <v>0</v>
      </c>
      <c r="W50" s="2">
        <f t="shared" si="8"/>
        <v>0</v>
      </c>
      <c r="X50" s="2">
        <f t="shared" si="8"/>
        <v>0</v>
      </c>
      <c r="Y50" s="2">
        <f t="shared" si="9"/>
        <v>2</v>
      </c>
      <c r="AA50" t="str">
        <v>Storm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</row>
    <row r="51" spans="1:41" x14ac:dyDescent="0.25">
      <c r="A51" t="s">
        <v>86</v>
      </c>
      <c r="B51" t="s">
        <v>49</v>
      </c>
      <c r="C51" t="s">
        <v>113</v>
      </c>
      <c r="D51" s="1">
        <v>44494</v>
      </c>
      <c r="E51" s="1">
        <v>44499.272916666669</v>
      </c>
      <c r="F51" s="1">
        <v>44498.409722222219</v>
      </c>
      <c r="G51" s="1">
        <v>44499</v>
      </c>
      <c r="H51" s="8">
        <f t="shared" si="0"/>
        <v>-0.86319444444961846</v>
      </c>
      <c r="K51" t="s">
        <v>47</v>
      </c>
      <c r="L51" s="3">
        <v>10</v>
      </c>
      <c r="M51" t="s">
        <v>54</v>
      </c>
      <c r="N51">
        <v>20</v>
      </c>
      <c r="O51">
        <v>2500</v>
      </c>
      <c r="R51" t="s">
        <v>147</v>
      </c>
      <c r="S51" s="2">
        <f t="shared" si="8"/>
        <v>34</v>
      </c>
      <c r="T51" s="2">
        <f t="shared" si="8"/>
        <v>17</v>
      </c>
      <c r="U51" s="2">
        <f t="shared" si="8"/>
        <v>19</v>
      </c>
      <c r="V51" s="2">
        <f t="shared" si="8"/>
        <v>0</v>
      </c>
      <c r="W51" s="2">
        <f t="shared" si="8"/>
        <v>0</v>
      </c>
      <c r="X51" s="2">
        <f t="shared" si="8"/>
        <v>1</v>
      </c>
      <c r="Y51" s="2">
        <f t="shared" si="9"/>
        <v>37</v>
      </c>
      <c r="AA51" t="str">
        <v>Sum (Post-Event)</v>
      </c>
      <c r="AB51">
        <v>12</v>
      </c>
      <c r="AC51">
        <v>5</v>
      </c>
      <c r="AD51">
        <v>10</v>
      </c>
      <c r="AE51">
        <v>1</v>
      </c>
      <c r="AF51">
        <v>5</v>
      </c>
      <c r="AG51">
        <v>2</v>
      </c>
      <c r="AH51">
        <v>37</v>
      </c>
      <c r="AI51">
        <v>21</v>
      </c>
      <c r="AJ51">
        <v>2</v>
      </c>
    </row>
    <row r="52" spans="1:41" x14ac:dyDescent="0.25">
      <c r="A52" t="s">
        <v>87</v>
      </c>
      <c r="B52" t="s">
        <v>43</v>
      </c>
      <c r="C52" t="s">
        <v>46</v>
      </c>
      <c r="D52" s="1">
        <v>44510.625</v>
      </c>
      <c r="E52" s="1">
        <v>44510.523611111108</v>
      </c>
      <c r="F52" s="1">
        <v>44512.806944444441</v>
      </c>
      <c r="G52" s="1">
        <v>44513</v>
      </c>
      <c r="H52" s="8">
        <f t="shared" si="0"/>
        <v>2.2833333333328483</v>
      </c>
      <c r="I52" t="s">
        <v>67</v>
      </c>
      <c r="J52" s="3">
        <v>10</v>
      </c>
      <c r="K52" t="s">
        <v>39</v>
      </c>
      <c r="L52" s="3">
        <v>10</v>
      </c>
      <c r="M52" t="s">
        <v>56</v>
      </c>
      <c r="N52">
        <v>20</v>
      </c>
      <c r="O52">
        <v>2500</v>
      </c>
      <c r="R52" t="s">
        <v>148</v>
      </c>
      <c r="S52" s="2">
        <f t="shared" si="8"/>
        <v>0</v>
      </c>
      <c r="T52" s="2">
        <f t="shared" si="8"/>
        <v>0</v>
      </c>
      <c r="U52" s="2">
        <f t="shared" si="8"/>
        <v>21</v>
      </c>
      <c r="V52" s="2">
        <f t="shared" si="8"/>
        <v>0</v>
      </c>
      <c r="W52" s="2">
        <f t="shared" si="8"/>
        <v>0</v>
      </c>
      <c r="X52" s="2">
        <f t="shared" si="8"/>
        <v>0</v>
      </c>
      <c r="Y52" s="2">
        <f t="shared" si="9"/>
        <v>21</v>
      </c>
    </row>
    <row r="53" spans="1:41" x14ac:dyDescent="0.25">
      <c r="A53" t="s">
        <v>160</v>
      </c>
      <c r="B53" t="s">
        <v>43</v>
      </c>
      <c r="C53" t="s">
        <v>210</v>
      </c>
      <c r="D53" s="1">
        <v>44520</v>
      </c>
      <c r="E53" s="1">
        <v>44521.979166666664</v>
      </c>
      <c r="F53" s="1">
        <v>44520.625</v>
      </c>
      <c r="G53" s="1">
        <v>44521</v>
      </c>
      <c r="H53" s="8">
        <f t="shared" si="0"/>
        <v>-1.3541666666642413</v>
      </c>
      <c r="K53" t="s">
        <v>99</v>
      </c>
      <c r="L53" s="3">
        <v>10</v>
      </c>
      <c r="M53" t="s">
        <v>54</v>
      </c>
      <c r="N53">
        <v>20</v>
      </c>
      <c r="O53">
        <v>2500</v>
      </c>
      <c r="R53" t="s">
        <v>152</v>
      </c>
      <c r="S53" s="2">
        <f t="shared" si="8"/>
        <v>7</v>
      </c>
      <c r="T53" s="2">
        <f t="shared" si="8"/>
        <v>0</v>
      </c>
      <c r="U53" s="2">
        <f t="shared" si="8"/>
        <v>1</v>
      </c>
      <c r="V53" s="2">
        <f t="shared" si="8"/>
        <v>0</v>
      </c>
      <c r="W53" s="2">
        <f t="shared" si="8"/>
        <v>0</v>
      </c>
      <c r="X53" s="2">
        <f t="shared" si="8"/>
        <v>1</v>
      </c>
      <c r="Y53" s="2">
        <f t="shared" si="9"/>
        <v>2</v>
      </c>
    </row>
    <row r="54" spans="1:41" x14ac:dyDescent="0.25">
      <c r="A54" t="s">
        <v>161</v>
      </c>
      <c r="B54" t="s">
        <v>211</v>
      </c>
      <c r="C54" t="s">
        <v>212</v>
      </c>
      <c r="D54" s="1">
        <v>44519.041666666664</v>
      </c>
      <c r="E54" s="1">
        <v>44522.741666666669</v>
      </c>
      <c r="F54" s="1">
        <v>44525.431250000001</v>
      </c>
      <c r="G54" s="1">
        <v>44525</v>
      </c>
      <c r="H54" s="8">
        <f t="shared" si="0"/>
        <v>2.6895833333328483</v>
      </c>
      <c r="I54" t="s">
        <v>213</v>
      </c>
      <c r="J54" s="3">
        <v>0.5</v>
      </c>
      <c r="K54" t="s">
        <v>107</v>
      </c>
      <c r="L54" s="3">
        <v>0.5</v>
      </c>
      <c r="M54" t="s">
        <v>55</v>
      </c>
      <c r="N54">
        <v>2.5</v>
      </c>
      <c r="O54">
        <v>100</v>
      </c>
      <c r="S54" s="2"/>
      <c r="T54" s="2"/>
      <c r="U54" s="2"/>
      <c r="V54" s="2"/>
      <c r="W54" s="2"/>
      <c r="X54" s="2"/>
      <c r="Y54" s="2"/>
    </row>
    <row r="55" spans="1:41" x14ac:dyDescent="0.25">
      <c r="A55" t="s">
        <v>162</v>
      </c>
      <c r="H55" s="8"/>
    </row>
    <row r="56" spans="1:41" x14ac:dyDescent="0.25">
      <c r="A56" t="s">
        <v>163</v>
      </c>
      <c r="B56" t="s">
        <v>43</v>
      </c>
      <c r="C56" t="s">
        <v>46</v>
      </c>
      <c r="D56" s="1">
        <v>44197.291666666664</v>
      </c>
      <c r="E56" s="1">
        <v>44531.460416666669</v>
      </c>
      <c r="F56" s="1">
        <v>44530.806250000001</v>
      </c>
      <c r="G56" s="1">
        <v>44531</v>
      </c>
      <c r="H56" s="8">
        <f t="shared" si="0"/>
        <v>-0.65416666666715173</v>
      </c>
      <c r="I56" t="s">
        <v>47</v>
      </c>
      <c r="J56" s="3">
        <v>10</v>
      </c>
      <c r="K56" t="s">
        <v>99</v>
      </c>
      <c r="L56" s="3">
        <v>10</v>
      </c>
      <c r="M56" t="s">
        <v>56</v>
      </c>
      <c r="N56">
        <v>20</v>
      </c>
      <c r="O56">
        <v>2500</v>
      </c>
      <c r="Q56" t="s">
        <v>145</v>
      </c>
      <c r="R56" t="str">
        <f t="array" ref="R56:Z56">TRANSPOSE(R45:R53)</f>
        <v>Airbus</v>
      </c>
      <c r="S56" t="str">
        <v>ASI</v>
      </c>
      <c r="T56" t="str">
        <v>CNES</v>
      </c>
      <c r="U56" t="str">
        <v>CONAE</v>
      </c>
      <c r="V56" t="str">
        <v>CSA</v>
      </c>
      <c r="W56" t="str">
        <v>DLR</v>
      </c>
      <c r="X56" t="str">
        <v>ESA</v>
      </c>
      <c r="Y56" t="str">
        <v>EUMETSAT</v>
      </c>
      <c r="Z56" t="str">
        <v>MAXAR</v>
      </c>
      <c r="AC56" t="s">
        <v>134</v>
      </c>
      <c r="AD56" t="s">
        <v>62</v>
      </c>
      <c r="AE56" t="s">
        <v>135</v>
      </c>
      <c r="AF56" t="s">
        <v>136</v>
      </c>
      <c r="AG56" t="s">
        <v>137</v>
      </c>
      <c r="AH56" t="s">
        <v>138</v>
      </c>
      <c r="AI56" t="s">
        <v>139</v>
      </c>
      <c r="AJ56" t="s">
        <v>94</v>
      </c>
      <c r="AK56" t="s">
        <v>107</v>
      </c>
      <c r="AL56" t="s">
        <v>218</v>
      </c>
      <c r="AM56" t="s">
        <v>231</v>
      </c>
      <c r="AN56" t="s">
        <v>225</v>
      </c>
      <c r="AO56" t="s">
        <v>233</v>
      </c>
    </row>
    <row r="57" spans="1:41" x14ac:dyDescent="0.25">
      <c r="A57" t="s">
        <v>164</v>
      </c>
      <c r="B57" t="s">
        <v>43</v>
      </c>
      <c r="C57" t="s">
        <v>89</v>
      </c>
      <c r="D57" s="1">
        <v>44540.458333333336</v>
      </c>
      <c r="E57" s="1">
        <v>44540.527777777781</v>
      </c>
      <c r="F57" s="1">
        <v>44540.75277777778</v>
      </c>
      <c r="G57" s="1">
        <v>44541</v>
      </c>
      <c r="H57" s="8">
        <f t="shared" si="0"/>
        <v>0.22499999999854481</v>
      </c>
      <c r="I57" t="s">
        <v>38</v>
      </c>
      <c r="J57" s="3">
        <v>10</v>
      </c>
      <c r="K57" t="s">
        <v>39</v>
      </c>
      <c r="L57" s="3">
        <v>10</v>
      </c>
      <c r="M57" t="s">
        <v>56</v>
      </c>
      <c r="N57">
        <v>20</v>
      </c>
      <c r="O57">
        <v>2500</v>
      </c>
      <c r="Q57" t="str">
        <f t="array" ref="Q57:Q69">R30:R42</f>
        <v>SPOT</v>
      </c>
      <c r="R57">
        <f t="shared" ref="R57:Z57" si="10">IF($Q30=R$56,$Y30,0)</f>
        <v>12</v>
      </c>
      <c r="S57">
        <f t="shared" si="10"/>
        <v>0</v>
      </c>
      <c r="T57">
        <f t="shared" si="10"/>
        <v>0</v>
      </c>
      <c r="U57">
        <f t="shared" si="10"/>
        <v>0</v>
      </c>
      <c r="V57">
        <f t="shared" si="10"/>
        <v>0</v>
      </c>
      <c r="W57">
        <f t="shared" si="10"/>
        <v>0</v>
      </c>
      <c r="X57">
        <f t="shared" si="10"/>
        <v>0</v>
      </c>
      <c r="Y57">
        <f t="shared" si="10"/>
        <v>0</v>
      </c>
      <c r="Z57">
        <f t="shared" si="10"/>
        <v>0</v>
      </c>
      <c r="AB57" t="s">
        <v>65</v>
      </c>
      <c r="AC57">
        <f t="shared" ref="AC57:AK57" si="11">IF($R3=AC$56,$Z3,0)</f>
        <v>5</v>
      </c>
      <c r="AD57">
        <f t="shared" si="11"/>
        <v>0</v>
      </c>
      <c r="AE57">
        <f t="shared" si="11"/>
        <v>0</v>
      </c>
      <c r="AF57">
        <f t="shared" si="11"/>
        <v>0</v>
      </c>
      <c r="AG57">
        <f t="shared" si="11"/>
        <v>0</v>
      </c>
      <c r="AH57">
        <f t="shared" si="11"/>
        <v>0</v>
      </c>
      <c r="AI57">
        <f t="shared" si="11"/>
        <v>0</v>
      </c>
      <c r="AJ57">
        <f t="shared" si="11"/>
        <v>0</v>
      </c>
      <c r="AK57">
        <f t="shared" si="11"/>
        <v>0</v>
      </c>
      <c r="AL57">
        <f t="shared" ref="AL57:AO57" si="12">IF($R3=AL$56,$Z3,0)</f>
        <v>0</v>
      </c>
      <c r="AM57">
        <f t="shared" si="12"/>
        <v>0</v>
      </c>
      <c r="AN57">
        <f t="shared" si="12"/>
        <v>0</v>
      </c>
      <c r="AO57">
        <f t="shared" si="12"/>
        <v>0</v>
      </c>
    </row>
    <row r="58" spans="1:41" x14ac:dyDescent="0.25">
      <c r="A58" t="s">
        <v>165</v>
      </c>
      <c r="B58" t="s">
        <v>211</v>
      </c>
      <c r="C58" t="s">
        <v>214</v>
      </c>
      <c r="D58" s="1">
        <v>44543.708333333336</v>
      </c>
      <c r="E58" s="1">
        <v>44553.022222222222</v>
      </c>
      <c r="F58" s="1">
        <v>44549.896527777775</v>
      </c>
      <c r="G58" s="1">
        <v>44554</v>
      </c>
      <c r="H58" s="8">
        <f t="shared" si="0"/>
        <v>-3.1256944444467081</v>
      </c>
      <c r="I58" t="s">
        <v>38</v>
      </c>
      <c r="J58" s="3">
        <v>10</v>
      </c>
      <c r="K58" t="s">
        <v>39</v>
      </c>
      <c r="L58" s="3">
        <v>10</v>
      </c>
      <c r="M58" t="s">
        <v>56</v>
      </c>
      <c r="N58">
        <v>20</v>
      </c>
      <c r="O58">
        <v>2500</v>
      </c>
      <c r="Q58" t="str">
        <v>Cosmo-SkyMed</v>
      </c>
      <c r="R58">
        <f t="shared" ref="R58:Z58" si="13">IF($Q31=R$56,$Y31,0)</f>
        <v>0</v>
      </c>
      <c r="S58">
        <f t="shared" si="13"/>
        <v>5</v>
      </c>
      <c r="T58">
        <f t="shared" si="13"/>
        <v>0</v>
      </c>
      <c r="U58">
        <f t="shared" si="13"/>
        <v>0</v>
      </c>
      <c r="V58">
        <f t="shared" si="13"/>
        <v>0</v>
      </c>
      <c r="W58">
        <f t="shared" si="13"/>
        <v>0</v>
      </c>
      <c r="X58">
        <f t="shared" si="13"/>
        <v>0</v>
      </c>
      <c r="Y58">
        <f t="shared" si="13"/>
        <v>0</v>
      </c>
      <c r="Z58">
        <f t="shared" si="13"/>
        <v>0</v>
      </c>
      <c r="AB58" t="s">
        <v>62</v>
      </c>
      <c r="AC58">
        <f t="shared" ref="AC58:AJ67" si="14">IF($R4=AC$56,$Z4,0)</f>
        <v>0</v>
      </c>
      <c r="AD58">
        <f t="shared" si="14"/>
        <v>3</v>
      </c>
      <c r="AE58">
        <f t="shared" si="14"/>
        <v>0</v>
      </c>
      <c r="AF58">
        <f t="shared" si="14"/>
        <v>0</v>
      </c>
      <c r="AG58">
        <f t="shared" si="14"/>
        <v>0</v>
      </c>
      <c r="AH58">
        <f t="shared" si="14"/>
        <v>0</v>
      </c>
      <c r="AI58">
        <f t="shared" si="14"/>
        <v>0</v>
      </c>
      <c r="AJ58">
        <f t="shared" si="14"/>
        <v>0</v>
      </c>
      <c r="AK58">
        <f t="shared" ref="AK58:AO58" si="15">IF($R4=AK$56,$Z4,0)</f>
        <v>0</v>
      </c>
      <c r="AL58">
        <f t="shared" si="15"/>
        <v>0</v>
      </c>
      <c r="AM58">
        <f t="shared" si="15"/>
        <v>0</v>
      </c>
      <c r="AN58">
        <f t="shared" si="15"/>
        <v>0</v>
      </c>
      <c r="AO58">
        <f t="shared" si="15"/>
        <v>0</v>
      </c>
    </row>
    <row r="59" spans="1:41" x14ac:dyDescent="0.25">
      <c r="A59" t="s">
        <v>166</v>
      </c>
      <c r="B59" t="s">
        <v>43</v>
      </c>
      <c r="C59" t="s">
        <v>212</v>
      </c>
      <c r="D59" s="1">
        <v>44209.5</v>
      </c>
      <c r="E59" s="1">
        <v>44572.977083333331</v>
      </c>
      <c r="F59" s="1">
        <v>44574.702777777777</v>
      </c>
      <c r="G59" s="1">
        <v>44575</v>
      </c>
      <c r="H59" s="8">
        <f t="shared" si="0"/>
        <v>1.7256944444452529</v>
      </c>
      <c r="I59" t="s">
        <v>47</v>
      </c>
      <c r="J59" s="3">
        <v>10</v>
      </c>
      <c r="K59" t="s">
        <v>215</v>
      </c>
      <c r="L59" s="3">
        <v>1.5</v>
      </c>
      <c r="M59" t="s">
        <v>56</v>
      </c>
      <c r="N59">
        <v>5</v>
      </c>
      <c r="O59">
        <v>500</v>
      </c>
      <c r="Q59" t="str">
        <v>Pleiades-1</v>
      </c>
      <c r="R59">
        <f t="shared" ref="R59:Z59" si="16">IF($Q32=R$56,$Y32,0)</f>
        <v>0</v>
      </c>
      <c r="S59">
        <f t="shared" si="16"/>
        <v>0</v>
      </c>
      <c r="T59">
        <f t="shared" si="16"/>
        <v>10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B59" t="s">
        <v>52</v>
      </c>
      <c r="AC59">
        <f t="shared" si="14"/>
        <v>0</v>
      </c>
      <c r="AD59">
        <f t="shared" si="14"/>
        <v>0</v>
      </c>
      <c r="AE59">
        <f t="shared" si="14"/>
        <v>2</v>
      </c>
      <c r="AF59">
        <f t="shared" si="14"/>
        <v>0</v>
      </c>
      <c r="AG59">
        <f t="shared" si="14"/>
        <v>0</v>
      </c>
      <c r="AH59">
        <f t="shared" si="14"/>
        <v>0</v>
      </c>
      <c r="AI59">
        <f t="shared" si="14"/>
        <v>0</v>
      </c>
      <c r="AJ59">
        <f t="shared" si="14"/>
        <v>0</v>
      </c>
      <c r="AK59">
        <f t="shared" ref="AK59:AO59" si="17">IF($R5=AK$56,$Z5,0)</f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</row>
    <row r="60" spans="1:41" x14ac:dyDescent="0.25">
      <c r="A60" t="s">
        <v>167</v>
      </c>
      <c r="B60" t="s">
        <v>63</v>
      </c>
      <c r="C60" t="s">
        <v>216</v>
      </c>
      <c r="D60" s="1">
        <v>44211.270833333336</v>
      </c>
      <c r="E60" s="1">
        <v>44576.697916666664</v>
      </c>
      <c r="F60" s="1">
        <v>44581.924305555556</v>
      </c>
      <c r="G60" s="1">
        <v>44582</v>
      </c>
      <c r="H60" s="8">
        <f t="shared" si="0"/>
        <v>5.226388888891961</v>
      </c>
      <c r="I60" t="s">
        <v>57</v>
      </c>
      <c r="J60" s="3">
        <v>0.5</v>
      </c>
      <c r="K60" t="s">
        <v>57</v>
      </c>
      <c r="L60" s="3">
        <v>0.5</v>
      </c>
      <c r="M60" t="s">
        <v>55</v>
      </c>
      <c r="N60">
        <v>2.5</v>
      </c>
      <c r="O60">
        <v>100</v>
      </c>
      <c r="Q60" t="str">
        <v>SOACOM</v>
      </c>
      <c r="R60">
        <f t="shared" ref="R60:Z60" si="18">IF($Q33=R$56,$Y33,0)</f>
        <v>0</v>
      </c>
      <c r="S60">
        <f t="shared" si="18"/>
        <v>0</v>
      </c>
      <c r="T60">
        <f t="shared" si="18"/>
        <v>0</v>
      </c>
      <c r="U60">
        <f t="shared" si="18"/>
        <v>1</v>
      </c>
      <c r="V60">
        <f t="shared" si="18"/>
        <v>0</v>
      </c>
      <c r="W60">
        <f t="shared" si="18"/>
        <v>0</v>
      </c>
      <c r="X60">
        <f t="shared" si="18"/>
        <v>0</v>
      </c>
      <c r="Y60">
        <f t="shared" si="18"/>
        <v>0</v>
      </c>
      <c r="Z60">
        <f t="shared" si="18"/>
        <v>0</v>
      </c>
      <c r="AB60" t="s">
        <v>51</v>
      </c>
      <c r="AC60">
        <f t="shared" si="14"/>
        <v>0</v>
      </c>
      <c r="AD60">
        <f t="shared" si="14"/>
        <v>0</v>
      </c>
      <c r="AE60">
        <f t="shared" si="14"/>
        <v>3</v>
      </c>
      <c r="AF60">
        <f t="shared" si="14"/>
        <v>0</v>
      </c>
      <c r="AG60">
        <f t="shared" si="14"/>
        <v>0</v>
      </c>
      <c r="AH60">
        <f t="shared" si="14"/>
        <v>0</v>
      </c>
      <c r="AI60">
        <f t="shared" si="14"/>
        <v>0</v>
      </c>
      <c r="AJ60">
        <f t="shared" si="14"/>
        <v>0</v>
      </c>
      <c r="AK60">
        <f t="shared" ref="AK60:AO60" si="19">IF($R6=AK$56,$Z6,0)</f>
        <v>0</v>
      </c>
      <c r="AL60">
        <f t="shared" si="19"/>
        <v>0</v>
      </c>
      <c r="AM60">
        <f t="shared" si="19"/>
        <v>0</v>
      </c>
      <c r="AN60">
        <f t="shared" si="19"/>
        <v>0</v>
      </c>
      <c r="AO60">
        <f t="shared" si="19"/>
        <v>0</v>
      </c>
    </row>
    <row r="61" spans="1:41" x14ac:dyDescent="0.25">
      <c r="A61" t="s">
        <v>168</v>
      </c>
      <c r="B61" t="s">
        <v>43</v>
      </c>
      <c r="C61" t="s">
        <v>217</v>
      </c>
      <c r="D61" s="1">
        <v>44579</v>
      </c>
      <c r="E61" s="1">
        <v>44586.775694444441</v>
      </c>
      <c r="F61" s="1">
        <v>44586.553472222222</v>
      </c>
      <c r="G61" s="1">
        <v>44588</v>
      </c>
      <c r="H61" s="8">
        <f t="shared" si="0"/>
        <v>-0.22222222221898846</v>
      </c>
      <c r="I61" t="s">
        <v>213</v>
      </c>
      <c r="J61" s="3">
        <v>0.5</v>
      </c>
      <c r="K61" t="s">
        <v>218</v>
      </c>
      <c r="L61" s="3">
        <v>9</v>
      </c>
      <c r="M61" t="s">
        <v>56</v>
      </c>
      <c r="N61">
        <v>18</v>
      </c>
      <c r="O61">
        <v>2025</v>
      </c>
      <c r="Q61" t="str">
        <v>RADARSAT</v>
      </c>
      <c r="R61">
        <f t="shared" ref="R61:Z61" si="20">IF($Q34=R$56,$Y34,0)</f>
        <v>0</v>
      </c>
      <c r="S61">
        <f t="shared" si="20"/>
        <v>0</v>
      </c>
      <c r="T61">
        <f t="shared" si="20"/>
        <v>0</v>
      </c>
      <c r="U61">
        <f t="shared" si="20"/>
        <v>0</v>
      </c>
      <c r="V61">
        <f t="shared" si="20"/>
        <v>5</v>
      </c>
      <c r="W61">
        <f t="shared" si="20"/>
        <v>0</v>
      </c>
      <c r="X61">
        <f t="shared" si="20"/>
        <v>0</v>
      </c>
      <c r="Y61">
        <f t="shared" si="20"/>
        <v>0</v>
      </c>
      <c r="Z61">
        <f t="shared" si="20"/>
        <v>0</v>
      </c>
      <c r="AB61" t="s">
        <v>115</v>
      </c>
      <c r="AC61">
        <f t="shared" si="14"/>
        <v>0</v>
      </c>
      <c r="AD61">
        <f t="shared" si="14"/>
        <v>0</v>
      </c>
      <c r="AE61">
        <f t="shared" si="14"/>
        <v>5</v>
      </c>
      <c r="AF61">
        <f t="shared" si="14"/>
        <v>0</v>
      </c>
      <c r="AG61">
        <f t="shared" si="14"/>
        <v>0</v>
      </c>
      <c r="AH61">
        <f t="shared" si="14"/>
        <v>0</v>
      </c>
      <c r="AI61">
        <f t="shared" si="14"/>
        <v>0</v>
      </c>
      <c r="AJ61">
        <f t="shared" si="14"/>
        <v>0</v>
      </c>
      <c r="AK61">
        <f t="shared" ref="AK61:AO61" si="21">IF($R7=AK$56,$Z7,0)</f>
        <v>0</v>
      </c>
      <c r="AL61">
        <f t="shared" si="21"/>
        <v>0</v>
      </c>
      <c r="AM61">
        <f t="shared" si="21"/>
        <v>0</v>
      </c>
      <c r="AN61">
        <f t="shared" si="21"/>
        <v>0</v>
      </c>
      <c r="AO61">
        <f t="shared" si="21"/>
        <v>0</v>
      </c>
    </row>
    <row r="62" spans="1:41" x14ac:dyDescent="0.25">
      <c r="A62" t="s">
        <v>169</v>
      </c>
      <c r="B62" t="s">
        <v>49</v>
      </c>
      <c r="C62" t="s">
        <v>219</v>
      </c>
      <c r="D62" s="1">
        <v>44582.614583333336</v>
      </c>
      <c r="E62" s="1">
        <v>44586.896527777775</v>
      </c>
      <c r="F62" s="1">
        <v>44583.573611111111</v>
      </c>
      <c r="G62" s="1">
        <v>44587</v>
      </c>
      <c r="H62" s="8">
        <f t="shared" si="0"/>
        <v>-3.3229166666642413</v>
      </c>
      <c r="I62" t="s">
        <v>94</v>
      </c>
      <c r="J62" s="3">
        <v>0.5</v>
      </c>
      <c r="K62" t="s">
        <v>67</v>
      </c>
      <c r="L62" s="3">
        <v>10</v>
      </c>
      <c r="M62" t="s">
        <v>54</v>
      </c>
      <c r="N62">
        <v>20</v>
      </c>
      <c r="O62">
        <v>2500</v>
      </c>
      <c r="Q62" t="str">
        <v>TerraSar-X</v>
      </c>
      <c r="R62">
        <f t="shared" ref="R62:Z62" si="22">IF($Q35=R$56,$Y35,0)</f>
        <v>0</v>
      </c>
      <c r="S62">
        <f t="shared" si="22"/>
        <v>0</v>
      </c>
      <c r="T62">
        <f t="shared" si="22"/>
        <v>0</v>
      </c>
      <c r="U62">
        <f t="shared" si="22"/>
        <v>0</v>
      </c>
      <c r="V62">
        <f t="shared" si="22"/>
        <v>0</v>
      </c>
      <c r="W62">
        <f t="shared" si="22"/>
        <v>2</v>
      </c>
      <c r="X62">
        <f t="shared" si="22"/>
        <v>0</v>
      </c>
      <c r="Y62">
        <f t="shared" si="22"/>
        <v>0</v>
      </c>
      <c r="Z62">
        <f t="shared" si="22"/>
        <v>0</v>
      </c>
      <c r="AB62" t="s">
        <v>48</v>
      </c>
      <c r="AC62">
        <f t="shared" si="14"/>
        <v>0</v>
      </c>
      <c r="AD62">
        <f t="shared" si="14"/>
        <v>0</v>
      </c>
      <c r="AE62">
        <f t="shared" si="14"/>
        <v>0</v>
      </c>
      <c r="AF62">
        <f t="shared" si="14"/>
        <v>3</v>
      </c>
      <c r="AG62">
        <f t="shared" si="14"/>
        <v>0</v>
      </c>
      <c r="AH62">
        <f t="shared" si="14"/>
        <v>0</v>
      </c>
      <c r="AI62">
        <f t="shared" si="14"/>
        <v>0</v>
      </c>
      <c r="AJ62">
        <f t="shared" si="14"/>
        <v>0</v>
      </c>
      <c r="AK62">
        <f t="shared" ref="AK62:AO62" si="23">IF($R8=AK$56,$Z8,0)</f>
        <v>0</v>
      </c>
      <c r="AL62">
        <f t="shared" si="23"/>
        <v>0</v>
      </c>
      <c r="AM62">
        <f t="shared" si="23"/>
        <v>0</v>
      </c>
      <c r="AN62">
        <f t="shared" si="23"/>
        <v>0</v>
      </c>
      <c r="AO62">
        <f t="shared" si="23"/>
        <v>0</v>
      </c>
    </row>
    <row r="63" spans="1:41" x14ac:dyDescent="0.25">
      <c r="A63" t="s">
        <v>170</v>
      </c>
      <c r="B63" t="s">
        <v>43</v>
      </c>
      <c r="C63" t="s">
        <v>220</v>
      </c>
      <c r="D63" s="1">
        <v>44585.5</v>
      </c>
      <c r="E63" s="1">
        <v>44588.654166666667</v>
      </c>
      <c r="F63" s="1">
        <v>44587.136111111111</v>
      </c>
      <c r="G63" s="1">
        <v>44589</v>
      </c>
      <c r="H63" s="8">
        <f t="shared" si="0"/>
        <v>-1.5180555555562023</v>
      </c>
      <c r="I63" t="s">
        <v>94</v>
      </c>
      <c r="J63" s="3">
        <v>0.6</v>
      </c>
      <c r="K63" t="s">
        <v>39</v>
      </c>
      <c r="L63" s="3">
        <v>10</v>
      </c>
      <c r="M63" t="s">
        <v>56</v>
      </c>
      <c r="N63">
        <v>20</v>
      </c>
      <c r="O63">
        <v>2500</v>
      </c>
      <c r="Q63" t="str">
        <v>PlanetScope</v>
      </c>
      <c r="R63">
        <f t="shared" ref="R63:Z63" si="24">IF($Q36=R$56,$Y36,0)</f>
        <v>0</v>
      </c>
      <c r="S63">
        <f t="shared" si="24"/>
        <v>0</v>
      </c>
      <c r="T63">
        <f t="shared" si="24"/>
        <v>0</v>
      </c>
      <c r="U63">
        <f t="shared" si="24"/>
        <v>0</v>
      </c>
      <c r="V63">
        <f t="shared" si="24"/>
        <v>0</v>
      </c>
      <c r="W63">
        <f t="shared" si="24"/>
        <v>0</v>
      </c>
      <c r="X63">
        <f t="shared" si="24"/>
        <v>3</v>
      </c>
      <c r="Y63">
        <f t="shared" si="24"/>
        <v>0</v>
      </c>
      <c r="Z63">
        <f t="shared" si="24"/>
        <v>0</v>
      </c>
      <c r="AB63" t="s">
        <v>99</v>
      </c>
      <c r="AC63">
        <f t="shared" si="14"/>
        <v>0</v>
      </c>
      <c r="AD63">
        <f t="shared" si="14"/>
        <v>0</v>
      </c>
      <c r="AE63">
        <f t="shared" si="14"/>
        <v>0</v>
      </c>
      <c r="AF63">
        <f t="shared" si="14"/>
        <v>3</v>
      </c>
      <c r="AG63">
        <f t="shared" si="14"/>
        <v>0</v>
      </c>
      <c r="AH63">
        <f t="shared" si="14"/>
        <v>0</v>
      </c>
      <c r="AI63">
        <f t="shared" si="14"/>
        <v>0</v>
      </c>
      <c r="AJ63">
        <f t="shared" si="14"/>
        <v>0</v>
      </c>
      <c r="AK63">
        <f t="shared" ref="AK63:AO63" si="25">IF($R9=AK$56,$Z9,0)</f>
        <v>0</v>
      </c>
      <c r="AL63">
        <f t="shared" si="25"/>
        <v>0</v>
      </c>
      <c r="AM63">
        <f t="shared" si="25"/>
        <v>0</v>
      </c>
      <c r="AN63">
        <f t="shared" si="25"/>
        <v>0</v>
      </c>
      <c r="AO63">
        <f t="shared" si="25"/>
        <v>0</v>
      </c>
    </row>
    <row r="64" spans="1:41" x14ac:dyDescent="0.25">
      <c r="A64" t="s">
        <v>171</v>
      </c>
      <c r="B64" t="s">
        <v>43</v>
      </c>
      <c r="C64" t="s">
        <v>46</v>
      </c>
      <c r="D64" s="1">
        <v>44590.291666666664</v>
      </c>
      <c r="E64" s="1">
        <v>44591.09652777778</v>
      </c>
      <c r="F64" s="1">
        <v>44592.386805555558</v>
      </c>
      <c r="G64" s="1">
        <v>44592</v>
      </c>
      <c r="H64" s="8">
        <f t="shared" si="0"/>
        <v>1.2902777777781012</v>
      </c>
      <c r="I64" t="s">
        <v>94</v>
      </c>
      <c r="J64" s="3">
        <v>0.6</v>
      </c>
      <c r="K64" t="s">
        <v>215</v>
      </c>
      <c r="L64" s="3">
        <v>1.56</v>
      </c>
      <c r="M64" t="s">
        <v>56</v>
      </c>
      <c r="N64">
        <v>12.5</v>
      </c>
      <c r="O64">
        <v>2500</v>
      </c>
      <c r="Q64" t="str">
        <v>Sentinel-1</v>
      </c>
      <c r="R64">
        <f t="shared" ref="R64:Z64" si="26">IF($Q37=R$56,$Y37,0)</f>
        <v>0</v>
      </c>
      <c r="S64">
        <f t="shared" si="26"/>
        <v>0</v>
      </c>
      <c r="T64">
        <f t="shared" si="26"/>
        <v>0</v>
      </c>
      <c r="U64">
        <f t="shared" si="26"/>
        <v>0</v>
      </c>
      <c r="V64">
        <f t="shared" si="26"/>
        <v>0</v>
      </c>
      <c r="W64">
        <f t="shared" si="26"/>
        <v>0</v>
      </c>
      <c r="X64">
        <f t="shared" si="26"/>
        <v>17</v>
      </c>
      <c r="Y64">
        <f t="shared" si="26"/>
        <v>0</v>
      </c>
      <c r="Z64">
        <f t="shared" si="26"/>
        <v>0</v>
      </c>
      <c r="AB64" t="s">
        <v>39</v>
      </c>
      <c r="AC64">
        <f t="shared" si="14"/>
        <v>0</v>
      </c>
      <c r="AD64">
        <f t="shared" si="14"/>
        <v>0</v>
      </c>
      <c r="AE64">
        <f t="shared" si="14"/>
        <v>0</v>
      </c>
      <c r="AF64">
        <f t="shared" si="14"/>
        <v>11</v>
      </c>
      <c r="AG64">
        <f t="shared" si="14"/>
        <v>0</v>
      </c>
      <c r="AH64">
        <f t="shared" si="14"/>
        <v>0</v>
      </c>
      <c r="AI64">
        <f t="shared" si="14"/>
        <v>0</v>
      </c>
      <c r="AJ64">
        <f t="shared" si="14"/>
        <v>0</v>
      </c>
      <c r="AK64">
        <f t="shared" ref="AK64:AO64" si="27">IF($R10=AK$56,$Z10,0)</f>
        <v>0</v>
      </c>
      <c r="AL64">
        <f t="shared" si="27"/>
        <v>0</v>
      </c>
      <c r="AM64">
        <f t="shared" si="27"/>
        <v>0</v>
      </c>
      <c r="AN64">
        <f t="shared" si="27"/>
        <v>0</v>
      </c>
      <c r="AO64">
        <f t="shared" si="27"/>
        <v>0</v>
      </c>
    </row>
    <row r="65" spans="1:41" x14ac:dyDescent="0.25">
      <c r="A65" t="s">
        <v>172</v>
      </c>
      <c r="H65" s="8"/>
      <c r="Q65" t="str">
        <v>Sentinel-2</v>
      </c>
      <c r="R65">
        <f t="shared" ref="R65:Z65" si="28">IF($Q38=R$56,$Y38,0)</f>
        <v>0</v>
      </c>
      <c r="S65">
        <f t="shared" si="28"/>
        <v>0</v>
      </c>
      <c r="T65">
        <f t="shared" si="28"/>
        <v>0</v>
      </c>
      <c r="U65">
        <f t="shared" si="28"/>
        <v>0</v>
      </c>
      <c r="V65">
        <f t="shared" si="28"/>
        <v>0</v>
      </c>
      <c r="W65">
        <f t="shared" si="28"/>
        <v>0</v>
      </c>
      <c r="X65">
        <f t="shared" si="28"/>
        <v>17</v>
      </c>
      <c r="Y65">
        <f t="shared" si="28"/>
        <v>0</v>
      </c>
      <c r="Z65">
        <f t="shared" si="28"/>
        <v>0</v>
      </c>
      <c r="AB65" t="s">
        <v>67</v>
      </c>
      <c r="AC65">
        <f t="shared" si="14"/>
        <v>0</v>
      </c>
      <c r="AD65">
        <f t="shared" si="14"/>
        <v>0</v>
      </c>
      <c r="AE65">
        <f t="shared" si="14"/>
        <v>0</v>
      </c>
      <c r="AF65">
        <f t="shared" si="14"/>
        <v>0</v>
      </c>
      <c r="AG65">
        <f t="shared" si="14"/>
        <v>4</v>
      </c>
      <c r="AH65">
        <f t="shared" si="14"/>
        <v>0</v>
      </c>
      <c r="AI65">
        <f t="shared" si="14"/>
        <v>0</v>
      </c>
      <c r="AJ65">
        <f t="shared" si="14"/>
        <v>0</v>
      </c>
      <c r="AK65">
        <f t="shared" ref="AK65:AO65" si="29">IF($R11=AK$56,$Z11,0)</f>
        <v>0</v>
      </c>
      <c r="AL65">
        <f t="shared" si="29"/>
        <v>0</v>
      </c>
      <c r="AM65">
        <f t="shared" si="29"/>
        <v>0</v>
      </c>
      <c r="AN65">
        <f t="shared" si="29"/>
        <v>0</v>
      </c>
      <c r="AO65">
        <f t="shared" si="29"/>
        <v>0</v>
      </c>
    </row>
    <row r="66" spans="1:41" x14ac:dyDescent="0.25">
      <c r="A66" t="s">
        <v>173</v>
      </c>
      <c r="B66" t="s">
        <v>211</v>
      </c>
      <c r="C66" t="s">
        <v>217</v>
      </c>
      <c r="D66" s="1">
        <v>44597.5</v>
      </c>
      <c r="E66" s="1">
        <v>44596.590277777781</v>
      </c>
      <c r="F66" s="1">
        <v>44598.1</v>
      </c>
      <c r="G66" s="1">
        <v>44598</v>
      </c>
      <c r="H66" s="8">
        <f t="shared" si="0"/>
        <v>1.5097222222175333</v>
      </c>
      <c r="I66" t="s">
        <v>47</v>
      </c>
      <c r="J66" s="3">
        <v>10</v>
      </c>
      <c r="K66" t="s">
        <v>215</v>
      </c>
      <c r="L66" s="3">
        <v>26</v>
      </c>
      <c r="M66" t="s">
        <v>56</v>
      </c>
      <c r="N66">
        <v>52</v>
      </c>
      <c r="O66">
        <v>15625</v>
      </c>
      <c r="Q66" t="str">
        <v>ESRI World Imagery</v>
      </c>
      <c r="R66">
        <f t="shared" ref="R66:Z66" si="30">IF($Q39=R$56,$Y39,0)</f>
        <v>0</v>
      </c>
      <c r="S66">
        <f t="shared" si="30"/>
        <v>0</v>
      </c>
      <c r="T66">
        <f t="shared" si="30"/>
        <v>0</v>
      </c>
      <c r="U66">
        <f t="shared" si="30"/>
        <v>0</v>
      </c>
      <c r="V66">
        <f t="shared" si="30"/>
        <v>0</v>
      </c>
      <c r="W66">
        <f t="shared" si="30"/>
        <v>0</v>
      </c>
      <c r="X66">
        <f t="shared" si="30"/>
        <v>0</v>
      </c>
      <c r="Y66">
        <f t="shared" si="30"/>
        <v>0</v>
      </c>
      <c r="Z66">
        <f t="shared" si="30"/>
        <v>0</v>
      </c>
      <c r="AB66" t="s">
        <v>47</v>
      </c>
      <c r="AC66">
        <f t="shared" si="14"/>
        <v>0</v>
      </c>
      <c r="AD66">
        <f t="shared" si="14"/>
        <v>0</v>
      </c>
      <c r="AE66">
        <f t="shared" si="14"/>
        <v>0</v>
      </c>
      <c r="AF66">
        <f t="shared" si="14"/>
        <v>0</v>
      </c>
      <c r="AG66">
        <f t="shared" si="14"/>
        <v>4</v>
      </c>
      <c r="AH66">
        <f t="shared" si="14"/>
        <v>0</v>
      </c>
      <c r="AI66">
        <f t="shared" si="14"/>
        <v>0</v>
      </c>
      <c r="AJ66">
        <f t="shared" si="14"/>
        <v>0</v>
      </c>
      <c r="AK66">
        <f t="shared" ref="AK66:AO66" si="31">IF($R12=AK$56,$Z12,0)</f>
        <v>0</v>
      </c>
      <c r="AL66">
        <f t="shared" si="31"/>
        <v>0</v>
      </c>
      <c r="AM66">
        <f t="shared" si="31"/>
        <v>0</v>
      </c>
      <c r="AN66">
        <f t="shared" si="31"/>
        <v>0</v>
      </c>
      <c r="AO66">
        <f t="shared" si="31"/>
        <v>0</v>
      </c>
    </row>
    <row r="67" spans="1:41" x14ac:dyDescent="0.25">
      <c r="A67" t="s">
        <v>174</v>
      </c>
      <c r="B67" t="s">
        <v>211</v>
      </c>
      <c r="C67" t="s">
        <v>217</v>
      </c>
      <c r="D67" s="1">
        <v>44614.875</v>
      </c>
      <c r="E67" s="1">
        <v>44615.429861111108</v>
      </c>
      <c r="F67" s="1">
        <v>44616.578472222223</v>
      </c>
      <c r="G67" s="1">
        <v>44616</v>
      </c>
      <c r="H67" s="8">
        <f t="shared" si="0"/>
        <v>1.148611111115315</v>
      </c>
      <c r="I67" t="s">
        <v>38</v>
      </c>
      <c r="J67" s="3">
        <v>10</v>
      </c>
      <c r="K67" t="s">
        <v>65</v>
      </c>
      <c r="L67" s="3">
        <v>3</v>
      </c>
      <c r="M67" t="s">
        <v>56</v>
      </c>
      <c r="N67">
        <v>6.25</v>
      </c>
      <c r="O67">
        <v>625</v>
      </c>
      <c r="Q67" t="str">
        <v>Sentinel-3</v>
      </c>
      <c r="R67">
        <f t="shared" ref="R67:Z67" si="32">IF($Q40=R$56,$Y40,0)</f>
        <v>0</v>
      </c>
      <c r="S67">
        <f t="shared" si="32"/>
        <v>0</v>
      </c>
      <c r="T67">
        <f t="shared" si="32"/>
        <v>0</v>
      </c>
      <c r="U67">
        <f t="shared" si="32"/>
        <v>0</v>
      </c>
      <c r="V67">
        <f t="shared" si="32"/>
        <v>0</v>
      </c>
      <c r="W67">
        <f t="shared" si="32"/>
        <v>0</v>
      </c>
      <c r="X67">
        <f t="shared" si="32"/>
        <v>0</v>
      </c>
      <c r="Y67">
        <f t="shared" si="32"/>
        <v>21</v>
      </c>
      <c r="Z67">
        <f t="shared" si="32"/>
        <v>0</v>
      </c>
      <c r="AB67" t="s">
        <v>38</v>
      </c>
      <c r="AC67">
        <f t="shared" si="14"/>
        <v>0</v>
      </c>
      <c r="AD67">
        <f t="shared" si="14"/>
        <v>0</v>
      </c>
      <c r="AE67">
        <f t="shared" si="14"/>
        <v>0</v>
      </c>
      <c r="AF67">
        <f t="shared" si="14"/>
        <v>0</v>
      </c>
      <c r="AG67">
        <f t="shared" si="14"/>
        <v>9</v>
      </c>
      <c r="AH67">
        <f t="shared" si="14"/>
        <v>0</v>
      </c>
      <c r="AI67">
        <f t="shared" si="14"/>
        <v>0</v>
      </c>
      <c r="AJ67">
        <f t="shared" si="14"/>
        <v>0</v>
      </c>
      <c r="AK67">
        <f t="shared" ref="AK67:AO67" si="33">IF($R13=AK$56,$Z13,0)</f>
        <v>0</v>
      </c>
      <c r="AL67">
        <f t="shared" si="33"/>
        <v>0</v>
      </c>
      <c r="AM67">
        <f t="shared" si="33"/>
        <v>0</v>
      </c>
      <c r="AN67">
        <f t="shared" si="33"/>
        <v>0</v>
      </c>
      <c r="AO67">
        <f t="shared" si="33"/>
        <v>0</v>
      </c>
    </row>
    <row r="68" spans="1:41" x14ac:dyDescent="0.25">
      <c r="A68" t="s">
        <v>175</v>
      </c>
      <c r="H68" s="8"/>
      <c r="Q68" t="str">
        <v>GeoEye</v>
      </c>
      <c r="R68">
        <f t="shared" ref="R68:Z68" si="34">IF($Q41=R$56,$Y41,0)</f>
        <v>0</v>
      </c>
      <c r="S68">
        <f t="shared" si="34"/>
        <v>0</v>
      </c>
      <c r="T68">
        <f t="shared" si="34"/>
        <v>0</v>
      </c>
      <c r="U68">
        <f t="shared" si="34"/>
        <v>0</v>
      </c>
      <c r="V68">
        <f t="shared" si="34"/>
        <v>0</v>
      </c>
      <c r="W68">
        <f t="shared" si="34"/>
        <v>0</v>
      </c>
      <c r="X68">
        <f t="shared" si="34"/>
        <v>0</v>
      </c>
      <c r="Y68">
        <f t="shared" si="34"/>
        <v>0</v>
      </c>
      <c r="Z68">
        <f t="shared" si="34"/>
        <v>2</v>
      </c>
      <c r="AB68" t="s">
        <v>108</v>
      </c>
      <c r="AC68">
        <f t="shared" ref="AC68:AJ75" si="35">IF($R14=AC$56,$Z14,0)</f>
        <v>0</v>
      </c>
      <c r="AD68">
        <f t="shared" si="35"/>
        <v>0</v>
      </c>
      <c r="AE68">
        <f t="shared" si="35"/>
        <v>0</v>
      </c>
      <c r="AF68">
        <f t="shared" si="35"/>
        <v>0</v>
      </c>
      <c r="AG68">
        <f t="shared" si="35"/>
        <v>0</v>
      </c>
      <c r="AH68">
        <f t="shared" si="35"/>
        <v>4</v>
      </c>
      <c r="AI68">
        <f t="shared" si="35"/>
        <v>0</v>
      </c>
      <c r="AJ68">
        <f t="shared" si="35"/>
        <v>0</v>
      </c>
      <c r="AK68">
        <f t="shared" ref="AK68:AO68" si="36">IF($R14=AK$56,$Z14,0)</f>
        <v>0</v>
      </c>
      <c r="AL68">
        <f t="shared" si="36"/>
        <v>0</v>
      </c>
      <c r="AM68">
        <f t="shared" si="36"/>
        <v>0</v>
      </c>
      <c r="AN68">
        <f t="shared" si="36"/>
        <v>0</v>
      </c>
      <c r="AO68">
        <f t="shared" si="36"/>
        <v>0</v>
      </c>
    </row>
    <row r="69" spans="1:41" x14ac:dyDescent="0.25">
      <c r="A69" t="s">
        <v>176</v>
      </c>
      <c r="B69" t="s">
        <v>43</v>
      </c>
      <c r="C69" t="s">
        <v>46</v>
      </c>
      <c r="D69" s="1">
        <v>44618.333333333336</v>
      </c>
      <c r="E69" s="1">
        <v>44618.810416666667</v>
      </c>
      <c r="F69" s="1">
        <v>44619.792361111111</v>
      </c>
      <c r="G69" s="1">
        <v>44620</v>
      </c>
      <c r="H69" s="8">
        <f t="shared" ref="H69:H102" si="37">F69-E69</f>
        <v>0.98194444444379769</v>
      </c>
      <c r="I69" t="s">
        <v>94</v>
      </c>
      <c r="J69" s="3">
        <v>1</v>
      </c>
      <c r="K69" t="s">
        <v>215</v>
      </c>
      <c r="L69" s="3">
        <v>3</v>
      </c>
      <c r="M69" t="s">
        <v>56</v>
      </c>
      <c r="N69">
        <v>6.25</v>
      </c>
      <c r="O69">
        <v>625</v>
      </c>
      <c r="Q69" t="str">
        <v>WorldView</v>
      </c>
      <c r="R69">
        <f t="shared" ref="R69:Z69" si="38">IF($Q42=R$56,$Y42,0)</f>
        <v>0</v>
      </c>
      <c r="S69">
        <f t="shared" si="38"/>
        <v>0</v>
      </c>
      <c r="T69">
        <f t="shared" si="38"/>
        <v>0</v>
      </c>
      <c r="U69">
        <f t="shared" si="38"/>
        <v>0</v>
      </c>
      <c r="V69">
        <f t="shared" si="38"/>
        <v>0</v>
      </c>
      <c r="W69">
        <f t="shared" si="38"/>
        <v>0</v>
      </c>
      <c r="X69">
        <f t="shared" si="38"/>
        <v>0</v>
      </c>
      <c r="Y69">
        <f t="shared" si="38"/>
        <v>0</v>
      </c>
      <c r="Z69">
        <f t="shared" si="38"/>
        <v>0</v>
      </c>
      <c r="AB69" t="s">
        <v>111</v>
      </c>
      <c r="AC69">
        <f t="shared" si="35"/>
        <v>0</v>
      </c>
      <c r="AD69">
        <f t="shared" si="35"/>
        <v>0</v>
      </c>
      <c r="AE69">
        <f t="shared" si="35"/>
        <v>0</v>
      </c>
      <c r="AF69">
        <f t="shared" si="35"/>
        <v>0</v>
      </c>
      <c r="AG69">
        <f t="shared" si="35"/>
        <v>0</v>
      </c>
      <c r="AH69">
        <f t="shared" si="35"/>
        <v>5</v>
      </c>
      <c r="AI69">
        <f t="shared" si="35"/>
        <v>0</v>
      </c>
      <c r="AJ69">
        <f t="shared" si="35"/>
        <v>0</v>
      </c>
      <c r="AK69">
        <f t="shared" ref="AK69:AO69" si="39">IF($R15=AK$56,$Z15,0)</f>
        <v>0</v>
      </c>
      <c r="AL69">
        <f t="shared" si="39"/>
        <v>0</v>
      </c>
      <c r="AM69">
        <f t="shared" si="39"/>
        <v>0</v>
      </c>
      <c r="AN69">
        <f t="shared" si="39"/>
        <v>0</v>
      </c>
      <c r="AO69">
        <f t="shared" si="39"/>
        <v>0</v>
      </c>
    </row>
    <row r="70" spans="1:41" x14ac:dyDescent="0.25">
      <c r="A70" t="s">
        <v>177</v>
      </c>
      <c r="B70" t="s">
        <v>43</v>
      </c>
      <c r="C70" t="s">
        <v>221</v>
      </c>
      <c r="D70" s="1">
        <v>44631.333333333336</v>
      </c>
      <c r="E70" s="1">
        <v>44635.6875</v>
      </c>
      <c r="F70" s="1">
        <v>44637.118750000001</v>
      </c>
      <c r="G70" s="1">
        <v>44637</v>
      </c>
      <c r="H70" s="8">
        <f t="shared" si="37"/>
        <v>1.4312500000014552</v>
      </c>
      <c r="I70" t="s">
        <v>47</v>
      </c>
      <c r="J70" s="3">
        <v>10</v>
      </c>
      <c r="K70" t="s">
        <v>67</v>
      </c>
      <c r="L70" s="3">
        <v>10</v>
      </c>
      <c r="M70" t="s">
        <v>56</v>
      </c>
      <c r="N70">
        <v>37</v>
      </c>
      <c r="O70">
        <v>10000</v>
      </c>
      <c r="AB70" t="s">
        <v>102</v>
      </c>
      <c r="AC70">
        <f t="shared" si="35"/>
        <v>0</v>
      </c>
      <c r="AD70">
        <f t="shared" si="35"/>
        <v>0</v>
      </c>
      <c r="AE70">
        <f t="shared" si="35"/>
        <v>0</v>
      </c>
      <c r="AF70">
        <f t="shared" si="35"/>
        <v>0</v>
      </c>
      <c r="AG70">
        <f t="shared" si="35"/>
        <v>0</v>
      </c>
      <c r="AH70">
        <f t="shared" si="35"/>
        <v>12</v>
      </c>
      <c r="AI70">
        <f t="shared" si="35"/>
        <v>0</v>
      </c>
      <c r="AJ70">
        <f t="shared" si="35"/>
        <v>0</v>
      </c>
      <c r="AK70">
        <f t="shared" ref="AK70:AO70" si="40">IF($R16=AK$56,$Z16,0)</f>
        <v>0</v>
      </c>
      <c r="AL70">
        <f t="shared" si="40"/>
        <v>0</v>
      </c>
      <c r="AM70">
        <f t="shared" si="40"/>
        <v>0</v>
      </c>
      <c r="AN70">
        <f t="shared" si="40"/>
        <v>0</v>
      </c>
      <c r="AO70">
        <f t="shared" si="40"/>
        <v>0</v>
      </c>
    </row>
    <row r="71" spans="1:41" x14ac:dyDescent="0.25">
      <c r="A71" t="s">
        <v>178</v>
      </c>
      <c r="B71" t="s">
        <v>43</v>
      </c>
      <c r="C71" t="s">
        <v>89</v>
      </c>
      <c r="D71" s="1">
        <v>44641.5</v>
      </c>
      <c r="E71" s="1">
        <v>44641.663194444445</v>
      </c>
      <c r="F71" s="1">
        <v>44642.256944444445</v>
      </c>
      <c r="G71" s="1">
        <v>44642</v>
      </c>
      <c r="H71" s="8">
        <f t="shared" si="37"/>
        <v>0.59375</v>
      </c>
      <c r="I71" t="s">
        <v>90</v>
      </c>
      <c r="J71" s="3">
        <v>1.5</v>
      </c>
      <c r="K71" t="s">
        <v>39</v>
      </c>
      <c r="L71" s="3">
        <v>10</v>
      </c>
      <c r="M71" t="s">
        <v>56</v>
      </c>
      <c r="N71">
        <v>20</v>
      </c>
      <c r="O71">
        <v>2500</v>
      </c>
      <c r="AB71" t="s">
        <v>95</v>
      </c>
      <c r="AC71">
        <f t="shared" si="35"/>
        <v>0</v>
      </c>
      <c r="AD71">
        <f t="shared" si="35"/>
        <v>0</v>
      </c>
      <c r="AE71">
        <f t="shared" si="35"/>
        <v>0</v>
      </c>
      <c r="AF71">
        <f t="shared" si="35"/>
        <v>0</v>
      </c>
      <c r="AG71">
        <f t="shared" si="35"/>
        <v>0</v>
      </c>
      <c r="AH71">
        <f t="shared" si="35"/>
        <v>0</v>
      </c>
      <c r="AI71">
        <f t="shared" si="35"/>
        <v>6</v>
      </c>
      <c r="AJ71">
        <f t="shared" si="35"/>
        <v>0</v>
      </c>
      <c r="AK71">
        <f t="shared" ref="AK71:AO71" si="41">IF($R17=AK$56,$Z17,0)</f>
        <v>0</v>
      </c>
      <c r="AL71">
        <f t="shared" si="41"/>
        <v>0</v>
      </c>
      <c r="AM71">
        <f t="shared" si="41"/>
        <v>0</v>
      </c>
      <c r="AN71">
        <f t="shared" si="41"/>
        <v>0</v>
      </c>
      <c r="AO71">
        <f t="shared" si="41"/>
        <v>0</v>
      </c>
    </row>
    <row r="72" spans="1:41" x14ac:dyDescent="0.25">
      <c r="A72" t="s">
        <v>179</v>
      </c>
      <c r="B72" t="s">
        <v>43</v>
      </c>
      <c r="C72" t="s">
        <v>46</v>
      </c>
      <c r="D72" s="1">
        <v>44649.041666666664</v>
      </c>
      <c r="E72" s="1">
        <v>44649.504861111112</v>
      </c>
      <c r="F72" s="1">
        <v>44650.284722222219</v>
      </c>
      <c r="G72" s="1">
        <v>44650</v>
      </c>
      <c r="H72" s="8">
        <f t="shared" si="37"/>
        <v>0.77986111110658385</v>
      </c>
      <c r="I72" t="s">
        <v>94</v>
      </c>
      <c r="J72" s="3">
        <v>0.5</v>
      </c>
      <c r="K72" t="s">
        <v>65</v>
      </c>
      <c r="L72" s="3">
        <v>3</v>
      </c>
      <c r="M72" t="s">
        <v>56</v>
      </c>
      <c r="N72">
        <v>6</v>
      </c>
      <c r="O72">
        <v>576</v>
      </c>
      <c r="AB72" t="s">
        <v>90</v>
      </c>
      <c r="AC72">
        <f t="shared" si="35"/>
        <v>0</v>
      </c>
      <c r="AD72">
        <f t="shared" si="35"/>
        <v>0</v>
      </c>
      <c r="AE72">
        <f t="shared" si="35"/>
        <v>0</v>
      </c>
      <c r="AF72">
        <f t="shared" si="35"/>
        <v>0</v>
      </c>
      <c r="AG72">
        <f t="shared" si="35"/>
        <v>0</v>
      </c>
      <c r="AH72">
        <f t="shared" si="35"/>
        <v>0</v>
      </c>
      <c r="AI72">
        <f t="shared" si="35"/>
        <v>5</v>
      </c>
      <c r="AJ72">
        <f t="shared" si="35"/>
        <v>0</v>
      </c>
      <c r="AK72">
        <f t="shared" ref="AK72:AO72" si="42">IF($R18=AK$56,$Z18,0)</f>
        <v>0</v>
      </c>
      <c r="AL72">
        <f t="shared" si="42"/>
        <v>0</v>
      </c>
      <c r="AM72">
        <f t="shared" si="42"/>
        <v>0</v>
      </c>
      <c r="AN72">
        <f t="shared" si="42"/>
        <v>0</v>
      </c>
      <c r="AO72">
        <f t="shared" si="42"/>
        <v>0</v>
      </c>
    </row>
    <row r="73" spans="1:41" x14ac:dyDescent="0.25">
      <c r="A73" t="s">
        <v>180</v>
      </c>
      <c r="B73" t="s">
        <v>49</v>
      </c>
      <c r="C73" t="s">
        <v>53</v>
      </c>
      <c r="D73" s="1">
        <v>44645.833333333336</v>
      </c>
      <c r="E73" s="1">
        <v>44649.556250000001</v>
      </c>
      <c r="F73" s="1">
        <v>44647.720138888886</v>
      </c>
      <c r="G73" s="1">
        <v>44649</v>
      </c>
      <c r="H73" s="8">
        <f t="shared" si="37"/>
        <v>-1.836111111115315</v>
      </c>
      <c r="K73" t="s">
        <v>38</v>
      </c>
      <c r="L73" s="3">
        <v>10</v>
      </c>
      <c r="M73" t="s">
        <v>54</v>
      </c>
      <c r="N73">
        <v>20</v>
      </c>
      <c r="O73">
        <v>2500</v>
      </c>
      <c r="AB73" t="s">
        <v>112</v>
      </c>
      <c r="AC73">
        <f t="shared" si="35"/>
        <v>0</v>
      </c>
      <c r="AD73">
        <f t="shared" si="35"/>
        <v>0</v>
      </c>
      <c r="AE73">
        <f t="shared" si="35"/>
        <v>0</v>
      </c>
      <c r="AF73">
        <f t="shared" si="35"/>
        <v>0</v>
      </c>
      <c r="AG73">
        <f t="shared" si="35"/>
        <v>0</v>
      </c>
      <c r="AH73">
        <f t="shared" si="35"/>
        <v>0</v>
      </c>
      <c r="AI73">
        <f t="shared" si="35"/>
        <v>1</v>
      </c>
      <c r="AJ73">
        <f t="shared" si="35"/>
        <v>0</v>
      </c>
      <c r="AK73">
        <f t="shared" ref="AK73:AO73" si="43">IF($R19=AK$56,$Z19,0)</f>
        <v>0</v>
      </c>
      <c r="AL73">
        <f t="shared" si="43"/>
        <v>0</v>
      </c>
      <c r="AM73">
        <f t="shared" si="43"/>
        <v>0</v>
      </c>
      <c r="AN73">
        <f t="shared" si="43"/>
        <v>0</v>
      </c>
      <c r="AO73">
        <f t="shared" si="43"/>
        <v>0</v>
      </c>
    </row>
    <row r="74" spans="1:41" x14ac:dyDescent="0.25">
      <c r="A74" t="s">
        <v>181</v>
      </c>
      <c r="B74" t="s">
        <v>43</v>
      </c>
      <c r="C74" t="s">
        <v>222</v>
      </c>
      <c r="D74" s="1">
        <v>44652</v>
      </c>
      <c r="E74" s="1">
        <v>44652.398611111108</v>
      </c>
      <c r="F74" s="1">
        <v>44654.20416666667</v>
      </c>
      <c r="G74" s="1">
        <v>44654</v>
      </c>
      <c r="H74" s="8">
        <f t="shared" si="37"/>
        <v>1.8055555555620231</v>
      </c>
      <c r="I74" t="s">
        <v>47</v>
      </c>
      <c r="J74" s="3">
        <v>10</v>
      </c>
      <c r="K74" t="s">
        <v>215</v>
      </c>
      <c r="L74" s="3">
        <v>8</v>
      </c>
      <c r="M74" t="s">
        <v>56</v>
      </c>
      <c r="N74">
        <v>16</v>
      </c>
      <c r="O74">
        <v>1600</v>
      </c>
      <c r="AB74" t="s">
        <v>94</v>
      </c>
      <c r="AC74">
        <f t="shared" si="35"/>
        <v>0</v>
      </c>
      <c r="AD74">
        <f t="shared" si="35"/>
        <v>0</v>
      </c>
      <c r="AE74">
        <f t="shared" si="35"/>
        <v>0</v>
      </c>
      <c r="AF74">
        <f t="shared" si="35"/>
        <v>0</v>
      </c>
      <c r="AG74">
        <f t="shared" si="35"/>
        <v>0</v>
      </c>
      <c r="AH74">
        <f t="shared" si="35"/>
        <v>0</v>
      </c>
      <c r="AI74">
        <f t="shared" si="35"/>
        <v>0</v>
      </c>
      <c r="AJ74">
        <f t="shared" si="35"/>
        <v>0</v>
      </c>
      <c r="AK74">
        <f t="shared" ref="AK74:AO74" si="44">IF($R20=AK$56,$Z20,0)</f>
        <v>0</v>
      </c>
      <c r="AL74">
        <f t="shared" si="44"/>
        <v>0</v>
      </c>
      <c r="AM74">
        <f t="shared" si="44"/>
        <v>0</v>
      </c>
      <c r="AN74">
        <f t="shared" si="44"/>
        <v>0</v>
      </c>
      <c r="AO74">
        <f t="shared" si="44"/>
        <v>0</v>
      </c>
    </row>
    <row r="75" spans="1:41" x14ac:dyDescent="0.25">
      <c r="A75" t="s">
        <v>182</v>
      </c>
      <c r="B75" t="s">
        <v>49</v>
      </c>
      <c r="C75" t="s">
        <v>224</v>
      </c>
      <c r="D75" s="1">
        <v>44693.4375</v>
      </c>
      <c r="E75" s="1">
        <v>44693.804861111108</v>
      </c>
      <c r="F75" s="1">
        <v>44694.398611111108</v>
      </c>
      <c r="G75" s="1">
        <v>44694</v>
      </c>
      <c r="H75" s="8">
        <f t="shared" si="37"/>
        <v>0.59375</v>
      </c>
      <c r="I75" t="s">
        <v>38</v>
      </c>
      <c r="J75" s="3">
        <v>10</v>
      </c>
      <c r="K75" t="s">
        <v>112</v>
      </c>
      <c r="L75" s="3">
        <v>1.5</v>
      </c>
      <c r="M75" t="s">
        <v>56</v>
      </c>
      <c r="N75">
        <v>3</v>
      </c>
      <c r="O75">
        <v>225</v>
      </c>
      <c r="AB75" t="s">
        <v>107</v>
      </c>
      <c r="AC75">
        <f t="shared" si="35"/>
        <v>0</v>
      </c>
      <c r="AD75">
        <f t="shared" si="35"/>
        <v>0</v>
      </c>
      <c r="AE75">
        <f t="shared" si="35"/>
        <v>0</v>
      </c>
      <c r="AF75">
        <f t="shared" si="35"/>
        <v>0</v>
      </c>
      <c r="AG75">
        <f t="shared" si="35"/>
        <v>0</v>
      </c>
      <c r="AH75">
        <f t="shared" si="35"/>
        <v>0</v>
      </c>
      <c r="AI75">
        <f t="shared" si="35"/>
        <v>0</v>
      </c>
      <c r="AJ75">
        <f t="shared" si="35"/>
        <v>0</v>
      </c>
      <c r="AK75">
        <f t="shared" ref="AK75:AO75" si="45">IF($R21=AK$56,$Z21,0)</f>
        <v>2</v>
      </c>
      <c r="AL75">
        <f t="shared" si="45"/>
        <v>0</v>
      </c>
      <c r="AM75">
        <f t="shared" si="45"/>
        <v>0</v>
      </c>
      <c r="AN75">
        <f t="shared" si="45"/>
        <v>0</v>
      </c>
      <c r="AO75">
        <f t="shared" si="45"/>
        <v>0</v>
      </c>
    </row>
    <row r="76" spans="1:41" x14ac:dyDescent="0.25">
      <c r="A76" t="s">
        <v>183</v>
      </c>
      <c r="B76" t="s">
        <v>43</v>
      </c>
      <c r="C76" t="s">
        <v>46</v>
      </c>
      <c r="D76" s="1">
        <v>44694.291666666664</v>
      </c>
      <c r="E76" s="1">
        <v>44694.527777777781</v>
      </c>
      <c r="F76" s="1">
        <v>44696.79791666667</v>
      </c>
      <c r="G76" s="1">
        <v>44698</v>
      </c>
      <c r="H76" s="8">
        <f t="shared" si="37"/>
        <v>2.2701388888890506</v>
      </c>
      <c r="I76" t="s">
        <v>38</v>
      </c>
      <c r="J76" s="3">
        <v>10</v>
      </c>
      <c r="K76" t="s">
        <v>225</v>
      </c>
      <c r="L76" s="3">
        <v>16.5</v>
      </c>
      <c r="M76" t="s">
        <v>56</v>
      </c>
      <c r="N76">
        <v>33</v>
      </c>
      <c r="O76">
        <v>5625</v>
      </c>
      <c r="AB76" t="s">
        <v>218</v>
      </c>
      <c r="AC76">
        <f t="shared" ref="AC76:AK76" si="46">IF($R22=AC$56,$Z22,0)</f>
        <v>0</v>
      </c>
      <c r="AD76">
        <f t="shared" si="46"/>
        <v>0</v>
      </c>
      <c r="AE76">
        <f t="shared" si="46"/>
        <v>0</v>
      </c>
      <c r="AF76">
        <f t="shared" si="46"/>
        <v>0</v>
      </c>
      <c r="AG76">
        <f t="shared" si="46"/>
        <v>0</v>
      </c>
      <c r="AH76">
        <f t="shared" si="46"/>
        <v>0</v>
      </c>
      <c r="AI76">
        <f t="shared" si="46"/>
        <v>0</v>
      </c>
      <c r="AJ76">
        <f t="shared" si="46"/>
        <v>0</v>
      </c>
      <c r="AK76">
        <f t="shared" si="46"/>
        <v>0</v>
      </c>
      <c r="AL76">
        <f t="shared" ref="AL76:AO76" si="47">IF($R22=AL$56,$Z22,0)</f>
        <v>1</v>
      </c>
      <c r="AM76">
        <f t="shared" si="47"/>
        <v>0</v>
      </c>
      <c r="AN76">
        <f t="shared" si="47"/>
        <v>0</v>
      </c>
      <c r="AO76">
        <f t="shared" si="47"/>
        <v>0</v>
      </c>
    </row>
    <row r="77" spans="1:41" x14ac:dyDescent="0.25">
      <c r="A77" t="s">
        <v>184</v>
      </c>
      <c r="B77" t="s">
        <v>211</v>
      </c>
      <c r="C77" t="s">
        <v>96</v>
      </c>
      <c r="D77" s="1">
        <v>44701.625</v>
      </c>
      <c r="E77" s="1">
        <v>44705.294444444444</v>
      </c>
      <c r="F77" s="1">
        <v>44708.445833333331</v>
      </c>
      <c r="G77" s="1">
        <v>44711</v>
      </c>
      <c r="H77" s="8">
        <f t="shared" si="37"/>
        <v>3.1513888888875954</v>
      </c>
      <c r="I77" t="s">
        <v>107</v>
      </c>
      <c r="J77" s="3">
        <v>0.5</v>
      </c>
      <c r="K77" t="s">
        <v>51</v>
      </c>
      <c r="L77" s="3">
        <v>0.5</v>
      </c>
      <c r="M77" t="s">
        <v>55</v>
      </c>
      <c r="N77">
        <v>2.5</v>
      </c>
      <c r="O77">
        <v>100</v>
      </c>
      <c r="AB77" t="s">
        <v>215</v>
      </c>
      <c r="AC77">
        <f t="shared" ref="AC77:AK77" si="48">IF($R23=AC$56,$Z23,0)</f>
        <v>0</v>
      </c>
      <c r="AD77">
        <f t="shared" si="48"/>
        <v>0</v>
      </c>
      <c r="AE77">
        <f t="shared" si="48"/>
        <v>0</v>
      </c>
      <c r="AF77">
        <f t="shared" si="48"/>
        <v>0</v>
      </c>
      <c r="AG77">
        <f t="shared" si="48"/>
        <v>0</v>
      </c>
      <c r="AH77">
        <f t="shared" si="48"/>
        <v>0</v>
      </c>
      <c r="AI77">
        <f t="shared" si="48"/>
        <v>0</v>
      </c>
      <c r="AJ77">
        <f t="shared" si="48"/>
        <v>0</v>
      </c>
      <c r="AK77">
        <f t="shared" si="48"/>
        <v>0</v>
      </c>
      <c r="AL77">
        <f t="shared" ref="AL77:AO77" si="49">IF($R23=AL$56,$Z23,0)</f>
        <v>0</v>
      </c>
      <c r="AM77">
        <f t="shared" si="49"/>
        <v>5</v>
      </c>
      <c r="AN77">
        <f t="shared" si="49"/>
        <v>0</v>
      </c>
      <c r="AO77">
        <f t="shared" si="49"/>
        <v>0</v>
      </c>
    </row>
    <row r="78" spans="1:41" x14ac:dyDescent="0.25">
      <c r="A78" t="s">
        <v>185</v>
      </c>
      <c r="B78" t="s">
        <v>49</v>
      </c>
      <c r="C78" t="s">
        <v>66</v>
      </c>
      <c r="D78" s="1">
        <v>44716.534722222219</v>
      </c>
      <c r="E78" s="1">
        <v>44717.43472222222</v>
      </c>
      <c r="F78" s="1">
        <v>44717.344444444447</v>
      </c>
      <c r="G78" s="1">
        <v>44718</v>
      </c>
      <c r="H78" s="8">
        <f t="shared" si="37"/>
        <v>-9.0277777773735579E-2</v>
      </c>
      <c r="I78" t="s">
        <v>62</v>
      </c>
      <c r="J78" s="3">
        <v>3</v>
      </c>
      <c r="K78" t="s">
        <v>62</v>
      </c>
      <c r="L78" s="3">
        <v>3</v>
      </c>
      <c r="M78" t="s">
        <v>55</v>
      </c>
      <c r="N78">
        <v>6</v>
      </c>
      <c r="O78">
        <v>576</v>
      </c>
      <c r="AB78" t="s">
        <v>225</v>
      </c>
      <c r="AC78">
        <f t="shared" ref="AC78:AK78" si="50">IF($R24=AC$56,$Z24,0)</f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50"/>
        <v>0</v>
      </c>
      <c r="AI78">
        <f t="shared" si="50"/>
        <v>0</v>
      </c>
      <c r="AJ78">
        <f t="shared" si="50"/>
        <v>0</v>
      </c>
      <c r="AK78">
        <f t="shared" si="50"/>
        <v>0</v>
      </c>
      <c r="AL78">
        <f t="shared" ref="AL78:AO78" si="51">IF($R24=AL$56,$Z24,0)</f>
        <v>0</v>
      </c>
      <c r="AM78">
        <f t="shared" si="51"/>
        <v>0</v>
      </c>
      <c r="AN78">
        <f t="shared" si="51"/>
        <v>2</v>
      </c>
      <c r="AO78">
        <f t="shared" si="51"/>
        <v>0</v>
      </c>
    </row>
    <row r="79" spans="1:41" x14ac:dyDescent="0.25">
      <c r="A79" t="s">
        <v>186</v>
      </c>
      <c r="B79" t="s">
        <v>43</v>
      </c>
      <c r="C79" t="s">
        <v>226</v>
      </c>
      <c r="D79" s="1">
        <v>44627.291666666664</v>
      </c>
      <c r="E79" s="1">
        <v>44727.351388888892</v>
      </c>
      <c r="F79" s="1">
        <v>44728.38958333333</v>
      </c>
      <c r="G79" s="1">
        <v>44729</v>
      </c>
      <c r="H79" s="8">
        <f t="shared" si="37"/>
        <v>1.0381944444379769</v>
      </c>
      <c r="I79" t="s">
        <v>47</v>
      </c>
      <c r="J79" s="3">
        <v>10</v>
      </c>
      <c r="K79" t="s">
        <v>48</v>
      </c>
      <c r="L79" s="3">
        <v>10</v>
      </c>
      <c r="M79" t="s">
        <v>56</v>
      </c>
      <c r="N79">
        <v>20</v>
      </c>
      <c r="O79">
        <v>2500</v>
      </c>
      <c r="AB79" t="s">
        <v>213</v>
      </c>
      <c r="AC79">
        <f t="shared" ref="AC79:AK79" si="52">IF($R25=AC$56,$Z25,0)</f>
        <v>0</v>
      </c>
      <c r="AD79">
        <f t="shared" si="52"/>
        <v>0</v>
      </c>
      <c r="AE79">
        <f t="shared" si="52"/>
        <v>0</v>
      </c>
      <c r="AF79">
        <f t="shared" si="52"/>
        <v>0</v>
      </c>
      <c r="AG79">
        <f t="shared" si="52"/>
        <v>0</v>
      </c>
      <c r="AH79">
        <f t="shared" si="52"/>
        <v>0</v>
      </c>
      <c r="AI79">
        <f t="shared" si="52"/>
        <v>0</v>
      </c>
      <c r="AJ79">
        <f t="shared" si="52"/>
        <v>0</v>
      </c>
      <c r="AK79">
        <f t="shared" si="52"/>
        <v>0</v>
      </c>
      <c r="AL79">
        <f t="shared" ref="AL79:AO79" si="53">IF($R25=AL$56,$Z25,0)</f>
        <v>0</v>
      </c>
      <c r="AM79">
        <f t="shared" si="53"/>
        <v>0</v>
      </c>
      <c r="AN79">
        <f t="shared" si="53"/>
        <v>0</v>
      </c>
      <c r="AO79">
        <f t="shared" si="53"/>
        <v>0</v>
      </c>
    </row>
    <row r="80" spans="1:41" x14ac:dyDescent="0.25">
      <c r="A80" t="s">
        <v>187</v>
      </c>
      <c r="B80" t="s">
        <v>49</v>
      </c>
      <c r="C80" t="s">
        <v>89</v>
      </c>
      <c r="D80" s="1">
        <v>44728.541666666664</v>
      </c>
      <c r="E80" s="1">
        <v>44728.544444444444</v>
      </c>
      <c r="F80" s="1">
        <v>44728.427083333336</v>
      </c>
      <c r="G80" s="1">
        <v>44728</v>
      </c>
      <c r="H80" s="8">
        <f t="shared" si="37"/>
        <v>-0.11736111110803904</v>
      </c>
      <c r="K80" t="s">
        <v>102</v>
      </c>
      <c r="L80" s="3">
        <v>500</v>
      </c>
      <c r="M80" t="s">
        <v>54</v>
      </c>
      <c r="N80">
        <v>500</v>
      </c>
      <c r="O80">
        <v>2250000</v>
      </c>
    </row>
    <row r="81" spans="1:29" x14ac:dyDescent="0.25">
      <c r="A81" t="s">
        <v>188</v>
      </c>
      <c r="B81" t="s">
        <v>49</v>
      </c>
      <c r="C81" t="s">
        <v>89</v>
      </c>
      <c r="D81" s="1">
        <v>44728</v>
      </c>
      <c r="E81" s="1">
        <v>44728.606249999997</v>
      </c>
      <c r="F81" s="1">
        <v>44728.427083333336</v>
      </c>
      <c r="G81" s="1">
        <v>44728</v>
      </c>
      <c r="H81" s="8">
        <f t="shared" si="37"/>
        <v>-0.17916666666133096</v>
      </c>
      <c r="K81" t="s">
        <v>111</v>
      </c>
      <c r="L81" s="3">
        <v>300</v>
      </c>
      <c r="M81" t="s">
        <v>54</v>
      </c>
      <c r="N81">
        <v>500</v>
      </c>
      <c r="O81">
        <v>2250000</v>
      </c>
    </row>
    <row r="82" spans="1:29" x14ac:dyDescent="0.25">
      <c r="A82" t="s">
        <v>189</v>
      </c>
      <c r="B82" t="s">
        <v>49</v>
      </c>
      <c r="C82" t="s">
        <v>89</v>
      </c>
      <c r="D82" s="1">
        <v>44727.923611111109</v>
      </c>
      <c r="E82" s="1">
        <v>44729.454861111109</v>
      </c>
      <c r="F82" s="1">
        <v>44737.447222222225</v>
      </c>
      <c r="G82" s="1">
        <v>44738</v>
      </c>
      <c r="H82" s="8">
        <f t="shared" si="37"/>
        <v>7.992361111115315</v>
      </c>
      <c r="I82" t="s">
        <v>95</v>
      </c>
      <c r="J82" s="3">
        <v>1.5</v>
      </c>
      <c r="K82" t="s">
        <v>95</v>
      </c>
      <c r="L82" s="3">
        <v>1.5</v>
      </c>
      <c r="M82" t="s">
        <v>55</v>
      </c>
      <c r="N82">
        <v>3</v>
      </c>
      <c r="O82">
        <v>225</v>
      </c>
    </row>
    <row r="83" spans="1:29" x14ac:dyDescent="0.25">
      <c r="A83" t="s">
        <v>190</v>
      </c>
      <c r="B83" t="s">
        <v>49</v>
      </c>
      <c r="C83" t="s">
        <v>89</v>
      </c>
      <c r="D83" s="1">
        <v>44728.611111111109</v>
      </c>
      <c r="E83" s="1">
        <v>44729.461111111108</v>
      </c>
      <c r="F83" s="1">
        <v>44730.45</v>
      </c>
      <c r="G83" s="1">
        <v>44731</v>
      </c>
      <c r="H83" s="8">
        <f t="shared" si="37"/>
        <v>0.98888888888905058</v>
      </c>
      <c r="I83" t="s">
        <v>62</v>
      </c>
      <c r="J83" s="3">
        <v>3</v>
      </c>
      <c r="K83" t="s">
        <v>90</v>
      </c>
      <c r="L83" s="3">
        <v>1.5</v>
      </c>
      <c r="M83" t="s">
        <v>55</v>
      </c>
      <c r="N83">
        <v>3</v>
      </c>
      <c r="O83">
        <v>225</v>
      </c>
    </row>
    <row r="84" spans="1:29" x14ac:dyDescent="0.25">
      <c r="A84" t="s">
        <v>191</v>
      </c>
      <c r="B84" t="s">
        <v>49</v>
      </c>
      <c r="C84" t="s">
        <v>96</v>
      </c>
      <c r="D84" s="1">
        <v>44730</v>
      </c>
      <c r="E84" s="1">
        <v>44732.567361111112</v>
      </c>
      <c r="F84" s="1">
        <v>44738.416666666664</v>
      </c>
      <c r="G84" s="1">
        <v>44733</v>
      </c>
      <c r="H84" s="8">
        <f t="shared" si="37"/>
        <v>5.8493055555518367</v>
      </c>
      <c r="I84" t="s">
        <v>213</v>
      </c>
      <c r="J84" s="3">
        <v>0.5</v>
      </c>
      <c r="K84" t="s">
        <v>57</v>
      </c>
      <c r="L84" s="3">
        <v>0.5</v>
      </c>
      <c r="M84" t="s">
        <v>55</v>
      </c>
      <c r="N84">
        <v>2.5</v>
      </c>
      <c r="O84">
        <v>100</v>
      </c>
      <c r="Q84" s="11" t="s">
        <v>144</v>
      </c>
      <c r="R84" s="11" t="s">
        <v>143</v>
      </c>
      <c r="S84" s="11" t="s">
        <v>145</v>
      </c>
      <c r="T84" s="11" t="s">
        <v>126</v>
      </c>
      <c r="U84" s="11" t="s">
        <v>127</v>
      </c>
      <c r="V84" s="11" t="s">
        <v>125</v>
      </c>
      <c r="W84" s="11" t="s">
        <v>117</v>
      </c>
      <c r="X84" s="11" t="s">
        <v>118</v>
      </c>
      <c r="Y84" s="11" t="s">
        <v>119</v>
      </c>
      <c r="Z84" s="11" t="s">
        <v>116</v>
      </c>
      <c r="AA84" s="11" t="s">
        <v>124</v>
      </c>
      <c r="AC84" s="11" t="s">
        <v>120</v>
      </c>
    </row>
    <row r="85" spans="1:29" x14ac:dyDescent="0.25">
      <c r="A85" t="s">
        <v>192</v>
      </c>
      <c r="B85" t="s">
        <v>49</v>
      </c>
      <c r="C85" t="s">
        <v>89</v>
      </c>
      <c r="D85" s="1">
        <v>44732.625</v>
      </c>
      <c r="E85" s="1">
        <v>44733.469444444447</v>
      </c>
      <c r="F85" s="1">
        <v>44733.433333333334</v>
      </c>
      <c r="G85" s="1">
        <v>44734</v>
      </c>
      <c r="H85" s="8">
        <f t="shared" si="37"/>
        <v>-3.6111111112404615E-2</v>
      </c>
      <c r="K85" t="s">
        <v>102</v>
      </c>
      <c r="L85" s="3">
        <v>300</v>
      </c>
      <c r="M85" t="s">
        <v>54</v>
      </c>
      <c r="N85">
        <v>600</v>
      </c>
      <c r="O85">
        <v>810000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C85" s="11"/>
    </row>
    <row r="86" spans="1:29" x14ac:dyDescent="0.25">
      <c r="A86" t="s">
        <v>193</v>
      </c>
      <c r="B86" t="s">
        <v>105</v>
      </c>
      <c r="C86" t="s">
        <v>227</v>
      </c>
      <c r="D86" s="1">
        <v>44732.875</v>
      </c>
      <c r="E86" s="1">
        <v>44734.615972222222</v>
      </c>
      <c r="F86" s="1">
        <v>44736.268750000003</v>
      </c>
      <c r="G86" s="1">
        <v>44736</v>
      </c>
      <c r="H86" s="8">
        <f t="shared" si="37"/>
        <v>1.6527777777810115</v>
      </c>
      <c r="I86" t="s">
        <v>94</v>
      </c>
      <c r="J86" s="3">
        <v>0.5</v>
      </c>
      <c r="K86" t="s">
        <v>57</v>
      </c>
      <c r="L86" s="3">
        <v>0.5</v>
      </c>
      <c r="M86" t="s">
        <v>55</v>
      </c>
      <c r="N86">
        <v>2.5</v>
      </c>
      <c r="O86">
        <v>100</v>
      </c>
      <c r="Q86" t="s">
        <v>65</v>
      </c>
      <c r="R86" t="s">
        <v>65</v>
      </c>
      <c r="S86" t="s">
        <v>150</v>
      </c>
      <c r="T86">
        <v>1</v>
      </c>
      <c r="U86">
        <v>10</v>
      </c>
      <c r="V86" t="s">
        <v>130</v>
      </c>
      <c r="W86">
        <f t="shared" ref="W86:W104" si="54">_xlfn.MINIFS(J$3:J$52,I$3:I$52,R86)</f>
        <v>3</v>
      </c>
      <c r="X86">
        <f t="shared" ref="X86:X104" si="55">_xlfn.MINIFS(L$3:L$52,K$3:K$52,R86)</f>
        <v>1.2</v>
      </c>
      <c r="Y86" cm="1">
        <f t="array" ref="Y86">MIN(IF(W86:X86&gt;0,W86:X86))</f>
        <v>1.2</v>
      </c>
      <c r="Z86">
        <f>AVERAGEIF(K$3:K$52,R86,L$3:L$52)</f>
        <v>2.4</v>
      </c>
      <c r="AA86" s="8">
        <f t="shared" ref="AA86:AA104" si="56">AVERAGEIFS(H$3:H$52,K$3:K$52,R86)</f>
        <v>0.8050925925902751</v>
      </c>
    </row>
    <row r="87" spans="1:29" x14ac:dyDescent="0.25">
      <c r="A87" t="s">
        <v>194</v>
      </c>
      <c r="B87" t="s">
        <v>105</v>
      </c>
      <c r="C87" t="s">
        <v>228</v>
      </c>
      <c r="D87" s="1">
        <v>44743.918055555558</v>
      </c>
      <c r="E87" s="1">
        <v>44744.926388888889</v>
      </c>
      <c r="F87" s="1">
        <v>44745.290277777778</v>
      </c>
      <c r="G87" s="1">
        <v>44745</v>
      </c>
      <c r="H87" s="8">
        <f t="shared" si="37"/>
        <v>0.36388888888905058</v>
      </c>
      <c r="I87" t="s">
        <v>213</v>
      </c>
      <c r="J87" s="3">
        <v>0.5</v>
      </c>
      <c r="K87" t="s">
        <v>51</v>
      </c>
      <c r="L87" s="3">
        <v>0.5</v>
      </c>
      <c r="M87" t="s">
        <v>55</v>
      </c>
      <c r="N87">
        <v>2.5</v>
      </c>
      <c r="O87">
        <v>100</v>
      </c>
      <c r="Q87" t="s">
        <v>62</v>
      </c>
      <c r="R87" t="s">
        <v>62</v>
      </c>
      <c r="S87" t="s">
        <v>147</v>
      </c>
      <c r="W87">
        <f t="shared" si="54"/>
        <v>0</v>
      </c>
      <c r="X87">
        <f t="shared" si="55"/>
        <v>3</v>
      </c>
      <c r="Y87" cm="1">
        <f t="array" ref="Y87">MIN(IF(W87:X87&gt;0,W87:X87))</f>
        <v>3</v>
      </c>
      <c r="Z87">
        <f>AVERAGEIF(K$3:K$52,R87,L$3:L$52)</f>
        <v>3</v>
      </c>
      <c r="AA87" s="8">
        <f t="shared" si="56"/>
        <v>-1.0562500000014552</v>
      </c>
    </row>
    <row r="88" spans="1:29" x14ac:dyDescent="0.25">
      <c r="A88" t="s">
        <v>195</v>
      </c>
      <c r="B88" t="s">
        <v>43</v>
      </c>
      <c r="C88" t="s">
        <v>46</v>
      </c>
      <c r="D88" s="1">
        <v>44745</v>
      </c>
      <c r="E88" s="1">
        <v>44745.361111111109</v>
      </c>
      <c r="F88" s="1">
        <v>44746.352777777778</v>
      </c>
      <c r="G88" s="1">
        <v>44747</v>
      </c>
      <c r="H88" s="8">
        <f t="shared" si="37"/>
        <v>0.99166666666860692</v>
      </c>
      <c r="I88" t="s">
        <v>94</v>
      </c>
      <c r="J88" s="3">
        <v>0.8</v>
      </c>
      <c r="K88" t="s">
        <v>225</v>
      </c>
      <c r="L88" s="3">
        <v>22</v>
      </c>
      <c r="M88" t="s">
        <v>56</v>
      </c>
      <c r="N88">
        <v>60</v>
      </c>
      <c r="O88">
        <v>22500</v>
      </c>
      <c r="Q88" t="s">
        <v>135</v>
      </c>
      <c r="R88" t="s">
        <v>52</v>
      </c>
      <c r="S88" t="s">
        <v>149</v>
      </c>
      <c r="T88">
        <v>0.5</v>
      </c>
      <c r="U88">
        <v>20</v>
      </c>
      <c r="V88" t="s">
        <v>128</v>
      </c>
      <c r="W88">
        <f t="shared" si="54"/>
        <v>0</v>
      </c>
      <c r="X88">
        <f t="shared" si="55"/>
        <v>0.5</v>
      </c>
      <c r="Y88" cm="1">
        <f t="array" ref="Y88">MIN(IF(W88:X88&gt;0,W88:X88))</f>
        <v>0.5</v>
      </c>
      <c r="Z88">
        <f>AVERAGEIF(K$3:K$52,R88,L$3:L$52)</f>
        <v>0.5</v>
      </c>
      <c r="AA88" s="8">
        <f t="shared" si="56"/>
        <v>0.59583333333284827</v>
      </c>
      <c r="AC88" t="s">
        <v>121</v>
      </c>
    </row>
    <row r="89" spans="1:29" x14ac:dyDescent="0.25">
      <c r="A89" t="s">
        <v>196</v>
      </c>
      <c r="B89" t="s">
        <v>49</v>
      </c>
      <c r="C89" t="s">
        <v>66</v>
      </c>
      <c r="D89" s="1">
        <v>44745.541666666664</v>
      </c>
      <c r="E89" s="1">
        <v>44747.304166666669</v>
      </c>
      <c r="F89" s="1">
        <v>44746.381944444445</v>
      </c>
      <c r="G89" s="1">
        <v>44747</v>
      </c>
      <c r="H89" s="8">
        <f t="shared" si="37"/>
        <v>-0.92222222222335404</v>
      </c>
      <c r="K89" t="s">
        <v>111</v>
      </c>
      <c r="L89" s="3">
        <v>300</v>
      </c>
      <c r="M89" t="s">
        <v>54</v>
      </c>
      <c r="N89">
        <v>600</v>
      </c>
      <c r="O89">
        <v>810000</v>
      </c>
      <c r="Q89" t="s">
        <v>135</v>
      </c>
      <c r="R89" t="s">
        <v>51</v>
      </c>
      <c r="S89" t="s">
        <v>149</v>
      </c>
      <c r="T89">
        <v>0.5</v>
      </c>
      <c r="U89">
        <v>20</v>
      </c>
      <c r="V89" t="s">
        <v>128</v>
      </c>
      <c r="W89">
        <f t="shared" si="54"/>
        <v>0.5</v>
      </c>
      <c r="X89">
        <f t="shared" si="55"/>
        <v>0</v>
      </c>
      <c r="Y89" cm="1">
        <f t="array" ref="Y89">MIN(IF(W89:X89&gt;0,W89:X89))</f>
        <v>0.5</v>
      </c>
      <c r="Z89" t="e">
        <f>IFERROR(AVERAGEIF(K$3:K$52,R89,L$3:L$52),#N/A)</f>
        <v>#N/A</v>
      </c>
      <c r="AA89" s="8" t="e">
        <f t="shared" si="56"/>
        <v>#DIV/0!</v>
      </c>
    </row>
    <row r="90" spans="1:29" x14ac:dyDescent="0.25">
      <c r="A90" t="s">
        <v>197</v>
      </c>
      <c r="B90" t="s">
        <v>49</v>
      </c>
      <c r="C90" t="s">
        <v>66</v>
      </c>
      <c r="D90" s="1">
        <v>44745.416666666664</v>
      </c>
      <c r="E90" s="1">
        <v>44747.306250000001</v>
      </c>
      <c r="F90" s="1">
        <v>44747.363888888889</v>
      </c>
      <c r="G90" s="1">
        <v>44747</v>
      </c>
      <c r="H90" s="8">
        <f t="shared" si="37"/>
        <v>5.7638888887595385E-2</v>
      </c>
      <c r="K90" t="s">
        <v>111</v>
      </c>
      <c r="L90" s="3">
        <v>500</v>
      </c>
      <c r="M90" t="s">
        <v>54</v>
      </c>
      <c r="N90">
        <v>600</v>
      </c>
      <c r="O90">
        <v>810000</v>
      </c>
      <c r="Q90" t="s">
        <v>135</v>
      </c>
      <c r="R90" t="s">
        <v>57</v>
      </c>
      <c r="S90" t="s">
        <v>149</v>
      </c>
      <c r="T90">
        <v>0.5</v>
      </c>
      <c r="U90">
        <v>20</v>
      </c>
      <c r="V90" t="s">
        <v>128</v>
      </c>
      <c r="W90">
        <f t="shared" si="54"/>
        <v>0</v>
      </c>
      <c r="X90">
        <f t="shared" si="55"/>
        <v>0.5</v>
      </c>
      <c r="Y90" cm="1">
        <f t="array" ref="Y90">MIN(IF(W90:X90&gt;0,W90:X90))</f>
        <v>0.5</v>
      </c>
      <c r="Z90">
        <f>IFERROR(AVERAGEIF(K$3:K$52,R90,L$3:L$52),#N/A)</f>
        <v>0.5</v>
      </c>
      <c r="AA90" s="8">
        <f t="shared" si="56"/>
        <v>-45.760069444448163</v>
      </c>
    </row>
    <row r="91" spans="1:29" x14ac:dyDescent="0.25">
      <c r="A91" t="s">
        <v>198</v>
      </c>
      <c r="B91" t="s">
        <v>49</v>
      </c>
      <c r="C91" t="s">
        <v>109</v>
      </c>
      <c r="D91" s="1">
        <v>44749.692361111112</v>
      </c>
      <c r="E91" s="1">
        <v>44750</v>
      </c>
      <c r="F91" s="1">
        <v>44752.480555555558</v>
      </c>
      <c r="G91" s="1">
        <v>44753</v>
      </c>
      <c r="H91" s="8">
        <f t="shared" si="37"/>
        <v>2.4805555555576575</v>
      </c>
      <c r="I91" t="s">
        <v>90</v>
      </c>
      <c r="J91" s="3">
        <v>1.5</v>
      </c>
      <c r="K91" t="s">
        <v>107</v>
      </c>
      <c r="L91" s="3">
        <v>2</v>
      </c>
      <c r="M91" t="s">
        <v>56</v>
      </c>
      <c r="N91">
        <v>20</v>
      </c>
      <c r="O91">
        <v>2500</v>
      </c>
      <c r="Q91" t="s">
        <v>136</v>
      </c>
      <c r="R91" t="s">
        <v>48</v>
      </c>
      <c r="S91" t="s">
        <v>147</v>
      </c>
      <c r="T91">
        <v>5</v>
      </c>
      <c r="U91">
        <v>80</v>
      </c>
      <c r="V91" t="s">
        <v>131</v>
      </c>
      <c r="W91">
        <f t="shared" si="54"/>
        <v>0</v>
      </c>
      <c r="X91">
        <f t="shared" si="55"/>
        <v>10</v>
      </c>
      <c r="Y91" cm="1">
        <f t="array" ref="Y91">MIN(IF(W91:X91&gt;0,W91:X91))</f>
        <v>10</v>
      </c>
      <c r="Z91">
        <f t="shared" ref="Z91:Z104" si="57">AVERAGEIF(K$3:K$52,R91,L$3:L$52)</f>
        <v>10</v>
      </c>
      <c r="AA91" s="8">
        <f t="shared" si="56"/>
        <v>-3.5763888892688556E-2</v>
      </c>
    </row>
    <row r="92" spans="1:29" x14ac:dyDescent="0.25">
      <c r="A92" t="s">
        <v>199</v>
      </c>
      <c r="B92" t="s">
        <v>49</v>
      </c>
      <c r="C92" t="s">
        <v>89</v>
      </c>
      <c r="D92" s="1">
        <v>44753.666666666664</v>
      </c>
      <c r="E92" s="1">
        <v>44755.423611111109</v>
      </c>
      <c r="F92" s="1">
        <v>44754.447222222225</v>
      </c>
      <c r="G92" s="1">
        <v>44755</v>
      </c>
      <c r="H92" s="8">
        <f t="shared" si="37"/>
        <v>-0.976388888884685</v>
      </c>
      <c r="K92" t="s">
        <v>111</v>
      </c>
      <c r="L92" s="3">
        <v>300</v>
      </c>
      <c r="M92" t="s">
        <v>54</v>
      </c>
      <c r="N92">
        <v>600</v>
      </c>
      <c r="O92">
        <v>810000</v>
      </c>
      <c r="Q92" t="s">
        <v>136</v>
      </c>
      <c r="R92" t="s">
        <v>99</v>
      </c>
      <c r="S92" t="s">
        <v>147</v>
      </c>
      <c r="T92">
        <v>5</v>
      </c>
      <c r="U92">
        <v>80</v>
      </c>
      <c r="V92" t="s">
        <v>131</v>
      </c>
      <c r="W92">
        <f t="shared" si="54"/>
        <v>0</v>
      </c>
      <c r="X92">
        <f t="shared" si="55"/>
        <v>10</v>
      </c>
      <c r="Y92" cm="1">
        <f t="array" ref="Y92">MIN(IF(W92:X92&gt;0,W92:X92))</f>
        <v>10</v>
      </c>
      <c r="Z92">
        <f t="shared" si="57"/>
        <v>10</v>
      </c>
      <c r="AA92" s="8">
        <f t="shared" si="56"/>
        <v>0.23888888888905058</v>
      </c>
    </row>
    <row r="93" spans="1:29" x14ac:dyDescent="0.25">
      <c r="A93" t="s">
        <v>200</v>
      </c>
      <c r="B93" t="s">
        <v>49</v>
      </c>
      <c r="C93" t="s">
        <v>229</v>
      </c>
      <c r="D93" s="1">
        <v>44755.416666666664</v>
      </c>
      <c r="E93" s="1">
        <v>44756.01666666667</v>
      </c>
      <c r="F93" s="1">
        <v>44756.381249999999</v>
      </c>
      <c r="G93" s="1">
        <v>44757</v>
      </c>
      <c r="H93" s="8">
        <f t="shared" si="37"/>
        <v>0.36458333332848269</v>
      </c>
      <c r="I93" t="s">
        <v>95</v>
      </c>
      <c r="J93" s="3">
        <v>1.5</v>
      </c>
      <c r="K93" t="s">
        <v>95</v>
      </c>
      <c r="L93" s="3">
        <v>1.5</v>
      </c>
      <c r="M93" t="s">
        <v>56</v>
      </c>
      <c r="N93">
        <v>3</v>
      </c>
      <c r="O93">
        <v>225</v>
      </c>
      <c r="Q93" t="s">
        <v>136</v>
      </c>
      <c r="R93" t="s">
        <v>39</v>
      </c>
      <c r="S93" t="s">
        <v>147</v>
      </c>
      <c r="T93">
        <v>5</v>
      </c>
      <c r="U93">
        <v>80</v>
      </c>
      <c r="V93" t="s">
        <v>131</v>
      </c>
      <c r="W93">
        <f t="shared" si="54"/>
        <v>0</v>
      </c>
      <c r="X93">
        <f t="shared" si="55"/>
        <v>10</v>
      </c>
      <c r="Y93" cm="1">
        <f t="array" ref="Y93">MIN(IF(W93:X93&gt;0,W93:X93))</f>
        <v>10</v>
      </c>
      <c r="Z93">
        <f t="shared" si="57"/>
        <v>10</v>
      </c>
      <c r="AA93" s="8">
        <f t="shared" si="56"/>
        <v>0.29305555555557866</v>
      </c>
    </row>
    <row r="94" spans="1:29" x14ac:dyDescent="0.25">
      <c r="A94" t="s">
        <v>201</v>
      </c>
      <c r="B94" t="s">
        <v>49</v>
      </c>
      <c r="C94" t="s">
        <v>110</v>
      </c>
      <c r="D94" s="1">
        <v>44754.583333333336</v>
      </c>
      <c r="E94" s="1">
        <v>44758.629166666666</v>
      </c>
      <c r="F94" s="1">
        <v>44758.444444444445</v>
      </c>
      <c r="G94" s="1">
        <v>44758</v>
      </c>
      <c r="H94" s="8">
        <f t="shared" si="37"/>
        <v>-0.18472222222044365</v>
      </c>
      <c r="K94" t="s">
        <v>102</v>
      </c>
      <c r="L94" s="3">
        <v>300</v>
      </c>
      <c r="M94" t="s">
        <v>54</v>
      </c>
      <c r="N94">
        <v>600</v>
      </c>
      <c r="O94">
        <v>810000</v>
      </c>
      <c r="Q94" t="s">
        <v>137</v>
      </c>
      <c r="R94" t="s">
        <v>67</v>
      </c>
      <c r="S94" t="s">
        <v>147</v>
      </c>
      <c r="T94">
        <v>10</v>
      </c>
      <c r="U94">
        <v>290</v>
      </c>
      <c r="V94" t="s">
        <v>129</v>
      </c>
      <c r="W94">
        <f t="shared" si="54"/>
        <v>10</v>
      </c>
      <c r="X94">
        <f t="shared" si="55"/>
        <v>10</v>
      </c>
      <c r="Y94" cm="1">
        <f t="array" ref="Y94">MIN(IF(W94:X94&gt;0,W94:X94))</f>
        <v>10</v>
      </c>
      <c r="Z94">
        <f t="shared" si="57"/>
        <v>10</v>
      </c>
      <c r="AA94" s="8">
        <f t="shared" si="56"/>
        <v>0.38715277777737356</v>
      </c>
    </row>
    <row r="95" spans="1:29" x14ac:dyDescent="0.25">
      <c r="A95" t="s">
        <v>202</v>
      </c>
      <c r="B95" t="s">
        <v>49</v>
      </c>
      <c r="C95" t="s">
        <v>66</v>
      </c>
      <c r="D95" s="1">
        <v>44757.583333333336</v>
      </c>
      <c r="E95" s="1">
        <v>44759.386805555558</v>
      </c>
      <c r="F95" s="1">
        <v>44758.37222222222</v>
      </c>
      <c r="G95" s="1">
        <v>44760</v>
      </c>
      <c r="H95" s="8">
        <f t="shared" si="37"/>
        <v>-1.0145833333372138</v>
      </c>
      <c r="K95" t="s">
        <v>38</v>
      </c>
      <c r="L95" s="3">
        <v>10</v>
      </c>
      <c r="M95" t="s">
        <v>54</v>
      </c>
      <c r="N95">
        <v>20</v>
      </c>
      <c r="O95">
        <v>2500</v>
      </c>
      <c r="Q95" t="s">
        <v>137</v>
      </c>
      <c r="R95" t="s">
        <v>47</v>
      </c>
      <c r="S95" t="s">
        <v>147</v>
      </c>
      <c r="T95">
        <v>10</v>
      </c>
      <c r="U95">
        <v>290</v>
      </c>
      <c r="V95" t="s">
        <v>129</v>
      </c>
      <c r="W95">
        <f t="shared" si="54"/>
        <v>10</v>
      </c>
      <c r="X95">
        <f t="shared" si="55"/>
        <v>10</v>
      </c>
      <c r="Y95" cm="1">
        <f t="array" ref="Y95">MIN(IF(W95:X95&gt;0,W95:X95))</f>
        <v>10</v>
      </c>
      <c r="Z95">
        <f t="shared" si="57"/>
        <v>10</v>
      </c>
      <c r="AA95" s="8">
        <f t="shared" si="56"/>
        <v>-0.56250000000181899</v>
      </c>
    </row>
    <row r="96" spans="1:29" x14ac:dyDescent="0.25">
      <c r="A96" t="s">
        <v>203</v>
      </c>
      <c r="B96" t="s">
        <v>49</v>
      </c>
      <c r="C96" t="s">
        <v>66</v>
      </c>
      <c r="D96" s="1">
        <v>44758.375</v>
      </c>
      <c r="E96" s="1">
        <v>44760.370138888888</v>
      </c>
      <c r="F96" s="1">
        <v>44761.409722222219</v>
      </c>
      <c r="G96" s="1">
        <v>44761</v>
      </c>
      <c r="H96" s="8">
        <f t="shared" si="37"/>
        <v>1.0395833333313931</v>
      </c>
      <c r="I96" t="s">
        <v>107</v>
      </c>
      <c r="J96" s="3">
        <v>0.5</v>
      </c>
      <c r="K96" t="s">
        <v>51</v>
      </c>
      <c r="L96" s="3">
        <v>0.5</v>
      </c>
      <c r="M96" t="s">
        <v>55</v>
      </c>
      <c r="N96">
        <v>2.5</v>
      </c>
      <c r="O96">
        <v>100</v>
      </c>
      <c r="Q96" t="s">
        <v>137</v>
      </c>
      <c r="R96" t="s">
        <v>38</v>
      </c>
      <c r="S96" t="s">
        <v>147</v>
      </c>
      <c r="T96">
        <v>10</v>
      </c>
      <c r="U96">
        <v>290</v>
      </c>
      <c r="V96" t="s">
        <v>129</v>
      </c>
      <c r="W96">
        <f t="shared" si="54"/>
        <v>10</v>
      </c>
      <c r="X96">
        <f t="shared" si="55"/>
        <v>10</v>
      </c>
      <c r="Y96" cm="1">
        <f t="array" ref="Y96">MIN(IF(W96:X96&gt;0,W96:X96))</f>
        <v>10</v>
      </c>
      <c r="Z96">
        <f t="shared" si="57"/>
        <v>10</v>
      </c>
      <c r="AA96" s="8">
        <f t="shared" si="56"/>
        <v>0.70545634920563316</v>
      </c>
    </row>
    <row r="97" spans="1:27" x14ac:dyDescent="0.25">
      <c r="A97" t="s">
        <v>204</v>
      </c>
      <c r="B97" t="s">
        <v>49</v>
      </c>
      <c r="C97" t="s">
        <v>66</v>
      </c>
      <c r="D97" s="1">
        <v>44755.375</v>
      </c>
      <c r="E97" s="1">
        <v>44760.442361111112</v>
      </c>
      <c r="F97" s="1">
        <v>44761.375694444447</v>
      </c>
      <c r="G97" s="1">
        <v>44762</v>
      </c>
      <c r="H97" s="8">
        <f t="shared" si="37"/>
        <v>0.93333333333430346</v>
      </c>
      <c r="I97" t="s">
        <v>52</v>
      </c>
      <c r="J97" s="3">
        <v>0.5</v>
      </c>
      <c r="K97" t="s">
        <v>52</v>
      </c>
      <c r="L97" s="3">
        <v>0.5</v>
      </c>
      <c r="M97" t="s">
        <v>55</v>
      </c>
      <c r="N97">
        <v>2.5</v>
      </c>
      <c r="O97">
        <v>100</v>
      </c>
      <c r="Q97" t="s">
        <v>138</v>
      </c>
      <c r="R97" t="s">
        <v>108</v>
      </c>
      <c r="S97" t="s">
        <v>148</v>
      </c>
      <c r="T97">
        <v>300</v>
      </c>
      <c r="U97">
        <v>1270</v>
      </c>
      <c r="V97" t="s">
        <v>132</v>
      </c>
      <c r="W97">
        <f t="shared" si="54"/>
        <v>0</v>
      </c>
      <c r="X97">
        <f t="shared" si="55"/>
        <v>300</v>
      </c>
      <c r="Y97" cm="1">
        <f t="array" ref="Y97">MIN(IF(W97:X97&gt;0,W97:X97))</f>
        <v>300</v>
      </c>
      <c r="Z97">
        <f t="shared" si="57"/>
        <v>300</v>
      </c>
      <c r="AA97" s="8">
        <f t="shared" si="56"/>
        <v>0.2328125000003638</v>
      </c>
    </row>
    <row r="98" spans="1:27" x14ac:dyDescent="0.25">
      <c r="A98" t="s">
        <v>205</v>
      </c>
      <c r="B98" t="s">
        <v>49</v>
      </c>
      <c r="C98" t="s">
        <v>109</v>
      </c>
      <c r="D98" s="1">
        <v>44759.690972222219</v>
      </c>
      <c r="E98" s="1">
        <v>44761.004861111112</v>
      </c>
      <c r="F98" s="1">
        <v>44762.453472222223</v>
      </c>
      <c r="G98" s="1">
        <v>44762</v>
      </c>
      <c r="H98" s="8">
        <f t="shared" si="37"/>
        <v>1.4486111111109494</v>
      </c>
      <c r="I98" t="s">
        <v>90</v>
      </c>
      <c r="J98" s="3">
        <v>1.5</v>
      </c>
      <c r="K98" t="s">
        <v>90</v>
      </c>
      <c r="L98" s="3">
        <v>1.5</v>
      </c>
      <c r="M98" t="s">
        <v>56</v>
      </c>
      <c r="N98">
        <v>3</v>
      </c>
      <c r="O98">
        <v>225</v>
      </c>
      <c r="Q98" t="s">
        <v>138</v>
      </c>
      <c r="R98" t="s">
        <v>111</v>
      </c>
      <c r="S98" t="s">
        <v>148</v>
      </c>
      <c r="T98">
        <v>300</v>
      </c>
      <c r="U98">
        <v>1270</v>
      </c>
      <c r="V98" t="s">
        <v>132</v>
      </c>
      <c r="W98">
        <f t="shared" si="54"/>
        <v>0</v>
      </c>
      <c r="X98">
        <f t="shared" si="55"/>
        <v>500</v>
      </c>
      <c r="Y98" cm="1">
        <f t="array" ref="Y98">MIN(IF(W98:X98&gt;0,W98:X98))</f>
        <v>500</v>
      </c>
      <c r="Z98">
        <f t="shared" si="57"/>
        <v>500</v>
      </c>
      <c r="AA98" s="8">
        <f t="shared" si="56"/>
        <v>-0.52847222222044365</v>
      </c>
    </row>
    <row r="99" spans="1:27" x14ac:dyDescent="0.25">
      <c r="A99" t="s">
        <v>206</v>
      </c>
      <c r="B99" t="s">
        <v>49</v>
      </c>
      <c r="C99" t="s">
        <v>89</v>
      </c>
      <c r="D99" s="1">
        <v>44760.520833333336</v>
      </c>
      <c r="E99" s="1">
        <v>44761.750694444447</v>
      </c>
      <c r="F99" s="1">
        <v>44761.417361111111</v>
      </c>
      <c r="G99" s="1">
        <v>44761</v>
      </c>
      <c r="H99" s="8">
        <f t="shared" si="37"/>
        <v>-0.33333333333575865</v>
      </c>
      <c r="K99" t="s">
        <v>102</v>
      </c>
      <c r="L99" s="3">
        <v>300</v>
      </c>
      <c r="M99" t="s">
        <v>54</v>
      </c>
      <c r="N99">
        <v>600</v>
      </c>
      <c r="O99">
        <v>810000</v>
      </c>
      <c r="Q99" t="s">
        <v>138</v>
      </c>
      <c r="R99" t="s">
        <v>102</v>
      </c>
      <c r="S99" t="s">
        <v>148</v>
      </c>
      <c r="T99">
        <v>300</v>
      </c>
      <c r="U99">
        <v>1270</v>
      </c>
      <c r="V99" t="s">
        <v>132</v>
      </c>
      <c r="W99">
        <f t="shared" si="54"/>
        <v>0</v>
      </c>
      <c r="X99">
        <f t="shared" si="55"/>
        <v>300</v>
      </c>
      <c r="Y99" cm="1">
        <f t="array" ref="Y99">MIN(IF(W99:X99&gt;0,W99:X99))</f>
        <v>300</v>
      </c>
      <c r="Z99">
        <f t="shared" si="57"/>
        <v>433.33333333333331</v>
      </c>
      <c r="AA99" s="8">
        <f t="shared" si="56"/>
        <v>-0.145833333330908</v>
      </c>
    </row>
    <row r="100" spans="1:27" x14ac:dyDescent="0.25">
      <c r="A100" t="s">
        <v>207</v>
      </c>
      <c r="B100" t="s">
        <v>49</v>
      </c>
      <c r="C100" t="s">
        <v>66</v>
      </c>
      <c r="D100" s="1">
        <v>44762.097222222219</v>
      </c>
      <c r="E100" s="1">
        <v>44762.372916666667</v>
      </c>
      <c r="F100" s="1">
        <v>44762.371527777781</v>
      </c>
      <c r="G100" s="1">
        <v>44762</v>
      </c>
      <c r="H100" s="8">
        <f t="shared" si="37"/>
        <v>-1.3888888861401938E-3</v>
      </c>
      <c r="K100" t="s">
        <v>102</v>
      </c>
      <c r="L100" s="3">
        <v>300</v>
      </c>
      <c r="M100" t="s">
        <v>54</v>
      </c>
      <c r="N100">
        <v>600</v>
      </c>
      <c r="O100">
        <v>810000</v>
      </c>
      <c r="Q100" t="s">
        <v>139</v>
      </c>
      <c r="R100" t="s">
        <v>95</v>
      </c>
      <c r="S100" t="s">
        <v>146</v>
      </c>
      <c r="T100">
        <v>1.5</v>
      </c>
      <c r="U100">
        <v>60</v>
      </c>
      <c r="W100">
        <f t="shared" si="54"/>
        <v>0</v>
      </c>
      <c r="X100">
        <f t="shared" si="55"/>
        <v>1.5</v>
      </c>
      <c r="Y100" cm="1">
        <f t="array" ref="Y100">MIN(IF(W100:X100&gt;0,W100:X100))</f>
        <v>1.5</v>
      </c>
      <c r="Z100">
        <f t="shared" si="57"/>
        <v>2.625</v>
      </c>
      <c r="AA100" s="8">
        <f t="shared" si="56"/>
        <v>1.6786458333317569</v>
      </c>
    </row>
    <row r="101" spans="1:27" x14ac:dyDescent="0.25">
      <c r="A101" t="s">
        <v>208</v>
      </c>
      <c r="B101" t="s">
        <v>49</v>
      </c>
      <c r="C101" t="s">
        <v>89</v>
      </c>
      <c r="D101" s="1">
        <v>44756.791666666664</v>
      </c>
      <c r="E101" s="1">
        <v>44762.489583333336</v>
      </c>
      <c r="F101" s="1">
        <v>44763.446527777778</v>
      </c>
      <c r="G101" s="1">
        <v>44764</v>
      </c>
      <c r="H101" s="8">
        <f t="shared" si="37"/>
        <v>0.9569444444423425</v>
      </c>
      <c r="I101" t="s">
        <v>90</v>
      </c>
      <c r="J101" s="3">
        <v>1.5</v>
      </c>
      <c r="K101" t="s">
        <v>90</v>
      </c>
      <c r="L101" s="3">
        <v>1.5</v>
      </c>
      <c r="M101" t="s">
        <v>56</v>
      </c>
      <c r="N101">
        <v>3</v>
      </c>
      <c r="O101">
        <v>225</v>
      </c>
      <c r="Q101" t="s">
        <v>139</v>
      </c>
      <c r="R101" t="s">
        <v>90</v>
      </c>
      <c r="S101" t="s">
        <v>146</v>
      </c>
      <c r="T101">
        <v>1.5</v>
      </c>
      <c r="U101">
        <v>60</v>
      </c>
      <c r="W101">
        <f t="shared" si="54"/>
        <v>0</v>
      </c>
      <c r="X101">
        <f t="shared" si="55"/>
        <v>1.5</v>
      </c>
      <c r="Y101" cm="1">
        <f t="array" ref="Y101">MIN(IF(W101:X101&gt;0,W101:X101))</f>
        <v>1.5</v>
      </c>
      <c r="Z101">
        <f t="shared" si="57"/>
        <v>1.5</v>
      </c>
      <c r="AA101" s="8">
        <f t="shared" si="56"/>
        <v>0.94201388888905058</v>
      </c>
    </row>
    <row r="102" spans="1:27" x14ac:dyDescent="0.25">
      <c r="A102" t="s">
        <v>209</v>
      </c>
      <c r="B102" t="s">
        <v>49</v>
      </c>
      <c r="C102" t="s">
        <v>61</v>
      </c>
      <c r="D102" s="1">
        <v>44760.5</v>
      </c>
      <c r="E102" s="1">
        <v>44762.495833333334</v>
      </c>
      <c r="F102" s="1">
        <v>44762.397222222222</v>
      </c>
      <c r="G102" s="1">
        <v>44762</v>
      </c>
      <c r="H102" s="8">
        <f t="shared" si="37"/>
        <v>-9.8611111112404615E-2</v>
      </c>
      <c r="K102" t="s">
        <v>102</v>
      </c>
      <c r="L102" s="3">
        <v>300</v>
      </c>
      <c r="M102" t="s">
        <v>54</v>
      </c>
      <c r="N102">
        <v>600</v>
      </c>
      <c r="O102">
        <v>810000</v>
      </c>
      <c r="Q102" t="s">
        <v>139</v>
      </c>
      <c r="R102" t="s">
        <v>112</v>
      </c>
      <c r="S102" t="s">
        <v>146</v>
      </c>
      <c r="T102">
        <v>1.5</v>
      </c>
      <c r="U102">
        <v>60</v>
      </c>
      <c r="W102">
        <f t="shared" si="54"/>
        <v>1.5</v>
      </c>
      <c r="X102">
        <f t="shared" si="55"/>
        <v>0</v>
      </c>
      <c r="Y102" cm="1">
        <f t="array" ref="Y102">MIN(IF(W102:X102&gt;0,W102:X102))</f>
        <v>1.5</v>
      </c>
      <c r="Z102" t="e">
        <f t="shared" si="57"/>
        <v>#DIV/0!</v>
      </c>
      <c r="AA102" s="8" t="e">
        <f t="shared" si="56"/>
        <v>#DIV/0!</v>
      </c>
    </row>
    <row r="103" spans="1:27" x14ac:dyDescent="0.25">
      <c r="Q103" t="s">
        <v>94</v>
      </c>
      <c r="R103" t="s">
        <v>94</v>
      </c>
      <c r="S103" t="s">
        <v>151</v>
      </c>
      <c r="W103">
        <f t="shared" si="54"/>
        <v>0.5</v>
      </c>
      <c r="X103">
        <f t="shared" si="55"/>
        <v>0</v>
      </c>
      <c r="Y103" cm="1">
        <f t="array" ref="Y103">MIN(IF(W103:X103&gt;0,W103:X103))</f>
        <v>0.5</v>
      </c>
      <c r="Z103" t="e">
        <f t="shared" si="57"/>
        <v>#DIV/0!</v>
      </c>
      <c r="AA103" s="8" t="e">
        <f t="shared" si="56"/>
        <v>#DIV/0!</v>
      </c>
    </row>
    <row r="104" spans="1:27" x14ac:dyDescent="0.25">
      <c r="Q104" t="s">
        <v>107</v>
      </c>
      <c r="R104" t="s">
        <v>107</v>
      </c>
      <c r="S104" t="s">
        <v>152</v>
      </c>
      <c r="T104">
        <v>0.5</v>
      </c>
      <c r="U104">
        <v>15.2</v>
      </c>
      <c r="V104" t="s">
        <v>133</v>
      </c>
      <c r="W104">
        <f t="shared" si="54"/>
        <v>0.5</v>
      </c>
      <c r="X104">
        <f t="shared" si="55"/>
        <v>0</v>
      </c>
      <c r="Y104" cm="1">
        <f t="array" ref="Y104">MIN(IF(W104:X104&gt;0,W104:X104))</f>
        <v>0.5</v>
      </c>
      <c r="Z104" t="e">
        <f t="shared" si="57"/>
        <v>#DIV/0!</v>
      </c>
      <c r="AA104" s="8" t="e">
        <f t="shared" si="56"/>
        <v>#DIV/0!</v>
      </c>
    </row>
  </sheetData>
  <sortState xmlns:xlrd2="http://schemas.microsoft.com/office/spreadsheetml/2017/richdata2" ref="Q31:Y42">
    <sortCondition ref="Q30:Q42"/>
  </sortState>
  <mergeCells count="20">
    <mergeCell ref="A1:A2"/>
    <mergeCell ref="D1:H1"/>
    <mergeCell ref="I1:L1"/>
    <mergeCell ref="N1:N2"/>
    <mergeCell ref="O1:O2"/>
    <mergeCell ref="B1:B2"/>
    <mergeCell ref="C1:C2"/>
    <mergeCell ref="M1:M2"/>
    <mergeCell ref="S84:S85"/>
    <mergeCell ref="W84:W85"/>
    <mergeCell ref="Q84:Q85"/>
    <mergeCell ref="R84:R85"/>
    <mergeCell ref="T84:T85"/>
    <mergeCell ref="U84:U85"/>
    <mergeCell ref="V84:V85"/>
    <mergeCell ref="X84:X85"/>
    <mergeCell ref="Y84:Y85"/>
    <mergeCell ref="Z84:Z85"/>
    <mergeCell ref="AC84:AC85"/>
    <mergeCell ref="AA84:AA8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2CC6-14D9-4767-82DB-ED9549F202E0}">
  <dimension ref="U11:AK57"/>
  <sheetViews>
    <sheetView zoomScaleNormal="100" workbookViewId="0">
      <selection activeCell="C28" sqref="C28"/>
    </sheetView>
  </sheetViews>
  <sheetFormatPr defaultRowHeight="15" x14ac:dyDescent="0.25"/>
  <sheetData>
    <row r="11" spans="30:37" x14ac:dyDescent="0.25">
      <c r="AD11" t="s">
        <v>156</v>
      </c>
      <c r="AK11" t="s">
        <v>159</v>
      </c>
    </row>
    <row r="37" spans="30:37" x14ac:dyDescent="0.25">
      <c r="AD37" t="s">
        <v>155</v>
      </c>
      <c r="AK37" t="s">
        <v>158</v>
      </c>
    </row>
    <row r="57" spans="21:26" x14ac:dyDescent="0.25">
      <c r="U57" t="s">
        <v>154</v>
      </c>
      <c r="Z57" t="s">
        <v>157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81BC-6CC8-4450-BCC0-9FCBA4455B69}">
  <dimension ref="A1"/>
  <sheetViews>
    <sheetView zoomScale="85" zoomScaleNormal="85" workbookViewId="0">
      <selection activeCell="A49" sqref="A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 by Constellation</vt:lpstr>
      <vt:lpstr>Graphs by Natural Disaster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Cowlishaw</dc:creator>
  <cp:lastModifiedBy>Robert Cowlishaw</cp:lastModifiedBy>
  <dcterms:created xsi:type="dcterms:W3CDTF">2022-08-15T12:42:58Z</dcterms:created>
  <dcterms:modified xsi:type="dcterms:W3CDTF">2022-08-24T14:32:55Z</dcterms:modified>
</cp:coreProperties>
</file>