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8" i="1" l="1"/>
  <c r="T7" i="1"/>
  <c r="S7" i="1"/>
  <c r="R7" i="1"/>
  <c r="Q7" i="1"/>
  <c r="P7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  <c r="B41" i="1"/>
  <c r="B55" i="1"/>
  <c r="B69" i="1"/>
  <c r="F68" i="1"/>
  <c r="B68" i="1"/>
  <c r="C68" i="1"/>
  <c r="D68" i="1"/>
  <c r="E68" i="1"/>
  <c r="F54" i="1"/>
  <c r="B54" i="1"/>
  <c r="C54" i="1"/>
  <c r="D54" i="1"/>
  <c r="E54" i="1"/>
  <c r="F40" i="1"/>
  <c r="C40" i="1"/>
  <c r="D40" i="1"/>
  <c r="E40" i="1"/>
  <c r="B40" i="1"/>
  <c r="B27" i="1"/>
  <c r="F26" i="1"/>
  <c r="E26" i="1"/>
  <c r="D26" i="1"/>
  <c r="C26" i="1"/>
  <c r="B26" i="1"/>
  <c r="D12" i="1"/>
  <c r="C12" i="1"/>
  <c r="B12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16" i="1"/>
  <c r="F16" i="1" s="1"/>
  <c r="E17" i="1"/>
  <c r="E18" i="1"/>
  <c r="E19" i="1"/>
  <c r="E20" i="1"/>
  <c r="E21" i="1"/>
  <c r="E22" i="1"/>
  <c r="E23" i="1"/>
  <c r="E24" i="1"/>
  <c r="E25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F2" i="1" s="1"/>
  <c r="F17" i="1" l="1"/>
  <c r="F12" i="1"/>
  <c r="E12" i="1"/>
  <c r="B13" i="1" s="1"/>
  <c r="F18" i="1" l="1"/>
  <c r="F19" i="1"/>
  <c r="F20" i="1"/>
  <c r="F21" i="1" l="1"/>
  <c r="F22" i="1" l="1"/>
  <c r="F23" i="1"/>
  <c r="F24" i="1"/>
  <c r="F25" i="1" l="1"/>
</calcChain>
</file>

<file path=xl/sharedStrings.xml><?xml version="1.0" encoding="utf-8"?>
<sst xmlns="http://schemas.openxmlformats.org/spreadsheetml/2006/main" count="48" uniqueCount="13">
  <si>
    <t>Cycles</t>
  </si>
  <si>
    <t xml:space="preserve"> Default</t>
  </si>
  <si>
    <t xml:space="preserve"> Student </t>
  </si>
  <si>
    <t>Verschil</t>
  </si>
  <si>
    <t>Gewogen verschil</t>
  </si>
  <si>
    <t>Column1</t>
  </si>
  <si>
    <t>Total</t>
  </si>
  <si>
    <t>Student % sneller</t>
  </si>
  <si>
    <t>Base 5</t>
  </si>
  <si>
    <t>Base 10</t>
  </si>
  <si>
    <t>Base 15</t>
  </si>
  <si>
    <t>Base 20</t>
  </si>
  <si>
    <t>Base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</si>
</sst>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1.4332199999999999</c:v>
                </c:pt>
                <c:pt idx="1">
                  <c:v>3.7485300000000001</c:v>
                </c:pt>
                <c:pt idx="2">
                  <c:v>5.9774399999999996</c:v>
                </c:pt>
                <c:pt idx="3">
                  <c:v>8.3613400000000002</c:v>
                </c:pt>
                <c:pt idx="4">
                  <c:v>10.743499999999999</c:v>
                </c:pt>
                <c:pt idx="5">
                  <c:v>12.9383</c:v>
                </c:pt>
                <c:pt idx="6">
                  <c:v>14.0908</c:v>
                </c:pt>
                <c:pt idx="7">
                  <c:v>16.2728</c:v>
                </c:pt>
                <c:pt idx="8">
                  <c:v>18.360399999999998</c:v>
                </c:pt>
                <c:pt idx="9">
                  <c:v>20.485900000000001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1.2897400000000001</c:v>
                </c:pt>
                <c:pt idx="1">
                  <c:v>2.40293</c:v>
                </c:pt>
                <c:pt idx="2">
                  <c:v>3.5833599999999999</c:v>
                </c:pt>
                <c:pt idx="3">
                  <c:v>4.7518099999999999</c:v>
                </c:pt>
                <c:pt idx="4">
                  <c:v>5.9631600000000002</c:v>
                </c:pt>
                <c:pt idx="5">
                  <c:v>6.5000099999999996</c:v>
                </c:pt>
                <c:pt idx="6">
                  <c:v>7.5626600000000002</c:v>
                </c:pt>
                <c:pt idx="7">
                  <c:v>8.6128900000000002</c:v>
                </c:pt>
                <c:pt idx="8">
                  <c:v>9.7383699999999997</c:v>
                </c:pt>
                <c:pt idx="9">
                  <c:v>10.811199999999999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4069312"/>
        <c:axId val="-1134077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1340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4077472"/>
        <c:crosses val="autoZero"/>
        <c:auto val="1"/>
        <c:lblAlgn val="ctr"/>
        <c:lblOffset val="100"/>
        <c:noMultiLvlLbl val="0"/>
      </c:catAx>
      <c:valAx>
        <c:axId val="-11340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40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Sheet1!$C$15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Sheet1!$B$16:$B$26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Sheet1!$C$16:$C$26</c:f>
              <c:numCache>
                <c:formatCode>General</c:formatCode>
                <c:ptCount val="10"/>
                <c:pt idx="0">
                  <c:v>2.5725799999999999</c:v>
                </c:pt>
                <c:pt idx="1">
                  <c:v>7.1899600000000001</c:v>
                </c:pt>
                <c:pt idx="2">
                  <c:v>11.920199999999999</c:v>
                </c:pt>
                <c:pt idx="3">
                  <c:v>16.738600000000002</c:v>
                </c:pt>
                <c:pt idx="4">
                  <c:v>19.756</c:v>
                </c:pt>
                <c:pt idx="5">
                  <c:v>23.937100000000001</c:v>
                </c:pt>
                <c:pt idx="6">
                  <c:v>28.319199999999999</c:v>
                </c:pt>
                <c:pt idx="7">
                  <c:v>32.671300000000002</c:v>
                </c:pt>
                <c:pt idx="8">
                  <c:v>37.047199999999997</c:v>
                </c:pt>
                <c:pt idx="9">
                  <c:v>41.354700000000001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Sheet1!$B$16:$B$26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Sheet1!$D$16:$D$26</c:f>
              <c:numCache>
                <c:formatCode>General</c:formatCode>
                <c:ptCount val="10"/>
                <c:pt idx="0">
                  <c:v>2.3864299999999998</c:v>
                </c:pt>
                <c:pt idx="1">
                  <c:v>4.7738500000000004</c:v>
                </c:pt>
                <c:pt idx="2">
                  <c:v>7.1716100000000003</c:v>
                </c:pt>
                <c:pt idx="3">
                  <c:v>8.8517600000000005</c:v>
                </c:pt>
                <c:pt idx="4">
                  <c:v>10.870100000000001</c:v>
                </c:pt>
                <c:pt idx="5">
                  <c:v>13.024900000000001</c:v>
                </c:pt>
                <c:pt idx="6">
                  <c:v>15.23</c:v>
                </c:pt>
                <c:pt idx="7">
                  <c:v>17.404399999999999</c:v>
                </c:pt>
                <c:pt idx="8">
                  <c:v>19.6006</c:v>
                </c:pt>
                <c:pt idx="9">
                  <c:v>21.810500000000001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1450768"/>
        <c:axId val="-791437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Sheet1!$B$16:$B$26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7914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437712"/>
        <c:crosses val="autoZero"/>
        <c:auto val="1"/>
        <c:lblAlgn val="ctr"/>
        <c:lblOffset val="100"/>
        <c:noMultiLvlLbl val="0"/>
      </c:catAx>
      <c:valAx>
        <c:axId val="-7914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4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Sheet1!$C$29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Sheet1!$B$30:$B$39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3.84335</c:v>
                </c:pt>
                <c:pt idx="1">
                  <c:v>10.8149</c:v>
                </c:pt>
                <c:pt idx="2">
                  <c:v>18.0076</c:v>
                </c:pt>
                <c:pt idx="3">
                  <c:v>23.642299999999999</c:v>
                </c:pt>
                <c:pt idx="4">
                  <c:v>29.5427</c:v>
                </c:pt>
                <c:pt idx="5">
                  <c:v>36.018500000000003</c:v>
                </c:pt>
                <c:pt idx="6">
                  <c:v>42.533299999999997</c:v>
                </c:pt>
                <c:pt idx="7">
                  <c:v>48.978000000000002</c:v>
                </c:pt>
                <c:pt idx="8">
                  <c:v>55.422699999999999</c:v>
                </c:pt>
                <c:pt idx="9">
                  <c:v>65.004499999999993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Sheet1!$B$30:$B$39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cat>
          <c:val>
            <c:numRef>
              <c:f>Sheet1!$D$30:$D$39</c:f>
              <c:numCache>
                <c:formatCode>General</c:formatCode>
                <c:ptCount val="10"/>
                <c:pt idx="0">
                  <c:v>3.5933299999999999</c:v>
                </c:pt>
                <c:pt idx="1">
                  <c:v>7.2184799999999996</c:v>
                </c:pt>
                <c:pt idx="2">
                  <c:v>10.5595</c:v>
                </c:pt>
                <c:pt idx="3">
                  <c:v>13.119400000000001</c:v>
                </c:pt>
                <c:pt idx="4">
                  <c:v>16.315899999999999</c:v>
                </c:pt>
                <c:pt idx="5">
                  <c:v>19.609500000000001</c:v>
                </c:pt>
                <c:pt idx="6">
                  <c:v>22.799499999999998</c:v>
                </c:pt>
                <c:pt idx="7">
                  <c:v>26.177700000000002</c:v>
                </c:pt>
                <c:pt idx="8">
                  <c:v>31.201799999999999</c:v>
                </c:pt>
                <c:pt idx="9">
                  <c:v>33.8508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1438256"/>
        <c:axId val="-791437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Sheet1!$B$30:$B$39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  <c:pt idx="3">
                        <c:v>60</c:v>
                      </c:pt>
                      <c:pt idx="4">
                        <c:v>75</c:v>
                      </c:pt>
                      <c:pt idx="5">
                        <c:v>90</c:v>
                      </c:pt>
                      <c:pt idx="6">
                        <c:v>105</c:v>
                      </c:pt>
                      <c:pt idx="7">
                        <c:v>120</c:v>
                      </c:pt>
                      <c:pt idx="8">
                        <c:v>135</c:v>
                      </c:pt>
                      <c:pt idx="9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7914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437168"/>
        <c:crosses val="autoZero"/>
        <c:auto val="1"/>
        <c:lblAlgn val="ctr"/>
        <c:lblOffset val="100"/>
        <c:noMultiLvlLbl val="0"/>
      </c:catAx>
      <c:valAx>
        <c:axId val="-7914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4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Sheet1!$C$43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Sheet1!$B$44:$B$53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Sheet1!$C$44:$C$53</c:f>
              <c:numCache>
                <c:formatCode>General</c:formatCode>
                <c:ptCount val="10"/>
                <c:pt idx="0">
                  <c:v>5.2117800000000001</c:v>
                </c:pt>
                <c:pt idx="1">
                  <c:v>15.1774</c:v>
                </c:pt>
                <c:pt idx="2">
                  <c:v>22.3704</c:v>
                </c:pt>
                <c:pt idx="3">
                  <c:v>34.237699999999997</c:v>
                </c:pt>
                <c:pt idx="4">
                  <c:v>40.976500000000001</c:v>
                </c:pt>
                <c:pt idx="5">
                  <c:v>49.866500000000002</c:v>
                </c:pt>
                <c:pt idx="6">
                  <c:v>59.052199999999999</c:v>
                </c:pt>
                <c:pt idx="7">
                  <c:v>68.371399999999994</c:v>
                </c:pt>
                <c:pt idx="8">
                  <c:v>79.763099999999994</c:v>
                </c:pt>
                <c:pt idx="9">
                  <c:v>91.154799999999994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Sheet1!$B$44:$B$53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Sheet1!$D$44:$D$53</c:f>
              <c:numCache>
                <c:formatCode>General</c:formatCode>
                <c:ptCount val="10"/>
                <c:pt idx="0">
                  <c:v>5.0320499999999999</c:v>
                </c:pt>
                <c:pt idx="1">
                  <c:v>9.8914200000000001</c:v>
                </c:pt>
                <c:pt idx="2">
                  <c:v>14.962899999999999</c:v>
                </c:pt>
                <c:pt idx="3">
                  <c:v>18.168600000000001</c:v>
                </c:pt>
                <c:pt idx="4">
                  <c:v>22.6737</c:v>
                </c:pt>
                <c:pt idx="5">
                  <c:v>27.228899999999999</c:v>
                </c:pt>
                <c:pt idx="6">
                  <c:v>31.900300000000001</c:v>
                </c:pt>
                <c:pt idx="7">
                  <c:v>37.265300000000003</c:v>
                </c:pt>
                <c:pt idx="8">
                  <c:v>40.630000000000003</c:v>
                </c:pt>
                <c:pt idx="9">
                  <c:v>45.1539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1449680"/>
        <c:axId val="-79143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Sheet1!$B$44:$B$53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791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436624"/>
        <c:crosses val="autoZero"/>
        <c:auto val="1"/>
        <c:lblAlgn val="ctr"/>
        <c:lblOffset val="100"/>
        <c:noMultiLvlLbl val="0"/>
      </c:catAx>
      <c:valAx>
        <c:axId val="-7914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4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Sheet1!$C$57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Sheet1!$B$58:$B$67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Sheet1!$C$58:$C$67</c:f>
              <c:numCache>
                <c:formatCode>General</c:formatCode>
                <c:ptCount val="10"/>
                <c:pt idx="0">
                  <c:v>5.6861199999999998</c:v>
                </c:pt>
                <c:pt idx="1">
                  <c:v>17.021100000000001</c:v>
                </c:pt>
                <c:pt idx="2">
                  <c:v>28.332799999999999</c:v>
                </c:pt>
                <c:pt idx="3">
                  <c:v>39.543199999999999</c:v>
                </c:pt>
                <c:pt idx="4">
                  <c:v>50.793399999999998</c:v>
                </c:pt>
                <c:pt idx="5">
                  <c:v>62.266500000000001</c:v>
                </c:pt>
                <c:pt idx="6">
                  <c:v>73.417900000000003</c:v>
                </c:pt>
                <c:pt idx="7">
                  <c:v>84.804299999999998</c:v>
                </c:pt>
                <c:pt idx="8">
                  <c:v>96.190700000000007</c:v>
                </c:pt>
                <c:pt idx="9">
                  <c:v>103.166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Sheet1!$D$57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Sheet1!$B$58:$B$67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Sheet1!$D$58:$D$67</c:f>
              <c:numCache>
                <c:formatCode>General</c:formatCode>
                <c:ptCount val="10"/>
                <c:pt idx="0">
                  <c:v>5.6927399999999997</c:v>
                </c:pt>
                <c:pt idx="1">
                  <c:v>11.3878</c:v>
                </c:pt>
                <c:pt idx="2">
                  <c:v>16.976299999999998</c:v>
                </c:pt>
                <c:pt idx="3">
                  <c:v>22.540900000000001</c:v>
                </c:pt>
                <c:pt idx="4">
                  <c:v>28.2563</c:v>
                </c:pt>
                <c:pt idx="5">
                  <c:v>33.818399999999997</c:v>
                </c:pt>
                <c:pt idx="6">
                  <c:v>39.469099999999997</c:v>
                </c:pt>
                <c:pt idx="7">
                  <c:v>45.286000000000001</c:v>
                </c:pt>
                <c:pt idx="8">
                  <c:v>48.805900000000001</c:v>
                </c:pt>
                <c:pt idx="9">
                  <c:v>54.1173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1444240"/>
        <c:axId val="-79143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Sheet1!$B$58:$B$67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7914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436080"/>
        <c:crosses val="autoZero"/>
        <c:auto val="1"/>
        <c:lblAlgn val="ctr"/>
        <c:lblOffset val="100"/>
        <c:noMultiLvlLbl val="0"/>
      </c:catAx>
      <c:valAx>
        <c:axId val="-7914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4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9525</xdr:rowOff>
    </xdr:from>
    <xdr:to>
      <xdr:col>13</xdr:col>
      <xdr:colOff>47625</xdr:colOff>
      <xdr:row>11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9525</xdr:rowOff>
    </xdr:from>
    <xdr:to>
      <xdr:col>13</xdr:col>
      <xdr:colOff>38100</xdr:colOff>
      <xdr:row>25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9525</xdr:rowOff>
    </xdr:from>
    <xdr:to>
      <xdr:col>13</xdr:col>
      <xdr:colOff>57150</xdr:colOff>
      <xdr:row>39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42</xdr:row>
      <xdr:rowOff>9525</xdr:rowOff>
    </xdr:from>
    <xdr:to>
      <xdr:col>13</xdr:col>
      <xdr:colOff>47625</xdr:colOff>
      <xdr:row>53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56</xdr:row>
      <xdr:rowOff>0</xdr:rowOff>
    </xdr:from>
    <xdr:to>
      <xdr:col>13</xdr:col>
      <xdr:colOff>47625</xdr:colOff>
      <xdr:row>67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F12" totalsRowCount="1">
  <autoFilter ref="B1:F12"/>
  <tableColumns count="5">
    <tableColumn id="1" name="Cycles" totalsRowFunction="custom">
      <totalsRowFormula>SUM(B2:B11)</totalsRowFormula>
    </tableColumn>
    <tableColumn id="2" name=" Default" totalsRowFunction="custom">
      <totalsRowFormula>SUM(C2:C11)</totalsRowFormula>
    </tableColumn>
    <tableColumn id="3" name=" Student " totalsRowFunction="custom">
      <totalsRowFormula>SUM(D2:D11)</totalsRowFormula>
    </tableColumn>
    <tableColumn id="4" name="Verschil" totalsRowFunction="custom">
      <calculatedColumnFormula>C2-D2</calculatedColumnFormula>
      <totalsRowFormula>SUM(E2:E11)</totalsRowFormula>
    </tableColumn>
    <tableColumn id="5" name="Gewogen verschil" totalsRowFunction="custom">
      <calculatedColumnFormula>E2/B2</calculatedColumnFormula>
      <totalsRowFormula>AVERAGE(F2:F11)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5:F26" totalsRowCount="1">
  <autoFilter ref="B15:F26"/>
  <tableColumns count="5">
    <tableColumn id="1" name="Cycles" totalsRowFunction="custom">
      <totalsRowFormula>SUM(B16:B25)</totalsRowFormula>
    </tableColumn>
    <tableColumn id="2" name=" Default" totalsRowFunction="custom">
      <totalsRowFormula>SUM(C16:C25)</totalsRowFormula>
    </tableColumn>
    <tableColumn id="3" name=" Student " totalsRowFunction="custom">
      <totalsRowFormula>SUM(D16:D25)</totalsRowFormula>
    </tableColumn>
    <tableColumn id="4" name="Verschil" totalsRowFunction="custom">
      <calculatedColumnFormula>C16-D16</calculatedColumnFormula>
      <totalsRowFormula>SUM(E16:E25)</totalsRowFormula>
    </tableColumn>
    <tableColumn id="5" name="Gewogen verschil" totalsRowFunction="custom">
      <calculatedColumnFormula>E16/B16</calculatedColumnFormula>
      <totalsRowFormula>AVERAGE(F16:F25)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9:F40" totalsRowCount="1">
  <autoFilter ref="B29:F40"/>
  <tableColumns count="5">
    <tableColumn id="1" name="Cycles" totalsRowFunction="custom">
      <totalsRowFormula>SUM(B30:B39)</totalsRowFormula>
    </tableColumn>
    <tableColumn id="2" name=" Default" totalsRowFunction="custom">
      <totalsRowFormula>SUM(C30:C39)</totalsRowFormula>
    </tableColumn>
    <tableColumn id="3" name=" Student " totalsRowFunction="custom">
      <totalsRowFormula>SUM(D30:D39)</totalsRowFormula>
    </tableColumn>
    <tableColumn id="4" name="Verschil" totalsRowFunction="custom">
      <calculatedColumnFormula>C30-D30</calculatedColumnFormula>
      <totalsRowFormula>SUM(E30:E39)</totalsRowFormula>
    </tableColumn>
    <tableColumn id="5" name="Gewogen verschil" totalsRowFunction="custom">
      <calculatedColumnFormula>E30/B30</calculatedColumnFormula>
      <totalsRowFormula>AVERAGE(F30:F39)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43:F54" totalsRowCount="1">
  <autoFilter ref="B43:F54"/>
  <tableColumns count="5">
    <tableColumn id="1" name="Cycles" totalsRowFunction="custom">
      <totalsRowFormula>SUM(B44:B53)</totalsRowFormula>
    </tableColumn>
    <tableColumn id="2" name=" Default" totalsRowFunction="custom">
      <totalsRowFormula>SUM(C44:C53)</totalsRowFormula>
    </tableColumn>
    <tableColumn id="3" name=" Student " totalsRowFunction="custom">
      <totalsRowFormula>SUM(D44:D53)</totalsRowFormula>
    </tableColumn>
    <tableColumn id="4" name="Verschil" totalsRowFunction="custom">
      <calculatedColumnFormula>C44-D44</calculatedColumnFormula>
      <totalsRowFormula>SUM(E44:E53)</totalsRowFormula>
    </tableColumn>
    <tableColumn id="5" name="Gewogen verschil" totalsRowFunction="custom">
      <calculatedColumnFormula>E44/B44</calculatedColumnFormula>
      <totalsRowFormula>AVERAGE(F44:F53)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57:F68" totalsRowCount="1">
  <autoFilter ref="B57:F68"/>
  <tableColumns count="5">
    <tableColumn id="1" name="Cycles" totalsRowFunction="custom">
      <totalsRowFormula>SUM(B58:B67)</totalsRowFormula>
    </tableColumn>
    <tableColumn id="2" name=" Default" totalsRowFunction="custom">
      <totalsRowFormula>SUM(C58:C67)</totalsRowFormula>
    </tableColumn>
    <tableColumn id="3" name=" Student " totalsRowFunction="custom">
      <totalsRowFormula>SUM(D58:D67)</totalsRowFormula>
    </tableColumn>
    <tableColumn id="4" name="Verschil" totalsRowFunction="custom">
      <calculatedColumnFormula>C58-D58</calculatedColumnFormula>
      <totalsRowFormula>SUM(E58:E67)</totalsRowFormula>
    </tableColumn>
    <tableColumn id="5" name="Gewogen verschil" totalsRowFunction="custom">
      <calculatedColumnFormula>E58/B58</calculatedColumnFormula>
      <totalsRowFormula>AVERAGE(F58:F67)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O1:T8" totalsRowShown="0" headerRowDxfId="0">
  <autoFilter ref="O1:T8"/>
  <tableColumns count="6">
    <tableColumn id="1" name="Column1"/>
    <tableColumn id="2" name="Cycles"/>
    <tableColumn id="3" name=" Default"/>
    <tableColumn id="4" name=" Student "/>
    <tableColumn id="5" name="Verschil"/>
    <tableColumn id="6" name="Gewogen versch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B1" workbookViewId="0">
      <selection activeCell="V11" sqref="V11"/>
    </sheetView>
  </sheetViews>
  <sheetFormatPr defaultRowHeight="15" x14ac:dyDescent="0.25"/>
  <cols>
    <col min="1" max="1" width="19.42578125" customWidth="1"/>
    <col min="2" max="2" width="10.140625" customWidth="1"/>
    <col min="3" max="3" width="11" customWidth="1"/>
    <col min="4" max="4" width="10.28515625" customWidth="1"/>
    <col min="5" max="5" width="19" customWidth="1"/>
    <col min="15" max="15" width="16.42578125" customWidth="1"/>
    <col min="17" max="17" width="10.140625" customWidth="1"/>
    <col min="18" max="18" width="11" customWidth="1"/>
    <col min="19" max="19" width="10.28515625" customWidth="1"/>
    <col min="20" max="20" width="19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O1" t="s">
        <v>5</v>
      </c>
      <c r="P1" s="1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0" x14ac:dyDescent="0.25">
      <c r="B2">
        <v>5</v>
      </c>
      <c r="C2">
        <v>1.4332199999999999</v>
      </c>
      <c r="D2">
        <v>1.2897400000000001</v>
      </c>
      <c r="E2">
        <f>C2-D2</f>
        <v>0.14347999999999983</v>
      </c>
      <c r="F2">
        <f>E2/B2</f>
        <v>2.8695999999999965E-2</v>
      </c>
      <c r="O2" t="s">
        <v>8</v>
      </c>
      <c r="P2">
        <f>Table1[[#Totals],[Cycles]]</f>
        <v>275</v>
      </c>
      <c r="Q2">
        <f>Table1[[#Totals],[ Default]]</f>
        <v>112.41222999999999</v>
      </c>
      <c r="R2">
        <f>Table1[[#Totals],[ Student ]]</f>
        <v>61.216129999999993</v>
      </c>
      <c r="S2">
        <f>Table1[[#Totals],[Verschil]]</f>
        <v>51.196100000000001</v>
      </c>
      <c r="T2">
        <f>Table1[[#Totals],[Gewogen verschil]]</f>
        <v>0.16722718023809524</v>
      </c>
    </row>
    <row r="3" spans="1:20" x14ac:dyDescent="0.25">
      <c r="B3">
        <v>10</v>
      </c>
      <c r="C3">
        <v>3.7485300000000001</v>
      </c>
      <c r="D3">
        <v>2.40293</v>
      </c>
      <c r="E3">
        <f>C3-D3</f>
        <v>1.3456000000000001</v>
      </c>
      <c r="F3">
        <f>E3/B3</f>
        <v>0.13456000000000001</v>
      </c>
      <c r="O3" t="s">
        <v>9</v>
      </c>
      <c r="P3">
        <f>Table2[[#Totals],[Cycles]]</f>
        <v>550</v>
      </c>
      <c r="Q3">
        <f>Table2[[#Totals],[ Default]]</f>
        <v>221.50684000000001</v>
      </c>
      <c r="R3">
        <f>Table2[[#Totals],[ Student ]]</f>
        <v>121.12415</v>
      </c>
      <c r="S3">
        <f>Table2[[#Totals],[Verschil]]</f>
        <v>100.38269000000001</v>
      </c>
      <c r="T3">
        <f>Table2[[#Totals],[Gewogen verschil]]</f>
        <v>0.16215837658730159</v>
      </c>
    </row>
    <row r="4" spans="1:20" x14ac:dyDescent="0.25">
      <c r="B4">
        <v>15</v>
      </c>
      <c r="C4">
        <v>5.9774399999999996</v>
      </c>
      <c r="D4">
        <v>3.5833599999999999</v>
      </c>
      <c r="E4">
        <f>C4-D4</f>
        <v>2.3940799999999998</v>
      </c>
      <c r="F4">
        <f>E4/B4</f>
        <v>0.15960533333333332</v>
      </c>
      <c r="O4" t="s">
        <v>10</v>
      </c>
      <c r="P4">
        <f>Table3[[#Totals],[Cycles]]</f>
        <v>825</v>
      </c>
      <c r="Q4">
        <f>Table3[[#Totals],[ Default]]</f>
        <v>333.80785000000003</v>
      </c>
      <c r="R4">
        <f>Table3[[#Totals],[ Student ]]</f>
        <v>184.44591</v>
      </c>
      <c r="S4">
        <f>Table3[[#Totals],[Verschil]]</f>
        <v>149.36194</v>
      </c>
      <c r="T4">
        <f>Table3[[#Totals],[Gewogen verschil]]</f>
        <v>0.16011720820105821</v>
      </c>
    </row>
    <row r="5" spans="1:20" x14ac:dyDescent="0.25">
      <c r="B5">
        <v>20</v>
      </c>
      <c r="C5">
        <v>8.3613400000000002</v>
      </c>
      <c r="D5">
        <v>4.7518099999999999</v>
      </c>
      <c r="E5">
        <f>C5-D5</f>
        <v>3.6095300000000003</v>
      </c>
      <c r="F5">
        <f>E5/B5</f>
        <v>0.18047650000000001</v>
      </c>
      <c r="O5" t="s">
        <v>11</v>
      </c>
      <c r="P5">
        <f>Table4[[#Totals],[Cycles]]</f>
        <v>1100</v>
      </c>
      <c r="Q5">
        <f>Table4[[#Totals],[ Default]]</f>
        <v>466.18178</v>
      </c>
      <c r="R5">
        <f>Table4[[#Totals],[ Student ]]</f>
        <v>252.90706999999998</v>
      </c>
      <c r="S5">
        <f>Table4[[#Totals],[Verschil]]</f>
        <v>213.27470999999997</v>
      </c>
      <c r="T5">
        <f>Table4[[#Totals],[Gewogen verschil]]</f>
        <v>0.16728986289682538</v>
      </c>
    </row>
    <row r="6" spans="1:20" x14ac:dyDescent="0.25">
      <c r="B6">
        <v>25</v>
      </c>
      <c r="C6">
        <v>10.743499999999999</v>
      </c>
      <c r="D6">
        <v>5.9631600000000002</v>
      </c>
      <c r="E6">
        <f>C6-D6</f>
        <v>4.7803399999999989</v>
      </c>
      <c r="F6">
        <f>E6/B6</f>
        <v>0.19121359999999996</v>
      </c>
      <c r="O6" t="s">
        <v>12</v>
      </c>
      <c r="P6">
        <f>Table5[[#Totals],[Cycles]]</f>
        <v>1375</v>
      </c>
      <c r="Q6">
        <f>Table5[[#Totals],[ Default]]</f>
        <v>561.22201999999993</v>
      </c>
      <c r="R6">
        <f>Table5[[#Totals],[ Student ]]</f>
        <v>306.35073999999997</v>
      </c>
      <c r="S6">
        <f>Table5[[#Totals],[Verschil]]</f>
        <v>254.87127999999998</v>
      </c>
      <c r="T6">
        <f>Table5[[#Totals],[Gewogen verschil]]</f>
        <v>0.16021735539682541</v>
      </c>
    </row>
    <row r="7" spans="1:20" x14ac:dyDescent="0.25">
      <c r="B7">
        <v>30</v>
      </c>
      <c r="C7">
        <v>12.9383</v>
      </c>
      <c r="D7">
        <v>6.5000099999999996</v>
      </c>
      <c r="E7">
        <f>C7-D7</f>
        <v>6.4382900000000003</v>
      </c>
      <c r="F7">
        <f>E7/B7</f>
        <v>0.21460966666666667</v>
      </c>
      <c r="O7" t="s">
        <v>6</v>
      </c>
      <c r="P7">
        <f>SUM(P2:P6)</f>
        <v>4125</v>
      </c>
      <c r="Q7">
        <f>SUM(Q2:Q6)</f>
        <v>1695.1307199999999</v>
      </c>
      <c r="R7">
        <f>SUM(R2:R6)</f>
        <v>926.04399999999998</v>
      </c>
      <c r="S7">
        <f>SUM(S2:S6)</f>
        <v>769.0867199999999</v>
      </c>
      <c r="T7">
        <f>AVERAGE(T2:T6)</f>
        <v>0.16340199666402117</v>
      </c>
    </row>
    <row r="8" spans="1:20" x14ac:dyDescent="0.25">
      <c r="B8">
        <v>35</v>
      </c>
      <c r="C8">
        <v>14.0908</v>
      </c>
      <c r="D8">
        <v>7.5626600000000002</v>
      </c>
      <c r="E8">
        <f>C8-D8</f>
        <v>6.5281399999999996</v>
      </c>
      <c r="F8">
        <f>E8/B8</f>
        <v>0.18651828571428569</v>
      </c>
      <c r="O8" t="s">
        <v>7</v>
      </c>
      <c r="P8">
        <f>S7/Q7*100</f>
        <v>45.370348783484964</v>
      </c>
    </row>
    <row r="9" spans="1:20" x14ac:dyDescent="0.25">
      <c r="B9">
        <v>40</v>
      </c>
      <c r="C9">
        <v>16.2728</v>
      </c>
      <c r="D9">
        <v>8.6128900000000002</v>
      </c>
      <c r="E9">
        <f>C9-D9</f>
        <v>7.65991</v>
      </c>
      <c r="F9">
        <f>E9/B9</f>
        <v>0.19149774999999999</v>
      </c>
    </row>
    <row r="10" spans="1:20" x14ac:dyDescent="0.25">
      <c r="B10">
        <v>45</v>
      </c>
      <c r="C10">
        <v>18.360399999999998</v>
      </c>
      <c r="D10">
        <v>9.7383699999999997</v>
      </c>
      <c r="E10">
        <f>C10-D10</f>
        <v>8.6220299999999988</v>
      </c>
      <c r="F10">
        <f>E10/B10</f>
        <v>0.19160066666666664</v>
      </c>
    </row>
    <row r="11" spans="1:20" x14ac:dyDescent="0.25">
      <c r="B11">
        <v>50</v>
      </c>
      <c r="C11">
        <v>20.485900000000001</v>
      </c>
      <c r="D11">
        <v>10.811199999999999</v>
      </c>
      <c r="E11">
        <f>C11-D11</f>
        <v>9.6747000000000014</v>
      </c>
      <c r="F11">
        <f>E11/B11</f>
        <v>0.19349400000000003</v>
      </c>
    </row>
    <row r="12" spans="1:20" x14ac:dyDescent="0.25">
      <c r="A12" t="s">
        <v>6</v>
      </c>
      <c r="B12">
        <f>SUM(B2:B11)</f>
        <v>275</v>
      </c>
      <c r="C12">
        <f>SUM(C2:C11)</f>
        <v>112.41222999999999</v>
      </c>
      <c r="D12">
        <f>SUM(D2:D11)</f>
        <v>61.216129999999993</v>
      </c>
      <c r="E12">
        <f>SUM(E2:E11)</f>
        <v>51.196100000000001</v>
      </c>
      <c r="F12">
        <f>AVERAGE(F2:F11)</f>
        <v>0.16722718023809524</v>
      </c>
    </row>
    <row r="13" spans="1:20" x14ac:dyDescent="0.25">
      <c r="A13" t="s">
        <v>7</v>
      </c>
      <c r="B13">
        <f>Table1[[#Totals],[Verschil]]/Table1[[#Totals],[ Default]]*100</f>
        <v>45.543176218459507</v>
      </c>
    </row>
    <row r="15" spans="1:20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</row>
    <row r="16" spans="1:20" x14ac:dyDescent="0.25">
      <c r="B16">
        <v>10</v>
      </c>
      <c r="C16">
        <v>2.5725799999999999</v>
      </c>
      <c r="D16">
        <v>2.3864299999999998</v>
      </c>
      <c r="E16">
        <f>C16-D16</f>
        <v>0.18615000000000004</v>
      </c>
      <c r="F16">
        <f>E16/B16</f>
        <v>1.8615000000000003E-2</v>
      </c>
    </row>
    <row r="17" spans="1:6" x14ac:dyDescent="0.25">
      <c r="B17">
        <v>20</v>
      </c>
      <c r="C17">
        <v>7.1899600000000001</v>
      </c>
      <c r="D17">
        <v>4.7738500000000004</v>
      </c>
      <c r="E17">
        <f>C17-D17</f>
        <v>2.4161099999999998</v>
      </c>
      <c r="F17">
        <f>E17/B17</f>
        <v>0.12080549999999998</v>
      </c>
    </row>
    <row r="18" spans="1:6" x14ac:dyDescent="0.25">
      <c r="B18">
        <v>30</v>
      </c>
      <c r="C18">
        <v>11.920199999999999</v>
      </c>
      <c r="D18">
        <v>7.1716100000000003</v>
      </c>
      <c r="E18">
        <f>C18-D18</f>
        <v>4.7485899999999992</v>
      </c>
      <c r="F18">
        <f>E18/B18</f>
        <v>0.15828633333333331</v>
      </c>
    </row>
    <row r="19" spans="1:6" x14ac:dyDescent="0.25">
      <c r="B19">
        <v>40</v>
      </c>
      <c r="C19">
        <v>16.738600000000002</v>
      </c>
      <c r="D19">
        <v>8.8517600000000005</v>
      </c>
      <c r="E19">
        <f>C19-D19</f>
        <v>7.8868400000000012</v>
      </c>
      <c r="F19">
        <f>E19/B19</f>
        <v>0.19717100000000004</v>
      </c>
    </row>
    <row r="20" spans="1:6" x14ac:dyDescent="0.25">
      <c r="B20">
        <v>50</v>
      </c>
      <c r="C20">
        <v>19.756</v>
      </c>
      <c r="D20">
        <v>10.870100000000001</v>
      </c>
      <c r="E20">
        <f>C20-D20</f>
        <v>8.8858999999999995</v>
      </c>
      <c r="F20">
        <f>E20/B20</f>
        <v>0.17771799999999999</v>
      </c>
    </row>
    <row r="21" spans="1:6" x14ac:dyDescent="0.25">
      <c r="B21">
        <v>60</v>
      </c>
      <c r="C21">
        <v>23.937100000000001</v>
      </c>
      <c r="D21">
        <v>13.024900000000001</v>
      </c>
      <c r="E21">
        <f>C21-D21</f>
        <v>10.9122</v>
      </c>
      <c r="F21">
        <f>E21/B21</f>
        <v>0.18187</v>
      </c>
    </row>
    <row r="22" spans="1:6" x14ac:dyDescent="0.25">
      <c r="B22">
        <v>70</v>
      </c>
      <c r="C22">
        <v>28.319199999999999</v>
      </c>
      <c r="D22">
        <v>15.23</v>
      </c>
      <c r="E22">
        <f>C22-D22</f>
        <v>13.089199999999998</v>
      </c>
      <c r="F22">
        <f>E22/B22</f>
        <v>0.18698857142857139</v>
      </c>
    </row>
    <row r="23" spans="1:6" x14ac:dyDescent="0.25">
      <c r="B23">
        <v>80</v>
      </c>
      <c r="C23">
        <v>32.671300000000002</v>
      </c>
      <c r="D23">
        <v>17.404399999999999</v>
      </c>
      <c r="E23">
        <f>C23-D23</f>
        <v>15.266900000000003</v>
      </c>
      <c r="F23">
        <f>E23/B23</f>
        <v>0.19083625000000004</v>
      </c>
    </row>
    <row r="24" spans="1:6" x14ac:dyDescent="0.25">
      <c r="B24">
        <v>90</v>
      </c>
      <c r="C24">
        <v>37.047199999999997</v>
      </c>
      <c r="D24">
        <v>19.6006</v>
      </c>
      <c r="E24">
        <f>C24-D24</f>
        <v>17.446599999999997</v>
      </c>
      <c r="F24">
        <f>E24/B24</f>
        <v>0.19385111111111109</v>
      </c>
    </row>
    <row r="25" spans="1:6" x14ac:dyDescent="0.25">
      <c r="B25">
        <v>100</v>
      </c>
      <c r="C25">
        <v>41.354700000000001</v>
      </c>
      <c r="D25">
        <v>21.810500000000001</v>
      </c>
      <c r="E25">
        <f>C25-D25</f>
        <v>19.5442</v>
      </c>
      <c r="F25">
        <f>E25/B25</f>
        <v>0.195442</v>
      </c>
    </row>
    <row r="26" spans="1:6" x14ac:dyDescent="0.25">
      <c r="A26" t="s">
        <v>6</v>
      </c>
      <c r="B26">
        <f>SUM(B16:B25)</f>
        <v>550</v>
      </c>
      <c r="C26">
        <f>SUM(C16:C25)</f>
        <v>221.50684000000001</v>
      </c>
      <c r="D26">
        <f>SUM(D16:D25)</f>
        <v>121.12415</v>
      </c>
      <c r="E26">
        <f>SUM(E16:E25)</f>
        <v>100.38269000000001</v>
      </c>
      <c r="F26">
        <f>AVERAGE(F16:F25)</f>
        <v>0.16215837658730159</v>
      </c>
    </row>
    <row r="27" spans="1:6" x14ac:dyDescent="0.25">
      <c r="A27" t="s">
        <v>7</v>
      </c>
      <c r="B27">
        <f>Table2[[#Totals],[Verschil]]/Table2[[#Totals],[ Default]]*100</f>
        <v>45.318099432053657</v>
      </c>
    </row>
    <row r="29" spans="1:6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</row>
    <row r="30" spans="1:6" x14ac:dyDescent="0.25">
      <c r="B30">
        <v>15</v>
      </c>
      <c r="C30">
        <v>3.84335</v>
      </c>
      <c r="D30">
        <v>3.5933299999999999</v>
      </c>
      <c r="E30">
        <f>C30-D30</f>
        <v>0.25002000000000013</v>
      </c>
      <c r="F30">
        <f>E30/B30</f>
        <v>1.6668000000000009E-2</v>
      </c>
    </row>
    <row r="31" spans="1:6" x14ac:dyDescent="0.25">
      <c r="B31">
        <v>30</v>
      </c>
      <c r="C31">
        <v>10.8149</v>
      </c>
      <c r="D31">
        <v>7.2184799999999996</v>
      </c>
      <c r="E31">
        <f>C31-D31</f>
        <v>3.5964200000000002</v>
      </c>
      <c r="F31">
        <f>E31/B31</f>
        <v>0.11988066666666668</v>
      </c>
    </row>
    <row r="32" spans="1:6" x14ac:dyDescent="0.25">
      <c r="B32">
        <v>45</v>
      </c>
      <c r="C32">
        <v>18.0076</v>
      </c>
      <c r="D32">
        <v>10.5595</v>
      </c>
      <c r="E32">
        <f>C32-D32</f>
        <v>7.4481000000000002</v>
      </c>
      <c r="F32">
        <f>E32/B32</f>
        <v>0.16551333333333335</v>
      </c>
    </row>
    <row r="33" spans="1:6" x14ac:dyDescent="0.25">
      <c r="B33">
        <v>60</v>
      </c>
      <c r="C33">
        <v>23.642299999999999</v>
      </c>
      <c r="D33">
        <v>13.119400000000001</v>
      </c>
      <c r="E33">
        <f>C33-D33</f>
        <v>10.522899999999998</v>
      </c>
      <c r="F33">
        <f>E33/B33</f>
        <v>0.17538166666666663</v>
      </c>
    </row>
    <row r="34" spans="1:6" x14ac:dyDescent="0.25">
      <c r="B34">
        <v>75</v>
      </c>
      <c r="C34">
        <v>29.5427</v>
      </c>
      <c r="D34">
        <v>16.315899999999999</v>
      </c>
      <c r="E34">
        <f>C34-D34</f>
        <v>13.226800000000001</v>
      </c>
      <c r="F34">
        <f>E34/B34</f>
        <v>0.17635733333333334</v>
      </c>
    </row>
    <row r="35" spans="1:6" x14ac:dyDescent="0.25">
      <c r="B35">
        <v>90</v>
      </c>
      <c r="C35">
        <v>36.018500000000003</v>
      </c>
      <c r="D35">
        <v>19.609500000000001</v>
      </c>
      <c r="E35">
        <f>C35-D35</f>
        <v>16.409000000000002</v>
      </c>
      <c r="F35">
        <f>E35/B35</f>
        <v>0.18232222222222225</v>
      </c>
    </row>
    <row r="36" spans="1:6" x14ac:dyDescent="0.25">
      <c r="B36">
        <v>105</v>
      </c>
      <c r="C36">
        <v>42.533299999999997</v>
      </c>
      <c r="D36">
        <v>22.799499999999998</v>
      </c>
      <c r="E36">
        <f>C36-D36</f>
        <v>19.733799999999999</v>
      </c>
      <c r="F36">
        <f>E36/B36</f>
        <v>0.18794095238095238</v>
      </c>
    </row>
    <row r="37" spans="1:6" x14ac:dyDescent="0.25">
      <c r="B37">
        <v>120</v>
      </c>
      <c r="C37">
        <v>48.978000000000002</v>
      </c>
      <c r="D37">
        <v>26.177700000000002</v>
      </c>
      <c r="E37">
        <f>C37-D37</f>
        <v>22.8003</v>
      </c>
      <c r="F37">
        <f>E37/B37</f>
        <v>0.19000249999999999</v>
      </c>
    </row>
    <row r="38" spans="1:6" x14ac:dyDescent="0.25">
      <c r="B38">
        <v>135</v>
      </c>
      <c r="C38">
        <v>55.422699999999999</v>
      </c>
      <c r="D38">
        <v>31.201799999999999</v>
      </c>
      <c r="E38">
        <f>C38-D38</f>
        <v>24.2209</v>
      </c>
      <c r="F38">
        <f>E38/B38</f>
        <v>0.17941407407407409</v>
      </c>
    </row>
    <row r="39" spans="1:6" x14ac:dyDescent="0.25">
      <c r="B39">
        <v>150</v>
      </c>
      <c r="C39">
        <v>65.004499999999993</v>
      </c>
      <c r="D39">
        <v>33.8508</v>
      </c>
      <c r="E39">
        <f>C39-D39</f>
        <v>31.153699999999994</v>
      </c>
      <c r="F39">
        <f>E39/B39</f>
        <v>0.20769133333333328</v>
      </c>
    </row>
    <row r="40" spans="1:6" x14ac:dyDescent="0.25">
      <c r="A40" t="s">
        <v>6</v>
      </c>
      <c r="B40">
        <f>SUM(B30:B39)</f>
        <v>825</v>
      </c>
      <c r="C40">
        <f>SUM(C30:C39)</f>
        <v>333.80785000000003</v>
      </c>
      <c r="D40">
        <f>SUM(D30:D39)</f>
        <v>184.44591</v>
      </c>
      <c r="E40">
        <f>SUM(E30:E39)</f>
        <v>149.36194</v>
      </c>
      <c r="F40">
        <f>AVERAGE(F30:F39)</f>
        <v>0.16011720820105821</v>
      </c>
    </row>
    <row r="41" spans="1:6" x14ac:dyDescent="0.25">
      <c r="A41" t="s">
        <v>7</v>
      </c>
      <c r="B41">
        <f>Table3[[#Totals],[Verschil]]/Table3[[#Totals],[ Default]]*100</f>
        <v>44.744885418362685</v>
      </c>
    </row>
    <row r="43" spans="1:6" x14ac:dyDescent="0.25"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25">
      <c r="B44">
        <v>20</v>
      </c>
      <c r="C44">
        <v>5.2117800000000001</v>
      </c>
      <c r="D44">
        <v>5.0320499999999999</v>
      </c>
      <c r="E44">
        <f>C44-D44</f>
        <v>0.17973000000000017</v>
      </c>
      <c r="F44">
        <f>E44/B44</f>
        <v>8.9865000000000084E-3</v>
      </c>
    </row>
    <row r="45" spans="1:6" x14ac:dyDescent="0.25">
      <c r="B45">
        <v>40</v>
      </c>
      <c r="C45">
        <v>15.1774</v>
      </c>
      <c r="D45">
        <v>9.8914200000000001</v>
      </c>
      <c r="E45">
        <f>C45-D45</f>
        <v>5.2859800000000003</v>
      </c>
      <c r="F45">
        <f>E45/B45</f>
        <v>0.1321495</v>
      </c>
    </row>
    <row r="46" spans="1:6" x14ac:dyDescent="0.25">
      <c r="B46">
        <v>60</v>
      </c>
      <c r="C46">
        <v>22.3704</v>
      </c>
      <c r="D46">
        <v>14.962899999999999</v>
      </c>
      <c r="E46">
        <f>C46-D46</f>
        <v>7.4075000000000006</v>
      </c>
      <c r="F46">
        <f>E46/B46</f>
        <v>0.12345833333333335</v>
      </c>
    </row>
    <row r="47" spans="1:6" x14ac:dyDescent="0.25">
      <c r="B47">
        <v>80</v>
      </c>
      <c r="C47">
        <v>34.237699999999997</v>
      </c>
      <c r="D47">
        <v>18.168600000000001</v>
      </c>
      <c r="E47">
        <f>C47-D47</f>
        <v>16.069099999999995</v>
      </c>
      <c r="F47">
        <f>E47/B47</f>
        <v>0.20086374999999995</v>
      </c>
    </row>
    <row r="48" spans="1:6" x14ac:dyDescent="0.25">
      <c r="B48">
        <v>100</v>
      </c>
      <c r="C48">
        <v>40.976500000000001</v>
      </c>
      <c r="D48">
        <v>22.6737</v>
      </c>
      <c r="E48">
        <f>C48-D48</f>
        <v>18.302800000000001</v>
      </c>
      <c r="F48">
        <f>E48/B48</f>
        <v>0.18302800000000002</v>
      </c>
    </row>
    <row r="49" spans="1:6" x14ac:dyDescent="0.25">
      <c r="B49">
        <v>120</v>
      </c>
      <c r="C49">
        <v>49.866500000000002</v>
      </c>
      <c r="D49">
        <v>27.228899999999999</v>
      </c>
      <c r="E49">
        <f>C49-D49</f>
        <v>22.637600000000003</v>
      </c>
      <c r="F49">
        <f>E49/B49</f>
        <v>0.18864666666666668</v>
      </c>
    </row>
    <row r="50" spans="1:6" x14ac:dyDescent="0.25">
      <c r="B50">
        <v>140</v>
      </c>
      <c r="C50">
        <v>59.052199999999999</v>
      </c>
      <c r="D50">
        <v>31.900300000000001</v>
      </c>
      <c r="E50">
        <f>C50-D50</f>
        <v>27.151899999999998</v>
      </c>
      <c r="F50">
        <f>E50/B50</f>
        <v>0.19394214285714284</v>
      </c>
    </row>
    <row r="51" spans="1:6" x14ac:dyDescent="0.25">
      <c r="B51">
        <v>160</v>
      </c>
      <c r="C51">
        <v>68.371399999999994</v>
      </c>
      <c r="D51">
        <v>37.265300000000003</v>
      </c>
      <c r="E51">
        <f>C51-D51</f>
        <v>31.106099999999991</v>
      </c>
      <c r="F51">
        <f>E51/B51</f>
        <v>0.19441312499999994</v>
      </c>
    </row>
    <row r="52" spans="1:6" x14ac:dyDescent="0.25">
      <c r="B52">
        <v>180</v>
      </c>
      <c r="C52">
        <v>79.763099999999994</v>
      </c>
      <c r="D52">
        <v>40.630000000000003</v>
      </c>
      <c r="E52">
        <f>C52-D52</f>
        <v>39.133099999999992</v>
      </c>
      <c r="F52">
        <f>E52/B52</f>
        <v>0.21740611111111108</v>
      </c>
    </row>
    <row r="53" spans="1:6" x14ac:dyDescent="0.25">
      <c r="B53">
        <v>200</v>
      </c>
      <c r="C53">
        <v>91.154799999999994</v>
      </c>
      <c r="D53">
        <v>45.1539</v>
      </c>
      <c r="E53">
        <f>C53-D53</f>
        <v>46.000899999999994</v>
      </c>
      <c r="F53">
        <f>E53/B53</f>
        <v>0.23000449999999997</v>
      </c>
    </row>
    <row r="54" spans="1:6" x14ac:dyDescent="0.25">
      <c r="A54" t="s">
        <v>6</v>
      </c>
      <c r="B54">
        <f>SUM(B44:B53)</f>
        <v>1100</v>
      </c>
      <c r="C54">
        <f>SUM(C44:C53)</f>
        <v>466.18178</v>
      </c>
      <c r="D54">
        <f>SUM(D44:D53)</f>
        <v>252.90706999999998</v>
      </c>
      <c r="E54">
        <f>SUM(E44:E53)</f>
        <v>213.27470999999997</v>
      </c>
      <c r="F54">
        <f>AVERAGE(F44:F53)</f>
        <v>0.16728986289682538</v>
      </c>
    </row>
    <row r="55" spans="1:6" x14ac:dyDescent="0.25">
      <c r="A55" t="s">
        <v>7</v>
      </c>
      <c r="B55">
        <f>Table4[[#Totals],[Verschil]]/Table4[[#Totals],[ Default]]*100</f>
        <v>45.749259012224798</v>
      </c>
    </row>
    <row r="57" spans="1:6" x14ac:dyDescent="0.25">
      <c r="B57" t="s">
        <v>0</v>
      </c>
      <c r="C57" t="s">
        <v>1</v>
      </c>
      <c r="D57" t="s">
        <v>2</v>
      </c>
      <c r="E57" t="s">
        <v>3</v>
      </c>
      <c r="F57" t="s">
        <v>4</v>
      </c>
    </row>
    <row r="58" spans="1:6" x14ac:dyDescent="0.25">
      <c r="B58">
        <v>25</v>
      </c>
      <c r="C58">
        <v>5.6861199999999998</v>
      </c>
      <c r="D58">
        <v>5.6927399999999997</v>
      </c>
      <c r="E58">
        <f>C58-D58</f>
        <v>-6.6199999999998482E-3</v>
      </c>
      <c r="F58">
        <f>E58/B58</f>
        <v>-2.6479999999999391E-4</v>
      </c>
    </row>
    <row r="59" spans="1:6" x14ac:dyDescent="0.25">
      <c r="B59">
        <v>50</v>
      </c>
      <c r="C59">
        <v>17.021100000000001</v>
      </c>
      <c r="D59">
        <v>11.3878</v>
      </c>
      <c r="E59">
        <f>C59-D59</f>
        <v>5.6333000000000002</v>
      </c>
      <c r="F59">
        <f>E59/B59</f>
        <v>0.112666</v>
      </c>
    </row>
    <row r="60" spans="1:6" x14ac:dyDescent="0.25">
      <c r="B60">
        <v>75</v>
      </c>
      <c r="C60">
        <v>28.332799999999999</v>
      </c>
      <c r="D60">
        <v>16.976299999999998</v>
      </c>
      <c r="E60">
        <f>C60-D60</f>
        <v>11.3565</v>
      </c>
      <c r="F60">
        <f>E60/B60</f>
        <v>0.15142</v>
      </c>
    </row>
    <row r="61" spans="1:6" x14ac:dyDescent="0.25">
      <c r="B61">
        <v>100</v>
      </c>
      <c r="C61">
        <v>39.543199999999999</v>
      </c>
      <c r="D61">
        <v>22.540900000000001</v>
      </c>
      <c r="E61">
        <f>C61-D61</f>
        <v>17.002299999999998</v>
      </c>
      <c r="F61">
        <f>E61/B61</f>
        <v>0.17002299999999998</v>
      </c>
    </row>
    <row r="62" spans="1:6" x14ac:dyDescent="0.25">
      <c r="B62">
        <v>125</v>
      </c>
      <c r="C62">
        <v>50.793399999999998</v>
      </c>
      <c r="D62">
        <v>28.2563</v>
      </c>
      <c r="E62">
        <f>C62-D62</f>
        <v>22.537099999999999</v>
      </c>
      <c r="F62">
        <f>E62/B62</f>
        <v>0.18029679999999998</v>
      </c>
    </row>
    <row r="63" spans="1:6" x14ac:dyDescent="0.25">
      <c r="B63">
        <v>150</v>
      </c>
      <c r="C63">
        <v>62.266500000000001</v>
      </c>
      <c r="D63">
        <v>33.818399999999997</v>
      </c>
      <c r="E63">
        <f>C63-D63</f>
        <v>28.448100000000004</v>
      </c>
      <c r="F63">
        <f>E63/B63</f>
        <v>0.18965400000000002</v>
      </c>
    </row>
    <row r="64" spans="1:6" x14ac:dyDescent="0.25">
      <c r="B64">
        <v>175</v>
      </c>
      <c r="C64">
        <v>73.417900000000003</v>
      </c>
      <c r="D64">
        <v>39.469099999999997</v>
      </c>
      <c r="E64">
        <f>C64-D64</f>
        <v>33.948800000000006</v>
      </c>
      <c r="F64">
        <f>E64/B64</f>
        <v>0.19399314285714289</v>
      </c>
    </row>
    <row r="65" spans="1:6" x14ac:dyDescent="0.25">
      <c r="B65">
        <v>200</v>
      </c>
      <c r="C65">
        <v>84.804299999999998</v>
      </c>
      <c r="D65">
        <v>45.286000000000001</v>
      </c>
      <c r="E65">
        <f>C65-D65</f>
        <v>39.518299999999996</v>
      </c>
      <c r="F65">
        <f>E65/B65</f>
        <v>0.19759149999999998</v>
      </c>
    </row>
    <row r="66" spans="1:6" x14ac:dyDescent="0.25">
      <c r="B66">
        <v>225</v>
      </c>
      <c r="C66">
        <v>96.190700000000007</v>
      </c>
      <c r="D66">
        <v>48.805900000000001</v>
      </c>
      <c r="E66">
        <f>C66-D66</f>
        <v>47.384800000000006</v>
      </c>
      <c r="F66">
        <f>E66/B66</f>
        <v>0.21059911111111113</v>
      </c>
    </row>
    <row r="67" spans="1:6" x14ac:dyDescent="0.25">
      <c r="B67">
        <v>250</v>
      </c>
      <c r="C67">
        <v>103.166</v>
      </c>
      <c r="D67">
        <v>54.1173</v>
      </c>
      <c r="E67">
        <f>C67-D67</f>
        <v>49.048699999999997</v>
      </c>
      <c r="F67">
        <f>E67/B67</f>
        <v>0.19619479999999997</v>
      </c>
    </row>
    <row r="68" spans="1:6" x14ac:dyDescent="0.25">
      <c r="A68" t="s">
        <v>6</v>
      </c>
      <c r="B68">
        <f>SUM(B58:B67)</f>
        <v>1375</v>
      </c>
      <c r="C68">
        <f>SUM(C58:C67)</f>
        <v>561.22201999999993</v>
      </c>
      <c r="D68">
        <f>SUM(D58:D67)</f>
        <v>306.35073999999997</v>
      </c>
      <c r="E68">
        <f>SUM(E58:E67)</f>
        <v>254.87127999999998</v>
      </c>
      <c r="F68">
        <f>AVERAGE(F58:F67)</f>
        <v>0.16021735539682541</v>
      </c>
    </row>
    <row r="69" spans="1:6" x14ac:dyDescent="0.25">
      <c r="A69" t="s">
        <v>7</v>
      </c>
      <c r="B69">
        <f>Table5[[#Totals],[Verschil]]/Table5[[#Totals],[ Default]]*100</f>
        <v>45.413627925718245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2019-04-06T18:34:19Z</dcterms:modified>
</cp:coreProperties>
</file>