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Q8" i="1" l="1"/>
  <c r="U7" i="1"/>
  <c r="Q7" i="1"/>
  <c r="R7" i="1"/>
  <c r="S7" i="1"/>
  <c r="T7" i="1"/>
  <c r="U6" i="1"/>
  <c r="U5" i="1"/>
  <c r="U4" i="1"/>
  <c r="U3" i="1"/>
  <c r="T6" i="1"/>
  <c r="T5" i="1"/>
  <c r="T4" i="1"/>
  <c r="T3" i="1"/>
  <c r="T2" i="1"/>
  <c r="S6" i="1"/>
  <c r="S5" i="1"/>
  <c r="S4" i="1"/>
  <c r="S3" i="1"/>
  <c r="S2" i="1"/>
  <c r="R6" i="1"/>
  <c r="R5" i="1"/>
  <c r="R3" i="1"/>
  <c r="R4" i="1"/>
  <c r="Q6" i="1"/>
  <c r="Q5" i="1"/>
  <c r="Q4" i="1"/>
  <c r="Q3" i="1"/>
  <c r="U2" i="1"/>
  <c r="R2" i="1"/>
  <c r="Q2" i="1"/>
  <c r="B69" i="1"/>
  <c r="F68" i="1"/>
  <c r="E68" i="1"/>
  <c r="B68" i="1"/>
  <c r="C68" i="1"/>
  <c r="D68" i="1"/>
  <c r="E63" i="1"/>
  <c r="F63" i="1" s="1"/>
  <c r="B54" i="1"/>
  <c r="C54" i="1"/>
  <c r="D54" i="1"/>
  <c r="B40" i="1"/>
  <c r="C40" i="1"/>
  <c r="D40" i="1"/>
  <c r="B26" i="1"/>
  <c r="C26" i="1"/>
  <c r="D26" i="1"/>
  <c r="B12" i="1"/>
  <c r="C12" i="1"/>
  <c r="D12" i="1"/>
  <c r="E59" i="1"/>
  <c r="E60" i="1"/>
  <c r="F60" i="1" s="1"/>
  <c r="E61" i="1"/>
  <c r="F61" i="1" s="1"/>
  <c r="E62" i="1"/>
  <c r="F62" i="1" s="1"/>
  <c r="E64" i="1"/>
  <c r="F64" i="1" s="1"/>
  <c r="E65" i="1"/>
  <c r="F65" i="1" s="1"/>
  <c r="E66" i="1"/>
  <c r="F66" i="1" s="1"/>
  <c r="E67" i="1"/>
  <c r="F67" i="1" s="1"/>
  <c r="E58" i="1"/>
  <c r="F58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2" i="1"/>
  <c r="F2" i="1" s="1"/>
  <c r="F40" i="1" l="1"/>
  <c r="F12" i="1"/>
  <c r="F54" i="1"/>
  <c r="E26" i="1"/>
  <c r="B27" i="1" s="1"/>
  <c r="F26" i="1"/>
  <c r="E12" i="1"/>
  <c r="B13" i="1" s="1"/>
  <c r="E40" i="1"/>
  <c r="B41" i="1" s="1"/>
  <c r="E54" i="1"/>
  <c r="B55" i="1" s="1"/>
  <c r="F59" i="1"/>
</calcChain>
</file>

<file path=xl/sharedStrings.xml><?xml version="1.0" encoding="utf-8"?>
<sst xmlns="http://schemas.openxmlformats.org/spreadsheetml/2006/main" count="53" uniqueCount="13">
  <si>
    <t>Cycles</t>
  </si>
  <si>
    <t xml:space="preserve"> Default</t>
  </si>
  <si>
    <t xml:space="preserve"> Student </t>
  </si>
  <si>
    <t>Verschil</t>
  </si>
  <si>
    <t>Gewogen verschil</t>
  </si>
  <si>
    <t>Total</t>
  </si>
  <si>
    <t>Student % sneller</t>
  </si>
  <si>
    <t>Column1</t>
  </si>
  <si>
    <t>Base 5</t>
  </si>
  <si>
    <t>Base 10</t>
  </si>
  <si>
    <t>Base 15</t>
  </si>
  <si>
    <t>Base 20</t>
  </si>
  <si>
    <t>Base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</si>
</sst>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 Default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7.1194199999999999E-2</c:v>
                </c:pt>
                <c:pt idx="1">
                  <c:v>0.10960300000000001</c:v>
                </c:pt>
                <c:pt idx="2">
                  <c:v>0.15523700000000001</c:v>
                </c:pt>
                <c:pt idx="3">
                  <c:v>0.20985100000000001</c:v>
                </c:pt>
                <c:pt idx="4">
                  <c:v>0.27540599999999998</c:v>
                </c:pt>
                <c:pt idx="5">
                  <c:v>0.32403199999999999</c:v>
                </c:pt>
                <c:pt idx="6">
                  <c:v>0.38061299999999998</c:v>
                </c:pt>
                <c:pt idx="7">
                  <c:v>0.43750499999999998</c:v>
                </c:pt>
                <c:pt idx="8">
                  <c:v>0.48685299999999998</c:v>
                </c:pt>
                <c:pt idx="9">
                  <c:v>0.54264599999999996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 Student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1.4752299999999999E-2</c:v>
                </c:pt>
                <c:pt idx="1">
                  <c:v>3.0140699999999999E-2</c:v>
                </c:pt>
                <c:pt idx="2">
                  <c:v>4.4680299999999999E-2</c:v>
                </c:pt>
                <c:pt idx="3">
                  <c:v>5.8264299999999998E-2</c:v>
                </c:pt>
                <c:pt idx="4">
                  <c:v>7.5501799999999994E-2</c:v>
                </c:pt>
                <c:pt idx="5">
                  <c:v>9.3568999999999999E-2</c:v>
                </c:pt>
                <c:pt idx="6">
                  <c:v>0.110455</c:v>
                </c:pt>
                <c:pt idx="7">
                  <c:v>0.12191399999999999</c:v>
                </c:pt>
                <c:pt idx="8">
                  <c:v>0.14221400000000001</c:v>
                </c:pt>
                <c:pt idx="9">
                  <c:v>0.15729799999999999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58184192"/>
        <c:axId val="-105818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Cycles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05818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8184736"/>
        <c:crosses val="autoZero"/>
        <c:auto val="1"/>
        <c:lblAlgn val="ctr"/>
        <c:lblOffset val="100"/>
        <c:noMultiLvlLbl val="0"/>
      </c:catAx>
      <c:valAx>
        <c:axId val="-105818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818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Base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Sheet1!$C$15</c:f>
              <c:strCache>
                <c:ptCount val="1"/>
                <c:pt idx="0">
                  <c:v> Default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Sheet1!$B$16:$B$25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Sheet1!$C$16:$C$25</c:f>
              <c:numCache>
                <c:formatCode>General</c:formatCode>
                <c:ptCount val="10"/>
                <c:pt idx="0">
                  <c:v>0.107806</c:v>
                </c:pt>
                <c:pt idx="1">
                  <c:v>0.23511799999999999</c:v>
                </c:pt>
                <c:pt idx="2">
                  <c:v>0.32375100000000001</c:v>
                </c:pt>
                <c:pt idx="3">
                  <c:v>0.43305900000000003</c:v>
                </c:pt>
                <c:pt idx="4">
                  <c:v>0.530945</c:v>
                </c:pt>
                <c:pt idx="5">
                  <c:v>0.65579299999999996</c:v>
                </c:pt>
                <c:pt idx="6">
                  <c:v>0.75385999999999997</c:v>
                </c:pt>
                <c:pt idx="7">
                  <c:v>0.86995400000000001</c:v>
                </c:pt>
                <c:pt idx="8">
                  <c:v>0.96024200000000004</c:v>
                </c:pt>
                <c:pt idx="9">
                  <c:v>1.06925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Sheet1!$D$15</c:f>
              <c:strCache>
                <c:ptCount val="1"/>
                <c:pt idx="0">
                  <c:v> Student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Sheet1!$B$16:$B$25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Sheet1!$D$16:$D$25</c:f>
              <c:numCache>
                <c:formatCode>General</c:formatCode>
                <c:ptCount val="10"/>
                <c:pt idx="0">
                  <c:v>3.1161899999999999E-2</c:v>
                </c:pt>
                <c:pt idx="1">
                  <c:v>6.59748E-2</c:v>
                </c:pt>
                <c:pt idx="2">
                  <c:v>9.8697699999999999E-2</c:v>
                </c:pt>
                <c:pt idx="3">
                  <c:v>0.12504699999999999</c:v>
                </c:pt>
                <c:pt idx="4">
                  <c:v>0.16325000000000001</c:v>
                </c:pt>
                <c:pt idx="5">
                  <c:v>0.19084300000000001</c:v>
                </c:pt>
                <c:pt idx="6">
                  <c:v>0.21942400000000001</c:v>
                </c:pt>
                <c:pt idx="7">
                  <c:v>0.248945</c:v>
                </c:pt>
                <c:pt idx="8">
                  <c:v>0.27406599999999998</c:v>
                </c:pt>
                <c:pt idx="9">
                  <c:v>0.31695800000000002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58185280"/>
        <c:axId val="-10581831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Sheet1!$B$15</c15:sqref>
                        </c15:formulaRef>
                      </c:ext>
                    </c:extLst>
                    <c:strCache>
                      <c:ptCount val="1"/>
                      <c:pt idx="0">
                        <c:v>Cycles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Sheet1!$B$16:$B$25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Sheet1!$B$16:$B$25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05818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8183104"/>
        <c:crosses val="autoZero"/>
        <c:auto val="1"/>
        <c:lblAlgn val="ctr"/>
        <c:lblOffset val="100"/>
        <c:noMultiLvlLbl val="0"/>
      </c:catAx>
      <c:valAx>
        <c:axId val="-10581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818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Base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Sheet1!$C$29</c:f>
              <c:strCache>
                <c:ptCount val="1"/>
                <c:pt idx="0">
                  <c:v> Default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Sheet1!$B$30:$B$39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cat>
          <c:val>
            <c:numRef>
              <c:f>Sheet1!$C$30:$C$39</c:f>
              <c:numCache>
                <c:formatCode>General</c:formatCode>
                <c:ptCount val="10"/>
                <c:pt idx="0">
                  <c:v>0.15845200000000001</c:v>
                </c:pt>
                <c:pt idx="1">
                  <c:v>0.32473999999999997</c:v>
                </c:pt>
                <c:pt idx="2">
                  <c:v>0.47670299999999999</c:v>
                </c:pt>
                <c:pt idx="3">
                  <c:v>0.69115000000000004</c:v>
                </c:pt>
                <c:pt idx="4">
                  <c:v>0.82261600000000001</c:v>
                </c:pt>
                <c:pt idx="5">
                  <c:v>0.981854</c:v>
                </c:pt>
                <c:pt idx="6">
                  <c:v>1.18309</c:v>
                </c:pt>
                <c:pt idx="7">
                  <c:v>1.3493999999999999</c:v>
                </c:pt>
                <c:pt idx="8">
                  <c:v>1.5451699999999999</c:v>
                </c:pt>
                <c:pt idx="9">
                  <c:v>1.6757599999999999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Sheet1!$D$29</c:f>
              <c:strCache>
                <c:ptCount val="1"/>
                <c:pt idx="0">
                  <c:v> Student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Sheet1!$B$30:$B$39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cat>
          <c:val>
            <c:numRef>
              <c:f>Sheet1!$D$30:$D$39</c:f>
              <c:numCache>
                <c:formatCode>General</c:formatCode>
                <c:ptCount val="10"/>
                <c:pt idx="0">
                  <c:v>4.6658900000000003E-2</c:v>
                </c:pt>
                <c:pt idx="1">
                  <c:v>9.2405200000000007E-2</c:v>
                </c:pt>
                <c:pt idx="2">
                  <c:v>0.14200299999999999</c:v>
                </c:pt>
                <c:pt idx="3">
                  <c:v>0.19303100000000001</c:v>
                </c:pt>
                <c:pt idx="4">
                  <c:v>0.23665</c:v>
                </c:pt>
                <c:pt idx="5">
                  <c:v>0.28770800000000002</c:v>
                </c:pt>
                <c:pt idx="6">
                  <c:v>0.33443400000000001</c:v>
                </c:pt>
                <c:pt idx="7">
                  <c:v>0.38119199999999998</c:v>
                </c:pt>
                <c:pt idx="8">
                  <c:v>0.43837900000000002</c:v>
                </c:pt>
                <c:pt idx="9">
                  <c:v>0.48779800000000001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58180384"/>
        <c:axId val="-1058181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Sheet1!$B$29</c15:sqref>
                        </c15:formulaRef>
                      </c:ext>
                    </c:extLst>
                    <c:strCache>
                      <c:ptCount val="1"/>
                      <c:pt idx="0">
                        <c:v>Cycles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Sheet1!$B$30:$B$39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</c:v>
                      </c:pt>
                      <c:pt idx="1">
                        <c:v>30</c:v>
                      </c:pt>
                      <c:pt idx="2">
                        <c:v>45</c:v>
                      </c:pt>
                      <c:pt idx="3">
                        <c:v>60</c:v>
                      </c:pt>
                      <c:pt idx="4">
                        <c:v>75</c:v>
                      </c:pt>
                      <c:pt idx="5">
                        <c:v>90</c:v>
                      </c:pt>
                      <c:pt idx="6">
                        <c:v>105</c:v>
                      </c:pt>
                      <c:pt idx="7">
                        <c:v>120</c:v>
                      </c:pt>
                      <c:pt idx="8">
                        <c:v>135</c:v>
                      </c:pt>
                      <c:pt idx="9">
                        <c:v>150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Sheet1!$B$30:$B$39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</c:v>
                      </c:pt>
                      <c:pt idx="1">
                        <c:v>30</c:v>
                      </c:pt>
                      <c:pt idx="2">
                        <c:v>45</c:v>
                      </c:pt>
                      <c:pt idx="3">
                        <c:v>60</c:v>
                      </c:pt>
                      <c:pt idx="4">
                        <c:v>75</c:v>
                      </c:pt>
                      <c:pt idx="5">
                        <c:v>90</c:v>
                      </c:pt>
                      <c:pt idx="6">
                        <c:v>105</c:v>
                      </c:pt>
                      <c:pt idx="7">
                        <c:v>120</c:v>
                      </c:pt>
                      <c:pt idx="8">
                        <c:v>135</c:v>
                      </c:pt>
                      <c:pt idx="9">
                        <c:v>150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05818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8181472"/>
        <c:crosses val="autoZero"/>
        <c:auto val="1"/>
        <c:lblAlgn val="ctr"/>
        <c:lblOffset val="100"/>
        <c:noMultiLvlLbl val="0"/>
      </c:catAx>
      <c:valAx>
        <c:axId val="-105818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818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Base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Sheet1!$C$43</c:f>
              <c:strCache>
                <c:ptCount val="1"/>
                <c:pt idx="0">
                  <c:v> Default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Sheet1!$B$44:$B$53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Sheet1!$C$44:$C$53</c:f>
              <c:numCache>
                <c:formatCode>General</c:formatCode>
                <c:ptCount val="10"/>
                <c:pt idx="0">
                  <c:v>0.231021</c:v>
                </c:pt>
                <c:pt idx="1">
                  <c:v>0.44833200000000001</c:v>
                </c:pt>
                <c:pt idx="2">
                  <c:v>0.67935599999999996</c:v>
                </c:pt>
                <c:pt idx="3">
                  <c:v>0.94898000000000005</c:v>
                </c:pt>
                <c:pt idx="4">
                  <c:v>1.1609</c:v>
                </c:pt>
                <c:pt idx="5">
                  <c:v>1.3613299999999999</c:v>
                </c:pt>
                <c:pt idx="6">
                  <c:v>1.57819</c:v>
                </c:pt>
                <c:pt idx="7">
                  <c:v>1.80965</c:v>
                </c:pt>
                <c:pt idx="8">
                  <c:v>2.06759</c:v>
                </c:pt>
                <c:pt idx="9">
                  <c:v>2.25535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Sheet1!$D$43</c:f>
              <c:strCache>
                <c:ptCount val="1"/>
                <c:pt idx="0">
                  <c:v> Student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Sheet1!$B$44:$B$53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Sheet1!$D$44:$D$53</c:f>
              <c:numCache>
                <c:formatCode>General</c:formatCode>
                <c:ptCount val="10"/>
                <c:pt idx="0">
                  <c:v>6.2715800000000002E-2</c:v>
                </c:pt>
                <c:pt idx="1">
                  <c:v>0.13050100000000001</c:v>
                </c:pt>
                <c:pt idx="2">
                  <c:v>0.20547099999999999</c:v>
                </c:pt>
                <c:pt idx="3">
                  <c:v>0.25697700000000001</c:v>
                </c:pt>
                <c:pt idx="4">
                  <c:v>0.313274</c:v>
                </c:pt>
                <c:pt idx="5">
                  <c:v>0.37887799999999999</c:v>
                </c:pt>
                <c:pt idx="6">
                  <c:v>0.43768499999999999</c:v>
                </c:pt>
                <c:pt idx="7">
                  <c:v>0.50928799999999996</c:v>
                </c:pt>
                <c:pt idx="8">
                  <c:v>0.58077999999999996</c:v>
                </c:pt>
                <c:pt idx="9">
                  <c:v>0.64848499999999998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58180928"/>
        <c:axId val="-10581798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Sheet1!$B$43</c15:sqref>
                        </c15:formulaRef>
                      </c:ext>
                    </c:extLst>
                    <c:strCache>
                      <c:ptCount val="1"/>
                      <c:pt idx="0">
                        <c:v>Cycles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Sheet1!$B$44:$B$53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  <c:pt idx="5">
                        <c:v>120</c:v>
                      </c:pt>
                      <c:pt idx="6">
                        <c:v>140</c:v>
                      </c:pt>
                      <c:pt idx="7">
                        <c:v>160</c:v>
                      </c:pt>
                      <c:pt idx="8">
                        <c:v>180</c:v>
                      </c:pt>
                      <c:pt idx="9">
                        <c:v>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Sheet1!$B$44:$B$53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  <c:pt idx="5">
                        <c:v>120</c:v>
                      </c:pt>
                      <c:pt idx="6">
                        <c:v>140</c:v>
                      </c:pt>
                      <c:pt idx="7">
                        <c:v>160</c:v>
                      </c:pt>
                      <c:pt idx="8">
                        <c:v>180</c:v>
                      </c:pt>
                      <c:pt idx="9">
                        <c:v>200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05818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8179840"/>
        <c:crosses val="autoZero"/>
        <c:auto val="1"/>
        <c:lblAlgn val="ctr"/>
        <c:lblOffset val="100"/>
        <c:noMultiLvlLbl val="0"/>
      </c:catAx>
      <c:valAx>
        <c:axId val="-105817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818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Base 25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Sheet1!$C$57</c:f>
              <c:strCache>
                <c:ptCount val="1"/>
                <c:pt idx="0">
                  <c:v> Default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Sheet1!$B$58:$B$67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Sheet1!$C$58:$C$67</c:f>
              <c:numCache>
                <c:formatCode>General</c:formatCode>
                <c:ptCount val="10"/>
                <c:pt idx="0">
                  <c:v>0.28513899999999998</c:v>
                </c:pt>
                <c:pt idx="1">
                  <c:v>0.57028299999999998</c:v>
                </c:pt>
                <c:pt idx="2">
                  <c:v>0.88206099999999998</c:v>
                </c:pt>
                <c:pt idx="3">
                  <c:v>1.11328</c:v>
                </c:pt>
                <c:pt idx="4">
                  <c:v>1.41144</c:v>
                </c:pt>
                <c:pt idx="5">
                  <c:v>1.6720699999999999</c:v>
                </c:pt>
                <c:pt idx="6">
                  <c:v>1.9068000000000001</c:v>
                </c:pt>
                <c:pt idx="7">
                  <c:v>2.1690999999999998</c:v>
                </c:pt>
                <c:pt idx="8">
                  <c:v>2.411</c:v>
                </c:pt>
                <c:pt idx="9">
                  <c:v>2.7155999999999998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Sheet1!$D$57</c:f>
              <c:strCache>
                <c:ptCount val="1"/>
                <c:pt idx="0">
                  <c:v> Student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Sheet1!$B$58:$B$67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Sheet1!$D$58:$D$67</c:f>
              <c:numCache>
                <c:formatCode>General</c:formatCode>
                <c:ptCount val="10"/>
                <c:pt idx="0">
                  <c:v>7.8894500000000006E-2</c:v>
                </c:pt>
                <c:pt idx="1">
                  <c:v>0.16228899999999999</c:v>
                </c:pt>
                <c:pt idx="2">
                  <c:v>0.24784400000000001</c:v>
                </c:pt>
                <c:pt idx="3">
                  <c:v>0.31466499999999997</c:v>
                </c:pt>
                <c:pt idx="4">
                  <c:v>0.40359200000000001</c:v>
                </c:pt>
                <c:pt idx="5">
                  <c:v>0.48452699999999999</c:v>
                </c:pt>
                <c:pt idx="6">
                  <c:v>0.54134199999999999</c:v>
                </c:pt>
                <c:pt idx="7">
                  <c:v>0.62395599999999996</c:v>
                </c:pt>
                <c:pt idx="8">
                  <c:v>0.70243599999999995</c:v>
                </c:pt>
                <c:pt idx="9">
                  <c:v>0.79046899999999998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69979952"/>
        <c:axId val="-12699788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Sheet1!$B$57</c15:sqref>
                        </c15:formulaRef>
                      </c:ext>
                    </c:extLst>
                    <c:strCache>
                      <c:ptCount val="1"/>
                      <c:pt idx="0">
                        <c:v>Cycles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Sheet1!$B$58:$B$67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Sheet1!$B$58:$B$67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26997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9978864"/>
        <c:crosses val="autoZero"/>
        <c:auto val="1"/>
        <c:lblAlgn val="ctr"/>
        <c:lblOffset val="100"/>
        <c:noMultiLvlLbl val="0"/>
      </c:catAx>
      <c:valAx>
        <c:axId val="-126997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997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0</xdr:row>
      <xdr:rowOff>4762</xdr:rowOff>
    </xdr:from>
    <xdr:to>
      <xdr:col>14</xdr:col>
      <xdr:colOff>319087</xdr:colOff>
      <xdr:row>13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</xdr:colOff>
      <xdr:row>14</xdr:row>
      <xdr:rowOff>14287</xdr:rowOff>
    </xdr:from>
    <xdr:to>
      <xdr:col>14</xdr:col>
      <xdr:colOff>319087</xdr:colOff>
      <xdr:row>27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</xdr:colOff>
      <xdr:row>28</xdr:row>
      <xdr:rowOff>14287</xdr:rowOff>
    </xdr:from>
    <xdr:to>
      <xdr:col>14</xdr:col>
      <xdr:colOff>309562</xdr:colOff>
      <xdr:row>41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14287</xdr:colOff>
      <xdr:row>42</xdr:row>
      <xdr:rowOff>14287</xdr:rowOff>
    </xdr:from>
    <xdr:to>
      <xdr:col>14</xdr:col>
      <xdr:colOff>319087</xdr:colOff>
      <xdr:row>55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14287</xdr:colOff>
      <xdr:row>56</xdr:row>
      <xdr:rowOff>14287</xdr:rowOff>
    </xdr:from>
    <xdr:to>
      <xdr:col>14</xdr:col>
      <xdr:colOff>319087</xdr:colOff>
      <xdr:row>69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:F12" totalsRowCount="1">
  <autoFilter ref="B1:F11"/>
  <tableColumns count="5">
    <tableColumn id="1" name="Cycles" totalsRowFunction="custom">
      <totalsRowFormula>SUM(B2:B11)</totalsRowFormula>
    </tableColumn>
    <tableColumn id="2" name=" Default" totalsRowFunction="custom">
      <totalsRowFormula>SUM(C2:C11)</totalsRowFormula>
    </tableColumn>
    <tableColumn id="3" name=" Student " totalsRowFunction="custom">
      <totalsRowFormula>SUM(D2:D11)</totalsRowFormula>
    </tableColumn>
    <tableColumn id="4" name="Verschil" totalsRowFunction="custom">
      <calculatedColumnFormula>C2-D2</calculatedColumnFormula>
      <totalsRowFormula>SUM(E2:E11)</totalsRowFormula>
    </tableColumn>
    <tableColumn id="5" name="Gewogen verschil" totalsRowFunction="custom">
      <calculatedColumnFormula>E2/B2</calculatedColumnFormula>
      <totalsRowFormula>AVERAGE(F2:F11)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15:F26" totalsRowCount="1">
  <autoFilter ref="B15:F25"/>
  <tableColumns count="5">
    <tableColumn id="1" name="Cycles" totalsRowFunction="custom">
      <totalsRowFormula>SUM(B16:B25)</totalsRowFormula>
    </tableColumn>
    <tableColumn id="2" name=" Default" totalsRowFunction="custom">
      <totalsRowFormula>SUM(C16:C25)</totalsRowFormula>
    </tableColumn>
    <tableColumn id="3" name=" Student " totalsRowFunction="custom">
      <totalsRowFormula>SUM(D16:D25)</totalsRowFormula>
    </tableColumn>
    <tableColumn id="4" name="Verschil" totalsRowFunction="custom">
      <calculatedColumnFormula>C16-D16</calculatedColumnFormula>
      <totalsRowFormula>SUM(E16:E25)</totalsRowFormula>
    </tableColumn>
    <tableColumn id="5" name="Gewogen verschil" totalsRowFunction="custom">
      <calculatedColumnFormula>E16/B16</calculatedColumnFormula>
      <totalsRowFormula>AVERAGE(F16:F25)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B29:F40" totalsRowCount="1">
  <autoFilter ref="B29:F39"/>
  <tableColumns count="5">
    <tableColumn id="1" name="Cycles" totalsRowFunction="custom">
      <totalsRowFormula>SUM(B30:B39)</totalsRowFormula>
    </tableColumn>
    <tableColumn id="2" name=" Default" totalsRowFunction="custom">
      <totalsRowFormula>SUM(C30:C39)</totalsRowFormula>
    </tableColumn>
    <tableColumn id="3" name=" Student " totalsRowFunction="custom">
      <totalsRowFormula>SUM(D30:D39)</totalsRowFormula>
    </tableColumn>
    <tableColumn id="4" name="Verschil" totalsRowFunction="custom">
      <calculatedColumnFormula>C30-D30</calculatedColumnFormula>
      <totalsRowFormula>SUM(E30:E39)</totalsRowFormula>
    </tableColumn>
    <tableColumn id="5" name="Gewogen verschil" totalsRowFunction="custom">
      <calculatedColumnFormula>E30/B30</calculatedColumnFormula>
      <totalsRowFormula>AVERAGE(F30:F39)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B43:F54" totalsRowCount="1">
  <autoFilter ref="B43:F53"/>
  <tableColumns count="5">
    <tableColumn id="1" name="Cycles" totalsRowFunction="custom">
      <totalsRowFormula>SUM(B44:B53)</totalsRowFormula>
    </tableColumn>
    <tableColumn id="2" name=" Default" totalsRowFunction="custom">
      <totalsRowFormula>SUM(C44:C53)</totalsRowFormula>
    </tableColumn>
    <tableColumn id="3" name=" Student " totalsRowFunction="custom">
      <totalsRowFormula>SUM(D44:D53)</totalsRowFormula>
    </tableColumn>
    <tableColumn id="4" name="Verschil" totalsRowFunction="custom">
      <calculatedColumnFormula>C44-D44</calculatedColumnFormula>
      <totalsRowFormula>SUM(E44:E53)</totalsRowFormula>
    </tableColumn>
    <tableColumn id="5" name="Gewogen verschil" totalsRowFunction="custom">
      <calculatedColumnFormula>E44/B44</calculatedColumnFormula>
      <totalsRowFormula>AVERAGE(F44:F53)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B57:F68" totalsRowCount="1">
  <autoFilter ref="B57:F67"/>
  <tableColumns count="5">
    <tableColumn id="1" name="Cycles" totalsRowFunction="custom">
      <totalsRowFormula>SUM(B58:B67)</totalsRowFormula>
    </tableColumn>
    <tableColumn id="2" name=" Default" totalsRowFunction="custom">
      <totalsRowFormula>SUM(C58:C67)</totalsRowFormula>
    </tableColumn>
    <tableColumn id="3" name=" Student " totalsRowFunction="custom">
      <totalsRowFormula>SUM(D58:D67)</totalsRowFormula>
    </tableColumn>
    <tableColumn id="4" name="Verschil" totalsRowFunction="custom">
      <calculatedColumnFormula>C58-D58</calculatedColumnFormula>
      <totalsRowFormula>SUM(E58:E67)</totalsRowFormula>
    </tableColumn>
    <tableColumn id="5" name="Gewogen verschil" totalsRowFunction="custom">
      <calculatedColumnFormula>E58/B58</calculatedColumnFormula>
      <totalsRowFormula>AVERAGE(F58:F67)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e8" displayName="Table8" ref="P1:U8" totalsRowShown="0">
  <autoFilter ref="P1:U8"/>
  <tableColumns count="6">
    <tableColumn id="1" name="Column1"/>
    <tableColumn id="2" name="Cycles"/>
    <tableColumn id="3" name=" Default"/>
    <tableColumn id="4" name=" Student "/>
    <tableColumn id="5" name="Verschil"/>
    <tableColumn id="6" name="Gewogen verschi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abSelected="1" topLeftCell="O1" workbookViewId="0">
      <selection activeCell="P17" sqref="P17"/>
    </sheetView>
  </sheetViews>
  <sheetFormatPr defaultRowHeight="15" x14ac:dyDescent="0.25"/>
  <cols>
    <col min="1" max="1" width="18.42578125" customWidth="1"/>
    <col min="3" max="3" width="10.140625" customWidth="1"/>
    <col min="4" max="4" width="11" customWidth="1"/>
    <col min="5" max="5" width="10.28515625" customWidth="1"/>
    <col min="6" max="6" width="19" customWidth="1"/>
    <col min="16" max="16" width="18.42578125" customWidth="1"/>
    <col min="18" max="18" width="10.140625" customWidth="1"/>
    <col min="19" max="19" width="11" customWidth="1"/>
    <col min="20" max="20" width="10.28515625" customWidth="1"/>
    <col min="21" max="21" width="19" customWidth="1"/>
  </cols>
  <sheetData>
    <row r="1" spans="1:21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P1" t="s">
        <v>7</v>
      </c>
      <c r="Q1" t="s">
        <v>0</v>
      </c>
      <c r="R1" t="s">
        <v>1</v>
      </c>
      <c r="S1" t="s">
        <v>2</v>
      </c>
      <c r="T1" t="s">
        <v>3</v>
      </c>
      <c r="U1" t="s">
        <v>4</v>
      </c>
    </row>
    <row r="2" spans="1:21" x14ac:dyDescent="0.25">
      <c r="B2">
        <v>5</v>
      </c>
      <c r="C2">
        <v>7.1194199999999999E-2</v>
      </c>
      <c r="D2">
        <v>1.4752299999999999E-2</v>
      </c>
      <c r="E2">
        <f t="shared" ref="E2:E11" si="0">C2-D2</f>
        <v>5.6441900000000003E-2</v>
      </c>
      <c r="F2">
        <f t="shared" ref="F2:F11" si="1">E2/B2</f>
        <v>1.1288380000000001E-2</v>
      </c>
      <c r="P2" t="s">
        <v>8</v>
      </c>
      <c r="Q2">
        <f>Table3[[#Totals],[Cycles]]</f>
        <v>275</v>
      </c>
      <c r="R2">
        <f>Table3[[#Totals],[ Default]]</f>
        <v>2.9929402000000001</v>
      </c>
      <c r="S2">
        <f>Table3[[#Totals],[ Student ]]</f>
        <v>0.84878939999999981</v>
      </c>
      <c r="T2">
        <f>Table3[[#Totals],[Verschil]]</f>
        <v>2.1441507999999998</v>
      </c>
      <c r="U2">
        <f>Table3[[#Totals],[Gewogen verschil]]</f>
        <v>8.0836839111111097E-3</v>
      </c>
    </row>
    <row r="3" spans="1:21" x14ac:dyDescent="0.25">
      <c r="B3">
        <v>10</v>
      </c>
      <c r="C3">
        <v>0.10960300000000001</v>
      </c>
      <c r="D3">
        <v>3.0140699999999999E-2</v>
      </c>
      <c r="E3">
        <f t="shared" si="0"/>
        <v>7.9462300000000013E-2</v>
      </c>
      <c r="F3">
        <f t="shared" si="1"/>
        <v>7.946230000000002E-3</v>
      </c>
      <c r="P3" t="s">
        <v>9</v>
      </c>
      <c r="Q3">
        <f>Table4[[#Totals],[Cycles]]</f>
        <v>550</v>
      </c>
      <c r="R3">
        <f>Table4[[#Totals],[ Default]]</f>
        <v>5.9397780000000004</v>
      </c>
      <c r="S3">
        <f>Table4[[#Totals],[ Student ]]</f>
        <v>1.7343674</v>
      </c>
      <c r="T3">
        <f>Table4[[#Totals],[Verschil]]</f>
        <v>4.2054105999999996</v>
      </c>
      <c r="U3">
        <f>Table4[[#Totals],[Gewogen verschil]]</f>
        <v>7.6971223611111122E-3</v>
      </c>
    </row>
    <row r="4" spans="1:21" x14ac:dyDescent="0.25">
      <c r="B4">
        <v>15</v>
      </c>
      <c r="C4">
        <v>0.15523700000000001</v>
      </c>
      <c r="D4">
        <v>4.4680299999999999E-2</v>
      </c>
      <c r="E4">
        <f t="shared" si="0"/>
        <v>0.11055670000000001</v>
      </c>
      <c r="F4">
        <f t="shared" si="1"/>
        <v>7.3704466666666673E-3</v>
      </c>
      <c r="P4" t="s">
        <v>10</v>
      </c>
      <c r="Q4">
        <f>Table5[[#Totals],[Cycles]]</f>
        <v>825</v>
      </c>
      <c r="R4">
        <f>Table5[[#Totals],[ Default]]</f>
        <v>9.2089350000000003</v>
      </c>
      <c r="S4">
        <f>Table5[[#Totals],[ Student ]]</f>
        <v>2.6402591000000002</v>
      </c>
      <c r="T4">
        <f>Table5[[#Totals],[Verschil]]</f>
        <v>6.5686758999999997</v>
      </c>
      <c r="U4">
        <f>Table5[[#Totals],[Gewogen verschil]]</f>
        <v>7.8731777724867728E-3</v>
      </c>
    </row>
    <row r="5" spans="1:21" x14ac:dyDescent="0.25">
      <c r="B5">
        <v>20</v>
      </c>
      <c r="C5">
        <v>0.20985100000000001</v>
      </c>
      <c r="D5">
        <v>5.8264299999999998E-2</v>
      </c>
      <c r="E5">
        <f t="shared" si="0"/>
        <v>0.15158670000000002</v>
      </c>
      <c r="F5">
        <f t="shared" si="1"/>
        <v>7.5793350000000013E-3</v>
      </c>
      <c r="P5" t="s">
        <v>11</v>
      </c>
      <c r="Q5">
        <f>Table6[[#Totals],[Cycles]]</f>
        <v>1100</v>
      </c>
      <c r="R5">
        <f>Table6[[#Totals],[ Default]]</f>
        <v>12.540699</v>
      </c>
      <c r="S5">
        <f>Table6[[#Totals],[ Student ]]</f>
        <v>3.5240548</v>
      </c>
      <c r="T5">
        <f>Table6[[#Totals],[Verschil]]</f>
        <v>9.0166442</v>
      </c>
      <c r="U5">
        <f>Table6[[#Totals],[Gewogen verschil]]</f>
        <v>8.2140623174603179E-3</v>
      </c>
    </row>
    <row r="6" spans="1:21" x14ac:dyDescent="0.25">
      <c r="B6">
        <v>25</v>
      </c>
      <c r="C6">
        <v>0.27540599999999998</v>
      </c>
      <c r="D6">
        <v>7.5501799999999994E-2</v>
      </c>
      <c r="E6">
        <f t="shared" si="0"/>
        <v>0.19990419999999998</v>
      </c>
      <c r="F6">
        <f t="shared" si="1"/>
        <v>7.9961679999999997E-3</v>
      </c>
      <c r="P6" t="s">
        <v>12</v>
      </c>
      <c r="Q6">
        <f>Table7[[#Totals],[Cycles]]</f>
        <v>1375</v>
      </c>
      <c r="R6">
        <f>Table7[[#Totals],[ Default]]</f>
        <v>15.136773</v>
      </c>
      <c r="S6">
        <f>Table7[[#Totals],[ Student ]]</f>
        <v>4.3500145000000003</v>
      </c>
      <c r="T6">
        <f>Table7[[#Totals],[Verschil]]</f>
        <v>10.786758500000001</v>
      </c>
      <c r="U6">
        <f>Table7[[#Totals],[Gewogen verschil]]</f>
        <v>7.9654252920634931E-3</v>
      </c>
    </row>
    <row r="7" spans="1:21" x14ac:dyDescent="0.25">
      <c r="B7">
        <v>30</v>
      </c>
      <c r="C7">
        <v>0.32403199999999999</v>
      </c>
      <c r="D7">
        <v>9.3568999999999999E-2</v>
      </c>
      <c r="E7">
        <f t="shared" si="0"/>
        <v>0.23046299999999997</v>
      </c>
      <c r="F7">
        <f t="shared" si="1"/>
        <v>7.682099999999999E-3</v>
      </c>
      <c r="P7" t="s">
        <v>5</v>
      </c>
      <c r="Q7">
        <f>SUM(Q2:Q6)</f>
        <v>4125</v>
      </c>
      <c r="R7">
        <f>SUM(R2:R6)</f>
        <v>45.819125200000002</v>
      </c>
      <c r="S7">
        <f>SUM(S2:S6)</f>
        <v>13.097485200000001</v>
      </c>
      <c r="T7">
        <f>SUM(T2:T6)</f>
        <v>32.721639999999994</v>
      </c>
      <c r="U7">
        <f>AVERAGE(U2:U6)</f>
        <v>7.9666943308465601E-3</v>
      </c>
    </row>
    <row r="8" spans="1:21" x14ac:dyDescent="0.25">
      <c r="B8">
        <v>35</v>
      </c>
      <c r="C8">
        <v>0.38061299999999998</v>
      </c>
      <c r="D8">
        <v>0.110455</v>
      </c>
      <c r="E8">
        <f t="shared" si="0"/>
        <v>0.27015800000000001</v>
      </c>
      <c r="F8">
        <f t="shared" si="1"/>
        <v>7.7188000000000005E-3</v>
      </c>
      <c r="P8" t="s">
        <v>6</v>
      </c>
      <c r="Q8">
        <f>T7/R7*100</f>
        <v>71.414807369565395</v>
      </c>
    </row>
    <row r="9" spans="1:21" x14ac:dyDescent="0.25">
      <c r="B9">
        <v>40</v>
      </c>
      <c r="C9">
        <v>0.43750499999999998</v>
      </c>
      <c r="D9">
        <v>0.12191399999999999</v>
      </c>
      <c r="E9">
        <f t="shared" si="0"/>
        <v>0.31559099999999995</v>
      </c>
      <c r="F9">
        <f t="shared" si="1"/>
        <v>7.8897749999999982E-3</v>
      </c>
    </row>
    <row r="10" spans="1:21" x14ac:dyDescent="0.25">
      <c r="B10">
        <v>45</v>
      </c>
      <c r="C10">
        <v>0.48685299999999998</v>
      </c>
      <c r="D10">
        <v>0.14221400000000001</v>
      </c>
      <c r="E10">
        <f t="shared" si="0"/>
        <v>0.34463899999999997</v>
      </c>
      <c r="F10">
        <f t="shared" si="1"/>
        <v>7.658644444444444E-3</v>
      </c>
    </row>
    <row r="11" spans="1:21" x14ac:dyDescent="0.25">
      <c r="B11">
        <v>50</v>
      </c>
      <c r="C11">
        <v>0.54264599999999996</v>
      </c>
      <c r="D11">
        <v>0.15729799999999999</v>
      </c>
      <c r="E11">
        <f t="shared" si="0"/>
        <v>0.38534799999999997</v>
      </c>
      <c r="F11">
        <f t="shared" si="1"/>
        <v>7.7069599999999997E-3</v>
      </c>
    </row>
    <row r="12" spans="1:21" x14ac:dyDescent="0.25">
      <c r="A12" t="s">
        <v>5</v>
      </c>
      <c r="B12">
        <f>SUM(B2:B11)</f>
        <v>275</v>
      </c>
      <c r="C12">
        <f>SUM(C2:C11)</f>
        <v>2.9929402000000001</v>
      </c>
      <c r="D12">
        <f>SUM(D2:D11)</f>
        <v>0.84878939999999981</v>
      </c>
      <c r="E12">
        <f>SUM(E2:E11)</f>
        <v>2.1441507999999998</v>
      </c>
      <c r="F12">
        <f>AVERAGE(F2:F11)</f>
        <v>8.0836839111111097E-3</v>
      </c>
    </row>
    <row r="13" spans="1:21" x14ac:dyDescent="0.25">
      <c r="A13" t="s">
        <v>6</v>
      </c>
      <c r="B13">
        <f>Table3[[#Totals],[Verschil]]/Table3[[#Totals],[ Default]]*100</f>
        <v>71.640282021003955</v>
      </c>
    </row>
    <row r="15" spans="1:21" x14ac:dyDescent="0.25">
      <c r="A15" t="s">
        <v>9</v>
      </c>
      <c r="B15" t="s">
        <v>0</v>
      </c>
      <c r="C15" t="s">
        <v>1</v>
      </c>
      <c r="D15" t="s">
        <v>2</v>
      </c>
      <c r="E15" t="s">
        <v>3</v>
      </c>
      <c r="F15" t="s">
        <v>4</v>
      </c>
    </row>
    <row r="16" spans="1:21" x14ac:dyDescent="0.25">
      <c r="B16">
        <v>10</v>
      </c>
      <c r="C16">
        <v>0.107806</v>
      </c>
      <c r="D16">
        <v>3.1161899999999999E-2</v>
      </c>
      <c r="E16">
        <f t="shared" ref="E16:E53" si="2">C16-D16</f>
        <v>7.6644099999999993E-2</v>
      </c>
      <c r="F16">
        <f t="shared" ref="F16:F63" si="3">E16/B16</f>
        <v>7.6644099999999991E-3</v>
      </c>
    </row>
    <row r="17" spans="1:6" x14ac:dyDescent="0.25">
      <c r="B17">
        <v>20</v>
      </c>
      <c r="C17">
        <v>0.23511799999999999</v>
      </c>
      <c r="D17">
        <v>6.59748E-2</v>
      </c>
      <c r="E17">
        <f t="shared" si="2"/>
        <v>0.16914319999999999</v>
      </c>
      <c r="F17">
        <f t="shared" si="3"/>
        <v>8.45716E-3</v>
      </c>
    </row>
    <row r="18" spans="1:6" x14ac:dyDescent="0.25">
      <c r="B18">
        <v>30</v>
      </c>
      <c r="C18">
        <v>0.32375100000000001</v>
      </c>
      <c r="D18">
        <v>9.8697699999999999E-2</v>
      </c>
      <c r="E18">
        <f t="shared" si="2"/>
        <v>0.22505330000000001</v>
      </c>
      <c r="F18">
        <f t="shared" si="3"/>
        <v>7.5017766666666671E-3</v>
      </c>
    </row>
    <row r="19" spans="1:6" x14ac:dyDescent="0.25">
      <c r="B19">
        <v>40</v>
      </c>
      <c r="C19">
        <v>0.43305900000000003</v>
      </c>
      <c r="D19">
        <v>0.12504699999999999</v>
      </c>
      <c r="E19">
        <f t="shared" si="2"/>
        <v>0.30801200000000006</v>
      </c>
      <c r="F19">
        <f t="shared" si="3"/>
        <v>7.7003000000000019E-3</v>
      </c>
    </row>
    <row r="20" spans="1:6" x14ac:dyDescent="0.25">
      <c r="B20">
        <v>50</v>
      </c>
      <c r="C20">
        <v>0.530945</v>
      </c>
      <c r="D20">
        <v>0.16325000000000001</v>
      </c>
      <c r="E20">
        <f t="shared" si="2"/>
        <v>0.36769499999999999</v>
      </c>
      <c r="F20">
        <f t="shared" si="3"/>
        <v>7.3539E-3</v>
      </c>
    </row>
    <row r="21" spans="1:6" x14ac:dyDescent="0.25">
      <c r="B21">
        <v>60</v>
      </c>
      <c r="C21">
        <v>0.65579299999999996</v>
      </c>
      <c r="D21">
        <v>0.19084300000000001</v>
      </c>
      <c r="E21">
        <f t="shared" si="2"/>
        <v>0.46494999999999997</v>
      </c>
      <c r="F21">
        <f t="shared" si="3"/>
        <v>7.7491666666666664E-3</v>
      </c>
    </row>
    <row r="22" spans="1:6" x14ac:dyDescent="0.25">
      <c r="B22">
        <v>70</v>
      </c>
      <c r="C22">
        <v>0.75385999999999997</v>
      </c>
      <c r="D22">
        <v>0.21942400000000001</v>
      </c>
      <c r="E22">
        <f t="shared" si="2"/>
        <v>0.53443599999999991</v>
      </c>
      <c r="F22">
        <f t="shared" si="3"/>
        <v>7.6347999999999989E-3</v>
      </c>
    </row>
    <row r="23" spans="1:6" x14ac:dyDescent="0.25">
      <c r="B23">
        <v>80</v>
      </c>
      <c r="C23">
        <v>0.86995400000000001</v>
      </c>
      <c r="D23">
        <v>0.248945</v>
      </c>
      <c r="E23">
        <f t="shared" si="2"/>
        <v>0.62100900000000003</v>
      </c>
      <c r="F23">
        <f t="shared" si="3"/>
        <v>7.7626125000000001E-3</v>
      </c>
    </row>
    <row r="24" spans="1:6" x14ac:dyDescent="0.25">
      <c r="B24">
        <v>90</v>
      </c>
      <c r="C24">
        <v>0.96024200000000004</v>
      </c>
      <c r="D24">
        <v>0.27406599999999998</v>
      </c>
      <c r="E24">
        <f t="shared" si="2"/>
        <v>0.68617600000000012</v>
      </c>
      <c r="F24">
        <f t="shared" si="3"/>
        <v>7.624177777777779E-3</v>
      </c>
    </row>
    <row r="25" spans="1:6" x14ac:dyDescent="0.25">
      <c r="B25">
        <v>100</v>
      </c>
      <c r="C25">
        <v>1.06925</v>
      </c>
      <c r="D25">
        <v>0.31695800000000002</v>
      </c>
      <c r="E25">
        <f t="shared" si="2"/>
        <v>0.75229199999999996</v>
      </c>
      <c r="F25">
        <f t="shared" si="3"/>
        <v>7.5229199999999998E-3</v>
      </c>
    </row>
    <row r="26" spans="1:6" x14ac:dyDescent="0.25">
      <c r="A26" t="s">
        <v>5</v>
      </c>
      <c r="B26">
        <f>SUM(B16:B25)</f>
        <v>550</v>
      </c>
      <c r="C26">
        <f>SUM(C16:C25)</f>
        <v>5.9397780000000004</v>
      </c>
      <c r="D26">
        <f>SUM(D16:D25)</f>
        <v>1.7343674</v>
      </c>
      <c r="E26">
        <f>SUM(E16:E25)</f>
        <v>4.2054105999999996</v>
      </c>
      <c r="F26">
        <f>AVERAGE(F16:F25)</f>
        <v>7.6971223611111122E-3</v>
      </c>
    </row>
    <row r="27" spans="1:6" x14ac:dyDescent="0.25">
      <c r="A27" t="s">
        <v>6</v>
      </c>
      <c r="B27">
        <f>Table4[[#Totals],[Verschil]]/Table4[[#Totals],[ Default]]*100</f>
        <v>70.80080433982549</v>
      </c>
    </row>
    <row r="29" spans="1:6" x14ac:dyDescent="0.25">
      <c r="A29" t="s">
        <v>10</v>
      </c>
      <c r="B29" t="s">
        <v>0</v>
      </c>
      <c r="C29" t="s">
        <v>1</v>
      </c>
      <c r="D29" t="s">
        <v>2</v>
      </c>
      <c r="E29" t="s">
        <v>3</v>
      </c>
      <c r="F29" t="s">
        <v>4</v>
      </c>
    </row>
    <row r="30" spans="1:6" x14ac:dyDescent="0.25">
      <c r="B30">
        <v>15</v>
      </c>
      <c r="C30">
        <v>0.15845200000000001</v>
      </c>
      <c r="D30">
        <v>4.6658900000000003E-2</v>
      </c>
      <c r="E30">
        <f t="shared" si="2"/>
        <v>0.11179310000000001</v>
      </c>
      <c r="F30">
        <f t="shared" si="3"/>
        <v>7.4528733333333336E-3</v>
      </c>
    </row>
    <row r="31" spans="1:6" x14ac:dyDescent="0.25">
      <c r="B31">
        <v>30</v>
      </c>
      <c r="C31">
        <v>0.32473999999999997</v>
      </c>
      <c r="D31">
        <v>9.2405200000000007E-2</v>
      </c>
      <c r="E31">
        <f t="shared" si="2"/>
        <v>0.23233479999999995</v>
      </c>
      <c r="F31">
        <f t="shared" si="3"/>
        <v>7.7444933333333322E-3</v>
      </c>
    </row>
    <row r="32" spans="1:6" x14ac:dyDescent="0.25">
      <c r="B32">
        <v>45</v>
      </c>
      <c r="C32">
        <v>0.47670299999999999</v>
      </c>
      <c r="D32">
        <v>0.14200299999999999</v>
      </c>
      <c r="E32">
        <f t="shared" si="2"/>
        <v>0.3347</v>
      </c>
      <c r="F32">
        <f t="shared" si="3"/>
        <v>7.4377777777777775E-3</v>
      </c>
    </row>
    <row r="33" spans="1:6" x14ac:dyDescent="0.25">
      <c r="B33">
        <v>60</v>
      </c>
      <c r="C33">
        <v>0.69115000000000004</v>
      </c>
      <c r="D33">
        <v>0.19303100000000001</v>
      </c>
      <c r="E33">
        <f t="shared" si="2"/>
        <v>0.49811900000000003</v>
      </c>
      <c r="F33">
        <f t="shared" si="3"/>
        <v>8.3019833333333338E-3</v>
      </c>
    </row>
    <row r="34" spans="1:6" x14ac:dyDescent="0.25">
      <c r="B34">
        <v>75</v>
      </c>
      <c r="C34">
        <v>0.82261600000000001</v>
      </c>
      <c r="D34">
        <v>0.23665</v>
      </c>
      <c r="E34">
        <f t="shared" si="2"/>
        <v>0.58596599999999999</v>
      </c>
      <c r="F34">
        <f t="shared" si="3"/>
        <v>7.8128799999999995E-3</v>
      </c>
    </row>
    <row r="35" spans="1:6" x14ac:dyDescent="0.25">
      <c r="B35">
        <v>90</v>
      </c>
      <c r="C35">
        <v>0.981854</v>
      </c>
      <c r="D35">
        <v>0.28770800000000002</v>
      </c>
      <c r="E35">
        <f t="shared" si="2"/>
        <v>0.69414599999999993</v>
      </c>
      <c r="F35">
        <f t="shared" si="3"/>
        <v>7.7127333333333326E-3</v>
      </c>
    </row>
    <row r="36" spans="1:6" x14ac:dyDescent="0.25">
      <c r="B36">
        <v>105</v>
      </c>
      <c r="C36">
        <v>1.18309</v>
      </c>
      <c r="D36">
        <v>0.33443400000000001</v>
      </c>
      <c r="E36">
        <f t="shared" si="2"/>
        <v>0.84865599999999997</v>
      </c>
      <c r="F36">
        <f t="shared" si="3"/>
        <v>8.0824380952380943E-3</v>
      </c>
    </row>
    <row r="37" spans="1:6" x14ac:dyDescent="0.25">
      <c r="B37">
        <v>120</v>
      </c>
      <c r="C37">
        <v>1.3493999999999999</v>
      </c>
      <c r="D37">
        <v>0.38119199999999998</v>
      </c>
      <c r="E37">
        <f t="shared" si="2"/>
        <v>0.96820799999999996</v>
      </c>
      <c r="F37">
        <f t="shared" si="3"/>
        <v>8.0683999999999999E-3</v>
      </c>
    </row>
    <row r="38" spans="1:6" x14ac:dyDescent="0.25">
      <c r="B38">
        <v>135</v>
      </c>
      <c r="C38">
        <v>1.5451699999999999</v>
      </c>
      <c r="D38">
        <v>0.43837900000000002</v>
      </c>
      <c r="E38">
        <f t="shared" si="2"/>
        <v>1.1067909999999999</v>
      </c>
      <c r="F38">
        <f t="shared" si="3"/>
        <v>8.1984518518518502E-3</v>
      </c>
    </row>
    <row r="39" spans="1:6" x14ac:dyDescent="0.25">
      <c r="B39">
        <v>150</v>
      </c>
      <c r="C39">
        <v>1.6757599999999999</v>
      </c>
      <c r="D39">
        <v>0.48779800000000001</v>
      </c>
      <c r="E39">
        <f t="shared" si="2"/>
        <v>1.187962</v>
      </c>
      <c r="F39">
        <f t="shared" si="3"/>
        <v>7.9197466666666664E-3</v>
      </c>
    </row>
    <row r="40" spans="1:6" x14ac:dyDescent="0.25">
      <c r="A40" t="s">
        <v>5</v>
      </c>
      <c r="B40">
        <f>SUM(B30:B39)</f>
        <v>825</v>
      </c>
      <c r="C40">
        <f>SUM(C30:C39)</f>
        <v>9.2089350000000003</v>
      </c>
      <c r="D40">
        <f>SUM(D30:D39)</f>
        <v>2.6402591000000002</v>
      </c>
      <c r="E40">
        <f>SUM(E30:E39)</f>
        <v>6.5686758999999997</v>
      </c>
      <c r="F40">
        <f>AVERAGE(F30:F39)</f>
        <v>7.8731777724867728E-3</v>
      </c>
    </row>
    <row r="41" spans="1:6" x14ac:dyDescent="0.25">
      <c r="A41" t="s">
        <v>6</v>
      </c>
      <c r="B41">
        <f>Table5[[#Totals],[Verschil]]/Table5[[#Totals],[ Default]]*100</f>
        <v>71.329376306815064</v>
      </c>
    </row>
    <row r="43" spans="1:6" x14ac:dyDescent="0.25">
      <c r="A43" t="s">
        <v>11</v>
      </c>
      <c r="B43" t="s">
        <v>0</v>
      </c>
      <c r="C43" t="s">
        <v>1</v>
      </c>
      <c r="D43" t="s">
        <v>2</v>
      </c>
      <c r="E43" t="s">
        <v>3</v>
      </c>
      <c r="F43" t="s">
        <v>4</v>
      </c>
    </row>
    <row r="44" spans="1:6" x14ac:dyDescent="0.25">
      <c r="B44">
        <v>20</v>
      </c>
      <c r="C44">
        <v>0.231021</v>
      </c>
      <c r="D44">
        <v>6.2715800000000002E-2</v>
      </c>
      <c r="E44">
        <f t="shared" si="2"/>
        <v>0.16830519999999999</v>
      </c>
      <c r="F44">
        <f t="shared" si="3"/>
        <v>8.4152599999999991E-3</v>
      </c>
    </row>
    <row r="45" spans="1:6" x14ac:dyDescent="0.25">
      <c r="B45">
        <v>40</v>
      </c>
      <c r="C45">
        <v>0.44833200000000001</v>
      </c>
      <c r="D45">
        <v>0.13050100000000001</v>
      </c>
      <c r="E45">
        <f t="shared" si="2"/>
        <v>0.31783099999999997</v>
      </c>
      <c r="F45">
        <f t="shared" si="3"/>
        <v>7.9457749999999987E-3</v>
      </c>
    </row>
    <row r="46" spans="1:6" x14ac:dyDescent="0.25">
      <c r="B46">
        <v>60</v>
      </c>
      <c r="C46">
        <v>0.67935599999999996</v>
      </c>
      <c r="D46">
        <v>0.20547099999999999</v>
      </c>
      <c r="E46">
        <f t="shared" si="2"/>
        <v>0.473885</v>
      </c>
      <c r="F46">
        <f t="shared" si="3"/>
        <v>7.8980833333333333E-3</v>
      </c>
    </row>
    <row r="47" spans="1:6" x14ac:dyDescent="0.25">
      <c r="B47">
        <v>80</v>
      </c>
      <c r="C47">
        <v>0.94898000000000005</v>
      </c>
      <c r="D47">
        <v>0.25697700000000001</v>
      </c>
      <c r="E47">
        <f t="shared" si="2"/>
        <v>0.69200300000000003</v>
      </c>
      <c r="F47">
        <f t="shared" si="3"/>
        <v>8.6500375000000008E-3</v>
      </c>
    </row>
    <row r="48" spans="1:6" x14ac:dyDescent="0.25">
      <c r="B48">
        <v>100</v>
      </c>
      <c r="C48">
        <v>1.1609</v>
      </c>
      <c r="D48">
        <v>0.313274</v>
      </c>
      <c r="E48">
        <f t="shared" si="2"/>
        <v>0.84762599999999999</v>
      </c>
      <c r="F48">
        <f t="shared" si="3"/>
        <v>8.4762599999999994E-3</v>
      </c>
    </row>
    <row r="49" spans="1:6" x14ac:dyDescent="0.25">
      <c r="B49">
        <v>120</v>
      </c>
      <c r="C49">
        <v>1.3613299999999999</v>
      </c>
      <c r="D49">
        <v>0.37887799999999999</v>
      </c>
      <c r="E49">
        <f t="shared" si="2"/>
        <v>0.98245199999999988</v>
      </c>
      <c r="F49">
        <f t="shared" si="3"/>
        <v>8.1870999999999992E-3</v>
      </c>
    </row>
    <row r="50" spans="1:6" x14ac:dyDescent="0.25">
      <c r="B50">
        <v>140</v>
      </c>
      <c r="C50">
        <v>1.57819</v>
      </c>
      <c r="D50">
        <v>0.43768499999999999</v>
      </c>
      <c r="E50">
        <f t="shared" si="2"/>
        <v>1.1405050000000001</v>
      </c>
      <c r="F50">
        <f t="shared" si="3"/>
        <v>8.1464642857142864E-3</v>
      </c>
    </row>
    <row r="51" spans="1:6" x14ac:dyDescent="0.25">
      <c r="B51">
        <v>160</v>
      </c>
      <c r="C51">
        <v>1.80965</v>
      </c>
      <c r="D51">
        <v>0.50928799999999996</v>
      </c>
      <c r="E51">
        <f t="shared" si="2"/>
        <v>1.300362</v>
      </c>
      <c r="F51">
        <f t="shared" si="3"/>
        <v>8.1272624999999994E-3</v>
      </c>
    </row>
    <row r="52" spans="1:6" x14ac:dyDescent="0.25">
      <c r="B52">
        <v>180</v>
      </c>
      <c r="C52">
        <v>2.06759</v>
      </c>
      <c r="D52">
        <v>0.58077999999999996</v>
      </c>
      <c r="E52">
        <f t="shared" si="2"/>
        <v>1.4868100000000002</v>
      </c>
      <c r="F52">
        <f t="shared" si="3"/>
        <v>8.2600555555555569E-3</v>
      </c>
    </row>
    <row r="53" spans="1:6" x14ac:dyDescent="0.25">
      <c r="B53">
        <v>200</v>
      </c>
      <c r="C53">
        <v>2.25535</v>
      </c>
      <c r="D53">
        <v>0.64848499999999998</v>
      </c>
      <c r="E53">
        <f t="shared" si="2"/>
        <v>1.606865</v>
      </c>
      <c r="F53">
        <f t="shared" si="3"/>
        <v>8.0343250000000001E-3</v>
      </c>
    </row>
    <row r="54" spans="1:6" x14ac:dyDescent="0.25">
      <c r="A54" t="s">
        <v>5</v>
      </c>
      <c r="B54">
        <f>SUM(B44:B53)</f>
        <v>1100</v>
      </c>
      <c r="C54">
        <f>SUM(C44:C53)</f>
        <v>12.540699</v>
      </c>
      <c r="D54">
        <f>SUM(D44:D53)</f>
        <v>3.5240548</v>
      </c>
      <c r="E54">
        <f>SUM(E44:E53)</f>
        <v>9.0166442</v>
      </c>
      <c r="F54">
        <f>AVERAGE(F44:F53)</f>
        <v>8.2140623174603179E-3</v>
      </c>
    </row>
    <row r="55" spans="1:6" x14ac:dyDescent="0.25">
      <c r="A55" t="s">
        <v>6</v>
      </c>
      <c r="B55">
        <f>Table6[[#Totals],[Verschil]]/Table6[[#Totals],[ Default]]*100</f>
        <v>71.899056025505431</v>
      </c>
    </row>
    <row r="57" spans="1:6" x14ac:dyDescent="0.25">
      <c r="A57" t="s">
        <v>12</v>
      </c>
      <c r="B57" t="s">
        <v>0</v>
      </c>
      <c r="C57" t="s">
        <v>1</v>
      </c>
      <c r="D57" t="s">
        <v>2</v>
      </c>
      <c r="E57" t="s">
        <v>3</v>
      </c>
      <c r="F57" t="s">
        <v>4</v>
      </c>
    </row>
    <row r="58" spans="1:6" x14ac:dyDescent="0.25">
      <c r="B58">
        <v>25</v>
      </c>
      <c r="C58">
        <v>0.28513899999999998</v>
      </c>
      <c r="D58">
        <v>7.8894500000000006E-2</v>
      </c>
      <c r="E58">
        <f>C58-D58</f>
        <v>0.20624449999999997</v>
      </c>
      <c r="F58">
        <f t="shared" si="3"/>
        <v>8.2497799999999982E-3</v>
      </c>
    </row>
    <row r="59" spans="1:6" x14ac:dyDescent="0.25">
      <c r="B59">
        <v>50</v>
      </c>
      <c r="C59">
        <v>0.57028299999999998</v>
      </c>
      <c r="D59">
        <v>0.16228899999999999</v>
      </c>
      <c r="E59">
        <f t="shared" ref="E59:E63" si="4">C59-D59</f>
        <v>0.40799399999999997</v>
      </c>
      <c r="F59">
        <f t="shared" si="3"/>
        <v>8.1598799999999996E-3</v>
      </c>
    </row>
    <row r="60" spans="1:6" x14ac:dyDescent="0.25">
      <c r="B60">
        <v>75</v>
      </c>
      <c r="C60">
        <v>0.88206099999999998</v>
      </c>
      <c r="D60">
        <v>0.24784400000000001</v>
      </c>
      <c r="E60">
        <f t="shared" si="4"/>
        <v>0.63421700000000003</v>
      </c>
      <c r="F60">
        <f t="shared" si="3"/>
        <v>8.456226666666667E-3</v>
      </c>
    </row>
    <row r="61" spans="1:6" x14ac:dyDescent="0.25">
      <c r="B61">
        <v>100</v>
      </c>
      <c r="C61">
        <v>1.11328</v>
      </c>
      <c r="D61">
        <v>0.31466499999999997</v>
      </c>
      <c r="E61">
        <f t="shared" si="4"/>
        <v>0.79861500000000007</v>
      </c>
      <c r="F61">
        <f t="shared" si="3"/>
        <v>7.9861500000000009E-3</v>
      </c>
    </row>
    <row r="62" spans="1:6" x14ac:dyDescent="0.25">
      <c r="B62">
        <v>125</v>
      </c>
      <c r="C62">
        <v>1.41144</v>
      </c>
      <c r="D62">
        <v>0.40359200000000001</v>
      </c>
      <c r="E62">
        <f t="shared" si="4"/>
        <v>1.0078480000000001</v>
      </c>
      <c r="F62">
        <f t="shared" si="3"/>
        <v>8.0627839999999999E-3</v>
      </c>
    </row>
    <row r="63" spans="1:6" x14ac:dyDescent="0.25">
      <c r="B63">
        <v>150</v>
      </c>
      <c r="C63">
        <v>1.6720699999999999</v>
      </c>
      <c r="D63">
        <v>0.48452699999999999</v>
      </c>
      <c r="E63">
        <f t="shared" si="4"/>
        <v>1.187543</v>
      </c>
      <c r="F63">
        <f t="shared" si="3"/>
        <v>7.916953333333334E-3</v>
      </c>
    </row>
    <row r="64" spans="1:6" x14ac:dyDescent="0.25">
      <c r="B64">
        <v>175</v>
      </c>
      <c r="C64">
        <v>1.9068000000000001</v>
      </c>
      <c r="D64">
        <v>0.54134199999999999</v>
      </c>
      <c r="E64">
        <f>C64-D64</f>
        <v>1.3654580000000001</v>
      </c>
      <c r="F64">
        <f>E64/B64</f>
        <v>7.8026171428571432E-3</v>
      </c>
    </row>
    <row r="65" spans="1:6" x14ac:dyDescent="0.25">
      <c r="B65">
        <v>200</v>
      </c>
      <c r="C65">
        <v>2.1690999999999998</v>
      </c>
      <c r="D65">
        <v>0.62395599999999996</v>
      </c>
      <c r="E65">
        <f>C65-D65</f>
        <v>1.5451439999999999</v>
      </c>
      <c r="F65">
        <f>E65/B65</f>
        <v>7.7257199999999993E-3</v>
      </c>
    </row>
    <row r="66" spans="1:6" x14ac:dyDescent="0.25">
      <c r="B66">
        <v>225</v>
      </c>
      <c r="C66">
        <v>2.411</v>
      </c>
      <c r="D66">
        <v>0.70243599999999995</v>
      </c>
      <c r="E66">
        <f>C66-D66</f>
        <v>1.708564</v>
      </c>
      <c r="F66">
        <f t="shared" ref="F66:F67" si="5">E66/B66</f>
        <v>7.5936177777777775E-3</v>
      </c>
    </row>
    <row r="67" spans="1:6" x14ac:dyDescent="0.25">
      <c r="B67">
        <v>250</v>
      </c>
      <c r="C67">
        <v>2.7155999999999998</v>
      </c>
      <c r="D67">
        <v>0.79046899999999998</v>
      </c>
      <c r="E67">
        <f>C67-D67</f>
        <v>1.9251309999999999</v>
      </c>
      <c r="F67">
        <f t="shared" si="5"/>
        <v>7.7005239999999994E-3</v>
      </c>
    </row>
    <row r="68" spans="1:6" x14ac:dyDescent="0.25">
      <c r="A68" t="s">
        <v>5</v>
      </c>
      <c r="B68">
        <f>SUM(B58:B67)</f>
        <v>1375</v>
      </c>
      <c r="C68">
        <f>SUM(C58:C67)</f>
        <v>15.136773</v>
      </c>
      <c r="D68">
        <f>SUM(D58:D67)</f>
        <v>4.3500145000000003</v>
      </c>
      <c r="E68">
        <f>SUM(E58:E67)</f>
        <v>10.786758500000001</v>
      </c>
      <c r="F68">
        <f>AVERAGE(F58:F67)</f>
        <v>7.9654252920634931E-3</v>
      </c>
    </row>
    <row r="69" spans="1:6" x14ac:dyDescent="0.25">
      <c r="A69" t="s">
        <v>6</v>
      </c>
      <c r="B69">
        <f>Table7[[#Totals],[Verschil]]/Table7[[#Totals],[ Default]]*100</f>
        <v>71.261942687519991</v>
      </c>
    </row>
  </sheetData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2019-04-06T21:28:03Z</dcterms:modified>
</cp:coreProperties>
</file>